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7"/>
  <workbookPr hidePivotFieldList="1" defaultThemeVersion="124226"/>
  <mc:AlternateContent xmlns:mc="http://schemas.openxmlformats.org/markup-compatibility/2006">
    <mc:Choice Requires="x15">
      <x15ac:absPath xmlns:x15ac="http://schemas.microsoft.com/office/spreadsheetml/2010/11/ac" url="C:\Users\jsantisj\Documents\"/>
    </mc:Choice>
  </mc:AlternateContent>
  <xr:revisionPtr revIDLastSave="0" documentId="8_{8254612F-FFA9-45C9-BE8D-8A35F07AE27A}" xr6:coauthVersionLast="36" xr6:coauthVersionMax="36" xr10:uidLastSave="{00000000-0000-0000-0000-000000000000}"/>
  <bookViews>
    <workbookView xWindow="0" yWindow="0" windowWidth="28800" windowHeight="12105" tabRatio="882" activeTab="2" xr2:uid="{00000000-000D-0000-FFFF-FFFF00000000}"/>
  </bookViews>
  <sheets>
    <sheet name="Intructivo" sheetId="20" r:id="rId1"/>
    <sheet name="Matriz Calor Residual" sheetId="19" r:id="rId2"/>
    <sheet name="Mapa final" sheetId="1" r:id="rId3"/>
    <sheet name="Matriz Calor Inherente" sheetId="18" r:id="rId4"/>
    <sheet name="Tabla probabilidad" sheetId="12" r:id="rId5"/>
    <sheet name="Tabla Impacto" sheetId="13" r:id="rId6"/>
    <sheet name="Tabla Valoración controles" sheetId="15" r:id="rId7"/>
    <sheet name="Opciones Tratamiento" sheetId="16" state="hidden" r:id="rId8"/>
    <sheet name="Hoja1" sheetId="11" state="hidden" r:id="rId9"/>
  </sheets>
  <externalReferences>
    <externalReference r:id="rId10"/>
  </externalReferences>
  <definedNames>
    <definedName name="_xlnm._FilterDatabase" localSheetId="2" hidden="1">'Mapa final'!$A$6:$CP$76</definedName>
  </definedNames>
  <calcPr calcId="191029"/>
  <pivotCaches>
    <pivotCache cacheId="0" r:id="rId11"/>
  </pivotCaches>
</workbook>
</file>

<file path=xl/calcChain.xml><?xml version="1.0" encoding="utf-8"?>
<calcChain xmlns="http://schemas.openxmlformats.org/spreadsheetml/2006/main">
  <c r="AS76" i="1" l="1"/>
  <c r="AP76" i="1"/>
  <c r="A8" i="1" l="1"/>
  <c r="A9" i="1" s="1"/>
  <c r="A10" i="1" s="1"/>
  <c r="A11" i="1" s="1"/>
  <c r="A12" i="1" s="1"/>
  <c r="A13" i="1" s="1"/>
  <c r="A15" i="1" s="1"/>
  <c r="A18" i="1" l="1"/>
  <c r="A19" i="1" s="1"/>
  <c r="A20" i="1" s="1"/>
  <c r="A22" i="1" s="1"/>
  <c r="A23" i="1" s="1"/>
  <c r="A24" i="1" s="1"/>
  <c r="A25" i="1" s="1"/>
  <c r="A27" i="1" s="1"/>
  <c r="A28" i="1" s="1"/>
  <c r="A29" i="1" s="1"/>
  <c r="A30" i="1" s="1"/>
  <c r="A31" i="1" s="1"/>
  <c r="A32" i="1" s="1"/>
  <c r="A33" i="1" s="1"/>
  <c r="A34" i="1" s="1"/>
  <c r="A37" i="1" s="1"/>
  <c r="A40" i="1" s="1"/>
  <c r="A41" i="1" s="1"/>
  <c r="A42" i="1" s="1"/>
  <c r="A44" i="1" s="1"/>
  <c r="A46" i="1" s="1"/>
  <c r="A47" i="1" s="1"/>
  <c r="A48" i="1" s="1"/>
  <c r="A50" i="1" s="1"/>
  <c r="A52" i="1" s="1"/>
  <c r="A54" i="1" s="1"/>
  <c r="A56" i="1" s="1"/>
  <c r="A58" i="1" s="1"/>
  <c r="A61" i="1" s="1"/>
  <c r="A63" i="1" s="1"/>
  <c r="A64" i="1" s="1"/>
  <c r="A65" i="1" s="1"/>
  <c r="A68" i="1" s="1"/>
  <c r="A71" i="1" s="1"/>
  <c r="A72" i="1" s="1"/>
  <c r="A73" i="1" s="1"/>
  <c r="A74" i="1" s="1"/>
  <c r="A75" i="1" s="1"/>
  <c r="W43" i="1"/>
  <c r="T43" i="1"/>
  <c r="BF104" i="18"/>
  <c r="BD104" i="18"/>
  <c r="AV104" i="18"/>
  <c r="AT104" i="18"/>
  <c r="AL104" i="18"/>
  <c r="AJ104" i="18"/>
  <c r="AB104" i="18"/>
  <c r="Z104" i="18"/>
  <c r="R104" i="18"/>
  <c r="P104" i="18"/>
  <c r="BF84" i="18"/>
  <c r="BD84" i="18"/>
  <c r="AV84" i="18"/>
  <c r="AT84" i="18"/>
  <c r="AL84" i="18"/>
  <c r="AJ84" i="18"/>
  <c r="AB84" i="18"/>
  <c r="Z84" i="18"/>
  <c r="R84" i="18"/>
  <c r="P84" i="18"/>
  <c r="BF64" i="18"/>
  <c r="BD64" i="18"/>
  <c r="AV64" i="18"/>
  <c r="AT64" i="18"/>
  <c r="AL64" i="18"/>
  <c r="AJ64" i="18"/>
  <c r="AB64" i="18"/>
  <c r="Z64" i="18"/>
  <c r="R64" i="18"/>
  <c r="P64" i="18"/>
  <c r="BF44" i="18"/>
  <c r="BD44" i="18"/>
  <c r="AV44" i="18"/>
  <c r="AT44" i="18"/>
  <c r="AL44" i="18"/>
  <c r="AJ44" i="18"/>
  <c r="AB44" i="18"/>
  <c r="Z44" i="18"/>
  <c r="R44" i="18"/>
  <c r="P44" i="18"/>
  <c r="BF24" i="18"/>
  <c r="BD24" i="18"/>
  <c r="AV24" i="18"/>
  <c r="AT24" i="18"/>
  <c r="AL24" i="18"/>
  <c r="AJ24" i="18"/>
  <c r="AB24" i="18"/>
  <c r="Z24" i="18"/>
  <c r="P24" i="18"/>
  <c r="R24" i="18"/>
  <c r="X255" i="19"/>
  <c r="W255" i="19"/>
  <c r="V255" i="19"/>
  <c r="U255" i="19"/>
  <c r="T255" i="19"/>
  <c r="S255" i="19"/>
  <c r="R255" i="19"/>
  <c r="Q255" i="19"/>
  <c r="P255" i="19"/>
  <c r="O255" i="19"/>
  <c r="N255" i="19"/>
  <c r="M255" i="19"/>
  <c r="L255" i="19"/>
  <c r="K255" i="19"/>
  <c r="J255" i="19"/>
  <c r="X254" i="19"/>
  <c r="W254" i="19"/>
  <c r="V254" i="19"/>
  <c r="U254" i="19"/>
  <c r="T254" i="19"/>
  <c r="S254" i="19"/>
  <c r="R254" i="19"/>
  <c r="Q254" i="19"/>
  <c r="P254" i="19"/>
  <c r="O254" i="19"/>
  <c r="N254" i="19"/>
  <c r="M254" i="19"/>
  <c r="L254" i="19"/>
  <c r="K254" i="19"/>
  <c r="J254" i="19"/>
  <c r="X248" i="19"/>
  <c r="W248" i="19"/>
  <c r="U248" i="19"/>
  <c r="T248" i="19"/>
  <c r="R248" i="19"/>
  <c r="Q248" i="19"/>
  <c r="O248" i="19"/>
  <c r="N248" i="19"/>
  <c r="L248" i="19"/>
  <c r="K248" i="19"/>
  <c r="X243" i="19"/>
  <c r="U243" i="19"/>
  <c r="R243" i="19"/>
  <c r="O243" i="19"/>
  <c r="L243" i="19"/>
  <c r="X236" i="19"/>
  <c r="W236" i="19"/>
  <c r="U236" i="19"/>
  <c r="T236" i="19"/>
  <c r="R236" i="19"/>
  <c r="Q236" i="19"/>
  <c r="O236" i="19"/>
  <c r="N236" i="19"/>
  <c r="L236" i="19"/>
  <c r="K236" i="19"/>
  <c r="X235" i="19"/>
  <c r="W235" i="19"/>
  <c r="U235" i="19"/>
  <c r="T235" i="19"/>
  <c r="R235" i="19"/>
  <c r="Q235" i="19"/>
  <c r="O235" i="19"/>
  <c r="N235" i="19"/>
  <c r="L235" i="19"/>
  <c r="K235" i="19"/>
  <c r="X231" i="19"/>
  <c r="W231" i="19"/>
  <c r="U231" i="19"/>
  <c r="T231" i="19"/>
  <c r="R231" i="19"/>
  <c r="Q231" i="19"/>
  <c r="O231" i="19"/>
  <c r="N231" i="19"/>
  <c r="L231" i="19"/>
  <c r="K231" i="19"/>
  <c r="X227" i="19"/>
  <c r="W227" i="19"/>
  <c r="U227" i="19"/>
  <c r="T227" i="19"/>
  <c r="R227" i="19"/>
  <c r="Q227" i="19"/>
  <c r="O227" i="19"/>
  <c r="N227" i="19"/>
  <c r="L227" i="19"/>
  <c r="K227" i="19"/>
  <c r="X226" i="19"/>
  <c r="W226" i="19"/>
  <c r="U226" i="19"/>
  <c r="T226" i="19"/>
  <c r="R226" i="19"/>
  <c r="Q226" i="19"/>
  <c r="O226" i="19"/>
  <c r="N226" i="19"/>
  <c r="L226" i="19"/>
  <c r="K226" i="19"/>
  <c r="X225" i="19"/>
  <c r="W225" i="19"/>
  <c r="U225" i="19"/>
  <c r="T225" i="19"/>
  <c r="R225" i="19"/>
  <c r="Q225" i="19"/>
  <c r="O225" i="19"/>
  <c r="N225" i="19"/>
  <c r="L225" i="19"/>
  <c r="K225" i="19"/>
  <c r="X224" i="19"/>
  <c r="W224" i="19"/>
  <c r="U224" i="19"/>
  <c r="T224" i="19"/>
  <c r="R224" i="19"/>
  <c r="Q224" i="19"/>
  <c r="O224" i="19"/>
  <c r="N224" i="19"/>
  <c r="L224" i="19"/>
  <c r="K224" i="19"/>
  <c r="X216" i="19"/>
  <c r="W216" i="19"/>
  <c r="U216" i="19"/>
  <c r="T216" i="19"/>
  <c r="R216" i="19"/>
  <c r="Q216" i="19"/>
  <c r="O216" i="19"/>
  <c r="N216" i="19"/>
  <c r="L216" i="19"/>
  <c r="K216" i="19"/>
  <c r="X205" i="19"/>
  <c r="W205" i="19"/>
  <c r="V205" i="19"/>
  <c r="U205" i="19"/>
  <c r="T205" i="19"/>
  <c r="S205" i="19"/>
  <c r="R205" i="19"/>
  <c r="Q205" i="19"/>
  <c r="P205" i="19"/>
  <c r="O205" i="19"/>
  <c r="N205" i="19"/>
  <c r="M205" i="19"/>
  <c r="L205" i="19"/>
  <c r="K205" i="19"/>
  <c r="J205" i="19"/>
  <c r="X204" i="19"/>
  <c r="W204" i="19"/>
  <c r="V204" i="19"/>
  <c r="U204" i="19"/>
  <c r="T204" i="19"/>
  <c r="S204" i="19"/>
  <c r="R204" i="19"/>
  <c r="Q204" i="19"/>
  <c r="P204" i="19"/>
  <c r="O204" i="19"/>
  <c r="N204" i="19"/>
  <c r="M204" i="19"/>
  <c r="L204" i="19"/>
  <c r="K204" i="19"/>
  <c r="J204" i="19"/>
  <c r="X198" i="19"/>
  <c r="W198" i="19"/>
  <c r="U198" i="19"/>
  <c r="T198" i="19"/>
  <c r="R198" i="19"/>
  <c r="Q198" i="19"/>
  <c r="O198" i="19"/>
  <c r="N198" i="19"/>
  <c r="L198" i="19"/>
  <c r="K198" i="19"/>
  <c r="X193" i="19"/>
  <c r="U193" i="19"/>
  <c r="R193" i="19"/>
  <c r="O193" i="19"/>
  <c r="L193" i="19"/>
  <c r="X186" i="19"/>
  <c r="W186" i="19"/>
  <c r="U186" i="19"/>
  <c r="T186" i="19"/>
  <c r="R186" i="19"/>
  <c r="Q186" i="19"/>
  <c r="O186" i="19"/>
  <c r="N186" i="19"/>
  <c r="L186" i="19"/>
  <c r="K186" i="19"/>
  <c r="X185" i="19"/>
  <c r="W185" i="19"/>
  <c r="U185" i="19"/>
  <c r="T185" i="19"/>
  <c r="R185" i="19"/>
  <c r="Q185" i="19"/>
  <c r="O185" i="19"/>
  <c r="N185" i="19"/>
  <c r="L185" i="19"/>
  <c r="K185" i="19"/>
  <c r="X181" i="19"/>
  <c r="W181" i="19"/>
  <c r="U181" i="19"/>
  <c r="T181" i="19"/>
  <c r="R181" i="19"/>
  <c r="Q181" i="19"/>
  <c r="O181" i="19"/>
  <c r="N181" i="19"/>
  <c r="L181" i="19"/>
  <c r="K181" i="19"/>
  <c r="X177" i="19"/>
  <c r="W177" i="19"/>
  <c r="U177" i="19"/>
  <c r="T177" i="19"/>
  <c r="R177" i="19"/>
  <c r="Q177" i="19"/>
  <c r="O177" i="19"/>
  <c r="N177" i="19"/>
  <c r="L177" i="19"/>
  <c r="K177" i="19"/>
  <c r="X176" i="19"/>
  <c r="W176" i="19"/>
  <c r="U176" i="19"/>
  <c r="T176" i="19"/>
  <c r="R176" i="19"/>
  <c r="Q176" i="19"/>
  <c r="O176" i="19"/>
  <c r="N176" i="19"/>
  <c r="L176" i="19"/>
  <c r="K176" i="19"/>
  <c r="X175" i="19"/>
  <c r="W175" i="19"/>
  <c r="U175" i="19"/>
  <c r="T175" i="19"/>
  <c r="R175" i="19"/>
  <c r="Q175" i="19"/>
  <c r="O175" i="19"/>
  <c r="N175" i="19"/>
  <c r="L175" i="19"/>
  <c r="K175" i="19"/>
  <c r="X174" i="19"/>
  <c r="W174" i="19"/>
  <c r="U174" i="19"/>
  <c r="T174" i="19"/>
  <c r="R174" i="19"/>
  <c r="Q174" i="19"/>
  <c r="O174" i="19"/>
  <c r="N174" i="19"/>
  <c r="L174" i="19"/>
  <c r="K174" i="19"/>
  <c r="X166" i="19"/>
  <c r="W166" i="19"/>
  <c r="U166" i="19"/>
  <c r="T166" i="19"/>
  <c r="R166" i="19"/>
  <c r="Q166" i="19"/>
  <c r="O166" i="19"/>
  <c r="N166" i="19"/>
  <c r="L166" i="19"/>
  <c r="K166" i="19"/>
  <c r="X155" i="19"/>
  <c r="W155" i="19"/>
  <c r="V155" i="19"/>
  <c r="U155" i="19"/>
  <c r="T155" i="19"/>
  <c r="S155" i="19"/>
  <c r="R155" i="19"/>
  <c r="Q155" i="19"/>
  <c r="P155" i="19"/>
  <c r="O155" i="19"/>
  <c r="N155" i="19"/>
  <c r="M155" i="19"/>
  <c r="L155" i="19"/>
  <c r="K155" i="19"/>
  <c r="J155" i="19"/>
  <c r="X154" i="19"/>
  <c r="W154" i="19"/>
  <c r="V154" i="19"/>
  <c r="U154" i="19"/>
  <c r="T154" i="19"/>
  <c r="S154" i="19"/>
  <c r="R154" i="19"/>
  <c r="Q154" i="19"/>
  <c r="P154" i="19"/>
  <c r="O154" i="19"/>
  <c r="N154" i="19"/>
  <c r="M154" i="19"/>
  <c r="L154" i="19"/>
  <c r="K154" i="19"/>
  <c r="J154" i="19"/>
  <c r="X148" i="19"/>
  <c r="W148" i="19"/>
  <c r="U148" i="19"/>
  <c r="T148" i="19"/>
  <c r="R148" i="19"/>
  <c r="Q148" i="19"/>
  <c r="O148" i="19"/>
  <c r="N148" i="19"/>
  <c r="L148" i="19"/>
  <c r="K148" i="19"/>
  <c r="X143" i="19"/>
  <c r="U143" i="19"/>
  <c r="R143" i="19"/>
  <c r="O143" i="19"/>
  <c r="L143" i="19"/>
  <c r="X136" i="19"/>
  <c r="W136" i="19"/>
  <c r="U136" i="19"/>
  <c r="T136" i="19"/>
  <c r="R136" i="19"/>
  <c r="Q136" i="19"/>
  <c r="O136" i="19"/>
  <c r="N136" i="19"/>
  <c r="L136" i="19"/>
  <c r="K136" i="19"/>
  <c r="X135" i="19"/>
  <c r="W135" i="19"/>
  <c r="U135" i="19"/>
  <c r="T135" i="19"/>
  <c r="R135" i="19"/>
  <c r="Q135" i="19"/>
  <c r="O135" i="19"/>
  <c r="N135" i="19"/>
  <c r="L135" i="19"/>
  <c r="K135" i="19"/>
  <c r="X131" i="19"/>
  <c r="W131" i="19"/>
  <c r="U131" i="19"/>
  <c r="T131" i="19"/>
  <c r="R131" i="19"/>
  <c r="Q131" i="19"/>
  <c r="O131" i="19"/>
  <c r="N131" i="19"/>
  <c r="L131" i="19"/>
  <c r="K131" i="19"/>
  <c r="X127" i="19"/>
  <c r="W127" i="19"/>
  <c r="U127" i="19"/>
  <c r="T127" i="19"/>
  <c r="R127" i="19"/>
  <c r="Q127" i="19"/>
  <c r="O127" i="19"/>
  <c r="N127" i="19"/>
  <c r="L127" i="19"/>
  <c r="K127" i="19"/>
  <c r="X126" i="19"/>
  <c r="W126" i="19"/>
  <c r="U126" i="19"/>
  <c r="T126" i="19"/>
  <c r="R126" i="19"/>
  <c r="Q126" i="19"/>
  <c r="O126" i="19"/>
  <c r="N126" i="19"/>
  <c r="L126" i="19"/>
  <c r="K126" i="19"/>
  <c r="X125" i="19"/>
  <c r="W125" i="19"/>
  <c r="U125" i="19"/>
  <c r="T125" i="19"/>
  <c r="R125" i="19"/>
  <c r="Q125" i="19"/>
  <c r="O125" i="19"/>
  <c r="N125" i="19"/>
  <c r="L125" i="19"/>
  <c r="K125" i="19"/>
  <c r="X124" i="19"/>
  <c r="W124" i="19"/>
  <c r="U124" i="19"/>
  <c r="T124" i="19"/>
  <c r="R124" i="19"/>
  <c r="Q124" i="19"/>
  <c r="O124" i="19"/>
  <c r="N124" i="19"/>
  <c r="L124" i="19"/>
  <c r="K124" i="19"/>
  <c r="X116" i="19"/>
  <c r="W116" i="19"/>
  <c r="U116" i="19"/>
  <c r="T116" i="19"/>
  <c r="R116" i="19"/>
  <c r="Q116" i="19"/>
  <c r="O116" i="19"/>
  <c r="N116" i="19"/>
  <c r="L116" i="19"/>
  <c r="K116" i="19"/>
  <c r="X105" i="19"/>
  <c r="W105" i="19"/>
  <c r="V105" i="19"/>
  <c r="U105" i="19"/>
  <c r="T105" i="19"/>
  <c r="S105" i="19"/>
  <c r="R105" i="19"/>
  <c r="Q105" i="19"/>
  <c r="P105" i="19"/>
  <c r="O105" i="19"/>
  <c r="N105" i="19"/>
  <c r="M105" i="19"/>
  <c r="L105" i="19"/>
  <c r="K105" i="19"/>
  <c r="J105" i="19"/>
  <c r="X104" i="19"/>
  <c r="W104" i="19"/>
  <c r="V104" i="19"/>
  <c r="U104" i="19"/>
  <c r="T104" i="19"/>
  <c r="S104" i="19"/>
  <c r="R104" i="19"/>
  <c r="Q104" i="19"/>
  <c r="P104" i="19"/>
  <c r="O104" i="19"/>
  <c r="N104" i="19"/>
  <c r="M104" i="19"/>
  <c r="L104" i="19"/>
  <c r="K104" i="19"/>
  <c r="J104" i="19"/>
  <c r="X98" i="19"/>
  <c r="W98" i="19"/>
  <c r="U98" i="19"/>
  <c r="T98" i="19"/>
  <c r="R98" i="19"/>
  <c r="Q98" i="19"/>
  <c r="O98" i="19"/>
  <c r="N98" i="19"/>
  <c r="L98" i="19"/>
  <c r="K98" i="19"/>
  <c r="X93" i="19"/>
  <c r="U93" i="19"/>
  <c r="R93" i="19"/>
  <c r="O93" i="19"/>
  <c r="L93" i="19"/>
  <c r="X86" i="19"/>
  <c r="W86" i="19"/>
  <c r="U86" i="19"/>
  <c r="T86" i="19"/>
  <c r="R86" i="19"/>
  <c r="Q86" i="19"/>
  <c r="O86" i="19"/>
  <c r="N86" i="19"/>
  <c r="L86" i="19"/>
  <c r="K86" i="19"/>
  <c r="X85" i="19"/>
  <c r="W85" i="19"/>
  <c r="U85" i="19"/>
  <c r="T85" i="19"/>
  <c r="R85" i="19"/>
  <c r="Q85" i="19"/>
  <c r="O85" i="19"/>
  <c r="N85" i="19"/>
  <c r="L85" i="19"/>
  <c r="K85" i="19"/>
  <c r="X81" i="19"/>
  <c r="W81" i="19"/>
  <c r="U81" i="19"/>
  <c r="T81" i="19"/>
  <c r="R81" i="19"/>
  <c r="Q81" i="19"/>
  <c r="O81" i="19"/>
  <c r="N81" i="19"/>
  <c r="L81" i="19"/>
  <c r="K81" i="19"/>
  <c r="X77" i="19"/>
  <c r="W77" i="19"/>
  <c r="U77" i="19"/>
  <c r="T77" i="19"/>
  <c r="R77" i="19"/>
  <c r="Q77" i="19"/>
  <c r="O77" i="19"/>
  <c r="N77" i="19"/>
  <c r="L77" i="19"/>
  <c r="K77" i="19"/>
  <c r="X76" i="19"/>
  <c r="W76" i="19"/>
  <c r="U76" i="19"/>
  <c r="T76" i="19"/>
  <c r="R76" i="19"/>
  <c r="Q76" i="19"/>
  <c r="O76" i="19"/>
  <c r="N76" i="19"/>
  <c r="L76" i="19"/>
  <c r="K76" i="19"/>
  <c r="X75" i="19"/>
  <c r="W75" i="19"/>
  <c r="U75" i="19"/>
  <c r="T75" i="19"/>
  <c r="R75" i="19"/>
  <c r="Q75" i="19"/>
  <c r="O75" i="19"/>
  <c r="N75" i="19"/>
  <c r="L75" i="19"/>
  <c r="K75" i="19"/>
  <c r="X74" i="19"/>
  <c r="W74" i="19"/>
  <c r="U74" i="19"/>
  <c r="T74" i="19"/>
  <c r="R74" i="19"/>
  <c r="Q74" i="19"/>
  <c r="O74" i="19"/>
  <c r="N74" i="19"/>
  <c r="L74" i="19"/>
  <c r="K74" i="19"/>
  <c r="X66" i="19"/>
  <c r="W66" i="19"/>
  <c r="U66" i="19"/>
  <c r="T66" i="19"/>
  <c r="R66" i="19"/>
  <c r="Q66" i="19"/>
  <c r="O66" i="19"/>
  <c r="N66" i="19"/>
  <c r="L66" i="19"/>
  <c r="K66" i="19"/>
  <c r="U55" i="19"/>
  <c r="T55" i="19"/>
  <c r="S55" i="19"/>
  <c r="U54" i="19"/>
  <c r="T54" i="19"/>
  <c r="S54" i="19"/>
  <c r="U48" i="19"/>
  <c r="T48" i="19"/>
  <c r="U43" i="19"/>
  <c r="U36" i="19"/>
  <c r="T36" i="19"/>
  <c r="U35" i="19"/>
  <c r="T35" i="19"/>
  <c r="U31" i="19"/>
  <c r="T31" i="19"/>
  <c r="U27" i="19"/>
  <c r="T27" i="19"/>
  <c r="U26" i="19"/>
  <c r="T26" i="19"/>
  <c r="U25" i="19"/>
  <c r="T25" i="19"/>
  <c r="U24" i="19"/>
  <c r="T24" i="19"/>
  <c r="U16" i="19"/>
  <c r="T16" i="19"/>
  <c r="X55" i="19"/>
  <c r="W55" i="19"/>
  <c r="V55" i="19"/>
  <c r="X54" i="19"/>
  <c r="W54" i="19"/>
  <c r="V54" i="19"/>
  <c r="X48" i="19"/>
  <c r="W48" i="19"/>
  <c r="X43" i="19"/>
  <c r="X36" i="19"/>
  <c r="W36" i="19"/>
  <c r="X35" i="19"/>
  <c r="W35" i="19"/>
  <c r="X31" i="19"/>
  <c r="W31" i="19"/>
  <c r="X27" i="19"/>
  <c r="W27" i="19"/>
  <c r="X26" i="19"/>
  <c r="W26" i="19"/>
  <c r="X25" i="19"/>
  <c r="W25" i="19"/>
  <c r="X24" i="19"/>
  <c r="W24" i="19"/>
  <c r="X16" i="19"/>
  <c r="W16" i="19"/>
  <c r="R55" i="19"/>
  <c r="Q55" i="19"/>
  <c r="P55" i="19"/>
  <c r="R54" i="19"/>
  <c r="Q54" i="19"/>
  <c r="P54" i="19"/>
  <c r="R48" i="19"/>
  <c r="Q48" i="19"/>
  <c r="R43" i="19"/>
  <c r="R36" i="19"/>
  <c r="Q36" i="19"/>
  <c r="R35" i="19"/>
  <c r="Q35" i="19"/>
  <c r="R31" i="19"/>
  <c r="Q31" i="19"/>
  <c r="R27" i="19"/>
  <c r="Q27" i="19"/>
  <c r="R26" i="19"/>
  <c r="Q26" i="19"/>
  <c r="R25" i="19"/>
  <c r="Q25" i="19"/>
  <c r="R24" i="19"/>
  <c r="Q24" i="19"/>
  <c r="R16" i="19"/>
  <c r="Q16" i="19"/>
  <c r="O55" i="19"/>
  <c r="N55" i="19"/>
  <c r="M55" i="19"/>
  <c r="O54" i="19"/>
  <c r="N54" i="19"/>
  <c r="M54" i="19"/>
  <c r="O48" i="19"/>
  <c r="N48" i="19"/>
  <c r="O43" i="19"/>
  <c r="O36" i="19"/>
  <c r="N36" i="19"/>
  <c r="O35" i="19"/>
  <c r="N35" i="19"/>
  <c r="O31" i="19"/>
  <c r="N31" i="19"/>
  <c r="O27" i="19"/>
  <c r="N27" i="19"/>
  <c r="O26" i="19"/>
  <c r="N26" i="19"/>
  <c r="O25" i="19"/>
  <c r="N25" i="19"/>
  <c r="O24" i="19"/>
  <c r="N24" i="19"/>
  <c r="O16" i="19"/>
  <c r="N16" i="19"/>
  <c r="W7" i="1"/>
  <c r="L55" i="19"/>
  <c r="K55" i="19"/>
  <c r="L54" i="19"/>
  <c r="L26" i="19"/>
  <c r="K26" i="19"/>
  <c r="L48" i="19"/>
  <c r="L43" i="19"/>
  <c r="L36" i="19"/>
  <c r="L35" i="19"/>
  <c r="L31" i="19"/>
  <c r="L27" i="19"/>
  <c r="L25" i="19"/>
  <c r="L24" i="19"/>
  <c r="L16" i="19"/>
  <c r="K48" i="19"/>
  <c r="K36" i="19"/>
  <c r="K35" i="19"/>
  <c r="K31" i="19"/>
  <c r="K27" i="19"/>
  <c r="K25" i="19"/>
  <c r="K24" i="19"/>
  <c r="K16" i="19"/>
  <c r="K54" i="19"/>
  <c r="J55" i="19"/>
  <c r="J54" i="19"/>
  <c r="T73" i="1"/>
  <c r="T72" i="1"/>
  <c r="AA43" i="1" l="1"/>
  <c r="K31" i="1"/>
  <c r="W31" i="1"/>
  <c r="T31" i="1"/>
  <c r="L31" i="1" l="1"/>
  <c r="AA31" i="1" s="1"/>
  <c r="K72" i="1"/>
  <c r="W72" i="1"/>
  <c r="K73" i="1"/>
  <c r="W73" i="1"/>
  <c r="K74" i="1"/>
  <c r="T74" i="1"/>
  <c r="W74" i="1"/>
  <c r="K75" i="1"/>
  <c r="T75" i="1"/>
  <c r="W75" i="1"/>
  <c r="W47" i="1"/>
  <c r="T47" i="1"/>
  <c r="N47" i="1"/>
  <c r="O47" i="1" s="1"/>
  <c r="P47" i="1" s="1"/>
  <c r="K47" i="1"/>
  <c r="J38" i="18" l="1"/>
  <c r="T18" i="18"/>
  <c r="T58" i="18"/>
  <c r="AN38" i="18"/>
  <c r="AN98" i="18"/>
  <c r="T78" i="18"/>
  <c r="AD98" i="18"/>
  <c r="J78" i="18"/>
  <c r="AX98" i="18"/>
  <c r="AD78" i="18"/>
  <c r="T98" i="18"/>
  <c r="AN18" i="18"/>
  <c r="J98" i="18"/>
  <c r="AD58" i="18"/>
  <c r="T38" i="18"/>
  <c r="AX38" i="18"/>
  <c r="AX18" i="18"/>
  <c r="J18" i="18"/>
  <c r="AX58" i="18"/>
  <c r="J58" i="18"/>
  <c r="AD18" i="18"/>
  <c r="AX78" i="18"/>
  <c r="AN58" i="18"/>
  <c r="AD38" i="18"/>
  <c r="AN78" i="18"/>
  <c r="L75" i="1"/>
  <c r="AA75" i="1" s="1"/>
  <c r="AC75" i="1" s="1"/>
  <c r="AC31" i="1"/>
  <c r="AB31" i="1"/>
  <c r="L72" i="1"/>
  <c r="AA72" i="1" s="1"/>
  <c r="L74" i="1"/>
  <c r="AA74" i="1" s="1"/>
  <c r="L73" i="1"/>
  <c r="AA73" i="1" s="1"/>
  <c r="Q47" i="1"/>
  <c r="AE47" i="1"/>
  <c r="AD47" i="1" s="1"/>
  <c r="L47" i="1"/>
  <c r="AA47" i="1" s="1"/>
  <c r="AB74" i="1" l="1"/>
  <c r="AC74" i="1"/>
  <c r="O249" i="19"/>
  <c r="X249" i="19"/>
  <c r="U249" i="19"/>
  <c r="R249" i="19"/>
  <c r="L249" i="19"/>
  <c r="U199" i="19"/>
  <c r="R149" i="19"/>
  <c r="R199" i="19"/>
  <c r="O149" i="19"/>
  <c r="O199" i="19"/>
  <c r="L199" i="19"/>
  <c r="X149" i="19"/>
  <c r="U149" i="19"/>
  <c r="O99" i="19"/>
  <c r="X199" i="19"/>
  <c r="L99" i="19"/>
  <c r="L149" i="19"/>
  <c r="R99" i="19"/>
  <c r="X49" i="19"/>
  <c r="R49" i="19"/>
  <c r="X99" i="19"/>
  <c r="U49" i="19"/>
  <c r="L49" i="19"/>
  <c r="U99" i="19"/>
  <c r="O49" i="19"/>
  <c r="R250" i="19"/>
  <c r="U250" i="19"/>
  <c r="O250" i="19"/>
  <c r="L250" i="19"/>
  <c r="X200" i="19"/>
  <c r="U200" i="19"/>
  <c r="R200" i="19"/>
  <c r="O150" i="19"/>
  <c r="O200" i="19"/>
  <c r="R100" i="19"/>
  <c r="L200" i="19"/>
  <c r="O100" i="19"/>
  <c r="X150" i="19"/>
  <c r="L100" i="19"/>
  <c r="U150" i="19"/>
  <c r="X250" i="19"/>
  <c r="R150" i="19"/>
  <c r="X100" i="19"/>
  <c r="L150" i="19"/>
  <c r="R50" i="19"/>
  <c r="U100" i="19"/>
  <c r="X50" i="19"/>
  <c r="L50" i="19"/>
  <c r="O50" i="19"/>
  <c r="U50" i="19"/>
  <c r="T253" i="19"/>
  <c r="Q203" i="19"/>
  <c r="W253" i="19"/>
  <c r="N203" i="19"/>
  <c r="K203" i="19"/>
  <c r="N253" i="19"/>
  <c r="K253" i="19"/>
  <c r="T203" i="19"/>
  <c r="W153" i="19"/>
  <c r="Q253" i="19"/>
  <c r="Q153" i="19"/>
  <c r="N153" i="19"/>
  <c r="T103" i="19"/>
  <c r="K153" i="19"/>
  <c r="W203" i="19"/>
  <c r="W53" i="19"/>
  <c r="W103" i="19"/>
  <c r="T153" i="19"/>
  <c r="Q103" i="19"/>
  <c r="N103" i="19"/>
  <c r="K103" i="19"/>
  <c r="Q53" i="19"/>
  <c r="N53" i="19"/>
  <c r="T53" i="19"/>
  <c r="K53" i="19"/>
  <c r="Q251" i="19"/>
  <c r="K251" i="19"/>
  <c r="W251" i="19"/>
  <c r="T251" i="19"/>
  <c r="W201" i="19"/>
  <c r="T151" i="19"/>
  <c r="T201" i="19"/>
  <c r="Q151" i="19"/>
  <c r="Q201" i="19"/>
  <c r="N251" i="19"/>
  <c r="N201" i="19"/>
  <c r="K201" i="19"/>
  <c r="N151" i="19"/>
  <c r="Q101" i="19"/>
  <c r="K151" i="19"/>
  <c r="N101" i="19"/>
  <c r="K101" i="19"/>
  <c r="T51" i="19"/>
  <c r="W101" i="19"/>
  <c r="K51" i="19"/>
  <c r="Q51" i="19"/>
  <c r="T101" i="19"/>
  <c r="N51" i="19"/>
  <c r="W151" i="19"/>
  <c r="W51" i="19"/>
  <c r="T252" i="19"/>
  <c r="Q252" i="19"/>
  <c r="N252" i="19"/>
  <c r="K252" i="19"/>
  <c r="W252" i="19"/>
  <c r="W202" i="19"/>
  <c r="Q152" i="19"/>
  <c r="T202" i="19"/>
  <c r="Q202" i="19"/>
  <c r="N202" i="19"/>
  <c r="K152" i="19"/>
  <c r="K202" i="19"/>
  <c r="T102" i="19"/>
  <c r="Q102" i="19"/>
  <c r="W152" i="19"/>
  <c r="T152" i="19"/>
  <c r="N102" i="19"/>
  <c r="N152" i="19"/>
  <c r="W102" i="19"/>
  <c r="T52" i="19"/>
  <c r="K102" i="19"/>
  <c r="N52" i="19"/>
  <c r="K52" i="19"/>
  <c r="W52" i="19"/>
  <c r="Q52" i="19"/>
  <c r="R251" i="19"/>
  <c r="L251" i="19"/>
  <c r="X251" i="19"/>
  <c r="U251" i="19"/>
  <c r="X201" i="19"/>
  <c r="U151" i="19"/>
  <c r="U201" i="19"/>
  <c r="R201" i="19"/>
  <c r="O151" i="19"/>
  <c r="O251" i="19"/>
  <c r="O201" i="19"/>
  <c r="L201" i="19"/>
  <c r="R151" i="19"/>
  <c r="R101" i="19"/>
  <c r="L151" i="19"/>
  <c r="R51" i="19"/>
  <c r="O51" i="19"/>
  <c r="X101" i="19"/>
  <c r="U51" i="19"/>
  <c r="U101" i="19"/>
  <c r="O101" i="19"/>
  <c r="L101" i="19"/>
  <c r="X51" i="19"/>
  <c r="L51" i="19"/>
  <c r="X151" i="19"/>
  <c r="S253" i="19"/>
  <c r="V253" i="19"/>
  <c r="P253" i="19"/>
  <c r="M253" i="19"/>
  <c r="J253" i="19"/>
  <c r="V203" i="19"/>
  <c r="P203" i="19"/>
  <c r="M203" i="19"/>
  <c r="V153" i="19"/>
  <c r="J203" i="19"/>
  <c r="S153" i="19"/>
  <c r="M153" i="19"/>
  <c r="S103" i="19"/>
  <c r="J153" i="19"/>
  <c r="P103" i="19"/>
  <c r="S203" i="19"/>
  <c r="S53" i="19"/>
  <c r="M53" i="19"/>
  <c r="J53" i="19"/>
  <c r="V53" i="19"/>
  <c r="V103" i="19"/>
  <c r="P153" i="19"/>
  <c r="J103" i="19"/>
  <c r="P53" i="19"/>
  <c r="M103" i="19"/>
  <c r="R252" i="19"/>
  <c r="O252" i="19"/>
  <c r="L252" i="19"/>
  <c r="X252" i="19"/>
  <c r="U152" i="19"/>
  <c r="X202" i="19"/>
  <c r="R152" i="19"/>
  <c r="U252" i="19"/>
  <c r="U202" i="19"/>
  <c r="R202" i="19"/>
  <c r="R102" i="19"/>
  <c r="X152" i="19"/>
  <c r="O102" i="19"/>
  <c r="L152" i="19"/>
  <c r="X102" i="19"/>
  <c r="U102" i="19"/>
  <c r="O52" i="19"/>
  <c r="L102" i="19"/>
  <c r="O202" i="19"/>
  <c r="L202" i="19"/>
  <c r="O152" i="19"/>
  <c r="R52" i="19"/>
  <c r="L52" i="19"/>
  <c r="U52" i="19"/>
  <c r="X52" i="19"/>
  <c r="Q249" i="19"/>
  <c r="W249" i="19"/>
  <c r="N249" i="19"/>
  <c r="K249" i="19"/>
  <c r="W199" i="19"/>
  <c r="T199" i="19"/>
  <c r="Q199" i="19"/>
  <c r="N199" i="19"/>
  <c r="T249" i="19"/>
  <c r="W149" i="19"/>
  <c r="Q99" i="19"/>
  <c r="T149" i="19"/>
  <c r="N99" i="19"/>
  <c r="Q149" i="19"/>
  <c r="K199" i="19"/>
  <c r="N149" i="19"/>
  <c r="K99" i="19"/>
  <c r="K49" i="19"/>
  <c r="K149" i="19"/>
  <c r="T49" i="19"/>
  <c r="Q49" i="19"/>
  <c r="W49" i="19"/>
  <c r="W99" i="19"/>
  <c r="T99" i="19"/>
  <c r="N49" i="19"/>
  <c r="U253" i="19"/>
  <c r="X253" i="19"/>
  <c r="R253" i="19"/>
  <c r="O253" i="19"/>
  <c r="L253" i="19"/>
  <c r="O203" i="19"/>
  <c r="L203" i="19"/>
  <c r="R153" i="19"/>
  <c r="X203" i="19"/>
  <c r="U203" i="19"/>
  <c r="L153" i="19"/>
  <c r="O153" i="19"/>
  <c r="U103" i="19"/>
  <c r="R103" i="19"/>
  <c r="O103" i="19"/>
  <c r="X153" i="19"/>
  <c r="O53" i="19"/>
  <c r="X103" i="19"/>
  <c r="L53" i="19"/>
  <c r="R203" i="19"/>
  <c r="U153" i="19"/>
  <c r="L103" i="19"/>
  <c r="U53" i="19"/>
  <c r="X53" i="19"/>
  <c r="R53" i="19"/>
  <c r="Q250" i="19"/>
  <c r="W250" i="19"/>
  <c r="T250" i="19"/>
  <c r="N250" i="19"/>
  <c r="W200" i="19"/>
  <c r="T150" i="19"/>
  <c r="T200" i="19"/>
  <c r="Q200" i="19"/>
  <c r="N150" i="19"/>
  <c r="N200" i="19"/>
  <c r="K250" i="19"/>
  <c r="K200" i="19"/>
  <c r="Q100" i="19"/>
  <c r="W150" i="19"/>
  <c r="Q150" i="19"/>
  <c r="W100" i="19"/>
  <c r="K150" i="19"/>
  <c r="T100" i="19"/>
  <c r="N100" i="19"/>
  <c r="K100" i="19"/>
  <c r="K50" i="19"/>
  <c r="W50" i="19"/>
  <c r="Q50" i="19"/>
  <c r="T50" i="19"/>
  <c r="N50" i="19"/>
  <c r="AB73" i="1"/>
  <c r="AC73" i="1"/>
  <c r="AB72" i="1"/>
  <c r="AC72" i="1"/>
  <c r="AB75" i="1"/>
  <c r="AB47" i="1"/>
  <c r="AC47" i="1"/>
  <c r="AF47" i="1" l="1"/>
  <c r="P236" i="19"/>
  <c r="M236" i="19"/>
  <c r="J236" i="19"/>
  <c r="V236" i="19"/>
  <c r="J186" i="19"/>
  <c r="S236" i="19"/>
  <c r="V136" i="19"/>
  <c r="V186" i="19"/>
  <c r="S186" i="19"/>
  <c r="P136" i="19"/>
  <c r="P186" i="19"/>
  <c r="M186" i="19"/>
  <c r="J136" i="19"/>
  <c r="S86" i="19"/>
  <c r="S136" i="19"/>
  <c r="P86" i="19"/>
  <c r="M136" i="19"/>
  <c r="S36" i="19"/>
  <c r="M86" i="19"/>
  <c r="M36" i="19"/>
  <c r="J86" i="19"/>
  <c r="V36" i="19"/>
  <c r="V86" i="19"/>
  <c r="P36" i="19"/>
  <c r="J36" i="19"/>
  <c r="F221" i="13"/>
  <c r="F220" i="13"/>
  <c r="F219" i="13"/>
  <c r="F218" i="13"/>
  <c r="F217" i="13"/>
  <c r="F216" i="13"/>
  <c r="F215" i="13"/>
  <c r="F214" i="13"/>
  <c r="F213" i="13"/>
  <c r="F212" i="13"/>
  <c r="F211" i="13"/>
  <c r="F210" i="13"/>
  <c r="W40" i="1" l="1"/>
  <c r="T40" i="1"/>
  <c r="K40" i="1"/>
  <c r="L40" i="1" l="1"/>
  <c r="AA40" i="1" s="1"/>
  <c r="AB40" i="1" l="1"/>
  <c r="AC40" i="1"/>
  <c r="T17" i="1" l="1"/>
  <c r="W71" i="1" l="1"/>
  <c r="T71" i="1"/>
  <c r="K71" i="1"/>
  <c r="W70" i="1"/>
  <c r="T70" i="1"/>
  <c r="AD70" i="1" s="1"/>
  <c r="W69" i="1"/>
  <c r="T69" i="1"/>
  <c r="AD69" i="1" s="1"/>
  <c r="W68" i="1"/>
  <c r="T68" i="1"/>
  <c r="K68" i="1"/>
  <c r="W67" i="1"/>
  <c r="T67" i="1"/>
  <c r="AD67" i="1" s="1"/>
  <c r="W66" i="1"/>
  <c r="T66" i="1"/>
  <c r="AD66" i="1" s="1"/>
  <c r="W65" i="1"/>
  <c r="T65" i="1"/>
  <c r="K65" i="1"/>
  <c r="W64" i="1"/>
  <c r="T64" i="1"/>
  <c r="K64" i="1"/>
  <c r="L71" i="1" l="1"/>
  <c r="AA71" i="1" s="1"/>
  <c r="L68" i="1"/>
  <c r="AA68" i="1" s="1"/>
  <c r="AA69" i="1" s="1"/>
  <c r="AA70" i="1" s="1"/>
  <c r="L65" i="1"/>
  <c r="AA65" i="1" s="1"/>
  <c r="AA66" i="1" s="1"/>
  <c r="AA67" i="1" s="1"/>
  <c r="L64" i="1"/>
  <c r="AA64" i="1" s="1"/>
  <c r="W62" i="1"/>
  <c r="T62" i="1"/>
  <c r="W61" i="1"/>
  <c r="T61" i="1"/>
  <c r="K61" i="1"/>
  <c r="W60" i="1"/>
  <c r="T60" i="1"/>
  <c r="W59" i="1"/>
  <c r="T59" i="1"/>
  <c r="W58" i="1"/>
  <c r="T58" i="1"/>
  <c r="K58" i="1"/>
  <c r="W57" i="1"/>
  <c r="T57" i="1"/>
  <c r="W56" i="1"/>
  <c r="T56" i="1"/>
  <c r="K56" i="1"/>
  <c r="W55" i="1"/>
  <c r="T55" i="1"/>
  <c r="W54" i="1"/>
  <c r="T54" i="1"/>
  <c r="K54" i="1"/>
  <c r="W53" i="1"/>
  <c r="T53" i="1"/>
  <c r="W52" i="1"/>
  <c r="T52" i="1"/>
  <c r="K52" i="1"/>
  <c r="K63" i="1"/>
  <c r="K50" i="1"/>
  <c r="K48" i="1"/>
  <c r="K46" i="1"/>
  <c r="K44" i="1"/>
  <c r="K42" i="1"/>
  <c r="K41" i="1"/>
  <c r="K37" i="1"/>
  <c r="K34" i="1"/>
  <c r="K33" i="1"/>
  <c r="K32" i="1"/>
  <c r="K30" i="1"/>
  <c r="K29" i="1"/>
  <c r="K28" i="1"/>
  <c r="K27" i="1"/>
  <c r="K25" i="1"/>
  <c r="K24" i="1"/>
  <c r="K23" i="1"/>
  <c r="K22" i="1"/>
  <c r="K20" i="1"/>
  <c r="K19" i="1"/>
  <c r="K18" i="1"/>
  <c r="K15" i="1"/>
  <c r="K13" i="1"/>
  <c r="K12" i="1"/>
  <c r="K11" i="1"/>
  <c r="K10" i="1"/>
  <c r="K9" i="1"/>
  <c r="K8" i="1"/>
  <c r="W63" i="1"/>
  <c r="T63" i="1"/>
  <c r="W51" i="1"/>
  <c r="T51" i="1"/>
  <c r="W49" i="1"/>
  <c r="T49" i="1"/>
  <c r="W48" i="1"/>
  <c r="T48" i="1"/>
  <c r="W45" i="1"/>
  <c r="T45" i="1"/>
  <c r="W44" i="1"/>
  <c r="T44" i="1"/>
  <c r="W39" i="1"/>
  <c r="T39" i="1"/>
  <c r="W38" i="1"/>
  <c r="T38" i="1"/>
  <c r="W36" i="1"/>
  <c r="T36" i="1"/>
  <c r="AD36" i="1" s="1"/>
  <c r="W35" i="1"/>
  <c r="T35" i="1"/>
  <c r="W33" i="1"/>
  <c r="T33" i="1"/>
  <c r="W32" i="1"/>
  <c r="T32" i="1"/>
  <c r="W26" i="1"/>
  <c r="T26" i="1"/>
  <c r="W24" i="1"/>
  <c r="T24" i="1"/>
  <c r="W21" i="1"/>
  <c r="T21" i="1"/>
  <c r="W22" i="1"/>
  <c r="T22" i="1"/>
  <c r="W20" i="1"/>
  <c r="T20" i="1"/>
  <c r="W19" i="1"/>
  <c r="T19" i="1"/>
  <c r="W18" i="1"/>
  <c r="T18" i="1"/>
  <c r="W17" i="1"/>
  <c r="AD17" i="1"/>
  <c r="W16" i="1"/>
  <c r="T16" i="1"/>
  <c r="W15" i="1"/>
  <c r="T15" i="1"/>
  <c r="W14" i="1"/>
  <c r="T14" i="1"/>
  <c r="W13" i="1"/>
  <c r="T13" i="1"/>
  <c r="W12" i="1"/>
  <c r="T12" i="1"/>
  <c r="AD16" i="1" l="1"/>
  <c r="AD26" i="1"/>
  <c r="AD35" i="1"/>
  <c r="AD59" i="1"/>
  <c r="AD14" i="1"/>
  <c r="AD45" i="1"/>
  <c r="AD49" i="1"/>
  <c r="AD51" i="1"/>
  <c r="AD57" i="1"/>
  <c r="AD53" i="1"/>
  <c r="AE62" i="1"/>
  <c r="AD62" i="1" s="1"/>
  <c r="AD55" i="1"/>
  <c r="AD60" i="1"/>
  <c r="AE43" i="1"/>
  <c r="AD43" i="1" s="1"/>
  <c r="AD21" i="1"/>
  <c r="AB71" i="1"/>
  <c r="AC71" i="1"/>
  <c r="AB68" i="1"/>
  <c r="AC68" i="1"/>
  <c r="AB70" i="1"/>
  <c r="AC70" i="1"/>
  <c r="AB69" i="1"/>
  <c r="AC69" i="1"/>
  <c r="AB65" i="1"/>
  <c r="AC65" i="1"/>
  <c r="AB67" i="1"/>
  <c r="AC67" i="1"/>
  <c r="AB66" i="1"/>
  <c r="AC66" i="1"/>
  <c r="AB64" i="1"/>
  <c r="AC64" i="1"/>
  <c r="L61" i="1"/>
  <c r="AA61" i="1" s="1"/>
  <c r="AA62" i="1" s="1"/>
  <c r="L58" i="1"/>
  <c r="AA58" i="1" s="1"/>
  <c r="AA59" i="1" s="1"/>
  <c r="AA60" i="1" s="1"/>
  <c r="L56" i="1"/>
  <c r="AA56" i="1" s="1"/>
  <c r="AA57" i="1" s="1"/>
  <c r="L54" i="1"/>
  <c r="AA54" i="1" s="1"/>
  <c r="AA55" i="1" s="1"/>
  <c r="L52" i="1"/>
  <c r="AA52" i="1" s="1"/>
  <c r="AA53" i="1" s="1"/>
  <c r="L63" i="1"/>
  <c r="AA63" i="1" s="1"/>
  <c r="L50" i="1"/>
  <c r="L48" i="1"/>
  <c r="AA48" i="1" s="1"/>
  <c r="AA49" i="1" s="1"/>
  <c r="L46" i="1"/>
  <c r="L44" i="1"/>
  <c r="AA44" i="1" s="1"/>
  <c r="AA45" i="1" s="1"/>
  <c r="L42" i="1"/>
  <c r="L41" i="1"/>
  <c r="L37" i="1"/>
  <c r="L34" i="1"/>
  <c r="L33" i="1"/>
  <c r="AA33" i="1" s="1"/>
  <c r="L32" i="1"/>
  <c r="AA32" i="1" s="1"/>
  <c r="L30" i="1"/>
  <c r="L29" i="1"/>
  <c r="L28" i="1"/>
  <c r="L27" i="1"/>
  <c r="L25" i="1"/>
  <c r="L24" i="1"/>
  <c r="AA24" i="1" s="1"/>
  <c r="L23" i="1"/>
  <c r="L22" i="1"/>
  <c r="AA22" i="1" s="1"/>
  <c r="L20" i="1"/>
  <c r="AA20" i="1" s="1"/>
  <c r="AA21" i="1" s="1"/>
  <c r="L19" i="1"/>
  <c r="AA19" i="1" s="1"/>
  <c r="L18" i="1"/>
  <c r="AA18" i="1" s="1"/>
  <c r="L15" i="1"/>
  <c r="AA15" i="1" s="1"/>
  <c r="AA16" i="1" s="1"/>
  <c r="AA17" i="1" s="1"/>
  <c r="L13" i="1"/>
  <c r="AA13" i="1" s="1"/>
  <c r="AA14" i="1" s="1"/>
  <c r="L12" i="1"/>
  <c r="AA12" i="1" s="1"/>
  <c r="L11" i="1"/>
  <c r="L10" i="1"/>
  <c r="L9" i="1"/>
  <c r="L8" i="1"/>
  <c r="T10" i="1"/>
  <c r="W10" i="1"/>
  <c r="T11" i="1"/>
  <c r="W11" i="1"/>
  <c r="T23" i="1"/>
  <c r="W23" i="1"/>
  <c r="T25" i="1"/>
  <c r="W25" i="1"/>
  <c r="T27" i="1"/>
  <c r="W27" i="1"/>
  <c r="T28" i="1"/>
  <c r="W28" i="1"/>
  <c r="T29" i="1"/>
  <c r="W29" i="1"/>
  <c r="T30" i="1"/>
  <c r="W30" i="1"/>
  <c r="T34" i="1"/>
  <c r="W34" i="1"/>
  <c r="T37" i="1"/>
  <c r="W37" i="1"/>
  <c r="T41" i="1"/>
  <c r="W41" i="1"/>
  <c r="T42" i="1"/>
  <c r="W42" i="1"/>
  <c r="T46" i="1"/>
  <c r="W46" i="1"/>
  <c r="T50" i="1"/>
  <c r="W50" i="1"/>
  <c r="N246" i="19" l="1"/>
  <c r="K246" i="19"/>
  <c r="W246" i="19"/>
  <c r="T246" i="19"/>
  <c r="T196" i="19"/>
  <c r="Q196" i="19"/>
  <c r="N196" i="19"/>
  <c r="K196" i="19"/>
  <c r="W196" i="19"/>
  <c r="N96" i="19"/>
  <c r="K96" i="19"/>
  <c r="W146" i="19"/>
  <c r="T146" i="19"/>
  <c r="Q146" i="19"/>
  <c r="Q246" i="19"/>
  <c r="Q96" i="19"/>
  <c r="Q46" i="19"/>
  <c r="K46" i="19"/>
  <c r="N146" i="19"/>
  <c r="N46" i="19"/>
  <c r="K146" i="19"/>
  <c r="W96" i="19"/>
  <c r="T96" i="19"/>
  <c r="T46" i="19"/>
  <c r="W46" i="19"/>
  <c r="O246" i="19"/>
  <c r="L246" i="19"/>
  <c r="X246" i="19"/>
  <c r="U246" i="19"/>
  <c r="R246" i="19"/>
  <c r="R196" i="19"/>
  <c r="O146" i="19"/>
  <c r="O196" i="19"/>
  <c r="L146" i="19"/>
  <c r="L196" i="19"/>
  <c r="U146" i="19"/>
  <c r="L96" i="19"/>
  <c r="X146" i="19"/>
  <c r="X196" i="19"/>
  <c r="U196" i="19"/>
  <c r="X96" i="19"/>
  <c r="O96" i="19"/>
  <c r="U46" i="19"/>
  <c r="R146" i="19"/>
  <c r="O46" i="19"/>
  <c r="U96" i="19"/>
  <c r="R96" i="19"/>
  <c r="X46" i="19"/>
  <c r="R46" i="19"/>
  <c r="L46" i="19"/>
  <c r="L245" i="19"/>
  <c r="X245" i="19"/>
  <c r="U245" i="19"/>
  <c r="R245" i="19"/>
  <c r="O245" i="19"/>
  <c r="R195" i="19"/>
  <c r="O145" i="19"/>
  <c r="O195" i="19"/>
  <c r="L195" i="19"/>
  <c r="X195" i="19"/>
  <c r="U145" i="19"/>
  <c r="L95" i="19"/>
  <c r="R145" i="19"/>
  <c r="X95" i="19"/>
  <c r="L145" i="19"/>
  <c r="U195" i="19"/>
  <c r="R45" i="19"/>
  <c r="U95" i="19"/>
  <c r="U45" i="19"/>
  <c r="R95" i="19"/>
  <c r="X145" i="19"/>
  <c r="O95" i="19"/>
  <c r="X45" i="19"/>
  <c r="O45" i="19"/>
  <c r="L45" i="19"/>
  <c r="N247" i="19"/>
  <c r="Q247" i="19"/>
  <c r="K247" i="19"/>
  <c r="W247" i="19"/>
  <c r="T197" i="19"/>
  <c r="Q147" i="19"/>
  <c r="Q197" i="19"/>
  <c r="N197" i="19"/>
  <c r="K147" i="19"/>
  <c r="K197" i="19"/>
  <c r="T247" i="19"/>
  <c r="N147" i="19"/>
  <c r="N97" i="19"/>
  <c r="W197" i="19"/>
  <c r="W97" i="19"/>
  <c r="W147" i="19"/>
  <c r="T147" i="19"/>
  <c r="T97" i="19"/>
  <c r="N47" i="19"/>
  <c r="Q97" i="19"/>
  <c r="K97" i="19"/>
  <c r="K47" i="19"/>
  <c r="T47" i="19"/>
  <c r="W47" i="19"/>
  <c r="Q47" i="19"/>
  <c r="O247" i="19"/>
  <c r="R247" i="19"/>
  <c r="X247" i="19"/>
  <c r="U247" i="19"/>
  <c r="U197" i="19"/>
  <c r="R197" i="19"/>
  <c r="O197" i="19"/>
  <c r="L197" i="19"/>
  <c r="L247" i="19"/>
  <c r="X197" i="19"/>
  <c r="O147" i="19"/>
  <c r="O97" i="19"/>
  <c r="L147" i="19"/>
  <c r="L97" i="19"/>
  <c r="X147" i="19"/>
  <c r="U147" i="19"/>
  <c r="X97" i="19"/>
  <c r="U47" i="19"/>
  <c r="U97" i="19"/>
  <c r="O47" i="19"/>
  <c r="R147" i="19"/>
  <c r="R97" i="19"/>
  <c r="X47" i="19"/>
  <c r="L47" i="19"/>
  <c r="R47" i="19"/>
  <c r="K245" i="19"/>
  <c r="W245" i="19"/>
  <c r="T245" i="19"/>
  <c r="Q245" i="19"/>
  <c r="N245" i="19"/>
  <c r="Q195" i="19"/>
  <c r="N145" i="19"/>
  <c r="N195" i="19"/>
  <c r="K145" i="19"/>
  <c r="K195" i="19"/>
  <c r="T145" i="19"/>
  <c r="K95" i="19"/>
  <c r="Q145" i="19"/>
  <c r="W95" i="19"/>
  <c r="W195" i="19"/>
  <c r="T195" i="19"/>
  <c r="Q45" i="19"/>
  <c r="T95" i="19"/>
  <c r="Q95" i="19"/>
  <c r="W145" i="19"/>
  <c r="K45" i="19"/>
  <c r="N45" i="19"/>
  <c r="N95" i="19"/>
  <c r="T45" i="19"/>
  <c r="W45" i="19"/>
  <c r="AA37" i="1"/>
  <c r="AA38" i="1" s="1"/>
  <c r="AA39" i="1" s="1"/>
  <c r="AB39" i="1" s="1"/>
  <c r="AA42" i="1"/>
  <c r="AF69" i="1"/>
  <c r="AF67" i="1"/>
  <c r="AF66" i="1"/>
  <c r="AF70" i="1"/>
  <c r="AB61" i="1"/>
  <c r="AC61" i="1"/>
  <c r="AB62" i="1"/>
  <c r="AC62" i="1"/>
  <c r="AB59" i="1"/>
  <c r="AC59" i="1"/>
  <c r="AB58" i="1"/>
  <c r="AC58" i="1"/>
  <c r="AB60" i="1"/>
  <c r="AC60" i="1"/>
  <c r="AB56" i="1"/>
  <c r="AC56" i="1"/>
  <c r="AB57" i="1"/>
  <c r="AC57" i="1"/>
  <c r="AB54" i="1"/>
  <c r="AC54" i="1"/>
  <c r="AB55" i="1"/>
  <c r="AC55" i="1"/>
  <c r="AB52" i="1"/>
  <c r="AC52" i="1"/>
  <c r="AB53" i="1"/>
  <c r="AC53" i="1"/>
  <c r="AB63" i="1"/>
  <c r="AC63" i="1"/>
  <c r="AB49" i="1"/>
  <c r="AC49" i="1"/>
  <c r="AB48" i="1"/>
  <c r="AC48" i="1"/>
  <c r="AB45" i="1"/>
  <c r="AC45" i="1"/>
  <c r="AB44" i="1"/>
  <c r="AC44" i="1"/>
  <c r="AB43" i="1"/>
  <c r="AC43" i="1"/>
  <c r="AB33" i="1"/>
  <c r="AC33" i="1"/>
  <c r="AB32" i="1"/>
  <c r="AC32" i="1"/>
  <c r="AB24" i="1"/>
  <c r="AC24" i="1"/>
  <c r="AB21" i="1"/>
  <c r="AC21" i="1"/>
  <c r="AB22" i="1"/>
  <c r="AC22" i="1"/>
  <c r="AB20" i="1"/>
  <c r="AC20" i="1"/>
  <c r="AB19" i="1"/>
  <c r="AC19" i="1"/>
  <c r="AB18" i="1"/>
  <c r="AC18" i="1"/>
  <c r="AB17" i="1"/>
  <c r="AC17" i="1"/>
  <c r="AB16" i="1"/>
  <c r="AC16" i="1"/>
  <c r="AB15" i="1"/>
  <c r="AC15" i="1"/>
  <c r="AB14" i="1"/>
  <c r="AC14" i="1"/>
  <c r="AB13" i="1"/>
  <c r="AC13" i="1"/>
  <c r="AB12" i="1"/>
  <c r="AC12" i="1"/>
  <c r="T7" i="1"/>
  <c r="T8" i="1"/>
  <c r="T9" i="1"/>
  <c r="K213" i="19" l="1"/>
  <c r="T213" i="19"/>
  <c r="N213" i="19"/>
  <c r="Q163" i="19"/>
  <c r="W213" i="19"/>
  <c r="Q213" i="19"/>
  <c r="K163" i="19"/>
  <c r="N113" i="19"/>
  <c r="W163" i="19"/>
  <c r="K63" i="19"/>
  <c r="K113" i="19"/>
  <c r="T163" i="19"/>
  <c r="W63" i="19"/>
  <c r="N163" i="19"/>
  <c r="Q63" i="19"/>
  <c r="Q13" i="19"/>
  <c r="W113" i="19"/>
  <c r="N63" i="19"/>
  <c r="T113" i="19"/>
  <c r="Q113" i="19"/>
  <c r="K13" i="19"/>
  <c r="T63" i="19"/>
  <c r="T13" i="19"/>
  <c r="N13" i="19"/>
  <c r="W13" i="19"/>
  <c r="N234" i="19"/>
  <c r="K234" i="19"/>
  <c r="T234" i="19"/>
  <c r="W184" i="19"/>
  <c r="T134" i="19"/>
  <c r="T184" i="19"/>
  <c r="W234" i="19"/>
  <c r="Q234" i="19"/>
  <c r="Q184" i="19"/>
  <c r="N134" i="19"/>
  <c r="N184" i="19"/>
  <c r="K184" i="19"/>
  <c r="W134" i="19"/>
  <c r="Q84" i="19"/>
  <c r="Q134" i="19"/>
  <c r="K134" i="19"/>
  <c r="W84" i="19"/>
  <c r="T84" i="19"/>
  <c r="N84" i="19"/>
  <c r="T34" i="19"/>
  <c r="K84" i="19"/>
  <c r="Q34" i="19"/>
  <c r="W34" i="19"/>
  <c r="N34" i="19"/>
  <c r="K34" i="19"/>
  <c r="K220" i="19"/>
  <c r="W220" i="19"/>
  <c r="W170" i="19"/>
  <c r="T220" i="19"/>
  <c r="Q220" i="19"/>
  <c r="T170" i="19"/>
  <c r="N220" i="19"/>
  <c r="Q170" i="19"/>
  <c r="T70" i="19"/>
  <c r="T120" i="19"/>
  <c r="N170" i="19"/>
  <c r="Q70" i="19"/>
  <c r="K170" i="19"/>
  <c r="N70" i="19"/>
  <c r="W120" i="19"/>
  <c r="K70" i="19"/>
  <c r="Q120" i="19"/>
  <c r="T20" i="19"/>
  <c r="N120" i="19"/>
  <c r="K120" i="19"/>
  <c r="N20" i="19"/>
  <c r="Q20" i="19"/>
  <c r="K20" i="19"/>
  <c r="W20" i="19"/>
  <c r="W70" i="19"/>
  <c r="R220" i="19"/>
  <c r="O220" i="19"/>
  <c r="L220" i="19"/>
  <c r="U220" i="19"/>
  <c r="X170" i="19"/>
  <c r="X220" i="19"/>
  <c r="R170" i="19"/>
  <c r="U170" i="19"/>
  <c r="U120" i="19"/>
  <c r="O170" i="19"/>
  <c r="R70" i="19"/>
  <c r="R120" i="19"/>
  <c r="L170" i="19"/>
  <c r="O70" i="19"/>
  <c r="O120" i="19"/>
  <c r="X120" i="19"/>
  <c r="L70" i="19"/>
  <c r="O20" i="19"/>
  <c r="L120" i="19"/>
  <c r="L20" i="19"/>
  <c r="X70" i="19"/>
  <c r="R20" i="19"/>
  <c r="X20" i="19"/>
  <c r="U20" i="19"/>
  <c r="U70" i="19"/>
  <c r="R211" i="19"/>
  <c r="L211" i="19"/>
  <c r="O161" i="19"/>
  <c r="X211" i="19"/>
  <c r="U211" i="19"/>
  <c r="O211" i="19"/>
  <c r="L111" i="19"/>
  <c r="X161" i="19"/>
  <c r="U161" i="19"/>
  <c r="U61" i="19"/>
  <c r="X61" i="19"/>
  <c r="X11" i="19"/>
  <c r="R61" i="19"/>
  <c r="X111" i="19"/>
  <c r="U111" i="19"/>
  <c r="R161" i="19"/>
  <c r="L161" i="19"/>
  <c r="O61" i="19"/>
  <c r="R11" i="19"/>
  <c r="R111" i="19"/>
  <c r="L61" i="19"/>
  <c r="O11" i="19"/>
  <c r="U11" i="19"/>
  <c r="O111" i="19"/>
  <c r="L11" i="19"/>
  <c r="Q214" i="19"/>
  <c r="N214" i="19"/>
  <c r="K214" i="19"/>
  <c r="Q164" i="19"/>
  <c r="N164" i="19"/>
  <c r="T214" i="19"/>
  <c r="W164" i="19"/>
  <c r="K164" i="19"/>
  <c r="N64" i="19"/>
  <c r="N114" i="19"/>
  <c r="K64" i="19"/>
  <c r="T164" i="19"/>
  <c r="Q14" i="19"/>
  <c r="Q114" i="19"/>
  <c r="K114" i="19"/>
  <c r="W64" i="19"/>
  <c r="W214" i="19"/>
  <c r="T64" i="19"/>
  <c r="N14" i="19"/>
  <c r="T14" i="19"/>
  <c r="K14" i="19"/>
  <c r="W114" i="19"/>
  <c r="W14" i="19"/>
  <c r="Q64" i="19"/>
  <c r="T114" i="19"/>
  <c r="T217" i="19"/>
  <c r="N217" i="19"/>
  <c r="K217" i="19"/>
  <c r="T167" i="19"/>
  <c r="Q167" i="19"/>
  <c r="Q217" i="19"/>
  <c r="Q67" i="19"/>
  <c r="K167" i="19"/>
  <c r="Q117" i="19"/>
  <c r="N67" i="19"/>
  <c r="K67" i="19"/>
  <c r="W167" i="19"/>
  <c r="N117" i="19"/>
  <c r="K117" i="19"/>
  <c r="W67" i="19"/>
  <c r="N167" i="19"/>
  <c r="W217" i="19"/>
  <c r="T117" i="19"/>
  <c r="K17" i="19"/>
  <c r="T67" i="19"/>
  <c r="Q17" i="19"/>
  <c r="N17" i="19"/>
  <c r="T17" i="19"/>
  <c r="W117" i="19"/>
  <c r="W17" i="19"/>
  <c r="W228" i="19"/>
  <c r="T228" i="19"/>
  <c r="N228" i="19"/>
  <c r="Q178" i="19"/>
  <c r="N128" i="19"/>
  <c r="Q228" i="19"/>
  <c r="N178" i="19"/>
  <c r="K228" i="19"/>
  <c r="K178" i="19"/>
  <c r="K78" i="19"/>
  <c r="W78" i="19"/>
  <c r="W178" i="19"/>
  <c r="T128" i="19"/>
  <c r="T178" i="19"/>
  <c r="W128" i="19"/>
  <c r="W28" i="19"/>
  <c r="T78" i="19"/>
  <c r="Q128" i="19"/>
  <c r="Q78" i="19"/>
  <c r="K128" i="19"/>
  <c r="Q28" i="19"/>
  <c r="T28" i="19"/>
  <c r="K28" i="19"/>
  <c r="N28" i="19"/>
  <c r="N78" i="19"/>
  <c r="O217" i="19"/>
  <c r="L217" i="19"/>
  <c r="X217" i="19"/>
  <c r="R217" i="19"/>
  <c r="U167" i="19"/>
  <c r="O167" i="19"/>
  <c r="L167" i="19"/>
  <c r="R117" i="19"/>
  <c r="O67" i="19"/>
  <c r="O117" i="19"/>
  <c r="L67" i="19"/>
  <c r="L117" i="19"/>
  <c r="X167" i="19"/>
  <c r="X17" i="19"/>
  <c r="X67" i="19"/>
  <c r="R167" i="19"/>
  <c r="R17" i="19"/>
  <c r="X117" i="19"/>
  <c r="U67" i="19"/>
  <c r="L17" i="19"/>
  <c r="R67" i="19"/>
  <c r="U217" i="19"/>
  <c r="O17" i="19"/>
  <c r="U117" i="19"/>
  <c r="U17" i="19"/>
  <c r="N211" i="19"/>
  <c r="N161" i="19"/>
  <c r="W211" i="19"/>
  <c r="K161" i="19"/>
  <c r="T211" i="19"/>
  <c r="Q211" i="19"/>
  <c r="K211" i="19"/>
  <c r="T161" i="19"/>
  <c r="K111" i="19"/>
  <c r="W161" i="19"/>
  <c r="W111" i="19"/>
  <c r="Q161" i="19"/>
  <c r="N111" i="19"/>
  <c r="T61" i="19"/>
  <c r="W11" i="19"/>
  <c r="Q61" i="19"/>
  <c r="T111" i="19"/>
  <c r="N61" i="19"/>
  <c r="Q11" i="19"/>
  <c r="K11" i="19"/>
  <c r="Q111" i="19"/>
  <c r="K61" i="19"/>
  <c r="N11" i="19"/>
  <c r="T11" i="19"/>
  <c r="W61" i="19"/>
  <c r="X242" i="19"/>
  <c r="U242" i="19"/>
  <c r="R242" i="19"/>
  <c r="O242" i="19"/>
  <c r="L242" i="19"/>
  <c r="O192" i="19"/>
  <c r="L142" i="19"/>
  <c r="L192" i="19"/>
  <c r="X142" i="19"/>
  <c r="X192" i="19"/>
  <c r="U192" i="19"/>
  <c r="U142" i="19"/>
  <c r="X92" i="19"/>
  <c r="R142" i="19"/>
  <c r="R192" i="19"/>
  <c r="U92" i="19"/>
  <c r="O142" i="19"/>
  <c r="R92" i="19"/>
  <c r="X42" i="19"/>
  <c r="O92" i="19"/>
  <c r="L92" i="19"/>
  <c r="U42" i="19"/>
  <c r="L42" i="19"/>
  <c r="R42" i="19"/>
  <c r="O42" i="19"/>
  <c r="L214" i="19"/>
  <c r="U214" i="19"/>
  <c r="O214" i="19"/>
  <c r="R164" i="19"/>
  <c r="L164" i="19"/>
  <c r="X214" i="19"/>
  <c r="O114" i="19"/>
  <c r="L64" i="19"/>
  <c r="L114" i="19"/>
  <c r="X64" i="19"/>
  <c r="X164" i="19"/>
  <c r="U164" i="19"/>
  <c r="R114" i="19"/>
  <c r="U14" i="19"/>
  <c r="O164" i="19"/>
  <c r="U64" i="19"/>
  <c r="O14" i="19"/>
  <c r="R214" i="19"/>
  <c r="X114" i="19"/>
  <c r="O64" i="19"/>
  <c r="X14" i="19"/>
  <c r="R14" i="19"/>
  <c r="L14" i="19"/>
  <c r="R64" i="19"/>
  <c r="U114" i="19"/>
  <c r="W242" i="19"/>
  <c r="Q242" i="19"/>
  <c r="N242" i="19"/>
  <c r="K242" i="19"/>
  <c r="N192" i="19"/>
  <c r="K142" i="19"/>
  <c r="K192" i="19"/>
  <c r="W192" i="19"/>
  <c r="T242" i="19"/>
  <c r="W142" i="19"/>
  <c r="T142" i="19"/>
  <c r="T192" i="19"/>
  <c r="W92" i="19"/>
  <c r="Q142" i="19"/>
  <c r="Q192" i="19"/>
  <c r="T92" i="19"/>
  <c r="N142" i="19"/>
  <c r="T42" i="19"/>
  <c r="N42" i="19"/>
  <c r="Q92" i="19"/>
  <c r="W42" i="19"/>
  <c r="N92" i="19"/>
  <c r="K92" i="19"/>
  <c r="Q42" i="19"/>
  <c r="K42" i="19"/>
  <c r="T218" i="19"/>
  <c r="W218" i="19"/>
  <c r="Q218" i="19"/>
  <c r="Q168" i="19"/>
  <c r="N218" i="19"/>
  <c r="K218" i="19"/>
  <c r="K168" i="19"/>
  <c r="W168" i="19"/>
  <c r="Q68" i="19"/>
  <c r="T168" i="19"/>
  <c r="Q118" i="19"/>
  <c r="N168" i="19"/>
  <c r="N118" i="19"/>
  <c r="T68" i="19"/>
  <c r="N68" i="19"/>
  <c r="W118" i="19"/>
  <c r="K68" i="19"/>
  <c r="T118" i="19"/>
  <c r="K118" i="19"/>
  <c r="K18" i="19"/>
  <c r="N18" i="19"/>
  <c r="W68" i="19"/>
  <c r="Q18" i="19"/>
  <c r="T18" i="19"/>
  <c r="W18" i="19"/>
  <c r="R237" i="19"/>
  <c r="L237" i="19"/>
  <c r="X237" i="19"/>
  <c r="X187" i="19"/>
  <c r="U187" i="19"/>
  <c r="R187" i="19"/>
  <c r="U237" i="19"/>
  <c r="L137" i="19"/>
  <c r="U87" i="19"/>
  <c r="R87" i="19"/>
  <c r="O237" i="19"/>
  <c r="O187" i="19"/>
  <c r="O87" i="19"/>
  <c r="L187" i="19"/>
  <c r="U137" i="19"/>
  <c r="R137" i="19"/>
  <c r="O37" i="19"/>
  <c r="X87" i="19"/>
  <c r="X137" i="19"/>
  <c r="L37" i="19"/>
  <c r="L87" i="19"/>
  <c r="O137" i="19"/>
  <c r="R37" i="19"/>
  <c r="U37" i="19"/>
  <c r="X37" i="19"/>
  <c r="T240" i="19"/>
  <c r="Q240" i="19"/>
  <c r="N240" i="19"/>
  <c r="K240" i="19"/>
  <c r="N190" i="19"/>
  <c r="W240" i="19"/>
  <c r="K190" i="19"/>
  <c r="W190" i="19"/>
  <c r="T140" i="19"/>
  <c r="T190" i="19"/>
  <c r="Q190" i="19"/>
  <c r="K140" i="19"/>
  <c r="W90" i="19"/>
  <c r="W140" i="19"/>
  <c r="N140" i="19"/>
  <c r="Q40" i="19"/>
  <c r="T90" i="19"/>
  <c r="T40" i="19"/>
  <c r="Q90" i="19"/>
  <c r="N90" i="19"/>
  <c r="Q140" i="19"/>
  <c r="N40" i="19"/>
  <c r="K40" i="19"/>
  <c r="W40" i="19"/>
  <c r="K90" i="19"/>
  <c r="W243" i="19"/>
  <c r="T243" i="19"/>
  <c r="Q243" i="19"/>
  <c r="N243" i="19"/>
  <c r="Q193" i="19"/>
  <c r="N193" i="19"/>
  <c r="K193" i="19"/>
  <c r="W143" i="19"/>
  <c r="W193" i="19"/>
  <c r="K243" i="19"/>
  <c r="T193" i="19"/>
  <c r="K93" i="19"/>
  <c r="T143" i="19"/>
  <c r="N143" i="19"/>
  <c r="N93" i="19"/>
  <c r="Q143" i="19"/>
  <c r="W43" i="19"/>
  <c r="K143" i="19"/>
  <c r="W93" i="19"/>
  <c r="T93" i="19"/>
  <c r="Q43" i="19"/>
  <c r="N43" i="19"/>
  <c r="K43" i="19"/>
  <c r="Q93" i="19"/>
  <c r="T43" i="19"/>
  <c r="O233" i="19"/>
  <c r="L233" i="19"/>
  <c r="X233" i="19"/>
  <c r="U233" i="19"/>
  <c r="R233" i="19"/>
  <c r="U183" i="19"/>
  <c r="R133" i="19"/>
  <c r="O133" i="19"/>
  <c r="O183" i="19"/>
  <c r="X183" i="19"/>
  <c r="L133" i="19"/>
  <c r="O83" i="19"/>
  <c r="R183" i="19"/>
  <c r="L183" i="19"/>
  <c r="L83" i="19"/>
  <c r="U83" i="19"/>
  <c r="X33" i="19"/>
  <c r="X133" i="19"/>
  <c r="R83" i="19"/>
  <c r="U133" i="19"/>
  <c r="R33" i="19"/>
  <c r="O33" i="19"/>
  <c r="U33" i="19"/>
  <c r="X83" i="19"/>
  <c r="L33" i="19"/>
  <c r="O234" i="19"/>
  <c r="X234" i="19"/>
  <c r="U234" i="19"/>
  <c r="X184" i="19"/>
  <c r="U184" i="19"/>
  <c r="R234" i="19"/>
  <c r="R184" i="19"/>
  <c r="L234" i="19"/>
  <c r="O184" i="19"/>
  <c r="X134" i="19"/>
  <c r="L184" i="19"/>
  <c r="R84" i="19"/>
  <c r="U134" i="19"/>
  <c r="R134" i="19"/>
  <c r="O84" i="19"/>
  <c r="O134" i="19"/>
  <c r="L84" i="19"/>
  <c r="L134" i="19"/>
  <c r="R34" i="19"/>
  <c r="X84" i="19"/>
  <c r="U84" i="19"/>
  <c r="U34" i="19"/>
  <c r="X34" i="19"/>
  <c r="L34" i="19"/>
  <c r="O34" i="19"/>
  <c r="U240" i="19"/>
  <c r="O240" i="19"/>
  <c r="L240" i="19"/>
  <c r="X240" i="19"/>
  <c r="L190" i="19"/>
  <c r="R240" i="19"/>
  <c r="X190" i="19"/>
  <c r="U190" i="19"/>
  <c r="L140" i="19"/>
  <c r="X90" i="19"/>
  <c r="U90" i="19"/>
  <c r="X140" i="19"/>
  <c r="R90" i="19"/>
  <c r="U140" i="19"/>
  <c r="R190" i="19"/>
  <c r="R140" i="19"/>
  <c r="O190" i="19"/>
  <c r="L40" i="19"/>
  <c r="U40" i="19"/>
  <c r="O90" i="19"/>
  <c r="O140" i="19"/>
  <c r="X40" i="19"/>
  <c r="R40" i="19"/>
  <c r="L90" i="19"/>
  <c r="O40" i="19"/>
  <c r="W212" i="19"/>
  <c r="T212" i="19"/>
  <c r="N212" i="19"/>
  <c r="Q212" i="19"/>
  <c r="K212" i="19"/>
  <c r="K162" i="19"/>
  <c r="Q162" i="19"/>
  <c r="N162" i="19"/>
  <c r="K62" i="19"/>
  <c r="K112" i="19"/>
  <c r="W62" i="19"/>
  <c r="W112" i="19"/>
  <c r="W162" i="19"/>
  <c r="T112" i="19"/>
  <c r="W12" i="19"/>
  <c r="Q112" i="19"/>
  <c r="N112" i="19"/>
  <c r="Q12" i="19"/>
  <c r="T162" i="19"/>
  <c r="N12" i="19"/>
  <c r="K12" i="19"/>
  <c r="T12" i="19"/>
  <c r="T62" i="19"/>
  <c r="Q62" i="19"/>
  <c r="N62" i="19"/>
  <c r="O228" i="19"/>
  <c r="U228" i="19"/>
  <c r="R228" i="19"/>
  <c r="O178" i="19"/>
  <c r="L228" i="19"/>
  <c r="L178" i="19"/>
  <c r="X128" i="19"/>
  <c r="U178" i="19"/>
  <c r="L78" i="19"/>
  <c r="X178" i="19"/>
  <c r="U128" i="19"/>
  <c r="R178" i="19"/>
  <c r="X228" i="19"/>
  <c r="X78" i="19"/>
  <c r="U78" i="19"/>
  <c r="R128" i="19"/>
  <c r="R78" i="19"/>
  <c r="O128" i="19"/>
  <c r="L128" i="19"/>
  <c r="R28" i="19"/>
  <c r="O78" i="19"/>
  <c r="X28" i="19"/>
  <c r="L28" i="19"/>
  <c r="U28" i="19"/>
  <c r="O28" i="19"/>
  <c r="W241" i="19"/>
  <c r="T241" i="19"/>
  <c r="Q241" i="19"/>
  <c r="N241" i="19"/>
  <c r="K241" i="19"/>
  <c r="N191" i="19"/>
  <c r="K141" i="19"/>
  <c r="K191" i="19"/>
  <c r="W141" i="19"/>
  <c r="W191" i="19"/>
  <c r="T191" i="19"/>
  <c r="Q141" i="19"/>
  <c r="N141" i="19"/>
  <c r="W91" i="19"/>
  <c r="T91" i="19"/>
  <c r="Q191" i="19"/>
  <c r="N91" i="19"/>
  <c r="T41" i="19"/>
  <c r="K91" i="19"/>
  <c r="N41" i="19"/>
  <c r="T141" i="19"/>
  <c r="W41" i="19"/>
  <c r="Q91" i="19"/>
  <c r="Q41" i="19"/>
  <c r="K41" i="19"/>
  <c r="O212" i="19"/>
  <c r="L212" i="19"/>
  <c r="O162" i="19"/>
  <c r="L162" i="19"/>
  <c r="U162" i="19"/>
  <c r="X212" i="19"/>
  <c r="R162" i="19"/>
  <c r="U212" i="19"/>
  <c r="L62" i="19"/>
  <c r="R212" i="19"/>
  <c r="L112" i="19"/>
  <c r="X112" i="19"/>
  <c r="X162" i="19"/>
  <c r="U112" i="19"/>
  <c r="R112" i="19"/>
  <c r="O112" i="19"/>
  <c r="R12" i="19"/>
  <c r="X62" i="19"/>
  <c r="O12" i="19"/>
  <c r="U12" i="19"/>
  <c r="U62" i="19"/>
  <c r="L12" i="19"/>
  <c r="R62" i="19"/>
  <c r="X12" i="19"/>
  <c r="O62" i="19"/>
  <c r="W215" i="19"/>
  <c r="Q215" i="19"/>
  <c r="T215" i="19"/>
  <c r="N165" i="19"/>
  <c r="N215" i="19"/>
  <c r="K215" i="19"/>
  <c r="W165" i="19"/>
  <c r="N65" i="19"/>
  <c r="T165" i="19"/>
  <c r="N115" i="19"/>
  <c r="Q165" i="19"/>
  <c r="K115" i="19"/>
  <c r="K165" i="19"/>
  <c r="Q65" i="19"/>
  <c r="W115" i="19"/>
  <c r="K65" i="19"/>
  <c r="N15" i="19"/>
  <c r="T115" i="19"/>
  <c r="Q115" i="19"/>
  <c r="T15" i="19"/>
  <c r="W15" i="19"/>
  <c r="K15" i="19"/>
  <c r="W65" i="19"/>
  <c r="T65" i="19"/>
  <c r="Q15" i="19"/>
  <c r="U218" i="19"/>
  <c r="X218" i="19"/>
  <c r="U168" i="19"/>
  <c r="R218" i="19"/>
  <c r="R168" i="19"/>
  <c r="O218" i="19"/>
  <c r="L218" i="19"/>
  <c r="X168" i="19"/>
  <c r="R68" i="19"/>
  <c r="R118" i="19"/>
  <c r="O68" i="19"/>
  <c r="O168" i="19"/>
  <c r="L68" i="19"/>
  <c r="L168" i="19"/>
  <c r="X118" i="19"/>
  <c r="R18" i="19"/>
  <c r="U118" i="19"/>
  <c r="O118" i="19"/>
  <c r="L118" i="19"/>
  <c r="U68" i="19"/>
  <c r="L18" i="19"/>
  <c r="O18" i="19"/>
  <c r="U18" i="19"/>
  <c r="X18" i="19"/>
  <c r="X68" i="19"/>
  <c r="N233" i="19"/>
  <c r="W233" i="19"/>
  <c r="T233" i="19"/>
  <c r="W183" i="19"/>
  <c r="T183" i="19"/>
  <c r="Q183" i="19"/>
  <c r="N183" i="19"/>
  <c r="Q233" i="19"/>
  <c r="Q133" i="19"/>
  <c r="Q83" i="19"/>
  <c r="N133" i="19"/>
  <c r="K133" i="19"/>
  <c r="N83" i="19"/>
  <c r="K183" i="19"/>
  <c r="K83" i="19"/>
  <c r="K233" i="19"/>
  <c r="W133" i="19"/>
  <c r="T83" i="19"/>
  <c r="T133" i="19"/>
  <c r="K33" i="19"/>
  <c r="N33" i="19"/>
  <c r="T33" i="19"/>
  <c r="Q33" i="19"/>
  <c r="W83" i="19"/>
  <c r="W33" i="19"/>
  <c r="L244" i="19"/>
  <c r="X244" i="19"/>
  <c r="U244" i="19"/>
  <c r="R244" i="19"/>
  <c r="O244" i="19"/>
  <c r="R194" i="19"/>
  <c r="O194" i="19"/>
  <c r="L194" i="19"/>
  <c r="X144" i="19"/>
  <c r="X194" i="19"/>
  <c r="U194" i="19"/>
  <c r="O144" i="19"/>
  <c r="L144" i="19"/>
  <c r="L94" i="19"/>
  <c r="R94" i="19"/>
  <c r="O94" i="19"/>
  <c r="R44" i="19"/>
  <c r="X44" i="19"/>
  <c r="U144" i="19"/>
  <c r="R144" i="19"/>
  <c r="O44" i="19"/>
  <c r="X94" i="19"/>
  <c r="U94" i="19"/>
  <c r="U44" i="19"/>
  <c r="L44" i="19"/>
  <c r="X213" i="19"/>
  <c r="U213" i="19"/>
  <c r="O213" i="19"/>
  <c r="R213" i="19"/>
  <c r="L163" i="19"/>
  <c r="L213" i="19"/>
  <c r="X163" i="19"/>
  <c r="L63" i="19"/>
  <c r="L113" i="19"/>
  <c r="U163" i="19"/>
  <c r="X63" i="19"/>
  <c r="R163" i="19"/>
  <c r="X113" i="19"/>
  <c r="O163" i="19"/>
  <c r="R13" i="19"/>
  <c r="U113" i="19"/>
  <c r="U13" i="19"/>
  <c r="R113" i="19"/>
  <c r="O113" i="19"/>
  <c r="U63" i="19"/>
  <c r="R63" i="19"/>
  <c r="O13" i="19"/>
  <c r="O63" i="19"/>
  <c r="X13" i="19"/>
  <c r="L13" i="19"/>
  <c r="U239" i="19"/>
  <c r="R239" i="19"/>
  <c r="O239" i="19"/>
  <c r="L239" i="19"/>
  <c r="X239" i="19"/>
  <c r="L189" i="19"/>
  <c r="X139" i="19"/>
  <c r="U139" i="19"/>
  <c r="U189" i="19"/>
  <c r="R189" i="19"/>
  <c r="U89" i="19"/>
  <c r="R139" i="19"/>
  <c r="R89" i="19"/>
  <c r="O139" i="19"/>
  <c r="X89" i="19"/>
  <c r="L139" i="19"/>
  <c r="O89" i="19"/>
  <c r="L89" i="19"/>
  <c r="X189" i="19"/>
  <c r="O39" i="19"/>
  <c r="L39" i="19"/>
  <c r="U39" i="19"/>
  <c r="R39" i="19"/>
  <c r="X39" i="19"/>
  <c r="O189" i="19"/>
  <c r="T239" i="19"/>
  <c r="N239" i="19"/>
  <c r="K239" i="19"/>
  <c r="K189" i="19"/>
  <c r="W239" i="19"/>
  <c r="Q239" i="19"/>
  <c r="W189" i="19"/>
  <c r="T189" i="19"/>
  <c r="N189" i="19"/>
  <c r="W89" i="19"/>
  <c r="W139" i="19"/>
  <c r="T139" i="19"/>
  <c r="T89" i="19"/>
  <c r="Q139" i="19"/>
  <c r="Q89" i="19"/>
  <c r="K139" i="19"/>
  <c r="N139" i="19"/>
  <c r="N89" i="19"/>
  <c r="Q39" i="19"/>
  <c r="K89" i="19"/>
  <c r="K39" i="19"/>
  <c r="N39" i="19"/>
  <c r="T39" i="19"/>
  <c r="W39" i="19"/>
  <c r="Q189" i="19"/>
  <c r="Q237" i="19"/>
  <c r="N237" i="19"/>
  <c r="K237" i="19"/>
  <c r="W237" i="19"/>
  <c r="K187" i="19"/>
  <c r="W137" i="19"/>
  <c r="W187" i="19"/>
  <c r="T187" i="19"/>
  <c r="Q137" i="19"/>
  <c r="Q187" i="19"/>
  <c r="T237" i="19"/>
  <c r="N187" i="19"/>
  <c r="K137" i="19"/>
  <c r="T87" i="19"/>
  <c r="W87" i="19"/>
  <c r="Q87" i="19"/>
  <c r="N87" i="19"/>
  <c r="W37" i="19"/>
  <c r="T137" i="19"/>
  <c r="K87" i="19"/>
  <c r="N137" i="19"/>
  <c r="K37" i="19"/>
  <c r="N37" i="19"/>
  <c r="T37" i="19"/>
  <c r="Q37" i="19"/>
  <c r="R215" i="19"/>
  <c r="X215" i="19"/>
  <c r="R165" i="19"/>
  <c r="U215" i="19"/>
  <c r="O165" i="19"/>
  <c r="O215" i="19"/>
  <c r="L215" i="19"/>
  <c r="X165" i="19"/>
  <c r="O65" i="19"/>
  <c r="U165" i="19"/>
  <c r="O115" i="19"/>
  <c r="L65" i="19"/>
  <c r="L165" i="19"/>
  <c r="U15" i="19"/>
  <c r="X115" i="19"/>
  <c r="O15" i="19"/>
  <c r="U115" i="19"/>
  <c r="X15" i="19"/>
  <c r="R115" i="19"/>
  <c r="L115" i="19"/>
  <c r="X65" i="19"/>
  <c r="U65" i="19"/>
  <c r="L15" i="19"/>
  <c r="R65" i="19"/>
  <c r="R15" i="19"/>
  <c r="T244" i="19"/>
  <c r="Q244" i="19"/>
  <c r="N244" i="19"/>
  <c r="Q194" i="19"/>
  <c r="N144" i="19"/>
  <c r="W244" i="19"/>
  <c r="N194" i="19"/>
  <c r="K244" i="19"/>
  <c r="K194" i="19"/>
  <c r="W194" i="19"/>
  <c r="K144" i="19"/>
  <c r="K94" i="19"/>
  <c r="W94" i="19"/>
  <c r="T194" i="19"/>
  <c r="T144" i="19"/>
  <c r="W44" i="19"/>
  <c r="Q94" i="19"/>
  <c r="N94" i="19"/>
  <c r="Q44" i="19"/>
  <c r="W144" i="19"/>
  <c r="K44" i="19"/>
  <c r="Q144" i="19"/>
  <c r="N44" i="19"/>
  <c r="T94" i="19"/>
  <c r="T44" i="19"/>
  <c r="U241" i="19"/>
  <c r="R241" i="19"/>
  <c r="O241" i="19"/>
  <c r="L241" i="19"/>
  <c r="O191" i="19"/>
  <c r="L191" i="19"/>
  <c r="X191" i="19"/>
  <c r="U141" i="19"/>
  <c r="U191" i="19"/>
  <c r="R191" i="19"/>
  <c r="O141" i="19"/>
  <c r="X91" i="19"/>
  <c r="X241" i="19"/>
  <c r="L141" i="19"/>
  <c r="O91" i="19"/>
  <c r="U41" i="19"/>
  <c r="L41" i="19"/>
  <c r="L91" i="19"/>
  <c r="X141" i="19"/>
  <c r="U91" i="19"/>
  <c r="X41" i="19"/>
  <c r="R41" i="19"/>
  <c r="O41" i="19"/>
  <c r="R91" i="19"/>
  <c r="R141" i="19"/>
  <c r="AC38" i="1"/>
  <c r="AB38" i="1"/>
  <c r="AC39" i="1"/>
  <c r="AF14" i="1"/>
  <c r="AF55" i="1"/>
  <c r="AF45" i="1"/>
  <c r="AF49" i="1"/>
  <c r="AF53" i="1"/>
  <c r="AF60" i="1"/>
  <c r="AF17" i="1"/>
  <c r="AF43" i="1"/>
  <c r="AF62" i="1"/>
  <c r="AF16" i="1"/>
  <c r="AF21" i="1"/>
  <c r="AF57" i="1"/>
  <c r="AF59" i="1"/>
  <c r="AA23" i="1"/>
  <c r="AA27" i="1"/>
  <c r="AA28" i="1"/>
  <c r="AA29" i="1"/>
  <c r="AA30" i="1"/>
  <c r="AA34" i="1"/>
  <c r="AA35" i="1" s="1"/>
  <c r="AA41" i="1"/>
  <c r="AA50" i="1"/>
  <c r="AA51" i="1" s="1"/>
  <c r="AC51" i="1" l="1"/>
  <c r="AB51" i="1"/>
  <c r="AA36" i="1"/>
  <c r="AB35" i="1"/>
  <c r="AC35" i="1"/>
  <c r="AC41" i="1"/>
  <c r="AB41" i="1"/>
  <c r="AC27" i="1"/>
  <c r="AB27" i="1"/>
  <c r="AC28" i="1"/>
  <c r="AB28" i="1"/>
  <c r="AC37" i="1"/>
  <c r="AB37" i="1"/>
  <c r="AC30" i="1"/>
  <c r="AB30" i="1"/>
  <c r="AC42" i="1"/>
  <c r="AB42" i="1"/>
  <c r="AC23" i="1"/>
  <c r="AB23" i="1"/>
  <c r="AC50" i="1"/>
  <c r="AB50" i="1"/>
  <c r="AC34" i="1"/>
  <c r="AB34" i="1"/>
  <c r="AC29" i="1"/>
  <c r="AB29" i="1"/>
  <c r="AA46" i="1"/>
  <c r="AA25" i="1"/>
  <c r="AA26" i="1" s="1"/>
  <c r="AA10" i="1"/>
  <c r="K7" i="1"/>
  <c r="N223" i="19" l="1"/>
  <c r="K223" i="19"/>
  <c r="K173" i="19"/>
  <c r="W173" i="19"/>
  <c r="W223" i="19"/>
  <c r="T223" i="19"/>
  <c r="Q223" i="19"/>
  <c r="K123" i="19"/>
  <c r="W73" i="19"/>
  <c r="T173" i="19"/>
  <c r="T73" i="19"/>
  <c r="Q173" i="19"/>
  <c r="W123" i="19"/>
  <c r="Q73" i="19"/>
  <c r="N173" i="19"/>
  <c r="N73" i="19"/>
  <c r="K73" i="19"/>
  <c r="Q23" i="19"/>
  <c r="T123" i="19"/>
  <c r="Q123" i="19"/>
  <c r="N123" i="19"/>
  <c r="W23" i="19"/>
  <c r="N23" i="19"/>
  <c r="K23" i="19"/>
  <c r="T23" i="19"/>
  <c r="T222" i="19"/>
  <c r="Q222" i="19"/>
  <c r="N222" i="19"/>
  <c r="W222" i="19"/>
  <c r="W122" i="19"/>
  <c r="T122" i="19"/>
  <c r="T172" i="19"/>
  <c r="K222" i="19"/>
  <c r="N172" i="19"/>
  <c r="T72" i="19"/>
  <c r="K172" i="19"/>
  <c r="Q72" i="19"/>
  <c r="Q122" i="19"/>
  <c r="W172" i="19"/>
  <c r="N122" i="19"/>
  <c r="W22" i="19"/>
  <c r="K122" i="19"/>
  <c r="W72" i="19"/>
  <c r="N72" i="19"/>
  <c r="T22" i="19"/>
  <c r="K72" i="19"/>
  <c r="K22" i="19"/>
  <c r="Q172" i="19"/>
  <c r="Q22" i="19"/>
  <c r="N22" i="19"/>
  <c r="K229" i="19"/>
  <c r="T229" i="19"/>
  <c r="N229" i="19"/>
  <c r="Q179" i="19"/>
  <c r="N129" i="19"/>
  <c r="K129" i="19"/>
  <c r="W229" i="19"/>
  <c r="K179" i="19"/>
  <c r="Q229" i="19"/>
  <c r="W179" i="19"/>
  <c r="Q129" i="19"/>
  <c r="T179" i="19"/>
  <c r="K79" i="19"/>
  <c r="N179" i="19"/>
  <c r="W79" i="19"/>
  <c r="Q29" i="19"/>
  <c r="T79" i="19"/>
  <c r="W29" i="19"/>
  <c r="N79" i="19"/>
  <c r="W129" i="19"/>
  <c r="T29" i="19"/>
  <c r="T129" i="19"/>
  <c r="K29" i="19"/>
  <c r="Q79" i="19"/>
  <c r="N29" i="19"/>
  <c r="N232" i="19"/>
  <c r="K232" i="19"/>
  <c r="W232" i="19"/>
  <c r="T232" i="19"/>
  <c r="Q232" i="19"/>
  <c r="T182" i="19"/>
  <c r="Q132" i="19"/>
  <c r="N132" i="19"/>
  <c r="N182" i="19"/>
  <c r="N82" i="19"/>
  <c r="K82" i="19"/>
  <c r="W132" i="19"/>
  <c r="W182" i="19"/>
  <c r="Q182" i="19"/>
  <c r="K182" i="19"/>
  <c r="T132" i="19"/>
  <c r="N32" i="19"/>
  <c r="W82" i="19"/>
  <c r="T82" i="19"/>
  <c r="K32" i="19"/>
  <c r="T32" i="19"/>
  <c r="K132" i="19"/>
  <c r="W32" i="19"/>
  <c r="Q32" i="19"/>
  <c r="Q82" i="19"/>
  <c r="T238" i="19"/>
  <c r="Q238" i="19"/>
  <c r="N238" i="19"/>
  <c r="K238" i="19"/>
  <c r="W238" i="19"/>
  <c r="K188" i="19"/>
  <c r="W138" i="19"/>
  <c r="T138" i="19"/>
  <c r="T188" i="19"/>
  <c r="Q188" i="19"/>
  <c r="W188" i="19"/>
  <c r="Q138" i="19"/>
  <c r="N188" i="19"/>
  <c r="T88" i="19"/>
  <c r="N138" i="19"/>
  <c r="Q88" i="19"/>
  <c r="K138" i="19"/>
  <c r="K88" i="19"/>
  <c r="W38" i="19"/>
  <c r="W88" i="19"/>
  <c r="N88" i="19"/>
  <c r="N38" i="19"/>
  <c r="T38" i="19"/>
  <c r="Q38" i="19"/>
  <c r="K38" i="19"/>
  <c r="Q219" i="19"/>
  <c r="N219" i="19"/>
  <c r="K219" i="19"/>
  <c r="T219" i="19"/>
  <c r="W169" i="19"/>
  <c r="Q169" i="19"/>
  <c r="T119" i="19"/>
  <c r="Q69" i="19"/>
  <c r="Q119" i="19"/>
  <c r="N69" i="19"/>
  <c r="N119" i="19"/>
  <c r="T169" i="19"/>
  <c r="W219" i="19"/>
  <c r="K119" i="19"/>
  <c r="N169" i="19"/>
  <c r="W69" i="19"/>
  <c r="K169" i="19"/>
  <c r="T19" i="19"/>
  <c r="T69" i="19"/>
  <c r="W119" i="19"/>
  <c r="K69" i="19"/>
  <c r="N19" i="19"/>
  <c r="Q19" i="19"/>
  <c r="W19" i="19"/>
  <c r="K19" i="19"/>
  <c r="AF35" i="1"/>
  <c r="AB36" i="1"/>
  <c r="AC36" i="1"/>
  <c r="AB26" i="1"/>
  <c r="AC26" i="1"/>
  <c r="AF51" i="1"/>
  <c r="AC10" i="1"/>
  <c r="AB10" i="1"/>
  <c r="AC25" i="1"/>
  <c r="AB25" i="1"/>
  <c r="AC46" i="1"/>
  <c r="AB46" i="1"/>
  <c r="L7" i="1"/>
  <c r="AA11" i="1"/>
  <c r="B221" i="13" a="1"/>
  <c r="X222" i="19" l="1"/>
  <c r="X122" i="19"/>
  <c r="U222" i="19"/>
  <c r="R222" i="19"/>
  <c r="O222" i="19"/>
  <c r="U172" i="19"/>
  <c r="L222" i="19"/>
  <c r="O172" i="19"/>
  <c r="U72" i="19"/>
  <c r="L172" i="19"/>
  <c r="U122" i="19"/>
  <c r="R122" i="19"/>
  <c r="X172" i="19"/>
  <c r="O122" i="19"/>
  <c r="L122" i="19"/>
  <c r="R72" i="19"/>
  <c r="O72" i="19"/>
  <c r="U22" i="19"/>
  <c r="X22" i="19"/>
  <c r="L22" i="19"/>
  <c r="L72" i="19"/>
  <c r="R22" i="19"/>
  <c r="X72" i="19"/>
  <c r="R172" i="19"/>
  <c r="O22" i="19"/>
  <c r="X232" i="19"/>
  <c r="R232" i="19"/>
  <c r="L232" i="19"/>
  <c r="U182" i="19"/>
  <c r="R132" i="19"/>
  <c r="R182" i="19"/>
  <c r="O182" i="19"/>
  <c r="L132" i="19"/>
  <c r="L182" i="19"/>
  <c r="U232" i="19"/>
  <c r="O82" i="19"/>
  <c r="X132" i="19"/>
  <c r="X182" i="19"/>
  <c r="X32" i="19"/>
  <c r="O232" i="19"/>
  <c r="X82" i="19"/>
  <c r="U132" i="19"/>
  <c r="O132" i="19"/>
  <c r="U82" i="19"/>
  <c r="O32" i="19"/>
  <c r="U32" i="19"/>
  <c r="R32" i="19"/>
  <c r="L32" i="19"/>
  <c r="R82" i="19"/>
  <c r="L82" i="19"/>
  <c r="W221" i="19"/>
  <c r="N221" i="19"/>
  <c r="K221" i="19"/>
  <c r="T171" i="19"/>
  <c r="N171" i="19"/>
  <c r="T71" i="19"/>
  <c r="T121" i="19"/>
  <c r="W171" i="19"/>
  <c r="Q121" i="19"/>
  <c r="T221" i="19"/>
  <c r="Q171" i="19"/>
  <c r="Q221" i="19"/>
  <c r="K171" i="19"/>
  <c r="W71" i="19"/>
  <c r="Q71" i="19"/>
  <c r="N71" i="19"/>
  <c r="W21" i="19"/>
  <c r="W121" i="19"/>
  <c r="N121" i="19"/>
  <c r="Q21" i="19"/>
  <c r="N21" i="19"/>
  <c r="T21" i="19"/>
  <c r="K21" i="19"/>
  <c r="K71" i="19"/>
  <c r="K121" i="19"/>
  <c r="U223" i="19"/>
  <c r="R223" i="19"/>
  <c r="O223" i="19"/>
  <c r="X223" i="19"/>
  <c r="L223" i="19"/>
  <c r="X123" i="19"/>
  <c r="U123" i="19"/>
  <c r="U173" i="19"/>
  <c r="X173" i="19"/>
  <c r="U73" i="19"/>
  <c r="R173" i="19"/>
  <c r="R73" i="19"/>
  <c r="O173" i="19"/>
  <c r="L173" i="19"/>
  <c r="O73" i="19"/>
  <c r="L23" i="19"/>
  <c r="L73" i="19"/>
  <c r="R123" i="19"/>
  <c r="O123" i="19"/>
  <c r="X23" i="19"/>
  <c r="L123" i="19"/>
  <c r="X73" i="19"/>
  <c r="O23" i="19"/>
  <c r="R23" i="19"/>
  <c r="U23" i="19"/>
  <c r="X229" i="19"/>
  <c r="U229" i="19"/>
  <c r="O229" i="19"/>
  <c r="R179" i="19"/>
  <c r="O129" i="19"/>
  <c r="O179" i="19"/>
  <c r="L179" i="19"/>
  <c r="R229" i="19"/>
  <c r="L229" i="19"/>
  <c r="U179" i="19"/>
  <c r="L79" i="19"/>
  <c r="L129" i="19"/>
  <c r="X79" i="19"/>
  <c r="U129" i="19"/>
  <c r="R129" i="19"/>
  <c r="X179" i="19"/>
  <c r="R29" i="19"/>
  <c r="U29" i="19"/>
  <c r="U79" i="19"/>
  <c r="X129" i="19"/>
  <c r="R79" i="19"/>
  <c r="O29" i="19"/>
  <c r="X29" i="19"/>
  <c r="L29" i="19"/>
  <c r="O79" i="19"/>
  <c r="R238" i="19"/>
  <c r="O238" i="19"/>
  <c r="L238" i="19"/>
  <c r="X238" i="19"/>
  <c r="L188" i="19"/>
  <c r="X138" i="19"/>
  <c r="X188" i="19"/>
  <c r="U188" i="19"/>
  <c r="U238" i="19"/>
  <c r="R138" i="19"/>
  <c r="R188" i="19"/>
  <c r="O188" i="19"/>
  <c r="U88" i="19"/>
  <c r="O138" i="19"/>
  <c r="L138" i="19"/>
  <c r="U138" i="19"/>
  <c r="L38" i="19"/>
  <c r="X88" i="19"/>
  <c r="R88" i="19"/>
  <c r="O38" i="19"/>
  <c r="X38" i="19"/>
  <c r="U38" i="19"/>
  <c r="R38" i="19"/>
  <c r="O88" i="19"/>
  <c r="L88" i="19"/>
  <c r="U219" i="19"/>
  <c r="O219" i="19"/>
  <c r="L219" i="19"/>
  <c r="R169" i="19"/>
  <c r="X219" i="19"/>
  <c r="L169" i="19"/>
  <c r="R69" i="19"/>
  <c r="R119" i="19"/>
  <c r="O119" i="19"/>
  <c r="X169" i="19"/>
  <c r="U169" i="19"/>
  <c r="R219" i="19"/>
  <c r="O169" i="19"/>
  <c r="R19" i="19"/>
  <c r="X69" i="19"/>
  <c r="U69" i="19"/>
  <c r="O19" i="19"/>
  <c r="X119" i="19"/>
  <c r="L69" i="19"/>
  <c r="L19" i="19"/>
  <c r="U19" i="19"/>
  <c r="X19" i="19"/>
  <c r="U119" i="19"/>
  <c r="O69" i="19"/>
  <c r="L119" i="19"/>
  <c r="AA7" i="1"/>
  <c r="W209" i="19"/>
  <c r="T209" i="19"/>
  <c r="Q209" i="19"/>
  <c r="K209" i="19"/>
  <c r="W159" i="19"/>
  <c r="N209" i="19"/>
  <c r="K159" i="19"/>
  <c r="W109" i="19"/>
  <c r="T109" i="19"/>
  <c r="T159" i="19"/>
  <c r="Q159" i="19"/>
  <c r="N159" i="19"/>
  <c r="N109" i="19"/>
  <c r="T9" i="19"/>
  <c r="K109" i="19"/>
  <c r="N9" i="19"/>
  <c r="W59" i="19"/>
  <c r="T59" i="19"/>
  <c r="Q9" i="19"/>
  <c r="Q59" i="19"/>
  <c r="N59" i="19"/>
  <c r="K9" i="19"/>
  <c r="K59" i="19"/>
  <c r="Q109" i="19"/>
  <c r="W9" i="19"/>
  <c r="AF36" i="1"/>
  <c r="AF26" i="1"/>
  <c r="AC11" i="1"/>
  <c r="AB11" i="1"/>
  <c r="B221" i="13"/>
  <c r="L209" i="19" l="1"/>
  <c r="L159" i="19"/>
  <c r="X209" i="19"/>
  <c r="X159" i="19"/>
  <c r="U209" i="19"/>
  <c r="R209" i="19"/>
  <c r="R159" i="19"/>
  <c r="X109" i="19"/>
  <c r="O209" i="19"/>
  <c r="U109" i="19"/>
  <c r="O159" i="19"/>
  <c r="O109" i="19"/>
  <c r="U59" i="19"/>
  <c r="U9" i="19"/>
  <c r="L109" i="19"/>
  <c r="R59" i="19"/>
  <c r="O59" i="19"/>
  <c r="X59" i="19"/>
  <c r="O9" i="19"/>
  <c r="X9" i="19"/>
  <c r="U159" i="19"/>
  <c r="L59" i="19"/>
  <c r="R9" i="19"/>
  <c r="R109" i="19"/>
  <c r="L9" i="19"/>
  <c r="L221" i="19"/>
  <c r="X221" i="19"/>
  <c r="X171" i="19"/>
  <c r="U171" i="19"/>
  <c r="U221" i="19"/>
  <c r="R221" i="19"/>
  <c r="U71" i="19"/>
  <c r="U121" i="19"/>
  <c r="R71" i="19"/>
  <c r="R171" i="19"/>
  <c r="O71" i="19"/>
  <c r="O221" i="19"/>
  <c r="O171" i="19"/>
  <c r="L171" i="19"/>
  <c r="X71" i="19"/>
  <c r="O21" i="19"/>
  <c r="L21" i="19"/>
  <c r="X121" i="19"/>
  <c r="L71" i="19"/>
  <c r="R121" i="19"/>
  <c r="O121" i="19"/>
  <c r="U21" i="19"/>
  <c r="X21" i="19"/>
  <c r="L121" i="19"/>
  <c r="R21" i="19"/>
  <c r="K210" i="19"/>
  <c r="Q210" i="19"/>
  <c r="N160" i="19"/>
  <c r="N210" i="19"/>
  <c r="W210" i="19"/>
  <c r="T160" i="19"/>
  <c r="K110" i="19"/>
  <c r="Q160" i="19"/>
  <c r="T210" i="19"/>
  <c r="K160" i="19"/>
  <c r="T10" i="19"/>
  <c r="W110" i="19"/>
  <c r="T110" i="19"/>
  <c r="T60" i="19"/>
  <c r="N10" i="19"/>
  <c r="Q110" i="19"/>
  <c r="Q60" i="19"/>
  <c r="W10" i="19"/>
  <c r="N110" i="19"/>
  <c r="W160" i="19"/>
  <c r="K10" i="19"/>
  <c r="Q10" i="19"/>
  <c r="N60" i="19"/>
  <c r="W60" i="19"/>
  <c r="K60" i="19"/>
  <c r="H210" i="13"/>
  <c r="X210" i="19" l="1"/>
  <c r="U210" i="19"/>
  <c r="R210" i="19"/>
  <c r="L210" i="19"/>
  <c r="O210" i="19"/>
  <c r="X160" i="19"/>
  <c r="U160" i="19"/>
  <c r="R160" i="19"/>
  <c r="X110" i="19"/>
  <c r="O160" i="19"/>
  <c r="L160" i="19"/>
  <c r="U110" i="19"/>
  <c r="R110" i="19"/>
  <c r="X10" i="19"/>
  <c r="O110" i="19"/>
  <c r="L110" i="19"/>
  <c r="L10" i="19"/>
  <c r="R10" i="19"/>
  <c r="O10" i="19"/>
  <c r="X60" i="19"/>
  <c r="U60" i="19"/>
  <c r="R60" i="19"/>
  <c r="U10" i="19"/>
  <c r="O60" i="19"/>
  <c r="L60" i="19"/>
  <c r="W8" i="1" l="1"/>
  <c r="AA8" i="1" s="1"/>
  <c r="W9" i="1"/>
  <c r="AA9" i="1" s="1"/>
  <c r="AB7" i="1" l="1"/>
  <c r="K208" i="19" l="1"/>
  <c r="W208" i="19"/>
  <c r="T208" i="19"/>
  <c r="K158" i="19"/>
  <c r="Q208" i="19"/>
  <c r="N208" i="19"/>
  <c r="W158" i="19"/>
  <c r="Q158" i="19"/>
  <c r="T158" i="19"/>
  <c r="W108" i="19"/>
  <c r="T108" i="19"/>
  <c r="N158" i="19"/>
  <c r="T58" i="19"/>
  <c r="Q8" i="19"/>
  <c r="Q58" i="19"/>
  <c r="N58" i="19"/>
  <c r="T8" i="19"/>
  <c r="Q108" i="19"/>
  <c r="N108" i="19"/>
  <c r="W8" i="19"/>
  <c r="K58" i="19"/>
  <c r="W58" i="19"/>
  <c r="N8" i="19"/>
  <c r="K108" i="19"/>
  <c r="K207" i="19"/>
  <c r="K157" i="19"/>
  <c r="W157" i="19"/>
  <c r="W207" i="19"/>
  <c r="T207" i="19"/>
  <c r="Q207" i="19"/>
  <c r="N157" i="19"/>
  <c r="W107" i="19"/>
  <c r="N207" i="19"/>
  <c r="T157" i="19"/>
  <c r="T107" i="19"/>
  <c r="Q107" i="19"/>
  <c r="Q57" i="19"/>
  <c r="N107" i="19"/>
  <c r="Q157" i="19"/>
  <c r="N57" i="19"/>
  <c r="Q7" i="19"/>
  <c r="K107" i="19"/>
  <c r="W7" i="19"/>
  <c r="T7" i="19"/>
  <c r="W57" i="19"/>
  <c r="N7" i="19"/>
  <c r="T57" i="19"/>
  <c r="K57" i="19"/>
  <c r="K7" i="19"/>
  <c r="K8" i="19"/>
  <c r="AC7" i="1"/>
  <c r="U207" i="19" l="1"/>
  <c r="R207" i="19"/>
  <c r="O207" i="19"/>
  <c r="X207" i="19"/>
  <c r="L207" i="19"/>
  <c r="U157" i="19"/>
  <c r="O157" i="19"/>
  <c r="X107" i="19"/>
  <c r="L157" i="19"/>
  <c r="U107" i="19"/>
  <c r="R107" i="19"/>
  <c r="X157" i="19"/>
  <c r="O107" i="19"/>
  <c r="R157" i="19"/>
  <c r="L107" i="19"/>
  <c r="X7" i="19"/>
  <c r="L57" i="19"/>
  <c r="U7" i="19"/>
  <c r="X57" i="19"/>
  <c r="R7" i="19"/>
  <c r="U57" i="19"/>
  <c r="O7" i="19"/>
  <c r="R57" i="19"/>
  <c r="O57" i="19"/>
  <c r="U208" i="19"/>
  <c r="L158" i="19"/>
  <c r="R208" i="19"/>
  <c r="O208" i="19"/>
  <c r="X158" i="19"/>
  <c r="L208" i="19"/>
  <c r="U158" i="19"/>
  <c r="X108" i="19"/>
  <c r="R158" i="19"/>
  <c r="O158" i="19"/>
  <c r="X208" i="19"/>
  <c r="R58" i="19"/>
  <c r="U108" i="19"/>
  <c r="O58" i="19"/>
  <c r="U8" i="19"/>
  <c r="R108" i="19"/>
  <c r="O108" i="19"/>
  <c r="L58" i="19"/>
  <c r="O8" i="19"/>
  <c r="U58" i="19"/>
  <c r="X8" i="19"/>
  <c r="X58" i="19"/>
  <c r="R8" i="19"/>
  <c r="L108" i="19"/>
  <c r="L8" i="19"/>
  <c r="L7" i="19"/>
  <c r="AB8" i="1"/>
  <c r="AC8" i="1" l="1"/>
  <c r="AB9" i="1" s="1"/>
  <c r="AC9" i="1" l="1"/>
  <c r="X156" i="19" l="1"/>
  <c r="X106" i="19"/>
  <c r="R156" i="19"/>
  <c r="L156" i="19"/>
  <c r="R56" i="19"/>
  <c r="U106" i="19"/>
  <c r="O56" i="19"/>
  <c r="U206" i="19"/>
  <c r="R106" i="19"/>
  <c r="X56" i="19"/>
  <c r="L56" i="19"/>
  <c r="U6" i="19"/>
  <c r="L106" i="19"/>
  <c r="X206" i="19"/>
  <c r="U56" i="19"/>
  <c r="U156" i="19"/>
  <c r="R6" i="19"/>
  <c r="R206" i="19"/>
  <c r="X6" i="19"/>
  <c r="O156" i="19"/>
  <c r="O206" i="19"/>
  <c r="O6" i="19"/>
  <c r="L206" i="19"/>
  <c r="O106" i="19"/>
  <c r="W206" i="19"/>
  <c r="K56" i="19"/>
  <c r="T156" i="19"/>
  <c r="Q6" i="19"/>
  <c r="K206" i="19"/>
  <c r="N6" i="19"/>
  <c r="W156" i="19"/>
  <c r="N106" i="19"/>
  <c r="Q156" i="19"/>
  <c r="K106" i="19"/>
  <c r="N156" i="19"/>
  <c r="W106" i="19"/>
  <c r="T6" i="19"/>
  <c r="W6" i="19"/>
  <c r="T106" i="19"/>
  <c r="Q106" i="19"/>
  <c r="K156" i="19"/>
  <c r="W56" i="19"/>
  <c r="T206" i="19"/>
  <c r="T56" i="19"/>
  <c r="Q206" i="19"/>
  <c r="Q56" i="19"/>
  <c r="N206" i="19"/>
  <c r="N56" i="19"/>
  <c r="K6" i="19"/>
  <c r="L6" i="19"/>
  <c r="B223" i="13"/>
  <c r="B222" i="13"/>
  <c r="N10" i="1" l="1"/>
  <c r="O10" i="1" s="1"/>
  <c r="N56" i="1"/>
  <c r="O56" i="1" s="1"/>
  <c r="N30" i="1"/>
  <c r="O30" i="1" s="1"/>
  <c r="N63" i="1"/>
  <c r="O63" i="1" s="1"/>
  <c r="N52" i="1"/>
  <c r="O52" i="1" s="1"/>
  <c r="N8" i="1"/>
  <c r="O8" i="1" s="1"/>
  <c r="N54" i="1"/>
  <c r="O54" i="1" s="1"/>
  <c r="N50" i="1"/>
  <c r="O50" i="1" s="1"/>
  <c r="N9" i="1"/>
  <c r="O9" i="1" s="1"/>
  <c r="N31" i="1"/>
  <c r="O31" i="1" s="1"/>
  <c r="N68" i="1"/>
  <c r="O68" i="1" s="1"/>
  <c r="N48" i="1"/>
  <c r="O48" i="1" s="1"/>
  <c r="N41" i="1"/>
  <c r="O41" i="1" s="1"/>
  <c r="N20" i="1"/>
  <c r="O20" i="1" s="1"/>
  <c r="N65" i="1"/>
  <c r="O65" i="1" s="1"/>
  <c r="N42" i="1"/>
  <c r="O42" i="1" s="1"/>
  <c r="N37" i="1"/>
  <c r="O37" i="1" s="1"/>
  <c r="N46" i="1"/>
  <c r="O46" i="1" s="1"/>
  <c r="N15" i="1"/>
  <c r="O15" i="1" s="1"/>
  <c r="N72" i="1"/>
  <c r="O72" i="1" s="1"/>
  <c r="N32" i="1"/>
  <c r="O32" i="1" s="1"/>
  <c r="N75" i="1"/>
  <c r="O75" i="1" s="1"/>
  <c r="N64" i="1"/>
  <c r="O64" i="1" s="1"/>
  <c r="N33" i="1"/>
  <c r="O33" i="1" s="1"/>
  <c r="N27" i="1"/>
  <c r="O27" i="1" s="1"/>
  <c r="N11" i="1"/>
  <c r="O11" i="1" s="1"/>
  <c r="N73" i="1"/>
  <c r="O73" i="1" s="1"/>
  <c r="N71" i="1"/>
  <c r="O71" i="1" s="1"/>
  <c r="N28" i="1"/>
  <c r="O28" i="1" s="1"/>
  <c r="N22" i="1"/>
  <c r="O22" i="1" s="1"/>
  <c r="N18" i="1"/>
  <c r="O18" i="1" s="1"/>
  <c r="N12" i="1"/>
  <c r="O12" i="1" s="1"/>
  <c r="N44" i="1"/>
  <c r="O44" i="1" s="1"/>
  <c r="N23" i="1"/>
  <c r="O23" i="1" s="1"/>
  <c r="N74" i="1"/>
  <c r="O74" i="1" s="1"/>
  <c r="N34" i="1"/>
  <c r="O34" i="1" s="1"/>
  <c r="N19" i="1"/>
  <c r="O19" i="1" s="1"/>
  <c r="N40" i="1"/>
  <c r="O40" i="1" s="1"/>
  <c r="N29" i="1"/>
  <c r="O29" i="1" s="1"/>
  <c r="N13" i="1"/>
  <c r="O13" i="1" s="1"/>
  <c r="N25" i="1"/>
  <c r="O25" i="1" s="1"/>
  <c r="N61" i="1"/>
  <c r="O61" i="1" s="1"/>
  <c r="N58" i="1"/>
  <c r="O58" i="1" s="1"/>
  <c r="N24" i="1"/>
  <c r="O24" i="1" s="1"/>
  <c r="N7" i="1"/>
  <c r="O7" i="1" s="1"/>
  <c r="N94" i="18" l="1"/>
  <c r="AR34" i="18"/>
  <c r="N54" i="18"/>
  <c r="N14" i="18"/>
  <c r="AH74" i="18"/>
  <c r="AR54" i="18"/>
  <c r="BB94" i="18"/>
  <c r="X34" i="18"/>
  <c r="AR94" i="18"/>
  <c r="AH14" i="18"/>
  <c r="X14" i="18"/>
  <c r="AH34" i="18"/>
  <c r="X94" i="18"/>
  <c r="AH54" i="18"/>
  <c r="X74" i="18"/>
  <c r="BB74" i="18"/>
  <c r="BB34" i="18"/>
  <c r="AR74" i="18"/>
  <c r="N74" i="18"/>
  <c r="N34" i="18"/>
  <c r="BB14" i="18"/>
  <c r="X54" i="18"/>
  <c r="AH94" i="18"/>
  <c r="AR14" i="18"/>
  <c r="P33" i="1"/>
  <c r="AE33" i="1" s="1"/>
  <c r="AD33" i="1" s="1"/>
  <c r="BB54" i="18"/>
  <c r="Q33" i="1"/>
  <c r="V98" i="18"/>
  <c r="L58" i="18"/>
  <c r="AF38" i="18"/>
  <c r="AP78" i="18"/>
  <c r="AP38" i="18"/>
  <c r="AP18" i="18"/>
  <c r="AF18" i="18"/>
  <c r="AF58" i="18"/>
  <c r="L98" i="18"/>
  <c r="V78" i="18"/>
  <c r="AZ98" i="18"/>
  <c r="L38" i="18"/>
  <c r="V38" i="18"/>
  <c r="L78" i="18"/>
  <c r="AF78" i="18"/>
  <c r="V18" i="18"/>
  <c r="AP98" i="18"/>
  <c r="AZ38" i="18"/>
  <c r="AZ58" i="18"/>
  <c r="L18" i="18"/>
  <c r="AP58" i="18"/>
  <c r="AZ18" i="18"/>
  <c r="AZ78" i="18"/>
  <c r="V58" i="18"/>
  <c r="AF98" i="18"/>
  <c r="P48" i="1"/>
  <c r="AE48" i="1" s="1"/>
  <c r="AD48" i="1" s="1"/>
  <c r="Q48" i="1"/>
  <c r="J86" i="18"/>
  <c r="AX86" i="18"/>
  <c r="J6" i="18"/>
  <c r="AN26" i="18"/>
  <c r="AX26" i="18"/>
  <c r="Q7" i="1"/>
  <c r="T46" i="18"/>
  <c r="AD6" i="18"/>
  <c r="AD66" i="18"/>
  <c r="AN86" i="18"/>
  <c r="AX6" i="18"/>
  <c r="J46" i="18"/>
  <c r="AN66" i="18"/>
  <c r="AD46" i="18"/>
  <c r="AD86" i="18"/>
  <c r="T6" i="18"/>
  <c r="AN6" i="18"/>
  <c r="T86" i="18"/>
  <c r="J66" i="18"/>
  <c r="P7" i="1"/>
  <c r="AE7" i="1" s="1"/>
  <c r="AD7" i="1" s="1"/>
  <c r="AD26" i="18"/>
  <c r="J26" i="18"/>
  <c r="AX66" i="18"/>
  <c r="T26" i="18"/>
  <c r="AN46" i="18"/>
  <c r="T66" i="18"/>
  <c r="AX46" i="18"/>
  <c r="P10" i="18"/>
  <c r="AT70" i="18"/>
  <c r="AT50" i="18"/>
  <c r="Z10" i="18"/>
  <c r="AT10" i="18"/>
  <c r="P50" i="18"/>
  <c r="AJ50" i="18"/>
  <c r="BD30" i="18"/>
  <c r="Z30" i="18"/>
  <c r="P90" i="18"/>
  <c r="BD50" i="18"/>
  <c r="Z50" i="18"/>
  <c r="AJ70" i="18"/>
  <c r="BD70" i="18"/>
  <c r="AT30" i="18"/>
  <c r="P23" i="1"/>
  <c r="AE23" i="1" s="1"/>
  <c r="AD23" i="1" s="1"/>
  <c r="AT90" i="18"/>
  <c r="Z70" i="18"/>
  <c r="Q23" i="1"/>
  <c r="BD90" i="18"/>
  <c r="BD10" i="18"/>
  <c r="AJ90" i="18"/>
  <c r="AJ30" i="18"/>
  <c r="AJ10" i="18"/>
  <c r="Z90" i="18"/>
  <c r="P70" i="18"/>
  <c r="P30" i="18"/>
  <c r="AL20" i="18"/>
  <c r="AV60" i="18"/>
  <c r="R60" i="18"/>
  <c r="AV80" i="18"/>
  <c r="BF80" i="18"/>
  <c r="AV40" i="18"/>
  <c r="AL40" i="18"/>
  <c r="BF60" i="18"/>
  <c r="AL100" i="18"/>
  <c r="AB40" i="18"/>
  <c r="BF40" i="18"/>
  <c r="R100" i="18"/>
  <c r="R20" i="18"/>
  <c r="R40" i="18"/>
  <c r="AV100" i="18"/>
  <c r="AB100" i="18"/>
  <c r="P64" i="1"/>
  <c r="AE64" i="1" s="1"/>
  <c r="AD64" i="1" s="1"/>
  <c r="AV20" i="18"/>
  <c r="Q64" i="1"/>
  <c r="AL60" i="18"/>
  <c r="BF100" i="18"/>
  <c r="AB20" i="18"/>
  <c r="BF20" i="18"/>
  <c r="AL80" i="18"/>
  <c r="AB60" i="18"/>
  <c r="AB80" i="18"/>
  <c r="R80" i="18"/>
  <c r="AZ82" i="18"/>
  <c r="L62" i="18"/>
  <c r="V82" i="18"/>
  <c r="AF82" i="18"/>
  <c r="AF22" i="18"/>
  <c r="AP42" i="18"/>
  <c r="V22" i="18"/>
  <c r="AZ42" i="18"/>
  <c r="AP22" i="18"/>
  <c r="L102" i="18"/>
  <c r="AF62" i="18"/>
  <c r="AP102" i="18"/>
  <c r="V102" i="18"/>
  <c r="AF42" i="18"/>
  <c r="L82" i="18"/>
  <c r="AP82" i="18"/>
  <c r="AZ62" i="18"/>
  <c r="L42" i="18"/>
  <c r="AZ22" i="18"/>
  <c r="Q68" i="1"/>
  <c r="AF102" i="18"/>
  <c r="AP62" i="18"/>
  <c r="V42" i="18"/>
  <c r="L22" i="18"/>
  <c r="V62" i="18"/>
  <c r="AZ102" i="18"/>
  <c r="P68" i="1"/>
  <c r="AE68" i="1" s="1"/>
  <c r="AD68" i="1" s="1"/>
  <c r="P88" i="18"/>
  <c r="AT88" i="18"/>
  <c r="AT68" i="18"/>
  <c r="P48" i="18"/>
  <c r="Z28" i="18"/>
  <c r="Z88" i="18"/>
  <c r="AJ68" i="18"/>
  <c r="AJ28" i="18"/>
  <c r="AJ48" i="18"/>
  <c r="Z48" i="18"/>
  <c r="AJ88" i="18"/>
  <c r="AJ8" i="18"/>
  <c r="AT8" i="18"/>
  <c r="BD8" i="18"/>
  <c r="BD88" i="18"/>
  <c r="BD48" i="18"/>
  <c r="BD28" i="18"/>
  <c r="Z68" i="18"/>
  <c r="Z8" i="18"/>
  <c r="AT28" i="18"/>
  <c r="P68" i="18"/>
  <c r="AT48" i="18"/>
  <c r="P28" i="18"/>
  <c r="P8" i="18"/>
  <c r="BD68" i="18"/>
  <c r="BD36" i="18"/>
  <c r="AT36" i="18"/>
  <c r="P36" i="18"/>
  <c r="P76" i="18"/>
  <c r="P56" i="18"/>
  <c r="BD96" i="18"/>
  <c r="AJ16" i="18"/>
  <c r="P16" i="18"/>
  <c r="BD16" i="18"/>
  <c r="AJ96" i="18"/>
  <c r="AJ56" i="18"/>
  <c r="Z36" i="18"/>
  <c r="Z76" i="18"/>
  <c r="AT56" i="18"/>
  <c r="AJ76" i="18"/>
  <c r="Z16" i="18"/>
  <c r="Z96" i="18"/>
  <c r="AT16" i="18"/>
  <c r="BD56" i="18"/>
  <c r="AT96" i="18"/>
  <c r="BD76" i="18"/>
  <c r="AJ36" i="18"/>
  <c r="P44" i="1"/>
  <c r="AE44" i="1" s="1"/>
  <c r="AD44" i="1" s="1"/>
  <c r="Q44" i="1"/>
  <c r="AT76" i="18"/>
  <c r="P96" i="18"/>
  <c r="Z56" i="18"/>
  <c r="AP44" i="18"/>
  <c r="V24" i="18"/>
  <c r="V84" i="18"/>
  <c r="AZ24" i="18"/>
  <c r="AF104" i="18"/>
  <c r="L44" i="18"/>
  <c r="V44" i="18"/>
  <c r="AZ84" i="18"/>
  <c r="AP24" i="18"/>
  <c r="AP84" i="18"/>
  <c r="L84" i="18"/>
  <c r="L24" i="18"/>
  <c r="AZ64" i="18"/>
  <c r="AF84" i="18"/>
  <c r="AF64" i="18"/>
  <c r="L64" i="18"/>
  <c r="AP64" i="18"/>
  <c r="AZ104" i="18"/>
  <c r="AZ44" i="18"/>
  <c r="AF24" i="18"/>
  <c r="L104" i="18"/>
  <c r="AP104" i="18"/>
  <c r="V64" i="18"/>
  <c r="V104" i="18"/>
  <c r="AF44" i="18"/>
  <c r="P75" i="1"/>
  <c r="AE75" i="1" s="1"/>
  <c r="AD75" i="1" s="1"/>
  <c r="Q75" i="1"/>
  <c r="AN74" i="18"/>
  <c r="J14" i="18"/>
  <c r="J34" i="18"/>
  <c r="AD54" i="18"/>
  <c r="AX94" i="18"/>
  <c r="AD94" i="18"/>
  <c r="T14" i="18"/>
  <c r="AX74" i="18"/>
  <c r="T74" i="18"/>
  <c r="AN34" i="18"/>
  <c r="AX14" i="18"/>
  <c r="T34" i="18"/>
  <c r="AN14" i="18"/>
  <c r="J94" i="18"/>
  <c r="AD14" i="18"/>
  <c r="AD74" i="18"/>
  <c r="J54" i="18"/>
  <c r="T94" i="18"/>
  <c r="AN54" i="18"/>
  <c r="T54" i="18"/>
  <c r="AD34" i="18"/>
  <c r="P31" i="1"/>
  <c r="AE31" i="1" s="1"/>
  <c r="AD31" i="1" s="1"/>
  <c r="AX54" i="18"/>
  <c r="AX34" i="18"/>
  <c r="AN94" i="18"/>
  <c r="J74" i="18"/>
  <c r="Q31" i="1"/>
  <c r="AX24" i="18"/>
  <c r="AD104" i="18"/>
  <c r="AX84" i="18"/>
  <c r="T64" i="18"/>
  <c r="J104" i="18"/>
  <c r="AD24" i="18"/>
  <c r="J44" i="18"/>
  <c r="AN44" i="18"/>
  <c r="AD84" i="18"/>
  <c r="AX44" i="18"/>
  <c r="J84" i="18"/>
  <c r="J24" i="18"/>
  <c r="AX64" i="18"/>
  <c r="J64" i="18"/>
  <c r="AN104" i="18"/>
  <c r="AN84" i="18"/>
  <c r="T84" i="18"/>
  <c r="T44" i="18"/>
  <c r="AN64" i="18"/>
  <c r="AD44" i="18"/>
  <c r="AN24" i="18"/>
  <c r="AD64" i="18"/>
  <c r="T24" i="18"/>
  <c r="T104" i="18"/>
  <c r="P74" i="1"/>
  <c r="AE74" i="1" s="1"/>
  <c r="AD74" i="1" s="1"/>
  <c r="Q74" i="1"/>
  <c r="AX104" i="18"/>
  <c r="BF10" i="18"/>
  <c r="AB30" i="18"/>
  <c r="AV50" i="18"/>
  <c r="AB70" i="18"/>
  <c r="AL30" i="18"/>
  <c r="AV30" i="18"/>
  <c r="R10" i="18"/>
  <c r="BF70" i="18"/>
  <c r="R30" i="18"/>
  <c r="AV90" i="18"/>
  <c r="R70" i="18"/>
  <c r="AL10" i="18"/>
  <c r="AV70" i="18"/>
  <c r="AL70" i="18"/>
  <c r="AV10" i="18"/>
  <c r="BF90" i="18"/>
  <c r="AL90" i="18"/>
  <c r="BF30" i="18"/>
  <c r="AB10" i="18"/>
  <c r="R90" i="18"/>
  <c r="AL50" i="18"/>
  <c r="BF50" i="18"/>
  <c r="AB90" i="18"/>
  <c r="R50" i="18"/>
  <c r="AB50" i="18"/>
  <c r="Q24" i="1"/>
  <c r="P24" i="1"/>
  <c r="AE24" i="1" s="1"/>
  <c r="AD24" i="1" s="1"/>
  <c r="BB84" i="18"/>
  <c r="BB104" i="18"/>
  <c r="X24" i="18"/>
  <c r="N104" i="18"/>
  <c r="BB44" i="18"/>
  <c r="AH84" i="18"/>
  <c r="AR64" i="18"/>
  <c r="X44" i="18"/>
  <c r="AR44" i="18"/>
  <c r="AH104" i="18"/>
  <c r="X64" i="18"/>
  <c r="AR24" i="18"/>
  <c r="BB24" i="18"/>
  <c r="N64" i="18"/>
  <c r="X104" i="18"/>
  <c r="AH44" i="18"/>
  <c r="N44" i="18"/>
  <c r="AR104" i="18"/>
  <c r="N24" i="18"/>
  <c r="N84" i="18"/>
  <c r="X84" i="18"/>
  <c r="BB64" i="18"/>
  <c r="AR84" i="18"/>
  <c r="AH64" i="18"/>
  <c r="AH24" i="18"/>
  <c r="AP14" i="18"/>
  <c r="L14" i="18"/>
  <c r="AZ94" i="18"/>
  <c r="AP94" i="18"/>
  <c r="V74" i="18"/>
  <c r="L74" i="18"/>
  <c r="AF34" i="18"/>
  <c r="AZ14" i="18"/>
  <c r="V54" i="18"/>
  <c r="V94" i="18"/>
  <c r="V14" i="18"/>
  <c r="AZ54" i="18"/>
  <c r="L34" i="18"/>
  <c r="AP74" i="18"/>
  <c r="L94" i="18"/>
  <c r="L54" i="18"/>
  <c r="AZ34" i="18"/>
  <c r="AF14" i="18"/>
  <c r="AZ74" i="18"/>
  <c r="AF74" i="18"/>
  <c r="AP34" i="18"/>
  <c r="AF54" i="18"/>
  <c r="AF94" i="18"/>
  <c r="P32" i="1"/>
  <c r="AE32" i="1" s="1"/>
  <c r="AD32" i="1" s="1"/>
  <c r="V34" i="18"/>
  <c r="Q32" i="1"/>
  <c r="AP54" i="18"/>
  <c r="AR26" i="18"/>
  <c r="N46" i="18"/>
  <c r="X6" i="18"/>
  <c r="BB6" i="18"/>
  <c r="AH46" i="18"/>
  <c r="AH86" i="18"/>
  <c r="BB26" i="18"/>
  <c r="X46" i="18"/>
  <c r="BB86" i="18"/>
  <c r="BB66" i="18"/>
  <c r="X86" i="18"/>
  <c r="X66" i="18"/>
  <c r="AH66" i="18"/>
  <c r="AH6" i="18"/>
  <c r="AR66" i="18"/>
  <c r="N86" i="18"/>
  <c r="X26" i="18"/>
  <c r="AR46" i="18"/>
  <c r="BB46" i="18"/>
  <c r="AR86" i="18"/>
  <c r="AR6" i="18"/>
  <c r="N6" i="18"/>
  <c r="Q9" i="1"/>
  <c r="AH26" i="18"/>
  <c r="N26" i="18"/>
  <c r="N66" i="18"/>
  <c r="P9" i="1"/>
  <c r="AE9" i="1" s="1"/>
  <c r="AD9" i="1" s="1"/>
  <c r="P42" i="18"/>
  <c r="AT62" i="18"/>
  <c r="Z102" i="18"/>
  <c r="AJ82" i="18"/>
  <c r="BD22" i="18"/>
  <c r="P62" i="18"/>
  <c r="AJ102" i="18"/>
  <c r="BD102" i="18"/>
  <c r="AT82" i="18"/>
  <c r="Z42" i="18"/>
  <c r="Z62" i="18"/>
  <c r="Z82" i="18"/>
  <c r="P102" i="18"/>
  <c r="AT22" i="18"/>
  <c r="P22" i="18"/>
  <c r="P82" i="18"/>
  <c r="AT42" i="18"/>
  <c r="BD42" i="18"/>
  <c r="AJ42" i="18"/>
  <c r="AJ62" i="18"/>
  <c r="BD62" i="18"/>
  <c r="AT102" i="18"/>
  <c r="Z22" i="18"/>
  <c r="AJ22" i="18"/>
  <c r="P72" i="1"/>
  <c r="AE72" i="1" s="1"/>
  <c r="AD72" i="1" s="1"/>
  <c r="BD82" i="18"/>
  <c r="Q72" i="1"/>
  <c r="X58" i="18"/>
  <c r="N18" i="18"/>
  <c r="BB18" i="18"/>
  <c r="AH38" i="18"/>
  <c r="AR38" i="18"/>
  <c r="N78" i="18"/>
  <c r="N58" i="18"/>
  <c r="AR98" i="18"/>
  <c r="AH58" i="18"/>
  <c r="X78" i="18"/>
  <c r="AH98" i="18"/>
  <c r="BB38" i="18"/>
  <c r="N98" i="18"/>
  <c r="BB98" i="18"/>
  <c r="AH18" i="18"/>
  <c r="X98" i="18"/>
  <c r="AH78" i="18"/>
  <c r="AR18" i="18"/>
  <c r="BB78" i="18"/>
  <c r="X38" i="18"/>
  <c r="AR78" i="18"/>
  <c r="X18" i="18"/>
  <c r="BB58" i="18"/>
  <c r="P50" i="1"/>
  <c r="AE50" i="1" s="1"/>
  <c r="AD50" i="1" s="1"/>
  <c r="N38" i="18"/>
  <c r="AR58" i="18"/>
  <c r="Q50" i="1"/>
  <c r="T28" i="18"/>
  <c r="AX28" i="18"/>
  <c r="AX48" i="18"/>
  <c r="T68" i="18"/>
  <c r="J48" i="18"/>
  <c r="AN28" i="18"/>
  <c r="AD68" i="18"/>
  <c r="AN88" i="18"/>
  <c r="AD48" i="18"/>
  <c r="AX68" i="18"/>
  <c r="J8" i="18"/>
  <c r="AD88" i="18"/>
  <c r="AX88" i="18"/>
  <c r="AN48" i="18"/>
  <c r="T48" i="18"/>
  <c r="T88" i="18"/>
  <c r="J28" i="18"/>
  <c r="AD28" i="18"/>
  <c r="J68" i="18"/>
  <c r="AD8" i="18"/>
  <c r="J88" i="18"/>
  <c r="AN68" i="18"/>
  <c r="AN8" i="18"/>
  <c r="AX8" i="18"/>
  <c r="T8" i="18"/>
  <c r="P12" i="1"/>
  <c r="AE12" i="1" s="1"/>
  <c r="AD12" i="1" s="1"/>
  <c r="Q12" i="1"/>
  <c r="AH40" i="18"/>
  <c r="X40" i="18"/>
  <c r="AR100" i="18"/>
  <c r="N60" i="18"/>
  <c r="AR20" i="18"/>
  <c r="BB60" i="18"/>
  <c r="X80" i="18"/>
  <c r="N80" i="18"/>
  <c r="X20" i="18"/>
  <c r="N20" i="18"/>
  <c r="BB80" i="18"/>
  <c r="AH100" i="18"/>
  <c r="X60" i="18"/>
  <c r="BB100" i="18"/>
  <c r="N40" i="18"/>
  <c r="AH60" i="18"/>
  <c r="N100" i="18"/>
  <c r="BB20" i="18"/>
  <c r="AR40" i="18"/>
  <c r="X100" i="18"/>
  <c r="AR80" i="18"/>
  <c r="Q61" i="1"/>
  <c r="P61" i="1"/>
  <c r="AE61" i="1" s="1"/>
  <c r="AD61" i="1" s="1"/>
  <c r="AH80" i="18"/>
  <c r="AR60" i="18"/>
  <c r="AH20" i="18"/>
  <c r="BB40" i="18"/>
  <c r="R48" i="18"/>
  <c r="AV28" i="18"/>
  <c r="BF48" i="18"/>
  <c r="AV88" i="18"/>
  <c r="AL28" i="18"/>
  <c r="BF68" i="18"/>
  <c r="AB88" i="18"/>
  <c r="AL48" i="18"/>
  <c r="BF8" i="18"/>
  <c r="AV8" i="18"/>
  <c r="AB68" i="18"/>
  <c r="BF88" i="18"/>
  <c r="R88" i="18"/>
  <c r="AL68" i="18"/>
  <c r="BF28" i="18"/>
  <c r="AV48" i="18"/>
  <c r="AB48" i="18"/>
  <c r="R28" i="18"/>
  <c r="AV68" i="18"/>
  <c r="AB8" i="18"/>
  <c r="AL88" i="18"/>
  <c r="Q18" i="1"/>
  <c r="P18" i="1"/>
  <c r="AE18" i="1" s="1"/>
  <c r="AD18" i="1" s="1"/>
  <c r="R68" i="18"/>
  <c r="AL8" i="18"/>
  <c r="R8" i="18"/>
  <c r="AB28" i="18"/>
  <c r="N68" i="18"/>
  <c r="BB28" i="18"/>
  <c r="N8" i="18"/>
  <c r="BB48" i="18"/>
  <c r="N48" i="18"/>
  <c r="AR88" i="18"/>
  <c r="X8" i="18"/>
  <c r="X88" i="18"/>
  <c r="AH48" i="18"/>
  <c r="AH28" i="18"/>
  <c r="X68" i="18"/>
  <c r="AR48" i="18"/>
  <c r="X28" i="18"/>
  <c r="BB8" i="18"/>
  <c r="X48" i="18"/>
  <c r="N88" i="18"/>
  <c r="AH68" i="18"/>
  <c r="AH88" i="18"/>
  <c r="AR28" i="18"/>
  <c r="AH8" i="18"/>
  <c r="N28" i="18"/>
  <c r="BB68" i="18"/>
  <c r="AR8" i="18"/>
  <c r="P15" i="1"/>
  <c r="AE15" i="1" s="1"/>
  <c r="AD15" i="1" s="1"/>
  <c r="Q15" i="1"/>
  <c r="AR68" i="18"/>
  <c r="BB88" i="18"/>
  <c r="AV58" i="18"/>
  <c r="AV38" i="18"/>
  <c r="AL98" i="18"/>
  <c r="AB58" i="18"/>
  <c r="AL38" i="18"/>
  <c r="R38" i="18"/>
  <c r="BF98" i="18"/>
  <c r="AB18" i="18"/>
  <c r="AV78" i="18"/>
  <c r="BF58" i="18"/>
  <c r="AL78" i="18"/>
  <c r="BF38" i="18"/>
  <c r="AB98" i="18"/>
  <c r="BF18" i="18"/>
  <c r="AL58" i="18"/>
  <c r="R58" i="18"/>
  <c r="R98" i="18"/>
  <c r="AL18" i="18"/>
  <c r="AV98" i="18"/>
  <c r="AV18" i="18"/>
  <c r="R18" i="18"/>
  <c r="BF78" i="18"/>
  <c r="AB38" i="18"/>
  <c r="Q54" i="1"/>
  <c r="AB78" i="18"/>
  <c r="R78" i="18"/>
  <c r="P54" i="1"/>
  <c r="AE54" i="1" s="1"/>
  <c r="AD54" i="1" s="1"/>
  <c r="AX32" i="18"/>
  <c r="AD12" i="18"/>
  <c r="AN92" i="18"/>
  <c r="AD52" i="18"/>
  <c r="J32" i="18"/>
  <c r="AD92" i="18"/>
  <c r="AX92" i="18"/>
  <c r="J52" i="18"/>
  <c r="AN72" i="18"/>
  <c r="T72" i="18"/>
  <c r="AX52" i="18"/>
  <c r="T32" i="18"/>
  <c r="AN32" i="18"/>
  <c r="AD32" i="18"/>
  <c r="AX72" i="18"/>
  <c r="AX12" i="18"/>
  <c r="J92" i="18"/>
  <c r="AN12" i="18"/>
  <c r="AN52" i="18"/>
  <c r="J72" i="18"/>
  <c r="AD72" i="18"/>
  <c r="T52" i="18"/>
  <c r="J12" i="18"/>
  <c r="Q25" i="1"/>
  <c r="P25" i="1"/>
  <c r="AE25" i="1" s="1"/>
  <c r="AD25" i="1" s="1"/>
  <c r="T92" i="18"/>
  <c r="T12" i="18"/>
  <c r="X10" i="18"/>
  <c r="X90" i="18"/>
  <c r="AR10" i="18"/>
  <c r="BB10" i="18"/>
  <c r="BB30" i="18"/>
  <c r="AR70" i="18"/>
  <c r="N90" i="18"/>
  <c r="BB50" i="18"/>
  <c r="AR50" i="18"/>
  <c r="AH50" i="18"/>
  <c r="N50" i="18"/>
  <c r="AR90" i="18"/>
  <c r="BB90" i="18"/>
  <c r="X30" i="18"/>
  <c r="AH10" i="18"/>
  <c r="AH90" i="18"/>
  <c r="AR30" i="18"/>
  <c r="X50" i="18"/>
  <c r="N10" i="18"/>
  <c r="BB70" i="18"/>
  <c r="X70" i="18"/>
  <c r="N30" i="18"/>
  <c r="AH30" i="18"/>
  <c r="P22" i="1"/>
  <c r="AE22" i="1" s="1"/>
  <c r="AD22" i="1" s="1"/>
  <c r="Q22" i="1"/>
  <c r="AH70" i="18"/>
  <c r="N70" i="18"/>
  <c r="AV96" i="18"/>
  <c r="BF36" i="18"/>
  <c r="AB76" i="18"/>
  <c r="R76" i="18"/>
  <c r="AB16" i="18"/>
  <c r="R56" i="18"/>
  <c r="AV16" i="18"/>
  <c r="BF56" i="18"/>
  <c r="AB56" i="18"/>
  <c r="AV36" i="18"/>
  <c r="R36" i="18"/>
  <c r="AL56" i="18"/>
  <c r="BF96" i="18"/>
  <c r="AL96" i="18"/>
  <c r="BF16" i="18"/>
  <c r="AV56" i="18"/>
  <c r="BF76" i="18"/>
  <c r="R96" i="18"/>
  <c r="AL16" i="18"/>
  <c r="R16" i="18"/>
  <c r="AB96" i="18"/>
  <c r="AL76" i="18"/>
  <c r="AB36" i="18"/>
  <c r="AV76" i="18"/>
  <c r="AL36" i="18"/>
  <c r="P46" i="1"/>
  <c r="AE46" i="1" s="1"/>
  <c r="AD46" i="1" s="1"/>
  <c r="Q46" i="1"/>
  <c r="AF46" i="18"/>
  <c r="L26" i="18"/>
  <c r="L86" i="18"/>
  <c r="AP26" i="18"/>
  <c r="AP46" i="18"/>
  <c r="AZ66" i="18"/>
  <c r="AF66" i="18"/>
  <c r="AZ46" i="18"/>
  <c r="AF26" i="18"/>
  <c r="AP6" i="18"/>
  <c r="V66" i="18"/>
  <c r="L46" i="18"/>
  <c r="AZ6" i="18"/>
  <c r="V26" i="18"/>
  <c r="AF86" i="18"/>
  <c r="AP66" i="18"/>
  <c r="AZ26" i="18"/>
  <c r="AF6" i="18"/>
  <c r="V6" i="18"/>
  <c r="V86" i="18"/>
  <c r="AZ86" i="18"/>
  <c r="V46" i="18"/>
  <c r="L6" i="18"/>
  <c r="Q8" i="1"/>
  <c r="AP86" i="18"/>
  <c r="L66" i="18"/>
  <c r="P8" i="1"/>
  <c r="AE8" i="1" s="1"/>
  <c r="AD8" i="1" s="1"/>
  <c r="AX16" i="18"/>
  <c r="AD56" i="18"/>
  <c r="J36" i="18"/>
  <c r="T16" i="18"/>
  <c r="T76" i="18"/>
  <c r="J16" i="18"/>
  <c r="J96" i="18"/>
  <c r="AX96" i="18"/>
  <c r="AN56" i="18"/>
  <c r="AD96" i="18"/>
  <c r="AN76" i="18"/>
  <c r="AX56" i="18"/>
  <c r="AX76" i="18"/>
  <c r="AN36" i="18"/>
  <c r="AD16" i="18"/>
  <c r="J76" i="18"/>
  <c r="J56" i="18"/>
  <c r="AN16" i="18"/>
  <c r="T36" i="18"/>
  <c r="T96" i="18"/>
  <c r="AD76" i="18"/>
  <c r="AD36" i="18"/>
  <c r="T56" i="18"/>
  <c r="P40" i="1"/>
  <c r="AE40" i="1" s="1"/>
  <c r="AD40" i="1" s="1"/>
  <c r="Q40" i="1"/>
  <c r="AX36" i="18"/>
  <c r="AN96" i="18"/>
  <c r="L68" i="18"/>
  <c r="AZ28" i="18"/>
  <c r="V28" i="18"/>
  <c r="L48" i="18"/>
  <c r="AZ88" i="18"/>
  <c r="V8" i="18"/>
  <c r="AZ8" i="18"/>
  <c r="AZ48" i="18"/>
  <c r="AP28" i="18"/>
  <c r="AF8" i="18"/>
  <c r="AP88" i="18"/>
  <c r="AP68" i="18"/>
  <c r="AZ68" i="18"/>
  <c r="L8" i="18"/>
  <c r="V68" i="18"/>
  <c r="V48" i="18"/>
  <c r="AP48" i="18"/>
  <c r="AF88" i="18"/>
  <c r="AP8" i="18"/>
  <c r="V88" i="18"/>
  <c r="AF28" i="18"/>
  <c r="L88" i="18"/>
  <c r="P13" i="1"/>
  <c r="AE13" i="1" s="1"/>
  <c r="AD13" i="1" s="1"/>
  <c r="AF68" i="18"/>
  <c r="Q13" i="1"/>
  <c r="AF48" i="18"/>
  <c r="L28" i="18"/>
  <c r="X32" i="18"/>
  <c r="N32" i="18"/>
  <c r="X72" i="18"/>
  <c r="X52" i="18"/>
  <c r="BB52" i="18"/>
  <c r="AH72" i="18"/>
  <c r="AR32" i="18"/>
  <c r="N52" i="18"/>
  <c r="AH92" i="18"/>
  <c r="X92" i="18"/>
  <c r="AH32" i="18"/>
  <c r="Q28" i="1"/>
  <c r="AH52" i="18"/>
  <c r="N12" i="18"/>
  <c r="P28" i="1"/>
  <c r="AE28" i="1" s="1"/>
  <c r="AD28" i="1" s="1"/>
  <c r="N92" i="18"/>
  <c r="AR92" i="18"/>
  <c r="X12" i="18"/>
  <c r="AR52" i="18"/>
  <c r="N72" i="18"/>
  <c r="AR12" i="18"/>
  <c r="BB72" i="18"/>
  <c r="AR72" i="18"/>
  <c r="BB32" i="18"/>
  <c r="BB12" i="18"/>
  <c r="BB92" i="18"/>
  <c r="AH12" i="18"/>
  <c r="AB54" i="18"/>
  <c r="AL94" i="18"/>
  <c r="BF74" i="18"/>
  <c r="AB34" i="18"/>
  <c r="AV94" i="18"/>
  <c r="AV34" i="18"/>
  <c r="AL14" i="18"/>
  <c r="AB14" i="18"/>
  <c r="R74" i="18"/>
  <c r="R94" i="18"/>
  <c r="R14" i="18"/>
  <c r="AB74" i="18"/>
  <c r="AL54" i="18"/>
  <c r="AL74" i="18"/>
  <c r="AB94" i="18"/>
  <c r="R34" i="18"/>
  <c r="BF34" i="18"/>
  <c r="BF54" i="18"/>
  <c r="BF94" i="18"/>
  <c r="R54" i="18"/>
  <c r="AV54" i="18"/>
  <c r="AV74" i="18"/>
  <c r="AV14" i="18"/>
  <c r="BF14" i="18"/>
  <c r="AL34" i="18"/>
  <c r="Q37" i="1"/>
  <c r="P37" i="1"/>
  <c r="BD18" i="18"/>
  <c r="AJ38" i="18"/>
  <c r="BD58" i="18"/>
  <c r="AT78" i="18"/>
  <c r="P58" i="18"/>
  <c r="AT18" i="18"/>
  <c r="AT98" i="18"/>
  <c r="Z38" i="18"/>
  <c r="Z78" i="18"/>
  <c r="AJ18" i="18"/>
  <c r="AJ58" i="18"/>
  <c r="P78" i="18"/>
  <c r="P18" i="18"/>
  <c r="Z58" i="18"/>
  <c r="AT38" i="18"/>
  <c r="P38" i="18"/>
  <c r="AJ98" i="18"/>
  <c r="Z18" i="18"/>
  <c r="BD98" i="18"/>
  <c r="P98" i="18"/>
  <c r="BD78" i="18"/>
  <c r="BD38" i="18"/>
  <c r="AT58" i="18"/>
  <c r="P52" i="1"/>
  <c r="AE52" i="1" s="1"/>
  <c r="AD52" i="1" s="1"/>
  <c r="Q52" i="1"/>
  <c r="Z98" i="18"/>
  <c r="AJ78" i="18"/>
  <c r="AF40" i="18"/>
  <c r="V100" i="18"/>
  <c r="AF60" i="18"/>
  <c r="AP100" i="18"/>
  <c r="AZ80" i="18"/>
  <c r="V40" i="18"/>
  <c r="AP20" i="18"/>
  <c r="AF80" i="18"/>
  <c r="V80" i="18"/>
  <c r="AP40" i="18"/>
  <c r="AZ60" i="18"/>
  <c r="AZ40" i="18"/>
  <c r="AZ100" i="18"/>
  <c r="V20" i="18"/>
  <c r="L80" i="18"/>
  <c r="L40" i="18"/>
  <c r="L100" i="18"/>
  <c r="AZ20" i="18"/>
  <c r="AP60" i="18"/>
  <c r="AF20" i="18"/>
  <c r="P58" i="1"/>
  <c r="AE58" i="1" s="1"/>
  <c r="AD58" i="1" s="1"/>
  <c r="Q58" i="1"/>
  <c r="AP80" i="18"/>
  <c r="AF100" i="18"/>
  <c r="V60" i="18"/>
  <c r="L20" i="18"/>
  <c r="L60" i="18"/>
  <c r="AT72" i="18"/>
  <c r="AT52" i="18"/>
  <c r="AT32" i="18"/>
  <c r="AJ52" i="18"/>
  <c r="BD52" i="18"/>
  <c r="Z52" i="18"/>
  <c r="BD12" i="18"/>
  <c r="AJ92" i="18"/>
  <c r="AJ12" i="18"/>
  <c r="Z32" i="18"/>
  <c r="BD92" i="18"/>
  <c r="BD72" i="18"/>
  <c r="AT92" i="18"/>
  <c r="P72" i="18"/>
  <c r="AJ32" i="18"/>
  <c r="AJ72" i="18"/>
  <c r="Z72" i="18"/>
  <c r="Z92" i="18"/>
  <c r="P12" i="18"/>
  <c r="AT12" i="18"/>
  <c r="P52" i="18"/>
  <c r="BD32" i="18"/>
  <c r="P92" i="18"/>
  <c r="P29" i="1"/>
  <c r="AE29" i="1" s="1"/>
  <c r="AD29" i="1" s="1"/>
  <c r="P32" i="18"/>
  <c r="Q29" i="1"/>
  <c r="Z12" i="18"/>
  <c r="AR22" i="18"/>
  <c r="X102" i="18"/>
  <c r="AR82" i="18"/>
  <c r="AH22" i="18"/>
  <c r="X82" i="18"/>
  <c r="X62" i="18"/>
  <c r="AR62" i="18"/>
  <c r="BB22" i="18"/>
  <c r="AH102" i="18"/>
  <c r="BB62" i="18"/>
  <c r="BB102" i="18"/>
  <c r="AH42" i="18"/>
  <c r="AH62" i="18"/>
  <c r="N22" i="18"/>
  <c r="N102" i="18"/>
  <c r="N62" i="18"/>
  <c r="N82" i="18"/>
  <c r="AR42" i="18"/>
  <c r="AR102" i="18"/>
  <c r="AH82" i="18"/>
  <c r="BB82" i="18"/>
  <c r="P71" i="1"/>
  <c r="AE71" i="1" s="1"/>
  <c r="AD71" i="1" s="1"/>
  <c r="X22" i="18"/>
  <c r="X42" i="18"/>
  <c r="Q71" i="1"/>
  <c r="N42" i="18"/>
  <c r="BB42" i="18"/>
  <c r="AR36" i="18"/>
  <c r="BB36" i="18"/>
  <c r="AR16" i="18"/>
  <c r="AH96" i="18"/>
  <c r="AH16" i="18"/>
  <c r="X76" i="18"/>
  <c r="N36" i="18"/>
  <c r="N56" i="18"/>
  <c r="N16" i="18"/>
  <c r="N76" i="18"/>
  <c r="AR56" i="18"/>
  <c r="BB16" i="18"/>
  <c r="AH36" i="18"/>
  <c r="X96" i="18"/>
  <c r="AH56" i="18"/>
  <c r="AH76" i="18"/>
  <c r="AR76" i="18"/>
  <c r="BB96" i="18"/>
  <c r="X36" i="18"/>
  <c r="BB56" i="18"/>
  <c r="X16" i="18"/>
  <c r="N96" i="18"/>
  <c r="BB76" i="18"/>
  <c r="AR96" i="18"/>
  <c r="X56" i="18"/>
  <c r="P42" i="1"/>
  <c r="AE42" i="1" s="1"/>
  <c r="AD42" i="1" s="1"/>
  <c r="Q42" i="1"/>
  <c r="BD100" i="18"/>
  <c r="AT80" i="18"/>
  <c r="Z40" i="18"/>
  <c r="P100" i="18"/>
  <c r="AJ80" i="18"/>
  <c r="AT100" i="18"/>
  <c r="P80" i="18"/>
  <c r="AT20" i="18"/>
  <c r="AT40" i="18"/>
  <c r="P40" i="18"/>
  <c r="BD60" i="18"/>
  <c r="AT60" i="18"/>
  <c r="BD20" i="18"/>
  <c r="AJ40" i="18"/>
  <c r="BD40" i="18"/>
  <c r="Z20" i="18"/>
  <c r="P20" i="18"/>
  <c r="AJ100" i="18"/>
  <c r="Z100" i="18"/>
  <c r="BD80" i="18"/>
  <c r="AJ60" i="18"/>
  <c r="P63" i="1"/>
  <c r="AE63" i="1" s="1"/>
  <c r="AD63" i="1" s="1"/>
  <c r="Z80" i="18"/>
  <c r="Q63" i="1"/>
  <c r="P60" i="18"/>
  <c r="Z60" i="18"/>
  <c r="AJ20" i="18"/>
  <c r="R82" i="18"/>
  <c r="AL82" i="18"/>
  <c r="AB102" i="18"/>
  <c r="AL42" i="18"/>
  <c r="BF22" i="18"/>
  <c r="BF62" i="18"/>
  <c r="AL102" i="18"/>
  <c r="AV42" i="18"/>
  <c r="AV22" i="18"/>
  <c r="AB22" i="18"/>
  <c r="AV82" i="18"/>
  <c r="AB42" i="18"/>
  <c r="AL22" i="18"/>
  <c r="BF42" i="18"/>
  <c r="R22" i="18"/>
  <c r="AL62" i="18"/>
  <c r="R62" i="18"/>
  <c r="AB82" i="18"/>
  <c r="R42" i="18"/>
  <c r="AV102" i="18"/>
  <c r="AB62" i="18"/>
  <c r="BF102" i="18"/>
  <c r="BF82" i="18"/>
  <c r="AV62" i="18"/>
  <c r="R102" i="18"/>
  <c r="P73" i="1"/>
  <c r="AE73" i="1" s="1"/>
  <c r="AD73" i="1" s="1"/>
  <c r="Q73" i="1"/>
  <c r="AN62" i="18"/>
  <c r="J42" i="18"/>
  <c r="AD42" i="18"/>
  <c r="T62" i="18"/>
  <c r="AN102" i="18"/>
  <c r="J62" i="18"/>
  <c r="T42" i="18"/>
  <c r="AN42" i="18"/>
  <c r="T82" i="18"/>
  <c r="AX82" i="18"/>
  <c r="AD102" i="18"/>
  <c r="AD82" i="18"/>
  <c r="J82" i="18"/>
  <c r="AX62" i="18"/>
  <c r="P65" i="1"/>
  <c r="AE65" i="1" s="1"/>
  <c r="AD65" i="1" s="1"/>
  <c r="AD62" i="18"/>
  <c r="J102" i="18"/>
  <c r="Q65" i="1"/>
  <c r="AX42" i="18"/>
  <c r="AN22" i="18"/>
  <c r="T102" i="18"/>
  <c r="AX22" i="18"/>
  <c r="AX102" i="18"/>
  <c r="AN82" i="18"/>
  <c r="J22" i="18"/>
  <c r="T22" i="18"/>
  <c r="AD22" i="18"/>
  <c r="AV92" i="18"/>
  <c r="AL72" i="18"/>
  <c r="AB12" i="18"/>
  <c r="BF52" i="18"/>
  <c r="AL92" i="18"/>
  <c r="AB72" i="18"/>
  <c r="AL52" i="18"/>
  <c r="R32" i="18"/>
  <c r="AV12" i="18"/>
  <c r="AV32" i="18"/>
  <c r="AV72" i="18"/>
  <c r="BF92" i="18"/>
  <c r="AB32" i="18"/>
  <c r="R52" i="18"/>
  <c r="BF72" i="18"/>
  <c r="Q30" i="1"/>
  <c r="BF12" i="18"/>
  <c r="BF32" i="18"/>
  <c r="AL12" i="18"/>
  <c r="R72" i="18"/>
  <c r="AV52" i="18"/>
  <c r="R92" i="18"/>
  <c r="AB52" i="18"/>
  <c r="AL32" i="18"/>
  <c r="AB92" i="18"/>
  <c r="R12" i="18"/>
  <c r="P30" i="1"/>
  <c r="AE30" i="1" s="1"/>
  <c r="AD30" i="1" s="1"/>
  <c r="AX30" i="18"/>
  <c r="AX90" i="18"/>
  <c r="T90" i="18"/>
  <c r="AN30" i="18"/>
  <c r="AD30" i="18"/>
  <c r="AX50" i="18"/>
  <c r="AN10" i="18"/>
  <c r="AD90" i="18"/>
  <c r="AD10" i="18"/>
  <c r="T10" i="18"/>
  <c r="AX70" i="18"/>
  <c r="AN50" i="18"/>
  <c r="T50" i="18"/>
  <c r="T30" i="18"/>
  <c r="J30" i="18"/>
  <c r="J50" i="18"/>
  <c r="AN70" i="18"/>
  <c r="AD70" i="18"/>
  <c r="J70" i="18"/>
  <c r="AX10" i="18"/>
  <c r="J90" i="18"/>
  <c r="P19" i="1"/>
  <c r="AE19" i="1" s="1"/>
  <c r="AD19" i="1" s="1"/>
  <c r="T70" i="18"/>
  <c r="AN90" i="18"/>
  <c r="Q19" i="1"/>
  <c r="AD50" i="18"/>
  <c r="J10" i="18"/>
  <c r="BF66" i="18"/>
  <c r="R26" i="18"/>
  <c r="BF6" i="18"/>
  <c r="AV66" i="18"/>
  <c r="BF86" i="18"/>
  <c r="AB6" i="18"/>
  <c r="AL66" i="18"/>
  <c r="BF26" i="18"/>
  <c r="AL46" i="18"/>
  <c r="AV6" i="18"/>
  <c r="AL6" i="18"/>
  <c r="BF46" i="18"/>
  <c r="AB26" i="18"/>
  <c r="AV26" i="18"/>
  <c r="R66" i="18"/>
  <c r="AB86" i="18"/>
  <c r="AV86" i="18"/>
  <c r="R86" i="18"/>
  <c r="R46" i="18"/>
  <c r="AV46" i="18"/>
  <c r="R6" i="18"/>
  <c r="AL86" i="18"/>
  <c r="AB66" i="18"/>
  <c r="P11" i="1"/>
  <c r="AE11" i="1" s="1"/>
  <c r="AD11" i="1" s="1"/>
  <c r="Q11" i="1"/>
  <c r="AL26" i="18"/>
  <c r="AB46" i="18"/>
  <c r="AP10" i="18"/>
  <c r="V70" i="18"/>
  <c r="AP90" i="18"/>
  <c r="AZ50" i="18"/>
  <c r="V90" i="18"/>
  <c r="AP50" i="18"/>
  <c r="AZ70" i="18"/>
  <c r="V10" i="18"/>
  <c r="AP30" i="18"/>
  <c r="AP70" i="18"/>
  <c r="AF70" i="18"/>
  <c r="AZ10" i="18"/>
  <c r="AZ90" i="18"/>
  <c r="L50" i="18"/>
  <c r="AF90" i="18"/>
  <c r="AF50" i="18"/>
  <c r="AF10" i="18"/>
  <c r="AF30" i="18"/>
  <c r="L30" i="18"/>
  <c r="AZ30" i="18"/>
  <c r="L90" i="18"/>
  <c r="L70" i="18"/>
  <c r="L10" i="18"/>
  <c r="V30" i="18"/>
  <c r="V50" i="18"/>
  <c r="P20" i="1"/>
  <c r="AE20" i="1" s="1"/>
  <c r="AD20" i="1" s="1"/>
  <c r="Q20" i="1"/>
  <c r="AN60" i="18"/>
  <c r="T60" i="18"/>
  <c r="AD20" i="18"/>
  <c r="T100" i="18"/>
  <c r="AX40" i="18"/>
  <c r="AD80" i="18"/>
  <c r="AD40" i="18"/>
  <c r="J60" i="18"/>
  <c r="AX100" i="18"/>
  <c r="AD100" i="18"/>
  <c r="AN20" i="18"/>
  <c r="AN40" i="18"/>
  <c r="AN100" i="18"/>
  <c r="AX20" i="18"/>
  <c r="AD60" i="18"/>
  <c r="AX80" i="18"/>
  <c r="J40" i="18"/>
  <c r="AX60" i="18"/>
  <c r="T80" i="18"/>
  <c r="J20" i="18"/>
  <c r="T40" i="18"/>
  <c r="J100" i="18"/>
  <c r="AN80" i="18"/>
  <c r="Q56" i="1"/>
  <c r="P56" i="1"/>
  <c r="AE56" i="1" s="1"/>
  <c r="AD56" i="1" s="1"/>
  <c r="J80" i="18"/>
  <c r="T20" i="18"/>
  <c r="Z14" i="18"/>
  <c r="AJ14" i="18"/>
  <c r="AJ94" i="18"/>
  <c r="BD14" i="18"/>
  <c r="Z34" i="18"/>
  <c r="AT34" i="18"/>
  <c r="P54" i="18"/>
  <c r="Z94" i="18"/>
  <c r="Z74" i="18"/>
  <c r="AT74" i="18"/>
  <c r="P94" i="18"/>
  <c r="P14" i="18"/>
  <c r="AT54" i="18"/>
  <c r="P74" i="18"/>
  <c r="AJ34" i="18"/>
  <c r="AJ74" i="18"/>
  <c r="AJ54" i="18"/>
  <c r="BD94" i="18"/>
  <c r="P34" i="18"/>
  <c r="BD74" i="18"/>
  <c r="AT14" i="18"/>
  <c r="BD54" i="18"/>
  <c r="P34" i="1"/>
  <c r="AE34" i="1" s="1"/>
  <c r="AD34" i="1" s="1"/>
  <c r="Q34" i="1"/>
  <c r="Z54" i="18"/>
  <c r="BD34" i="18"/>
  <c r="AT94" i="18"/>
  <c r="L12" i="18"/>
  <c r="AZ92" i="18"/>
  <c r="AF32" i="18"/>
  <c r="AZ32" i="18"/>
  <c r="AF52" i="18"/>
  <c r="L32" i="18"/>
  <c r="V32" i="18"/>
  <c r="AZ72" i="18"/>
  <c r="L72" i="18"/>
  <c r="AZ52" i="18"/>
  <c r="V72" i="18"/>
  <c r="L92" i="18"/>
  <c r="AP52" i="18"/>
  <c r="AF72" i="18"/>
  <c r="AZ12" i="18"/>
  <c r="AP12" i="18"/>
  <c r="AP32" i="18"/>
  <c r="AP92" i="18"/>
  <c r="V92" i="18"/>
  <c r="AF12" i="18"/>
  <c r="V52" i="18"/>
  <c r="L52" i="18"/>
  <c r="AP72" i="18"/>
  <c r="P27" i="1"/>
  <c r="AE27" i="1" s="1"/>
  <c r="AD27" i="1" s="1"/>
  <c r="AF92" i="18"/>
  <c r="Q27" i="1"/>
  <c r="V12" i="18"/>
  <c r="AF16" i="18"/>
  <c r="AF36" i="18"/>
  <c r="V16" i="18"/>
  <c r="V96" i="18"/>
  <c r="AZ96" i="18"/>
  <c r="AP96" i="18"/>
  <c r="L16" i="18"/>
  <c r="V76" i="18"/>
  <c r="L96" i="18"/>
  <c r="V56" i="18"/>
  <c r="L56" i="18"/>
  <c r="AP56" i="18"/>
  <c r="AF56" i="18"/>
  <c r="AZ36" i="18"/>
  <c r="AF76" i="18"/>
  <c r="AF96" i="18"/>
  <c r="AZ16" i="18"/>
  <c r="L36" i="18"/>
  <c r="AZ56" i="18"/>
  <c r="AZ76" i="18"/>
  <c r="AP36" i="18"/>
  <c r="AP76" i="18"/>
  <c r="V36" i="18"/>
  <c r="AP16" i="18"/>
  <c r="L76" i="18"/>
  <c r="P41" i="1"/>
  <c r="AE41" i="1" s="1"/>
  <c r="AD41" i="1" s="1"/>
  <c r="Q41" i="1"/>
  <c r="BD46" i="18"/>
  <c r="AJ26" i="18"/>
  <c r="AJ46" i="18"/>
  <c r="Z66" i="18"/>
  <c r="P46" i="18"/>
  <c r="BD6" i="18"/>
  <c r="BD26" i="18"/>
  <c r="AT46" i="18"/>
  <c r="AT26" i="18"/>
  <c r="AJ6" i="18"/>
  <c r="AT66" i="18"/>
  <c r="AJ86" i="18"/>
  <c r="AJ66" i="18"/>
  <c r="AT6" i="18"/>
  <c r="Z86" i="18"/>
  <c r="P6" i="18"/>
  <c r="Z6" i="18"/>
  <c r="Z46" i="18"/>
  <c r="BD86" i="18"/>
  <c r="Z26" i="18"/>
  <c r="BD66" i="18"/>
  <c r="AT86" i="18"/>
  <c r="P26" i="18"/>
  <c r="P10" i="1"/>
  <c r="AE10" i="1" s="1"/>
  <c r="AD10" i="1" s="1"/>
  <c r="P66" i="18"/>
  <c r="Q10" i="1"/>
  <c r="P86" i="18"/>
  <c r="V41" i="19" l="1"/>
  <c r="P41" i="19"/>
  <c r="P141" i="19"/>
  <c r="M191" i="19"/>
  <c r="M141" i="19"/>
  <c r="M241" i="19"/>
  <c r="V91" i="19"/>
  <c r="M91" i="19"/>
  <c r="S191" i="19"/>
  <c r="J241" i="19"/>
  <c r="S91" i="19"/>
  <c r="J91" i="19"/>
  <c r="P191" i="19"/>
  <c r="S241" i="19"/>
  <c r="V141" i="19"/>
  <c r="M41" i="19"/>
  <c r="S141" i="19"/>
  <c r="J141" i="19"/>
  <c r="J191" i="19"/>
  <c r="V241" i="19"/>
  <c r="S41" i="19"/>
  <c r="J41" i="19"/>
  <c r="P91" i="19"/>
  <c r="AF56" i="1"/>
  <c r="V191" i="19"/>
  <c r="P241" i="19"/>
  <c r="P132" i="19"/>
  <c r="S182" i="19"/>
  <c r="V132" i="19"/>
  <c r="V232" i="19"/>
  <c r="J32" i="19"/>
  <c r="V32" i="19"/>
  <c r="P182" i="19"/>
  <c r="S232" i="19"/>
  <c r="S82" i="19"/>
  <c r="S132" i="19"/>
  <c r="M182" i="19"/>
  <c r="M32" i="19"/>
  <c r="S32" i="19"/>
  <c r="J182" i="19"/>
  <c r="P232" i="19"/>
  <c r="M232" i="19"/>
  <c r="J132" i="19"/>
  <c r="V82" i="19"/>
  <c r="P32" i="19"/>
  <c r="V182" i="19"/>
  <c r="P82" i="19"/>
  <c r="M132" i="19"/>
  <c r="M82" i="19"/>
  <c r="J232" i="19"/>
  <c r="J82" i="19"/>
  <c r="AF41" i="1"/>
  <c r="P72" i="19"/>
  <c r="S122" i="19"/>
  <c r="P122" i="19"/>
  <c r="S222" i="19"/>
  <c r="J72" i="19"/>
  <c r="M72" i="19"/>
  <c r="AF27" i="1"/>
  <c r="M122" i="19"/>
  <c r="P222" i="19"/>
  <c r="M222" i="19"/>
  <c r="V172" i="19"/>
  <c r="V72" i="19"/>
  <c r="V22" i="19"/>
  <c r="P22" i="19"/>
  <c r="M22" i="19"/>
  <c r="V222" i="19"/>
  <c r="S172" i="19"/>
  <c r="J122" i="19"/>
  <c r="M172" i="19"/>
  <c r="P172" i="19"/>
  <c r="V122" i="19"/>
  <c r="J172" i="19"/>
  <c r="S72" i="19"/>
  <c r="J22" i="19"/>
  <c r="S22" i="19"/>
  <c r="J222" i="19"/>
  <c r="J110" i="19"/>
  <c r="M10" i="19"/>
  <c r="P10" i="19"/>
  <c r="S210" i="19"/>
  <c r="V10" i="19"/>
  <c r="P110" i="19"/>
  <c r="M110" i="19"/>
  <c r="S10" i="19"/>
  <c r="V210" i="19"/>
  <c r="M210" i="19"/>
  <c r="AF11" i="1"/>
  <c r="J210" i="19"/>
  <c r="J160" i="19"/>
  <c r="M60" i="19"/>
  <c r="P60" i="19"/>
  <c r="V110" i="19"/>
  <c r="V160" i="19"/>
  <c r="P210" i="19"/>
  <c r="P160" i="19"/>
  <c r="V60" i="19"/>
  <c r="S110" i="19"/>
  <c r="S160" i="19"/>
  <c r="M160" i="19"/>
  <c r="J60" i="19"/>
  <c r="S60" i="19"/>
  <c r="J10" i="19"/>
  <c r="P74" i="19"/>
  <c r="V74" i="19"/>
  <c r="P174" i="19"/>
  <c r="M224" i="19"/>
  <c r="M124" i="19"/>
  <c r="P24" i="19"/>
  <c r="M24" i="19"/>
  <c r="V224" i="19"/>
  <c r="V124" i="19"/>
  <c r="M174" i="19"/>
  <c r="S124" i="19"/>
  <c r="S224" i="19"/>
  <c r="S74" i="19"/>
  <c r="J24" i="19"/>
  <c r="V174" i="19"/>
  <c r="P224" i="19"/>
  <c r="M74" i="19"/>
  <c r="V24" i="19"/>
  <c r="J174" i="19"/>
  <c r="J224" i="19"/>
  <c r="J74" i="19"/>
  <c r="S24" i="19"/>
  <c r="S174" i="19"/>
  <c r="J124" i="19"/>
  <c r="P124" i="19"/>
  <c r="AF29" i="1"/>
  <c r="V13" i="19"/>
  <c r="P213" i="19"/>
  <c r="M63" i="19"/>
  <c r="S113" i="19"/>
  <c r="J13" i="19"/>
  <c r="P113" i="19"/>
  <c r="J63" i="19"/>
  <c r="V213" i="19"/>
  <c r="S163" i="19"/>
  <c r="V63" i="19"/>
  <c r="J163" i="19"/>
  <c r="S213" i="19"/>
  <c r="M113" i="19"/>
  <c r="M163" i="19"/>
  <c r="S63" i="19"/>
  <c r="M13" i="19"/>
  <c r="P63" i="19"/>
  <c r="M213" i="19"/>
  <c r="J213" i="19"/>
  <c r="P163" i="19"/>
  <c r="J113" i="19"/>
  <c r="S13" i="19"/>
  <c r="P13" i="19"/>
  <c r="AF15" i="1"/>
  <c r="V163" i="19"/>
  <c r="V113" i="19"/>
  <c r="S138" i="19"/>
  <c r="S238" i="19"/>
  <c r="M88" i="19"/>
  <c r="J138" i="19"/>
  <c r="V138" i="19"/>
  <c r="J88" i="19"/>
  <c r="V88" i="19"/>
  <c r="V188" i="19"/>
  <c r="AF50" i="1"/>
  <c r="P188" i="19"/>
  <c r="J238" i="19"/>
  <c r="V238" i="19"/>
  <c r="J188" i="19"/>
  <c r="V38" i="19"/>
  <c r="M38" i="19"/>
  <c r="P138" i="19"/>
  <c r="J38" i="19"/>
  <c r="M188" i="19"/>
  <c r="P238" i="19"/>
  <c r="S88" i="19"/>
  <c r="S38" i="19"/>
  <c r="M138" i="19"/>
  <c r="S188" i="19"/>
  <c r="P88" i="19"/>
  <c r="M238" i="19"/>
  <c r="P38" i="19"/>
  <c r="P170" i="19"/>
  <c r="S170" i="19"/>
  <c r="M220" i="19"/>
  <c r="P70" i="19"/>
  <c r="J120" i="19"/>
  <c r="P20" i="19"/>
  <c r="P220" i="19"/>
  <c r="J220" i="19"/>
  <c r="J170" i="19"/>
  <c r="V20" i="19"/>
  <c r="V170" i="19"/>
  <c r="M70" i="19"/>
  <c r="V120" i="19"/>
  <c r="S120" i="19"/>
  <c r="J20" i="19"/>
  <c r="M170" i="19"/>
  <c r="J70" i="19"/>
  <c r="V70" i="19"/>
  <c r="V220" i="19"/>
  <c r="P120" i="19"/>
  <c r="S220" i="19"/>
  <c r="S70" i="19"/>
  <c r="M20" i="19"/>
  <c r="S20" i="19"/>
  <c r="M120" i="19"/>
  <c r="AF24" i="1"/>
  <c r="M249" i="19"/>
  <c r="M149" i="19"/>
  <c r="V49" i="19"/>
  <c r="M199" i="19"/>
  <c r="J249" i="19"/>
  <c r="J199" i="19"/>
  <c r="P249" i="19"/>
  <c r="J49" i="19"/>
  <c r="P99" i="19"/>
  <c r="S99" i="19"/>
  <c r="V199" i="19"/>
  <c r="S249" i="19"/>
  <c r="S149" i="19"/>
  <c r="M49" i="19"/>
  <c r="S49" i="19"/>
  <c r="V249" i="19"/>
  <c r="S199" i="19"/>
  <c r="M99" i="19"/>
  <c r="P49" i="19"/>
  <c r="V149" i="19"/>
  <c r="P149" i="19"/>
  <c r="J149" i="19"/>
  <c r="P199" i="19"/>
  <c r="J99" i="19"/>
  <c r="AF72" i="1"/>
  <c r="V99" i="19"/>
  <c r="V75" i="19"/>
  <c r="M175" i="19"/>
  <c r="P75" i="19"/>
  <c r="M75" i="19"/>
  <c r="M25" i="19"/>
  <c r="M125" i="19"/>
  <c r="P125" i="19"/>
  <c r="S75" i="19"/>
  <c r="V225" i="19"/>
  <c r="V175" i="19"/>
  <c r="J25" i="19"/>
  <c r="S175" i="19"/>
  <c r="J125" i="19"/>
  <c r="J175" i="19"/>
  <c r="V25" i="19"/>
  <c r="J75" i="19"/>
  <c r="M225" i="19"/>
  <c r="P225" i="19"/>
  <c r="S25" i="19"/>
  <c r="P25" i="19"/>
  <c r="S225" i="19"/>
  <c r="J225" i="19"/>
  <c r="P175" i="19"/>
  <c r="V125" i="19"/>
  <c r="S125" i="19"/>
  <c r="AF30" i="1"/>
  <c r="V18" i="19"/>
  <c r="M68" i="19"/>
  <c r="J18" i="19"/>
  <c r="V118" i="19"/>
  <c r="S18" i="19"/>
  <c r="M168" i="19"/>
  <c r="V68" i="19"/>
  <c r="J168" i="19"/>
  <c r="V218" i="19"/>
  <c r="S68" i="19"/>
  <c r="P168" i="19"/>
  <c r="M218" i="19"/>
  <c r="J118" i="19"/>
  <c r="P118" i="19"/>
  <c r="P218" i="19"/>
  <c r="J68" i="19"/>
  <c r="J218" i="19"/>
  <c r="P68" i="19"/>
  <c r="P18" i="19"/>
  <c r="S218" i="19"/>
  <c r="V168" i="19"/>
  <c r="M18" i="19"/>
  <c r="S118" i="19"/>
  <c r="S168" i="19"/>
  <c r="AF22" i="1"/>
  <c r="M118" i="19"/>
  <c r="V208" i="19"/>
  <c r="P8" i="19"/>
  <c r="J8" i="19"/>
  <c r="P108" i="19"/>
  <c r="AF9" i="1"/>
  <c r="P208" i="19"/>
  <c r="J208" i="19"/>
  <c r="M58" i="19"/>
  <c r="M208" i="19"/>
  <c r="V8" i="19"/>
  <c r="M8" i="19"/>
  <c r="P158" i="19"/>
  <c r="S58" i="19"/>
  <c r="S8" i="19"/>
  <c r="S208" i="19"/>
  <c r="V158" i="19"/>
  <c r="M108" i="19"/>
  <c r="S108" i="19"/>
  <c r="V58" i="19"/>
  <c r="M158" i="19"/>
  <c r="P58" i="19"/>
  <c r="J58" i="19"/>
  <c r="S158" i="19"/>
  <c r="J108" i="19"/>
  <c r="J158" i="19"/>
  <c r="V108" i="19"/>
  <c r="J229" i="19"/>
  <c r="S129" i="19"/>
  <c r="J129" i="19"/>
  <c r="V179" i="19"/>
  <c r="V79" i="19"/>
  <c r="M29" i="19"/>
  <c r="P229" i="19"/>
  <c r="J79" i="19"/>
  <c r="S79" i="19"/>
  <c r="P129" i="19"/>
  <c r="V29" i="19"/>
  <c r="M129" i="19"/>
  <c r="J179" i="19"/>
  <c r="V129" i="19"/>
  <c r="S179" i="19"/>
  <c r="M229" i="19"/>
  <c r="AF34" i="1"/>
  <c r="P179" i="19"/>
  <c r="M179" i="19"/>
  <c r="P29" i="19"/>
  <c r="V229" i="19"/>
  <c r="S229" i="19"/>
  <c r="P79" i="19"/>
  <c r="M79" i="19"/>
  <c r="S29" i="19"/>
  <c r="J29" i="19"/>
  <c r="P183" i="19"/>
  <c r="P83" i="19"/>
  <c r="M33" i="19"/>
  <c r="J133" i="19"/>
  <c r="M133" i="19"/>
  <c r="S83" i="19"/>
  <c r="S33" i="19"/>
  <c r="V133" i="19"/>
  <c r="M183" i="19"/>
  <c r="V83" i="19"/>
  <c r="V233" i="19"/>
  <c r="M233" i="19"/>
  <c r="P33" i="19"/>
  <c r="J233" i="19"/>
  <c r="S133" i="19"/>
  <c r="P233" i="19"/>
  <c r="V33" i="19"/>
  <c r="J83" i="19"/>
  <c r="J183" i="19"/>
  <c r="S183" i="19"/>
  <c r="V183" i="19"/>
  <c r="J33" i="19"/>
  <c r="P133" i="19"/>
  <c r="S233" i="19"/>
  <c r="AF42" i="1"/>
  <c r="M83" i="19"/>
  <c r="V62" i="19"/>
  <c r="S12" i="19"/>
  <c r="J112" i="19"/>
  <c r="S112" i="19"/>
  <c r="V12" i="19"/>
  <c r="P112" i="19"/>
  <c r="P162" i="19"/>
  <c r="AF13" i="1"/>
  <c r="V162" i="19"/>
  <c r="J12" i="19"/>
  <c r="S162" i="19"/>
  <c r="J162" i="19"/>
  <c r="J212" i="19"/>
  <c r="S62" i="19"/>
  <c r="P12" i="19"/>
  <c r="V212" i="19"/>
  <c r="S212" i="19"/>
  <c r="M112" i="19"/>
  <c r="M12" i="19"/>
  <c r="P62" i="19"/>
  <c r="M212" i="19"/>
  <c r="J62" i="19"/>
  <c r="V112" i="19"/>
  <c r="M162" i="19"/>
  <c r="P212" i="19"/>
  <c r="M62" i="19"/>
  <c r="P115" i="19"/>
  <c r="V65" i="19"/>
  <c r="J165" i="19"/>
  <c r="S215" i="19"/>
  <c r="S15" i="19"/>
  <c r="M15" i="19"/>
  <c r="M215" i="19"/>
  <c r="M165" i="19"/>
  <c r="V115" i="19"/>
  <c r="S65" i="19"/>
  <c r="J215" i="19"/>
  <c r="V165" i="19"/>
  <c r="S115" i="19"/>
  <c r="J15" i="19"/>
  <c r="M115" i="19"/>
  <c r="V215" i="19"/>
  <c r="M65" i="19"/>
  <c r="P65" i="19"/>
  <c r="V15" i="19"/>
  <c r="P165" i="19"/>
  <c r="P215" i="19"/>
  <c r="J65" i="19"/>
  <c r="P15" i="19"/>
  <c r="J115" i="19"/>
  <c r="S165" i="19"/>
  <c r="AF18" i="1"/>
  <c r="S184" i="19"/>
  <c r="P134" i="19"/>
  <c r="J234" i="19"/>
  <c r="J84" i="19"/>
  <c r="P34" i="19"/>
  <c r="P184" i="19"/>
  <c r="V234" i="19"/>
  <c r="V34" i="19"/>
  <c r="V134" i="19"/>
  <c r="V84" i="19"/>
  <c r="J184" i="19"/>
  <c r="P234" i="19"/>
  <c r="S134" i="19"/>
  <c r="M234" i="19"/>
  <c r="S234" i="19"/>
  <c r="P84" i="19"/>
  <c r="S84" i="19"/>
  <c r="M84" i="19"/>
  <c r="S34" i="19"/>
  <c r="J34" i="19"/>
  <c r="M184" i="19"/>
  <c r="M134" i="19"/>
  <c r="V184" i="19"/>
  <c r="AF44" i="1"/>
  <c r="J134" i="19"/>
  <c r="M34" i="19"/>
  <c r="V116" i="19"/>
  <c r="M116" i="19"/>
  <c r="J216" i="19"/>
  <c r="M66" i="19"/>
  <c r="AF19" i="1"/>
  <c r="V16" i="19"/>
  <c r="P16" i="19"/>
  <c r="S166" i="19"/>
  <c r="V166" i="19"/>
  <c r="J16" i="19"/>
  <c r="S16" i="19"/>
  <c r="S116" i="19"/>
  <c r="J66" i="19"/>
  <c r="S66" i="19"/>
  <c r="V66" i="19"/>
  <c r="J166" i="19"/>
  <c r="S216" i="19"/>
  <c r="P166" i="19"/>
  <c r="J116" i="19"/>
  <c r="V216" i="19"/>
  <c r="M166" i="19"/>
  <c r="M16" i="19"/>
  <c r="P66" i="19"/>
  <c r="P116" i="19"/>
  <c r="P216" i="19"/>
  <c r="M216" i="19"/>
  <c r="P44" i="19"/>
  <c r="V244" i="19"/>
  <c r="P144" i="19"/>
  <c r="S194" i="19"/>
  <c r="J194" i="19"/>
  <c r="P244" i="19"/>
  <c r="V94" i="19"/>
  <c r="S244" i="19"/>
  <c r="V144" i="19"/>
  <c r="M94" i="19"/>
  <c r="J94" i="19"/>
  <c r="J44" i="19"/>
  <c r="P94" i="19"/>
  <c r="M194" i="19"/>
  <c r="V194" i="19"/>
  <c r="S94" i="19"/>
  <c r="J244" i="19"/>
  <c r="V44" i="19"/>
  <c r="P194" i="19"/>
  <c r="AF63" i="1"/>
  <c r="S144" i="19"/>
  <c r="M144" i="19"/>
  <c r="S44" i="19"/>
  <c r="M244" i="19"/>
  <c r="M44" i="19"/>
  <c r="J144" i="19"/>
  <c r="V21" i="19"/>
  <c r="J221" i="19"/>
  <c r="M71" i="19"/>
  <c r="M171" i="19"/>
  <c r="M121" i="19"/>
  <c r="V121" i="19"/>
  <c r="P121" i="19"/>
  <c r="S171" i="19"/>
  <c r="V171" i="19"/>
  <c r="J171" i="19"/>
  <c r="S21" i="19"/>
  <c r="P221" i="19"/>
  <c r="J21" i="19"/>
  <c r="P71" i="19"/>
  <c r="V221" i="19"/>
  <c r="AF25" i="1"/>
  <c r="S71" i="19"/>
  <c r="V71" i="19"/>
  <c r="S121" i="19"/>
  <c r="M221" i="19"/>
  <c r="P21" i="19"/>
  <c r="J121" i="19"/>
  <c r="P171" i="19"/>
  <c r="J71" i="19"/>
  <c r="S221" i="19"/>
  <c r="M21" i="19"/>
  <c r="J151" i="19"/>
  <c r="V101" i="19"/>
  <c r="M201" i="19"/>
  <c r="M51" i="19"/>
  <c r="S251" i="19"/>
  <c r="S151" i="19"/>
  <c r="J51" i="19"/>
  <c r="AF74" i="1"/>
  <c r="J251" i="19"/>
  <c r="J201" i="19"/>
  <c r="V251" i="19"/>
  <c r="M151" i="19"/>
  <c r="V201" i="19"/>
  <c r="M101" i="19"/>
  <c r="P201" i="19"/>
  <c r="S51" i="19"/>
  <c r="V151" i="19"/>
  <c r="P51" i="19"/>
  <c r="P151" i="19"/>
  <c r="J101" i="19"/>
  <c r="S201" i="19"/>
  <c r="P101" i="19"/>
  <c r="P251" i="19"/>
  <c r="S101" i="19"/>
  <c r="M251" i="19"/>
  <c r="V51" i="19"/>
  <c r="J196" i="19"/>
  <c r="M96" i="19"/>
  <c r="J96" i="19"/>
  <c r="V196" i="19"/>
  <c r="P146" i="19"/>
  <c r="V96" i="19"/>
  <c r="P46" i="19"/>
  <c r="V146" i="19"/>
  <c r="J46" i="19"/>
  <c r="M246" i="19"/>
  <c r="P196" i="19"/>
  <c r="S146" i="19"/>
  <c r="P246" i="19"/>
  <c r="M146" i="19"/>
  <c r="S246" i="19"/>
  <c r="S46" i="19"/>
  <c r="J246" i="19"/>
  <c r="M196" i="19"/>
  <c r="P96" i="19"/>
  <c r="M46" i="19"/>
  <c r="V46" i="19"/>
  <c r="S196" i="19"/>
  <c r="J146" i="19"/>
  <c r="AF65" i="1"/>
  <c r="S96" i="19"/>
  <c r="V246" i="19"/>
  <c r="M242" i="19"/>
  <c r="S192" i="19"/>
  <c r="M142" i="19"/>
  <c r="J92" i="19"/>
  <c r="P192" i="19"/>
  <c r="S92" i="19"/>
  <c r="M92" i="19"/>
  <c r="S142" i="19"/>
  <c r="M192" i="19"/>
  <c r="J242" i="19"/>
  <c r="S42" i="19"/>
  <c r="V242" i="19"/>
  <c r="J192" i="19"/>
  <c r="P142" i="19"/>
  <c r="V42" i="19"/>
  <c r="J142" i="19"/>
  <c r="V142" i="19"/>
  <c r="V92" i="19"/>
  <c r="J42" i="19"/>
  <c r="S242" i="19"/>
  <c r="P242" i="19"/>
  <c r="V192" i="19"/>
  <c r="M42" i="19"/>
  <c r="AF58" i="1"/>
  <c r="P92" i="19"/>
  <c r="P42" i="19"/>
  <c r="V139" i="19"/>
  <c r="M89" i="19"/>
  <c r="P139" i="19"/>
  <c r="M189" i="19"/>
  <c r="AF52" i="1"/>
  <c r="M139" i="19"/>
  <c r="P39" i="19"/>
  <c r="S189" i="19"/>
  <c r="J189" i="19"/>
  <c r="S89" i="19"/>
  <c r="J89" i="19"/>
  <c r="S239" i="19"/>
  <c r="V239" i="19"/>
  <c r="V39" i="19"/>
  <c r="M39" i="19"/>
  <c r="P239" i="19"/>
  <c r="V189" i="19"/>
  <c r="P89" i="19"/>
  <c r="S39" i="19"/>
  <c r="M239" i="19"/>
  <c r="S139" i="19"/>
  <c r="J139" i="19"/>
  <c r="J39" i="19"/>
  <c r="P189" i="19"/>
  <c r="J239" i="19"/>
  <c r="V89" i="19"/>
  <c r="AE39" i="1"/>
  <c r="AD39" i="1" s="1"/>
  <c r="AE37" i="1"/>
  <c r="J131" i="19"/>
  <c r="J31" i="19"/>
  <c r="S181" i="19"/>
  <c r="V131" i="19"/>
  <c r="P81" i="19"/>
  <c r="S131" i="19"/>
  <c r="P131" i="19"/>
  <c r="J181" i="19"/>
  <c r="M31" i="19"/>
  <c r="V31" i="19"/>
  <c r="S31" i="19"/>
  <c r="S231" i="19"/>
  <c r="AF40" i="1"/>
  <c r="J231" i="19"/>
  <c r="M181" i="19"/>
  <c r="S81" i="19"/>
  <c r="P181" i="19"/>
  <c r="V181" i="19"/>
  <c r="J81" i="19"/>
  <c r="M231" i="19"/>
  <c r="V231" i="19"/>
  <c r="P231" i="19"/>
  <c r="M131" i="19"/>
  <c r="M81" i="19"/>
  <c r="P31" i="19"/>
  <c r="V81" i="19"/>
  <c r="J207" i="19"/>
  <c r="V7" i="19"/>
  <c r="J7" i="19"/>
  <c r="P107" i="19"/>
  <c r="AF8" i="1"/>
  <c r="S157" i="19"/>
  <c r="V157" i="19"/>
  <c r="P57" i="19"/>
  <c r="V207" i="19"/>
  <c r="M107" i="19"/>
  <c r="P157" i="19"/>
  <c r="M57" i="19"/>
  <c r="V107" i="19"/>
  <c r="S7" i="19"/>
  <c r="V57" i="19"/>
  <c r="J57" i="19"/>
  <c r="M207" i="19"/>
  <c r="S57" i="19"/>
  <c r="J157" i="19"/>
  <c r="P7" i="19"/>
  <c r="J107" i="19"/>
  <c r="S107" i="19"/>
  <c r="S207" i="19"/>
  <c r="M7" i="19"/>
  <c r="M157" i="19"/>
  <c r="P207" i="19"/>
  <c r="M40" i="19"/>
  <c r="V190" i="19"/>
  <c r="S140" i="19"/>
  <c r="S190" i="19"/>
  <c r="J240" i="19"/>
  <c r="V90" i="19"/>
  <c r="M190" i="19"/>
  <c r="S90" i="19"/>
  <c r="M140" i="19"/>
  <c r="J40" i="19"/>
  <c r="P140" i="19"/>
  <c r="P40" i="19"/>
  <c r="M90" i="19"/>
  <c r="S240" i="19"/>
  <c r="J190" i="19"/>
  <c r="P90" i="19"/>
  <c r="V40" i="19"/>
  <c r="S40" i="19"/>
  <c r="J90" i="19"/>
  <c r="P190" i="19"/>
  <c r="V140" i="19"/>
  <c r="AF54" i="1"/>
  <c r="V240" i="19"/>
  <c r="M240" i="19"/>
  <c r="P240" i="19"/>
  <c r="J140" i="19"/>
  <c r="V97" i="19"/>
  <c r="S97" i="19"/>
  <c r="S197" i="19"/>
  <c r="P97" i="19"/>
  <c r="P197" i="19"/>
  <c r="P147" i="19"/>
  <c r="M97" i="19"/>
  <c r="J97" i="19"/>
  <c r="M247" i="19"/>
  <c r="M147" i="19"/>
  <c r="S47" i="19"/>
  <c r="V47" i="19"/>
  <c r="J197" i="19"/>
  <c r="M197" i="19"/>
  <c r="J247" i="19"/>
  <c r="P47" i="19"/>
  <c r="S147" i="19"/>
  <c r="V147" i="19"/>
  <c r="M47" i="19"/>
  <c r="J147" i="19"/>
  <c r="S247" i="19"/>
  <c r="J47" i="19"/>
  <c r="V197" i="19"/>
  <c r="AF68" i="1"/>
  <c r="P247" i="19"/>
  <c r="V247" i="19"/>
  <c r="S167" i="19"/>
  <c r="M67" i="19"/>
  <c r="S217" i="19"/>
  <c r="J167" i="19"/>
  <c r="M167" i="19"/>
  <c r="J17" i="19"/>
  <c r="M17" i="19"/>
  <c r="P17" i="19"/>
  <c r="J67" i="19"/>
  <c r="P67" i="19"/>
  <c r="P217" i="19"/>
  <c r="V117" i="19"/>
  <c r="V67" i="19"/>
  <c r="P117" i="19"/>
  <c r="V217" i="19"/>
  <c r="M117" i="19"/>
  <c r="M217" i="19"/>
  <c r="V167" i="19"/>
  <c r="S67" i="19"/>
  <c r="S117" i="19"/>
  <c r="J217" i="19"/>
  <c r="J117" i="19"/>
  <c r="S17" i="19"/>
  <c r="AF20" i="1"/>
  <c r="V17" i="19"/>
  <c r="P167" i="19"/>
  <c r="V93" i="19"/>
  <c r="M143" i="19"/>
  <c r="M193" i="19"/>
  <c r="S143" i="19"/>
  <c r="P43" i="19"/>
  <c r="J43" i="19"/>
  <c r="S243" i="19"/>
  <c r="AF61" i="1"/>
  <c r="J193" i="19"/>
  <c r="P193" i="19"/>
  <c r="V43" i="19"/>
  <c r="P143" i="19"/>
  <c r="J243" i="19"/>
  <c r="M43" i="19"/>
  <c r="P93" i="19"/>
  <c r="V243" i="19"/>
  <c r="V193" i="19"/>
  <c r="M93" i="19"/>
  <c r="S43" i="19"/>
  <c r="P243" i="19"/>
  <c r="S193" i="19"/>
  <c r="J143" i="19"/>
  <c r="J93" i="19"/>
  <c r="M243" i="19"/>
  <c r="V143" i="19"/>
  <c r="S93" i="19"/>
  <c r="V211" i="19"/>
  <c r="J111" i="19"/>
  <c r="S111" i="19"/>
  <c r="P61" i="19"/>
  <c r="S11" i="19"/>
  <c r="S211" i="19"/>
  <c r="V161" i="19"/>
  <c r="M61" i="19"/>
  <c r="V11" i="19"/>
  <c r="M211" i="19"/>
  <c r="V111" i="19"/>
  <c r="J161" i="19"/>
  <c r="S161" i="19"/>
  <c r="J211" i="19"/>
  <c r="M111" i="19"/>
  <c r="P111" i="19"/>
  <c r="J61" i="19"/>
  <c r="J11" i="19"/>
  <c r="V61" i="19"/>
  <c r="P161" i="19"/>
  <c r="AF12" i="1"/>
  <c r="M161" i="19"/>
  <c r="S61" i="19"/>
  <c r="M11" i="19"/>
  <c r="P211" i="19"/>
  <c r="P11" i="19"/>
  <c r="J145" i="19"/>
  <c r="V45" i="19"/>
  <c r="J245" i="19"/>
  <c r="P195" i="19"/>
  <c r="V95" i="19"/>
  <c r="M45" i="19"/>
  <c r="V245" i="19"/>
  <c r="P145" i="19"/>
  <c r="S95" i="19"/>
  <c r="M195" i="19"/>
  <c r="S245" i="19"/>
  <c r="S45" i="19"/>
  <c r="P95" i="19"/>
  <c r="J195" i="19"/>
  <c r="J95" i="19"/>
  <c r="P45" i="19"/>
  <c r="M145" i="19"/>
  <c r="V195" i="19"/>
  <c r="P245" i="19"/>
  <c r="V145" i="19"/>
  <c r="J45" i="19"/>
  <c r="M95" i="19"/>
  <c r="S195" i="19"/>
  <c r="S145" i="19"/>
  <c r="AF64" i="1"/>
  <c r="M245" i="19"/>
  <c r="J37" i="19"/>
  <c r="M187" i="19"/>
  <c r="S187" i="19"/>
  <c r="S237" i="19"/>
  <c r="J87" i="19"/>
  <c r="S37" i="19"/>
  <c r="AF48" i="1"/>
  <c r="P187" i="19"/>
  <c r="P237" i="19"/>
  <c r="P37" i="19"/>
  <c r="M37" i="19"/>
  <c r="J237" i="19"/>
  <c r="V237" i="19"/>
  <c r="J187" i="19"/>
  <c r="M137" i="19"/>
  <c r="V87" i="19"/>
  <c r="M87" i="19"/>
  <c r="J137" i="19"/>
  <c r="V137" i="19"/>
  <c r="S87" i="19"/>
  <c r="V37" i="19"/>
  <c r="V187" i="19"/>
  <c r="S137" i="19"/>
  <c r="M237" i="19"/>
  <c r="P137" i="19"/>
  <c r="P87" i="19"/>
  <c r="V14" i="19"/>
  <c r="V164" i="19"/>
  <c r="J14" i="19"/>
  <c r="J114" i="19"/>
  <c r="J214" i="19"/>
  <c r="J64" i="19"/>
  <c r="V64" i="19"/>
  <c r="S114" i="19"/>
  <c r="M164" i="19"/>
  <c r="S164" i="19"/>
  <c r="S64" i="19"/>
  <c r="P114" i="19"/>
  <c r="S14" i="19"/>
  <c r="J164" i="19"/>
  <c r="P164" i="19"/>
  <c r="S214" i="19"/>
  <c r="V114" i="19"/>
  <c r="M214" i="19"/>
  <c r="M64" i="19"/>
  <c r="V214" i="19"/>
  <c r="P64" i="19"/>
  <c r="P14" i="19"/>
  <c r="M114" i="19"/>
  <c r="P214" i="19"/>
  <c r="M14" i="19"/>
  <c r="V223" i="19"/>
  <c r="M173" i="19"/>
  <c r="AF28" i="1"/>
  <c r="P123" i="19"/>
  <c r="V23" i="19"/>
  <c r="V73" i="19"/>
  <c r="M73" i="19"/>
  <c r="J173" i="19"/>
  <c r="S223" i="19"/>
  <c r="P73" i="19"/>
  <c r="V123" i="19"/>
  <c r="P173" i="19"/>
  <c r="J223" i="19"/>
  <c r="J23" i="19"/>
  <c r="V173" i="19"/>
  <c r="M123" i="19"/>
  <c r="J73" i="19"/>
  <c r="S73" i="19"/>
  <c r="S123" i="19"/>
  <c r="S173" i="19"/>
  <c r="P23" i="19"/>
  <c r="M23" i="19"/>
  <c r="J123" i="19"/>
  <c r="P223" i="19"/>
  <c r="S23" i="19"/>
  <c r="M223" i="19"/>
  <c r="V177" i="19"/>
  <c r="V27" i="19"/>
  <c r="M227" i="19"/>
  <c r="P227" i="19"/>
  <c r="M77" i="19"/>
  <c r="J27" i="19"/>
  <c r="J77" i="19"/>
  <c r="S127" i="19"/>
  <c r="V127" i="19"/>
  <c r="P177" i="19"/>
  <c r="J227" i="19"/>
  <c r="P127" i="19"/>
  <c r="S177" i="19"/>
  <c r="P77" i="19"/>
  <c r="M127" i="19"/>
  <c r="M27" i="19"/>
  <c r="S27" i="19"/>
  <c r="J127" i="19"/>
  <c r="P27" i="19"/>
  <c r="V77" i="19"/>
  <c r="V227" i="19"/>
  <c r="S227" i="19"/>
  <c r="S77" i="19"/>
  <c r="AF32" i="1"/>
  <c r="M177" i="19"/>
  <c r="J177" i="19"/>
  <c r="P109" i="19"/>
  <c r="V159" i="19"/>
  <c r="M109" i="19"/>
  <c r="J9" i="19"/>
  <c r="S59" i="19"/>
  <c r="V209" i="19"/>
  <c r="P9" i="19"/>
  <c r="J209" i="19"/>
  <c r="P159" i="19"/>
  <c r="M59" i="19"/>
  <c r="P209" i="19"/>
  <c r="V9" i="19"/>
  <c r="P59" i="19"/>
  <c r="J159" i="19"/>
  <c r="S209" i="19"/>
  <c r="S159" i="19"/>
  <c r="M9" i="19"/>
  <c r="J109" i="19"/>
  <c r="V59" i="19"/>
  <c r="M209" i="19"/>
  <c r="S9" i="19"/>
  <c r="AF10" i="1"/>
  <c r="S109" i="19"/>
  <c r="J59" i="19"/>
  <c r="M159" i="19"/>
  <c r="V109" i="19"/>
  <c r="P150" i="19"/>
  <c r="M200" i="19"/>
  <c r="M50" i="19"/>
  <c r="J250" i="19"/>
  <c r="S50" i="19"/>
  <c r="M150" i="19"/>
  <c r="AF73" i="1"/>
  <c r="V50" i="19"/>
  <c r="J50" i="19"/>
  <c r="S200" i="19"/>
  <c r="V150" i="19"/>
  <c r="P200" i="19"/>
  <c r="P250" i="19"/>
  <c r="M250" i="19"/>
  <c r="V100" i="19"/>
  <c r="V250" i="19"/>
  <c r="S250" i="19"/>
  <c r="V200" i="19"/>
  <c r="J150" i="19"/>
  <c r="P50" i="19"/>
  <c r="S100" i="19"/>
  <c r="P100" i="19"/>
  <c r="S150" i="19"/>
  <c r="J200" i="19"/>
  <c r="J100" i="19"/>
  <c r="M100" i="19"/>
  <c r="S185" i="19"/>
  <c r="V135" i="19"/>
  <c r="S135" i="19"/>
  <c r="V185" i="19"/>
  <c r="V85" i="19"/>
  <c r="M135" i="19"/>
  <c r="M235" i="19"/>
  <c r="P85" i="19"/>
  <c r="AF46" i="1"/>
  <c r="J85" i="19"/>
  <c r="M85" i="19"/>
  <c r="J185" i="19"/>
  <c r="J35" i="19"/>
  <c r="M35" i="19"/>
  <c r="V235" i="19"/>
  <c r="P235" i="19"/>
  <c r="P185" i="19"/>
  <c r="P135" i="19"/>
  <c r="V35" i="19"/>
  <c r="J135" i="19"/>
  <c r="S235" i="19"/>
  <c r="J235" i="19"/>
  <c r="S85" i="19"/>
  <c r="M185" i="19"/>
  <c r="P35" i="19"/>
  <c r="S35" i="19"/>
  <c r="P52" i="19"/>
  <c r="M202" i="19"/>
  <c r="S202" i="19"/>
  <c r="J102" i="19"/>
  <c r="M252" i="19"/>
  <c r="J52" i="19"/>
  <c r="M102" i="19"/>
  <c r="P252" i="19"/>
  <c r="V152" i="19"/>
  <c r="S252" i="19"/>
  <c r="J202" i="19"/>
  <c r="J152" i="19"/>
  <c r="S152" i="19"/>
  <c r="V202" i="19"/>
  <c r="J252" i="19"/>
  <c r="V252" i="19"/>
  <c r="M152" i="19"/>
  <c r="V52" i="19"/>
  <c r="V102" i="19"/>
  <c r="P152" i="19"/>
  <c r="P202" i="19"/>
  <c r="S102" i="19"/>
  <c r="P102" i="19"/>
  <c r="M52" i="19"/>
  <c r="AF75" i="1"/>
  <c r="S52" i="19"/>
  <c r="P56" i="19"/>
  <c r="V56" i="19"/>
  <c r="M106" i="19"/>
  <c r="S56" i="19"/>
  <c r="J56" i="19"/>
  <c r="V6" i="19"/>
  <c r="J156" i="19"/>
  <c r="M56" i="19"/>
  <c r="S106" i="19"/>
  <c r="J6" i="19"/>
  <c r="J106" i="19"/>
  <c r="J206" i="19"/>
  <c r="V106" i="19"/>
  <c r="P156" i="19"/>
  <c r="P6" i="19"/>
  <c r="V156" i="19"/>
  <c r="AF7" i="1"/>
  <c r="P206" i="19"/>
  <c r="S6" i="19"/>
  <c r="M156" i="19"/>
  <c r="S206" i="19"/>
  <c r="S156" i="19"/>
  <c r="M206" i="19"/>
  <c r="V206" i="19"/>
  <c r="P106" i="19"/>
  <c r="M6" i="19"/>
  <c r="P148" i="19"/>
  <c r="S198" i="19"/>
  <c r="AF71" i="1"/>
  <c r="M98" i="19"/>
  <c r="J248" i="19"/>
  <c r="P198" i="19"/>
  <c r="M148" i="19"/>
  <c r="V148" i="19"/>
  <c r="P48" i="19"/>
  <c r="J98" i="19"/>
  <c r="M198" i="19"/>
  <c r="P248" i="19"/>
  <c r="J48" i="19"/>
  <c r="J148" i="19"/>
  <c r="V198" i="19"/>
  <c r="S98" i="19"/>
  <c r="V248" i="19"/>
  <c r="M48" i="19"/>
  <c r="S148" i="19"/>
  <c r="S248" i="19"/>
  <c r="S48" i="19"/>
  <c r="V98" i="19"/>
  <c r="P98" i="19"/>
  <c r="M248" i="19"/>
  <c r="J198" i="19"/>
  <c r="V48" i="19"/>
  <c r="P76" i="19"/>
  <c r="S176" i="19"/>
  <c r="AF31" i="1"/>
  <c r="V226" i="19"/>
  <c r="S76" i="19"/>
  <c r="M126" i="19"/>
  <c r="J26" i="19"/>
  <c r="P176" i="19"/>
  <c r="V176" i="19"/>
  <c r="J176" i="19"/>
  <c r="M76" i="19"/>
  <c r="S126" i="19"/>
  <c r="P26" i="19"/>
  <c r="P126" i="19"/>
  <c r="S26" i="19"/>
  <c r="S226" i="19"/>
  <c r="V126" i="19"/>
  <c r="V26" i="19"/>
  <c r="P226" i="19"/>
  <c r="M226" i="19"/>
  <c r="J126" i="19"/>
  <c r="J76" i="19"/>
  <c r="V76" i="19"/>
  <c r="M26" i="19"/>
  <c r="J226" i="19"/>
  <c r="M176" i="19"/>
  <c r="J219" i="19"/>
  <c r="V19" i="19"/>
  <c r="S19" i="19"/>
  <c r="S69" i="19"/>
  <c r="V169" i="19"/>
  <c r="P119" i="19"/>
  <c r="V219" i="19"/>
  <c r="P69" i="19"/>
  <c r="P219" i="19"/>
  <c r="S119" i="19"/>
  <c r="M19" i="19"/>
  <c r="P169" i="19"/>
  <c r="V69" i="19"/>
  <c r="S219" i="19"/>
  <c r="M69" i="19"/>
  <c r="J119" i="19"/>
  <c r="AF23" i="1"/>
  <c r="P19" i="19"/>
  <c r="M169" i="19"/>
  <c r="V119" i="19"/>
  <c r="M219" i="19"/>
  <c r="S169" i="19"/>
  <c r="J69" i="19"/>
  <c r="J19" i="19"/>
  <c r="J169" i="19"/>
  <c r="M119" i="19"/>
  <c r="J78" i="19"/>
  <c r="J228" i="19"/>
  <c r="J178" i="19"/>
  <c r="S228" i="19"/>
  <c r="M28" i="19"/>
  <c r="S78" i="19"/>
  <c r="V128" i="19"/>
  <c r="M228" i="19"/>
  <c r="V78" i="19"/>
  <c r="P78" i="19"/>
  <c r="M128" i="19"/>
  <c r="S178" i="19"/>
  <c r="S28" i="19"/>
  <c r="P28" i="19"/>
  <c r="P228" i="19"/>
  <c r="M178" i="19"/>
  <c r="J128" i="19"/>
  <c r="P128" i="19"/>
  <c r="S128" i="19"/>
  <c r="M78" i="19"/>
  <c r="P178" i="19"/>
  <c r="V228" i="19"/>
  <c r="AF33" i="1"/>
  <c r="V28" i="19"/>
  <c r="J28" i="19"/>
  <c r="V178" i="19"/>
  <c r="AD37" i="1" l="1"/>
  <c r="AE38" i="1"/>
  <c r="AD38" i="1" s="1"/>
  <c r="U230" i="19"/>
  <c r="L180" i="19"/>
  <c r="U30" i="19"/>
  <c r="R30" i="19"/>
  <c r="R230" i="19"/>
  <c r="X130" i="19"/>
  <c r="R130" i="19"/>
  <c r="R180" i="19"/>
  <c r="L30" i="19"/>
  <c r="O80" i="19"/>
  <c r="U130" i="19"/>
  <c r="L80" i="19"/>
  <c r="R80" i="19"/>
  <c r="O130" i="19"/>
  <c r="L130" i="19"/>
  <c r="L230" i="19"/>
  <c r="O230" i="19"/>
  <c r="O180" i="19"/>
  <c r="X80" i="19"/>
  <c r="AF39" i="1"/>
  <c r="X230" i="19"/>
  <c r="X180" i="19"/>
  <c r="U180" i="19"/>
  <c r="X30" i="19"/>
  <c r="O30" i="19"/>
  <c r="U80" i="19"/>
  <c r="Q230" i="19" l="1"/>
  <c r="K230" i="19"/>
  <c r="W230" i="19"/>
  <c r="Q80" i="19"/>
  <c r="K180" i="19"/>
  <c r="K130" i="19"/>
  <c r="Q30" i="19"/>
  <c r="Q130" i="19"/>
  <c r="N180" i="19"/>
  <c r="T180" i="19"/>
  <c r="W80" i="19"/>
  <c r="N30" i="19"/>
  <c r="W180" i="19"/>
  <c r="T230" i="19"/>
  <c r="K30" i="19"/>
  <c r="Q180" i="19"/>
  <c r="W130" i="19"/>
  <c r="N230" i="19"/>
  <c r="T80" i="19"/>
  <c r="T30" i="19"/>
  <c r="N130" i="19"/>
  <c r="N80" i="19"/>
  <c r="W30" i="19"/>
  <c r="T130" i="19"/>
  <c r="AF38" i="1"/>
  <c r="K80" i="19"/>
  <c r="M30" i="19"/>
  <c r="V230" i="19"/>
  <c r="S230" i="19"/>
  <c r="J30" i="19"/>
  <c r="S180" i="19"/>
  <c r="V30" i="19"/>
  <c r="S80" i="19"/>
  <c r="S30" i="19"/>
  <c r="J130" i="19"/>
  <c r="P130" i="19"/>
  <c r="V130" i="19"/>
  <c r="S130" i="19"/>
  <c r="J230" i="19"/>
  <c r="P80" i="19"/>
  <c r="P230" i="19"/>
  <c r="M130" i="19"/>
  <c r="AF37" i="1"/>
  <c r="V80" i="19"/>
  <c r="M180" i="19"/>
  <c r="V180" i="19"/>
  <c r="M230" i="19"/>
  <c r="M80" i="19"/>
  <c r="J180" i="19"/>
  <c r="P30" i="19"/>
  <c r="J80" i="19"/>
  <c r="P180" i="19"/>
</calcChain>
</file>

<file path=xl/sharedStrings.xml><?xml version="1.0" encoding="utf-8"?>
<sst xmlns="http://schemas.openxmlformats.org/spreadsheetml/2006/main" count="2116" uniqueCount="861">
  <si>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</si>
  <si>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</si>
  <si>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</si>
  <si>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</si>
  <si>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</si>
  <si>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</si>
  <si>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</si>
  <si>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</si>
  <si>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</si>
  <si>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</si>
  <si>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</si>
  <si>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</si>
  <si>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</si>
  <si>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</si>
  <si>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</si>
  <si>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</si>
  <si>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</si>
  <si>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</si>
  <si>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</si>
  <si>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</si>
  <si>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</si>
  <si>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</si>
  <si>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</si>
  <si>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</si>
  <si>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</si>
  <si>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</si>
  <si>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</si>
  <si>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</si>
  <si>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</si>
  <si>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</si>
  <si>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</si>
  <si>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</si>
  <si>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</si>
  <si>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</si>
  <si>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</si>
  <si>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</si>
  <si>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</si>
  <si>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</si>
  <si>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</si>
  <si>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</si>
  <si>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</si>
  <si>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</si>
  <si>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</si>
  <si>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</si>
  <si>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</si>
  <si>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</si>
  <si>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</si>
  <si>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</si>
  <si>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</si>
  <si>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</si>
  <si>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</si>
  <si>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</si>
  <si>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</si>
  <si>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</si>
  <si>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</si>
  <si>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</si>
  <si>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</si>
  <si>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</si>
  <si>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</si>
  <si>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</si>
  <si>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</si>
  <si>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</si>
  <si>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</si>
  <si>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</si>
  <si>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</si>
  <si>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</si>
  <si>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</si>
  <si>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</si>
  <si>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</si>
  <si>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</si>
  <si>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</si>
  <si>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</si>
  <si>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</si>
  <si>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</si>
  <si>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</si>
  <si>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</si>
  <si>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</si>
  <si>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</si>
  <si>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</si>
  <si>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</si>
  <si>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</si>
  <si>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</si>
  <si>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</si>
  <si>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</si>
  <si>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</si>
  <si>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</si>
  <si>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</si>
  <si>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</si>
  <si>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</si>
  <si>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</si>
  <si>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</si>
  <si>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</si>
  <si>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</si>
  <si>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</si>
  <si>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</si>
  <si>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</si>
  <si>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</si>
  <si>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</si>
  <si>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</si>
  <si>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</si>
  <si>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</si>
  <si>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</si>
  <si>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</si>
  <si>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</si>
  <si>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</si>
  <si>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</si>
  <si>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</si>
  <si>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</si>
  <si>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</si>
  <si>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</si>
  <si>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</si>
  <si>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</si>
  <si>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</si>
  <si>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</si>
  <si>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Fraude Externo</t>
  </si>
  <si>
    <t>Fraude Interno</t>
  </si>
  <si>
    <t>Relaciones Laborales</t>
  </si>
  <si>
    <t>Usuarios, productos y practicas , organizacionales</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</si>
  <si>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</si>
  <si>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</si>
  <si>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</si>
  <si>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</si>
  <si>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</si>
  <si>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</si>
  <si>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</si>
  <si>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</si>
  <si>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</si>
  <si>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</si>
  <si>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</si>
  <si>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</si>
  <si>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t>
  </si>
  <si>
    <t>✔</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</si>
  <si>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</si>
  <si>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</si>
  <si>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</si>
  <si>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</si>
  <si>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</si>
  <si>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</si>
  <si>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</si>
  <si>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</si>
  <si>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</si>
  <si>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</si>
  <si>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</si>
  <si>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</si>
  <si>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</si>
  <si>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</si>
  <si>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</si>
  <si>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</si>
  <si>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</si>
  <si>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</si>
  <si>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</si>
  <si>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</si>
  <si>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</si>
  <si>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</si>
  <si>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</si>
  <si>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</si>
  <si>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</si>
  <si>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</si>
  <si>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</si>
  <si>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</si>
  <si>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</si>
  <si>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</si>
  <si>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</si>
  <si>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</si>
  <si>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</si>
  <si>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</si>
  <si>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</si>
  <si>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</si>
  <si>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</si>
  <si>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</si>
  <si>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</si>
  <si>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</si>
  <si>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</si>
  <si>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</si>
  <si>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</si>
  <si>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</si>
  <si>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</si>
  <si>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</si>
  <si>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</si>
  <si>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</si>
  <si>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</si>
  <si>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</si>
  <si>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</si>
  <si>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</si>
  <si>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</si>
  <si>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</si>
  <si>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</si>
  <si>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</si>
  <si>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Proceso </t>
  </si>
  <si>
    <t xml:space="preserve">Objetivo </t>
  </si>
  <si>
    <t>Acción de tratamiento</t>
  </si>
  <si>
    <t xml:space="preserve">Inicia desde el diagnóstico de necesidades y prioridades de la empresa, del sector y de la ciudad, a partir de los cuales se definen y divulgan los lineamientos e instrumentos para la planeación estratégica y de los Modelos de Gestión, y termina con el seguimiento y la presentación de los resultados de la gestión institucional. </t>
  </si>
  <si>
    <t>El Comité Institucional de Gestión y Desempeño al inicio de cada vigencia aprueba los planes, programas o proyectos de inversión que se formulan de manera participativa entre la alta dirección y los responsables de los procesos. Trimestralmente se realiza el seguimiento respectivo, y los profesionales de la Subgerencia de Planeación de Proyectos validan la información reportada por los diferentes procesos para garantizar su alineación con los objetivos, coherencia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</si>
  <si>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t>Informar a los entes internos y externos de control que corresponda</t>
  </si>
  <si>
    <t>Fecha Inicio</t>
  </si>
  <si>
    <t>Fecha fin</t>
  </si>
  <si>
    <t xml:space="preserve">Aplica para cada vigencia </t>
  </si>
  <si>
    <t>Los profesionales de la Subgerencia de Planeación y Administración de proyectos trimestralmente validan la información reportada por los diferentes procesos para garantizar su alineación y coherencia con los objetivos, metas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</si>
  <si>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t>Trimestral</t>
  </si>
  <si>
    <t>Permanente</t>
  </si>
  <si>
    <t>Gestión de Grupos de Interés</t>
  </si>
  <si>
    <t>Entrega de información incompleta por parte de los procesos.</t>
  </si>
  <si>
    <t>El jefe y los profesionales de la Oficina Asesora de Comunicaciones cada vez que se reciben las solicitudes de divulgación de los procesos, realizan una validación con cada proceso para garantizar su veracidad y que esté acorde con los procedimientos establecidos. Cuando se encuentran diferencias se solicitan los ajustes correspondientes mediante correo electrónico y/o las herramientas de comunicación disponibles a los responsables de cada proceso, y una vez ajustada la información, se realizan las piezas de comunicación y/o actualización solicitadas. Las evidencias del control corresponden a las solicitudes realizadas por las áreas, los correos electrónicos enviados y las piezas de comunicación diseñadas.</t>
  </si>
  <si>
    <t>Anual</t>
  </si>
  <si>
    <t>Periodicidad de Seguimiento</t>
  </si>
  <si>
    <t>El Gestor Senior 3 de la Subgerencia de Gestión Inmobiliaria valida la integridad de la información de los negocios fiduciarios de la Empresa, que se reportan mensualmente a la Contraloría, la cual envía al Coordinador de Fiducias para su visto bueno. Una vez validado por el Coordinador se envía al Subgerente para su aprobación y posterior envió a la Oficina de Control Interno.</t>
  </si>
  <si>
    <t>Comercialización</t>
  </si>
  <si>
    <t xml:space="preserve">Promover los negocios inmobiliarios relacionados con los proyectos y servicios de la Entidad, a través de estrategias y esquemas de comercialización que faciliten la venta o arriendo de los inmuebles disponibles, la oferta de los servicios del portafolio, y la participación de entes públicos y privados en la gestión de los proyectos de renovación y desarrollo urbano, con el fin de generar ingresos; así como realizar las actividades correspondientes a la administración de los predios. </t>
  </si>
  <si>
    <t>Falta de aplicación y desconocimiento del procedimiento de venta de inmuebles por parte de los profesionales encargados de realizar la respectiva comercialización.</t>
  </si>
  <si>
    <t>Debilidades en la elaboración y revisión de los documentos establecidos en el procedimiento de venta de inmuebles, que son insumo para la comercialización, propiciando que se den condiciones orientadas a favorecer intereses particulares.</t>
  </si>
  <si>
    <t xml:space="preserve">Siempre que se realice un proceso de comercialización, el profesional o profesionales encargados deben cumplir las actividades establecidas en el procedimiento de Venta de Inmuebles (PD-88), especialmente las que tienen que ver con la revisión y VoBo de documentos por todas las instancias (estudios previos, términos de referencia para la comercialización, entre otros), si es el caso efectuar los ajustes que resulten de las respuestas a las observaciones de los interesados o de las revisiones, y realizar la publicación de estos documentos en SECOP o la WEB, para que todos los posibles interesados en comprar puedan participar. </t>
  </si>
  <si>
    <t>Socialización del procedimiento de Venta de inmuebles (PD- 88) y verificación de revisiones de los documentos asociados a la comercialización.</t>
  </si>
  <si>
    <t>Semestral</t>
  </si>
  <si>
    <t>Informar a los entes internos y externos de control que corresponda.</t>
  </si>
  <si>
    <t>Imposibilidad de aplicar las estrategias de comercialización y concretar cierres de negocios.</t>
  </si>
  <si>
    <t>Condiciones jurídicas, técnicas (normativas), que impiden la comercialización y/o desarrollo de los predios e implican gestiones demoradas para su movilización, aunadas a los valores altos del suelo, que dificultan atraer el interés de los posibles compradores.</t>
  </si>
  <si>
    <t>El Director Comercial y los profesionales designados, solicitan los conceptos que se requieran (jurídicos, técnicos, financieros entre otros), para determinar si los predios designados para la comercialización son susceptibles de vender, arrendar o transferir, posteriormente consolidan la información en un documento o ficha y con base en los mismos determinan los trámites requeridos o para iniciar la comercialización o para solicitar se defina otro tipo de gestión (estructuración, desarrollo proyecto entre otros). En caso de ser posible su comercialización se lleva a cabo el proceso correspondiente (invitación, convocatoria, según la modalidad que aplique según la normatividad).</t>
  </si>
  <si>
    <t>Previo a la designación como predio a comercializar, solicitar la justificación técnica, legal y financiera, que determine la inviabilidad de la ejecución del proyecto para el cual se fue adquirido el inmueble y verificar si se planteó otra alternativa de desarrollo, de manera que sólo lleguen a comercialización predios que tengan plenamente justificada la inviabilidad de desarrollarse y destinarse al fin para el cual fueron adquiridos.</t>
  </si>
  <si>
    <t xml:space="preserve">Formulación de Instrumentos </t>
  </si>
  <si>
    <t>Desarrollar los estudios y diseños necesarios para determinar la viabilidad técnica, social y financiera de los proyectos de renovación y desarrollo urbano, de acuerdo con las líneas de acción de la empresa, a través de la aplicación de instrumentos de gestión establecidos en la Ley.</t>
  </si>
  <si>
    <t>Inicia con la identificación y evaluación de las áreas de oportunidad y culmina con la radicación de la formulación del instrumento ante las autoridades competentes para su aprobación.
Incluye la elaboración de estudios jurídicos, ambientales, técnicos, de suelo, sociales, financieros, comerciales, y su viabilidad.</t>
  </si>
  <si>
    <t>Desconocimiento en el adecuado manejo de la información confidencial.</t>
  </si>
  <si>
    <t>Desconocimiento en el tratamiento de la información sensible de la ERU.
Conflicto de intereses.</t>
  </si>
  <si>
    <t>Capacitar al personal en las directrices y el adecuado tratamiento de datos e información confidencial anualmente.</t>
  </si>
  <si>
    <t>Formulación de Instrumentos</t>
  </si>
  <si>
    <t>Retrasos en la formulación de instrumentos de planeamiento.</t>
  </si>
  <si>
    <t>Posibilidad de afectación reputacional por retrasos en la formulación de instrumentos de planeamiento debido a dificultades en la contratación de estudios técnicos, demora en la emisión de respuestas o conceptos por parte de las entidades distritales.</t>
  </si>
  <si>
    <t>El líder de la formulación del instrumento elabora un cronograma de trabajo para estimar los tiempos de la formulación del instrumento y se actualiza en la medida que se realizan modificaciones al mismo. Dentro de los seguimientos a proyectos se mantiene la evidencia de los cronogramas propuestos, así como la actualización de los mismos, de acuerdo con la metodología para la formulación de proyectos denominada Ciclo de Estructuración de Proyectos, en caso de presentarse retrasos en la formulación de los instrumentos de planeamiento, se generan alertas tanto en los instrumentos como en las reuniones de seguimiento.</t>
  </si>
  <si>
    <t xml:space="preserve">El líder de la formulación del instrumento cada vez que se requiera,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t>
  </si>
  <si>
    <t xml:space="preserve">Documentar y divulgar la actualización de una metodología para la formulación de instrumentos de planeamiento.
</t>
  </si>
  <si>
    <t>Generar la reprogramación y actualización de los cronogramas y metas de la vigencia así mismo informar a la Subgerencia de Planeación y Administración de Proyectos.</t>
  </si>
  <si>
    <t>Documentar y divulgar la actualización de una metodología para la formulación de instrumentos de planeamiento.</t>
  </si>
  <si>
    <t>Cambios en el alcance del instrumento de planeamiento.</t>
  </si>
  <si>
    <t>Posibilidad de afectación reputacional por desactualización de estudios y diseños del proyecto debido a cambios en el alcance del instrumento de planeamiento.</t>
  </si>
  <si>
    <t>El líder SIG del proceso, realiza seguimientos a la ejecución del proyecto mediante formato de seguimiento FUSS (mensual), plan de acción (trimestral), ciclo de estructuración e indicadores de gestión. (trimestral). En caso de presentarse retrasos en la formulación de los instrumentos de planeamiento, se generan alertas tanto en los instrumentos como en las reuniones de seguimiento.</t>
  </si>
  <si>
    <t>Contratar nuevamente los estudios correspondientes e informar la situación a los organismos de control interno de gestión y disciplinario, en caso de detectar estudios o diseños del proyecto desactualizados.</t>
  </si>
  <si>
    <t xml:space="preserve">Documentar y actualizar la base de datos de consultores con alto grado de experticia para la elaboración de estudios técnicos. </t>
  </si>
  <si>
    <t xml:space="preserve"> Ejecución de Proyectos</t>
  </si>
  <si>
    <t>Posibilidad de aceptar o solicitar dádivas para recibir parcial y/o final un producto u obra sin el cumplimiento de los requisitos técnicos.</t>
  </si>
  <si>
    <t>Continuo</t>
  </si>
  <si>
    <t>Evaluación Financiera de Proyectos</t>
  </si>
  <si>
    <t>Generación de errores en los informes reportados por las Fiduciarias.</t>
  </si>
  <si>
    <t>Debilidades en los lineamientos establecidos para la revisión de la información consolidada, previo a su envío.</t>
  </si>
  <si>
    <t>Los administradores fiduciarios de la Subgerencia de Gestión Inmobiliaria realizan mensualmente el seguimiento de la información recibida de las fiduciarias, la cual centralizan, validan, solicitan ajustes si es necesario a través de correo electrónico o llamadas telefónicas, y finalmente se concilia el valor del Derecho Fiduciario de cada negocio con el área de Contabilidad de la Empresa.</t>
  </si>
  <si>
    <t>Establecer Acuerdos de Niveles de Servicio.</t>
  </si>
  <si>
    <t>Realizar el ajuste al informe y dar alcance al órgano de control para su retransmisión.
Establecer Plan de Mejoramiento.
Realizar las acciones legales y administrativas a que haya lugar.</t>
  </si>
  <si>
    <t>Establecimiento de Acuerdos de Niveles de Servicio (cuando aplique).</t>
  </si>
  <si>
    <t>Inicia con la simulación financiera de los proyectos y/o el esquema de negocio, una vez viabilizado y en desarrollo se le hará el seguimiento administrativo, financiero, técnico y jurídico del negocio fiduciario que se constituya para tal fin, hasta la finalización y cierre del proyecto.</t>
  </si>
  <si>
    <t>Pago extemporáneo de los compromisos financieros de los proyectos asociados.</t>
  </si>
  <si>
    <t>Demoras en el flujo de vistos buenos y firmas para el trámite de instrucciones, y documentos fiduciarios.</t>
  </si>
  <si>
    <t>Posibilidad de afectación económica y reputacional por el pago extemporáneo de los compromisos financieros de los proyectos asociados, debido a demoras en el flujo de vistos buenos y firmas para el trámite de instrucciones, y documentos fiduciarios.</t>
  </si>
  <si>
    <t>El Coordinador de Fiducias, efectúa mensualmente el seguimiento al desarrollo de las actividades establecidas en la fase de operación de fiducias del procedimiento PD-74 Constitución y seguimiento a esquemas fiduciarios, verificando que las actividades para la aprobación del tramite de instrucciones fiduciarias, y en caso de detectar retrasos, generar las alertas a los responsables.</t>
  </si>
  <si>
    <t>Efectuar la revisión de los procedimientos internos y los manuales operativos, a fin de optimizar la producción de documentos de la gestión fiduciaria.</t>
  </si>
  <si>
    <t>Establecer Plan de Mejoramiento.
Realizar las acciones legales y administrativas a que haya lugar.</t>
  </si>
  <si>
    <t>Cobro por parte de funcionarios públicos o contratistas a los ciudadanos para la asesoría del trámite "Cumplimiento de la obligación VIS-VIP a través de compensación económica".</t>
  </si>
  <si>
    <t>Falta de información o claridad de los consultores en el inicio y fin del trámite que surte la empresa.</t>
  </si>
  <si>
    <t>POR DEMANDA</t>
  </si>
  <si>
    <t>Actualizar la información del trámite "Cumplimiento de la obligación VIS-VIP a través de compensación económica" en la Guía de Trámites y Servicios y en el Sistema Único de Información y Trámites - SUIT.</t>
  </si>
  <si>
    <t>Mensual</t>
  </si>
  <si>
    <t xml:space="preserve">Posibilidad de afectación económica y reputacional por generar instrumentos de estructuración que no son acordes a la realidad del proyecto, por falta de información, o información que no cuenta con criterios de calidad para la elaboración del instrumento. </t>
  </si>
  <si>
    <t>No se cuenta con la información, la información existente está incompleta o no es de calidad, para poder realizar la estructuración del proyecto.</t>
  </si>
  <si>
    <t>El profesional responsable del proyecto realiza mesas de trabajo semanales con las áreas responsables del suministro de la información para la estructuración del proyecto respectivo, verificando que la documentación entregada, se ajuste a los criterios de calidad y oportunidad establecidos en el cronograma del proyecto. En caso de presentarse inconsistencias se solicita a las áreas responsables, a través de correo electrónico, efectuar los ajustes correspondientes.</t>
  </si>
  <si>
    <t>Cuantificar los costos incurridos en el desarrollo del instrumento de estructuración de proyectos y presentarlos a la Gerencia de la Empresa y a la Subgerencia de Gestión Inmobiliaria.</t>
  </si>
  <si>
    <t>Posibilidad de afectación económica y reputacional, por demoras en la ejecución de proyectos de vivienda, suscritos a través de convenio, debido a la debilidad en la identificación de estrategias para la detección y generación de alertas tempranas en el desarrollo de los mismos.</t>
  </si>
  <si>
    <t>Debilidad en la identificación de estrategias para la detección y generación de alertas tempranas, en el desarrollo de los proyectos de vivienda.</t>
  </si>
  <si>
    <t>Los supervisores realizan de mantera trimestral, los informes de seguimiento de acuerdo con lo establecido en las obligaciones de cada convenio, identificando las posibles alertas que se puedan generar en el adecuado desarrollo de los mismos.</t>
  </si>
  <si>
    <t>La Secretaria Distrital de Hábitat, realiza cada 2 meses los comités operativos de los convenios suscritos para el desarrollo de los proyectos de vivienda, con el propósito de identificar los posibles retrasos que se puedan presentar en la ejecución de los mismos, así como las acciones y compromisos a tomar, los cuales quedan registrados en las respectivas actas de comité.</t>
  </si>
  <si>
    <t>Presentar a la Gerencia General de manera semanal, un reporte sobre el seguimiento a las actividades de ejecución de los proyectos de vivienda supervisados por la Gerencia de Vivienda.</t>
  </si>
  <si>
    <t>Semanal</t>
  </si>
  <si>
    <t>Establecer Plan de Mejoramiento.
Realizar las acciones legales y administrativas a que haya lugar, por el posible incumplimiento del contrato o convenio suscrito.</t>
  </si>
  <si>
    <t>Gestión Predial y Social</t>
  </si>
  <si>
    <t>Adelantar el proceso de gestión de suelo, mediante la adquisición de los predios, por motivos de utilidad pública e interés social, que sean requeridos por la Empresa, para la ejecución de los programas y proyectos de renovación y desarrollo urbano de la ciudad, de conformidad con la normatividad vigente.</t>
  </si>
  <si>
    <t>Sobrecosto en el proceso de adquisición</t>
  </si>
  <si>
    <t>Fallas en el seguimiento y control de las Instrucciones fiduciarias, notificaciones (Oferta y Expropiación), Insumos (Registros topográficos) y contestación en tiempo de recursos de reposición.</t>
  </si>
  <si>
    <t xml:space="preserve">El Director(a) de Predios con su equipo de trabajo periódicamente realiza seguimiento y control al proceso de pago predio por predio que den cuenta del avance de la adquisición predial, con el fin de evitar sobrecostos en el proceso de adquisición. </t>
  </si>
  <si>
    <t>Escalar a Gerencia, a los entes internos de control y a quien sea pertinente para dar solución a la corrección del pago.</t>
  </si>
  <si>
    <t>Posibilidad de extracción de documentos durante el proceso de atención de interesados.</t>
  </si>
  <si>
    <t>Desconocimiento en el uso de información sensible.</t>
  </si>
  <si>
    <t>Informar a la Gerencia de la Empresa, a los entes internos y externos de control y a quien sea pertinente para realizar las investigaciones disciplinarias correspondientes.</t>
  </si>
  <si>
    <t xml:space="preserve"> Gestión de Servicios Logísticos</t>
  </si>
  <si>
    <t>Diario</t>
  </si>
  <si>
    <t>Posibilidad de afectación reputacional por no contar con los contratos que suministren bienes y servicios para el gestión y funcionamiento de la Empresa, por la falta de control y seguimiento oportuno.</t>
  </si>
  <si>
    <t xml:space="preserve"> Falta de control y seguimiento oportuno.</t>
  </si>
  <si>
    <t>Gestión Documental</t>
  </si>
  <si>
    <t>Enero</t>
  </si>
  <si>
    <t>Diciembre</t>
  </si>
  <si>
    <t>Degradación y deterioro parcial o total de la información o su soporte.</t>
  </si>
  <si>
    <t>Realizar la intervención de la documentación afectada por el deterioro.</t>
  </si>
  <si>
    <t>Socialización, implementación y seguimiento de los instrumentos archivísticos
* PINAR
* PGD
* TRD
* CCD
* Modelo de Requisitos
* Banco Terminológico</t>
  </si>
  <si>
    <t>Aplicación de los procedimientos de recuperación, conservación y seguridad de la información.</t>
  </si>
  <si>
    <t>Gestión Jurídica</t>
  </si>
  <si>
    <t>Soborno.
Intereses particulares.</t>
  </si>
  <si>
    <t>Acuerdos entre apoderados para viciar la defensa judicial durante las etapas del proceso.</t>
  </si>
  <si>
    <t>Gestionar todos los asuntos relacionados con la contratación estatal requeridos por la empresa, mediante el apoyo, trámite, asesoría y seguimiento de los procesos contractuales atendiendo al régimen legal aplicable y las modalidades de selección establecidas por la ley, con el fin de llevar a cabo la ejecución de los planes de Inversión y Anual de Adquisiciones y dar cumplimiento a las metas y objetivos de la empresa.</t>
  </si>
  <si>
    <t>Gestión Contractual</t>
  </si>
  <si>
    <t xml:space="preserve">Inicia con la definición de políticas, objetivos, lineamientos, parámetros y estrategias en materia de contratación estatal, la elaboración y aprobación del Plan Anual de Adquisiciones y plan de Inversión de la Empresa, desarrolla las etapas de selección y contratación, supervisión e interventoría y finaliza con la liquidación de los contratos y cierre de los expedientes contractuales cuando aplique. </t>
  </si>
  <si>
    <t>Inclusión en los estudios previos y/o en los pliegos de condiciones de requisitos específicos, o presentación de Adendas que modifican las condiciones generales del proceso de contratación, posiblemente por presiones internas o externa o por nepotismo.</t>
  </si>
  <si>
    <t>Posibilidad de recibir o solicitar cualquier dádiva o beneficio a nombre propio o de terceros con el fin de adjudicar un proceso de contratación para favorecer a personas o grupos determinados.</t>
  </si>
  <si>
    <t>Reportar a las dependencias internas y entes de control correspondientes, cuando se presente un presunto favorecimiento a proponentes en el proceso de Gestión Contractual.</t>
  </si>
  <si>
    <t xml:space="preserve">Realizar socializaciones periódicas a las diferentes dependencias a cerca de los procedimientos y los formatos utilizados dentro del proceso de Gestión Contractual así mismo dar a conocer los tiempos estimados para realizar los diferentes tipos de contratos con el fin que se tenga en cuenta la gestión precontractual. </t>
  </si>
  <si>
    <t>Gestión Ambiental</t>
  </si>
  <si>
    <t>Posibilidad de afectación económica y reputacional por incumplimiento de requisitos legales ambientales, debido a inobservancia de lineamientos, procedimientos y regulaciones ambientales internas por parte de los colaboradores y contratistas.</t>
  </si>
  <si>
    <t>El profesional de gestión ambiental realiza un seguimiento mensual a la ejecución del PIGA en el marco del Comité de Autoevaluación, en este espacio se reporta el avance de las actividades del plan de acción, en caso de presentarse desviaciones respecto a la ejecución se generan acciones de mejora, y las decisiones tomadas quedan registradas en las actas del Comité.</t>
  </si>
  <si>
    <t>El profesional ambiental realiza seguimiento semestral a la ejecución física y presupuestal de las metas y/o acciones ambientales priorizadas en el PACA Institucional con el fin de evidenciar avances y logros de las mismas. En caso de presentarse desviaciones respecto a la ejecución se debe generar una reformulación o ajustes al plan de acción, los cuales quedan como evidencia en un documento que debe subirse a la herramienta Storm User de la Secretaria de Ambiente.</t>
  </si>
  <si>
    <t>Divulgación, capacitación y campañas del PIGA y sus programas para efectuar seguimiento a los programas.</t>
  </si>
  <si>
    <t>Informar a la Secretaría Distrital de Ambiente.
Generar el ajuste al plan de acción.</t>
  </si>
  <si>
    <t>Realizar mesas de trabajo con las demás áreas, para incorporar los lineamientos del PACA dentro de los proyectos de inversión.</t>
  </si>
  <si>
    <t>Atención al Ciudadano</t>
  </si>
  <si>
    <t>Gestión de TIC</t>
  </si>
  <si>
    <t>Tener una infraestructura (Conjunto de medios técnicos, servicios e instalaciones necesarios para el desarrollo de una actividad o para que un lugar pueda ser utilizado.) de protección y contingencia desactualizada.
Debilidades en el proceso de realizar copias de seguridad.</t>
  </si>
  <si>
    <t>Realizar seguimiento a la contratación de los servicios de mantenimiento preventivo y correctivo del hardware de la Empresa a través del Plan de Adquisiciones.</t>
  </si>
  <si>
    <t>Ausencia de confidencialidad de la claves de acceso a funcionarios y contratistas.
Debilidad en la actualización del hardware y software de la Entidad.</t>
  </si>
  <si>
    <t>Posibilidad de afectación reputacional por cortes de redes eléctricas, de datos, voz e Internet imprevistos por tiempos prolongados y equipos obsoletos que no soportan eficientemente el software adquirido, que generen indisponibilidad de los servicios o infraestructura de TI.</t>
  </si>
  <si>
    <t xml:space="preserve"> Cortes de redes eléctricas, de datos, voz e Internet imprevistos por tiempos prolongados. - 
Equipos obsoletos que no soportan eficientemente el software adquirido.</t>
  </si>
  <si>
    <t>Indisponibilidad de los servicios o infraestructura de TI.</t>
  </si>
  <si>
    <t>Gestión Financiera</t>
  </si>
  <si>
    <t>Evaluación y Seguimiento</t>
  </si>
  <si>
    <t>Ser agente dinamizador del Sistema de Control Interno por medio de actividades en torno a los cinco (5) roles a cargo de la Oficina de Control Interno: Liderazgo estratégico, Enfoque hacia la prevención, Evaluación de la gestión del riesgo, Evaluación y seguimiento, Relación con entes externos de control, para fortalecer el autocontrol, la autorregulación y la autogestión de la Empresa de Renovación y Desarrollo Urbano de Bogotá, de conformidad con la normatividad vigente y contribuir con el cumplimiento de los objetivos y metas institucionales, a través de la evaluación y mejora de la eficacia de los procesos de gestión de riesgos, control y gobierno.</t>
  </si>
  <si>
    <t>Inicia con la planificación del Plan Anual de Auditoría basado en riesgos, su ejecución, evaluación, seguimiento de actividades planificadas, elaboración de informes y/o asesoría para la toma de decisiones, evaluación de la gestión del riesgo, finalizando con la implementación de los Planes de Mejoramiento correspondientes a fin de agregar valor y mejora en los procesos y operaciones de la Empresa, proporcionando aseguramiento, análisis basado en riesgos y de manera paralela interactuando con los entes de control conforme la normatividad vigente.</t>
  </si>
  <si>
    <t>La Jefe de la Oficina de Control Interno convoca a todo el equipo de trabajo en el mes de enero de cada vigencia a fin de realizar un análisis para determinación del universo de auditoría, el cual se prioriza de acuerdo con las necesidades de la Empresa y los recursos disponibles para la elaboración del Plan Anual de Auditoria que incorpora todas las acciones categorizadas de acuerdo con los roles legales aplicables.</t>
  </si>
  <si>
    <t xml:space="preserve">Cada vez que se inicia un ejercicio de auditoría, el auditor líder prepara el plan específico de auditoria el cual se somete a la revisión y aprobación de la Jefe de la Oficina de Control Interno y se remite al área objeto de auditoria a través de comunicación oficial con suficiente antelación junto con la descripción de las información requerida y el plazo de entrega. La Jefe de Control Interno convoca a la reunión de instalación de la auditoría al que asisten los equipos de trabajo del área auditada y el equipo auditor para presentar el plan específico de auditoría y dar a conocer todos los detalles y condiciones de la auditoria y, de ser necesarios, se realizan los ajustes previo acuerdo con el proceso auditado. </t>
  </si>
  <si>
    <t>El auditor líder y el equipo de auditoría inicia el trabajo de auditoria y los resultados preliminares se consolidan y se remiten mediante correo electrónico a la Jefe de la Oficina de Control Interno para verificar su contenido, resultados, evidencias y cumplimiento de las etapas metodológicas de acuerdo con el Procedimiento PD-57 "Auditorías Internas SIG y de Evaluación Independiente" y realizar los ajustes correspondientes. El informe preliminar se remite al líder del proceso auditado con el propósito de que analice los resultados y presente las objeciones las cuales son analizadas por el equipo auditor y por la Jefe de la Oficina de Control Interno para elaborar el informe definitivo el cual se presenta en la reunión de cierre.</t>
  </si>
  <si>
    <t>Urgencia en tareas imprevistas y falta de priorización.
No identificación o identificación inoportuna de los cambios en la legislación aplicable. 
Desconocimiento de las regulaciones aplicables. 
Solicitud y/o suministro de información tardía, incompleta o inoportuna.
Planeación deficiente del plan anual y del plan específico de auditorías. 
Inobservancia del plan específico de auditoría. 
Falta de claridad y/o desconocimiento institucional del enfoque por procesos del ejercicio auditor. 
No disponibilidad oportuna de información insumo para el ejercicio de auditoría y/o seguimiento. 
Desatención del proceso auditor y de la formulación de acciones de mejora correspondientes, solicitudes de aplazamiento o prórrogas de las actividades auditorías. 
Personal auditor insuficiente para la carga laboral establecida. Desinterés en el fortalecimiento de las competencias individuales. 
Debilidades en las competencias, conocimientos, habilidades y evaluación de los auditores internos. Insuficiente conocimiento de la Entidad. 
Desconocimiento de estándares, requisitos y técnicas de auditoria. 
Fallas en los análisis de las fuentes de la información. 
Ausencia o baja efectividad de los controles. 
Desarmonización de los procedimientos del proceso en relación con los estándares de referencia. 
Estructura documental del proceso desactualizada o sin uso.
Desinterés institucional en el fortalecimiento de la evaluación interna.</t>
  </si>
  <si>
    <t>1. Establecer el ranking de auditores para valorar el desempeño del auditor.
2. Realizar el análisis semestral del estado de adopción y efectividad de las recomendaciones surtidas en los informes legales, se seguimiento o de auditoria.</t>
  </si>
  <si>
    <t>Direccionamiento Estratégico</t>
  </si>
  <si>
    <t>Ejecución y Administración de procesos</t>
  </si>
  <si>
    <t>Informar en Comité Institucional de Gestión y Desempeño para trasladar al área que competa para que se busque una nueva alternativa o estructuración de un proyecto, entregando la información y apoyando en las gestiones requeridas.</t>
  </si>
  <si>
    <t>Daños Activos Físicos</t>
  </si>
  <si>
    <t>Sustracción, alteración o inclusión de documentos en los expedientes documentales que se encuentran en custodia del proceso para beneficiar a terceros.</t>
  </si>
  <si>
    <t xml:space="preserve"> Vulnerabilidad de los sistemas de información y aplicaciones de la ERU</t>
  </si>
  <si>
    <t>El supervisor o jefe de área, cada vez que ingrese tanto un contratista como un funcionario a la Empresa, debe reportar las novedades de los accesos lógicos mediante el formulario de Novedad de Acceso Lógico que esta en el sistema Administrativo y Financiero JSP7, para que los profesionales del proceso TIC puedan generar o modificar el usuario y contraseña de acceso. 
Este control tiene el propósito de generar responsabilidades a los usuarios sobre el acceso a la información dejando trazabilidad en JSP7.</t>
  </si>
  <si>
    <t>Revisar las solicitudes de acceso lógico que quedan registradas en JSP7 para ser atendidas. Y revisión del correo a usuarios que están vinculados por Fiducias.</t>
  </si>
  <si>
    <t>Fallas Tecnológicas</t>
  </si>
  <si>
    <t>Se cuenta con un listado de reportes de información a entes internos y externos, el cual es de cumplimiento por los profesionales de cada proceso, allí se describen el nombre del reporte y la periodicidad en la cual se debe realizar el reporte con el propósito de tener control de las fechas y de la información a reportar.</t>
  </si>
  <si>
    <t>Posibilidad de afectación económica y reputacional debido a la no disponibilidad de recursos económicos por debilidad en la administración y seguimiento a la ejecución de recursos financieros.</t>
  </si>
  <si>
    <t>Posibilidad de afectación económica por la imposibilidad de aplicar las estrategias de comercialización y concretar cierres de negocios, debido a las condiciones jurídicas, técnicas (normativas), que impiden la comercialización y/o desarrollo de los predios e implican gestiones demoradas para su movilización, aunadas a los valores altos del suelo, que dificultan atraer el interés de los posibles compradores.</t>
  </si>
  <si>
    <t xml:space="preserve">Los profesionales y técnicos del proceso de Gestión Documental realizan el seguimiento y control mensual a los planes, programas e instrumentos archivísticos, de acuerdo con los requerimientos establecidos, con el fin de dar cumplimiento de la norma archivística del Archivo de Bogotá D.C., como evidencia de la ejecución del control quedan registrados los seguimientos en la matriz (PINAR y PGD). En caso de no cumplir o presentarse novedades en el seguimiento, se debe dejar evidenciado dentro de la matriz junto con los soportes necesarios. </t>
  </si>
  <si>
    <t>Los colaboradores del Centro de Administración Documental crean los expedientes electrónicos el en Sistema de Gestión de Documentos Electrónicos de Archivo (TAMPUS) de acuerdo a la solicitudes recibidas mediante correo electrónico, previa validación con las tablas de retención documental vigentes, si la solicitud cumple con todos los criterios se crea el expediente , en caso de encontrar inconsistencias en la solicitud realizada, se remite un correo electrónico informando de la misma al área solicitante.</t>
  </si>
  <si>
    <t>El Subgerente Jurídico en calidad de Secretario Técnico convoca al Comité de Conciliación en los casos que se requieran. El apoderado realiza la ficha técnica que contiene la respectiva recomendación para la toma de decisiones. En cada audiencia judicial y extrajudicial, se suscribe un acta por las partes consignando las decisiones adoptadas en donde determina si procede o no la conciliación.</t>
  </si>
  <si>
    <t>El profesional asignado de la Dirección de Gestión Contractual realiza seguimiento semanal a los trámites contractuales para asegurar el trámite dentro de los plazos determinados, este seguimiento queda registrado en la matriz de seguimiento a trámites contractuales. Si se detecta un inminente vencimiento se prioriza y ejecuta el trámite de manera inmediata lo cual finaliza con el visto bueno de los intervinientes.</t>
  </si>
  <si>
    <t xml:space="preserve">Los profesionales del proceso de Gestión de TIC configuran la copia automática del sistema JSP7 Gobierno, TAMPUS, GLPI , e Intranet de respaldo de la información contenida en los servidores de la Empresa con una periodicidad de cada 12 horas, como evidencia la copia de respaldo queda almacenada en repositorios, y es verificada una vez al mes por parte del profesional responsable del proceso de Gestión de Tics, con el propósito de contar con información actualizada en caso de que se presente una falla. </t>
  </si>
  <si>
    <t>El profesional del proceso de gestión de TIC asignado envía de manera anual correos electrónicos a las áreas para solicitar la identificación de las necesidades de adquisición de productos y servicios de tecnología, que apoyen la gestión institucional. Posteriormente se realiza una evaluación de necesidades y se proyecta el presupuesto necesario para la siguiente vigencia. Cuando en el análisis se identifiquen herramientas a las cuales no se puede acceder, se proponen las alternativas correspondientes.</t>
  </si>
  <si>
    <t>El aplicativo ENTUITY de manera permanente realiza monitoreo web a la infraestructura tecnológica compuesta por canales de datos, canal internet y equipos tipo servidor, para verificar la disponibilidad y el estado del funcionamiento de los aplicativos, al encontrar una falla envía un correo de alerta al proceso Gestión de TIC para adelantar las acciones que corresponda.</t>
  </si>
  <si>
    <t>Se cuenta con una previa revisión y verificación de la información tributaria por parte de la Revisoría Fiscal y Asesores Tributarios, con el fin de asegurar la integridad y calidad de la información a remitir a las diferentes entidades del orden nacional y distrital.</t>
  </si>
  <si>
    <t>Posibilidad de afectación reputacional por escepticismo e incredulidad en los trabajos de aseguramiento y consulta debido a que los resultados no agreguen valor ni mejoren las operaciones de la Empresa en los procesos de gobierno, riesgos y control.</t>
  </si>
  <si>
    <t>Fuente: Adaptado de Curso Riesgo Operativo Universidad del Rosario por Dirección de Gestión y Desempeño Institucional de Función Pública, 2020.</t>
  </si>
  <si>
    <t xml:space="preserve">Los profesionales del proceso de Gestión de TIC, realizan un monitoreo diario de la infraestructura de TI de la entidad, utilizando herramientas de monitoreo, protección y tableros de control, ingresando a la plataforma o revisando que no hayan enviado alertas de correo electrónico sobre fallos en los sistemas, una vez revisado se generan reportes mensuales los cuales son trasladados a los expedientes contractuales. El proveedor también realiza revisión de alertas e informa inmediatamente al profesional de sistemas si se encuentran alguna anormalidad. </t>
  </si>
  <si>
    <t>El propósito del control es evitar que queden equipos pendientes de mantenimiento preventivo, esta actividad se realiza a través de un profesional del área de sistemas que imprime el acta desde el sistema JSp7 módulo de activos fijos y la hace firmar del usuario y del técnico que realiza el mantenimiento, la evidencia se encuentra archivada en el expediente de los contratos de mantenimiento preventivo, dos veces al año.</t>
  </si>
  <si>
    <t xml:space="preserve">Administrar y controlar los recursos financieros de la Empresa de acuerdo con los parámetros establecidos por la normatividad vigente, que garanticen la disponibilidad de recursos económicos para el cumplimiento de los planes y programas de esta, la confiabilidad, razonabilidad y oportunidad de la información financiera que sirva como fuente de información para la toma de decisiones. </t>
  </si>
  <si>
    <t xml:space="preserve">Brindar atención a la ciudadanía sobre los proyectos, trámites y servicios de la empresa y administrar el Sistema Distrital para la Gestión de Peticiones Ciudadanas Bogotá te escucha, garantista de derechos ciudadanos. </t>
  </si>
  <si>
    <t>Diseñar e implementar estrategias de comunicación internas y externas, con el propósito de informar, promocionar, posicionar, visibilizar y sensibilizar a los diferentes grupos de interés acerca de los proyectos y el quehacer de la empresa, de una manera veraz, clara y oportuna a través de los diferentes canales de comunicación que para ello defina la Empresa.</t>
  </si>
  <si>
    <t>Brindar oportunidad y eficiencia en el suministro de recursos físicos y servicios de apoyo administrativo para el cumplimiento de los objetivos misionales y el normal funcionamiento de los procesos de la Empresa.</t>
  </si>
  <si>
    <t>Dirigir los procesos jurídicos necesarios para la implementación de proyectos misionales y ejercer la representación judicial y extrajudicial de la Empresa, con base en los lineamientos contemplados en el Manual de Prevención del Daño Antijurídico y las Políticas que se adopten con el fin de garantizar la prevención del daño antijurídico.</t>
  </si>
  <si>
    <t xml:space="preserve">Fortalecer los hábitos de consumo sostenible y responsable de los recursos naturales, a través de la implementación del PIGA y PACA, con el fin de minimizar los impactos derivados de las actividades inherentes a la misionalidad de la Empresa y contribuir a la mitigación del Cambio Climático en Bogotá. </t>
  </si>
  <si>
    <t>Brindar atención a la ciudadanía sobre los proyectos, trámites y servicios de la empresa y administrar el Sistema Distrital para la Gestión de Peticiones Ciudadanas Bogotá te escucha, garantista de derechos ciudadanos.</t>
  </si>
  <si>
    <t>Gestionar de manera integral las tecnologías de la información, prestando servicios acordes a las necesidades de la empresa y formular lineamientos relacionados con estándares y buenas prácticas para el manejo de la información.</t>
  </si>
  <si>
    <t>Se cuenta con conciliación de información contable, presupuestal y de tesorería, el cual es de cumplimiento por los profesionales de cada proceso, allí se confronta la información registrada frente a la ejecutada de los recursos financieros de la Empresa con una periodicidad mensual, con el propósito de asegurar el seguimiento a los recursos financiero de la empresa.</t>
  </si>
  <si>
    <t>El Tesorero General cada vez que se realiza el cargue del archivo plano de pagos a terceros en el portal bancario por el profesional de la Tesorería, verifica que esté acorde a la orden de pago y sus documentos soporte, si no hay novedades se realiza la probación del pago, en caso de presentarse novedades con los soportes de pago se remite un correo electrónico al profesional de la tesorería para su validación.</t>
  </si>
  <si>
    <t>El profesional de Tesorería realiza el cargue del proceso de pago en el portal bancario con su token y contraseña asignada, posteriormente, el Tesorero General realiza la revisión del cargue y aprueba el proceso de pago con su token y contraseña personal.
La aprobación final de pago se da por parte del Subgerente de Gestión Corporativa con su token y contraseña asignada.</t>
  </si>
  <si>
    <t>Debilidad en los controles establecidos.</t>
  </si>
  <si>
    <t>Informar a las instancias internas y externas de control que corresponda.</t>
  </si>
  <si>
    <t>Incumplimiento de los requisitos técnicos.</t>
  </si>
  <si>
    <t>Realizar visita técnica a la obra y/o registro fotográfico y/o Acta de reunión por parte del Supervisor.</t>
  </si>
  <si>
    <t>Los profesionales de apoyo a la Supervisión de la Subgerencia de Desarrollo de Proyectos, deberán dar cumplimiento a lo establecido en el procedimiento PD-90 Recibo y entrega de obras y áreas de cesiones públicas, en el cual se solicita la revisión oportuna de los requisitos mínimos para la entrega de la obra al Empresas de Servicios Públicos, IDRD, IDU, UAESP y por último al DADEP diligenciando el formato FT-193 Requisitos mínimos para entrega de obra, y estableciendo el estado actual de los requisitos exigidos por las Entidades competentes, registrando en la columna "Se cuenta con la Certificación" (SI), en caso contrario, deberá revisar las acciones a seguir y requerirá al interventor para el cumplimiento del requisito.</t>
  </si>
  <si>
    <t>Realizar socializaciones sobre los requisitos exigidos por las Entidades Competentes, de acuerdo a lo establecido en el Procedimiento PD-90 Recibo y entrega de obras y áreas de cesiones públicas.</t>
  </si>
  <si>
    <t>Dejar la obra en condiciones de recibo, revisar que falta para entregar y verificar que lo que ya está se pueda entregar e ir entregando en la medida en que se vaya terminando.</t>
  </si>
  <si>
    <t>Para cada contrato de prestación de servicios se tiene establecida la obligación "Mantener la reserva y confidencialidad de la información que obtenga como consecuencia de las actividades que desarrolle para el cumplimiento del objeto del contrato" y para los contratos de planta, en el otrosí a los contratos individuales de trabajo, en el acuerdo No. CUATRO, se especifica que el trabajador debe garantizar la confidencialidad de la información de la Empresa a la que tenga acceso por razón de las funciones asignadas; lo anterior deberá ser reforzado mediante jornadas de capacitación del código de integridad, con el equipo de trabajo.</t>
  </si>
  <si>
    <t>31/12/2022</t>
  </si>
  <si>
    <t xml:space="preserve">Inicia con la formulación del Plan de Acción del proceso y cubre las actividades relacionadas con prensa y comunicación externa, contenido para canales digitales, comunicación organizacional, diseño gráfico y audiovisual, así como el apoyo en los procesos de comunicación a través de Gestión Social y finaliza con la
ejecución de las actividades establecidas en el Plan de Acción definido. </t>
  </si>
  <si>
    <t xml:space="preserve">Inicia con la identificación de los proyectos que tienen componente de comercialización y de administración de predios, definición y ejecución de las actividades estratégicas requeridas para el cumplimiento del Plan de Acción Institucional (componentes de administración y comercialización de predios), y termina con el reporte de los negocios realizados (ventas, arriendos, servicios prestados) y para el caso de las ventas el reporte a la Subgerencia de Gestión Corporativa para el registro contable y retiro del inventario. </t>
  </si>
  <si>
    <t>Orientar a la empresa en la definición de planes y proyectos de inversión y en la planificación de los Modelos de Gestión con criterios de responsabilidad social, sostenibilidad económica, social y ambiental, a fin de contribuir al cumplimiento al Plan de Desarrollo Distrital, a las políticas públicas y a la misión de la Empresa, así como promover de forma permanente el control y la participación ciudadana.</t>
  </si>
  <si>
    <t>Posibilidad de afectación reputacional por la generación de alertas de manera inoportuna debido a un inadecuado seguimiento a la planeación Institucional.</t>
  </si>
  <si>
    <t>Presentar alertas al líder del proceso cuando la información reportada no sea consistente con el fin de tomar las acciones que corresponda.</t>
  </si>
  <si>
    <t>El líder del proceso solicitará la modificación al Plan de acción debidamente justificada, al Subgerente de Planeación y Administración de Proyectos para posterior aprobación del Comité Institucional de Gestión y Desempeño.</t>
  </si>
  <si>
    <t>Posibilidad de afectación reputacional por divulgación de información institucional, confusa e inoportuna debido a entrega de información incompleta por parte de los procesos.</t>
  </si>
  <si>
    <t>Divulgación del procedimiento para solicitudes de Comunicaciones.</t>
  </si>
  <si>
    <t>Se informa internamente a la Gerencia General.
Se informa Externamente a la Alcaldía Mayor.
Se procede a dar un alcance (corrección o eliminación) a la información publicada.</t>
  </si>
  <si>
    <t>Inicia con la elaboración de los estudios, diseños técnicos, urbanísticos y ambientales y el trámite de aprobación por parte de las entidades competentes. Incluye la definición de los lineamientos para realizar la construcción, interventoría y supervisión a los contratos celebrados para los diseños y/o ejecución de las obras y el trámite de los permisos necesarios para la construcción de las mismas. Continúa con el proceso de entrega y recibo de las áreas urbanísticas desarrolladas (áreas útiles y cesiones urbanísticas) a las entidades competentes. Finaliza con la revisión y pago de impuestos y obligaciones derivadas de la construcción.</t>
  </si>
  <si>
    <t>Posibilidad de afectación económica y reputacional por generación de errores en los informes reportados por las Fiducias debido a debilidades en los lineamientos establecidos para la revisión de la información consolidada, previo a su envío.</t>
  </si>
  <si>
    <t>Determinar la viabilidad económica y financiera de los proyectos urbanos e inmobiliarios de la Empresa, así como la prefactibilidad inmobiliaria de predios, la constitución y seguimiento a los esquemas fiduciarios y proyectos de vivienda adelantados por la Empresa tal forma que generen un impacto en la sostenibilidad de la misma y en el incremento de intervenciones en el territorio.</t>
  </si>
  <si>
    <t>Socializar y hacer seguimiento a la herramienta de seguimiento y control ante el equipo de trabajo de la Dirección de Predios.</t>
  </si>
  <si>
    <t>Inicia con la identificación y titularidad predial, gestión social integral, censo de población, diagnóstico socioeconómico, evaluación de impactos y la formulación del Plan de Gestión Social, con el fin de propiciar la participación comunitaria necesaria para garantizar el restablecimiento de las condiciones iniciales de la población ubicada en los predios requeridos, continuando con el estudio de títulos y termina con la trasferencia efectiva del derecho real de dominio a favor de la Empresa o a la Fiduciaria correspondiente.
Contempla la aplicación de los diferentes instrumentos legales de adquisición de suelo, como la enajenación voluntaria y la expropiación por vía administrativa, derecho de preferencia, así como la formulación y ejecución del Plan de Gestión Social incluyendo la liquidación y pago de los reconocimientos económicos, para la población identificada en el censo y diagnóstico socio económico.</t>
  </si>
  <si>
    <t>Inicia con la elaboración del Plan de Contratación, contempla la formulación del Plan de Acción, Plan de mantenimiento de bienes, y finaliza con la ejecución de planes el manejo y control del inventario.</t>
  </si>
  <si>
    <t>Planear, organizar, administrar y controlar, el manejo de la documentación e información producida y recibida en cumplimento de las funciones de la Empresa, desde su origen hasta su disposición final, para garantizar la protección del patrimonio documental y el acceso en cumplimiento de la norma archivística.</t>
  </si>
  <si>
    <t>Inicia con la articulación de los instrumentos estratégicos y comprende la planeación, producción, recepción, trámite, organización y custodia, culminando con la disposición final de la documentación e información de la Empresa.</t>
  </si>
  <si>
    <t>Aplicación del Procedimiento PD-40 Reconstrucción de Expedientes.</t>
  </si>
  <si>
    <t>Posibilidad de afectación reputacional por degradación y deterioro parcial o total de la información o su soporte, debido a ausencia de medidas y acciones de conservación preventiva, que propendan la conservación de la memoria documental de la Empresa.</t>
  </si>
  <si>
    <t>Socializar el Sistema Integrado de Conservación Documental.</t>
  </si>
  <si>
    <t>El técnico líder asignado al CAD del proceso de gestión documental realiza la recepción de la documentación y del formato FT-33 Formato Único de Inventario Documental, así mismo se realiza la revisión de los documentos que se entregan y quedan registrados en el formato ( se valida el correcto diligenciamiento del mismo), como evidencia de la ejecución del control queda el formato firmado por la dependencia productora y por el líder técnico del CAD de gestión documental, en caso de presentarse errores en el diligenciamiento se remitirá un correo electrónico indicando las sugerencias de ajustes.</t>
  </si>
  <si>
    <t>Implementación del procedimiento PD-39 Administración del Centro de Administración Documental - CAD y del formato FT-33 Formato Único de Inventario Documental.</t>
  </si>
  <si>
    <t>Implementación del procedimiento PD-25 Creación de Expedientes Virtuales.</t>
  </si>
  <si>
    <t>Posibilidad de afectación reputacional por pérdida de información debido a ausencia en la aplicación, actualización y seguimiento de la política, planes, programas e instrumentos que rigen la función archivística.</t>
  </si>
  <si>
    <t>Inicia con la planeación de las estrategias de defensa jurídica y prevención del daño antijurídico, el seguimiento de los procesos judiciales y extrajudiciales de los cuales sea parte la Empresa, incluye dar respuesta a las solicitudes de conceptos, asesoría a clientes internos y externos, análisis y expedición de actos administrativos a los que haya lugar, en el desarrollo del objeto social de la Empresa, lo anterior para prevenir cualquier tipo de daño antijurídico.</t>
  </si>
  <si>
    <t xml:space="preserve">Cuatrimestral </t>
  </si>
  <si>
    <t>Correo electrónico a las dependencias correspondientes (por evento cuando se presente).</t>
  </si>
  <si>
    <t>Inicia con la identificación del objetivo general para la vigencia actual del Plan Institucional de Gestión Ambiental, la concertación y ejecución del Plan Institucional de Gestión Ambiental PIGA y el Plan Acción Cuatrienal Ambiental – PACA. y finaliza con el mejoramiento continuo del desempeño ambiental de la Empresa.</t>
  </si>
  <si>
    <t>Inicia con el ingreso de la solicitud o requerimiento del ciudadano a través cualquiera de los canales habilitados por la empresa y finaliza con la respuesta en los términos y con los criterios dispuestos en la normatividad vigente.</t>
  </si>
  <si>
    <t xml:space="preserve">Inicia con la identificación de necesidades TIC y finaliza con la implementación de soluciones integrales para el mejoramiento continuo de la Empresa. Comprende la administración y soporte de hardware – software, así como coliderar la función Central de Gobierno de Datos. </t>
  </si>
  <si>
    <t>Realizar acompañamiento técnico a las áreas en la adquisición de productos y/o servicios de tecnología.</t>
  </si>
  <si>
    <t>Mantenimiento correctivo.</t>
  </si>
  <si>
    <t>Back up y restauración de información.
Modificaciones al plan de adquisiciones.</t>
  </si>
  <si>
    <t>Posibilidad de afectación reputacional por la ausencia de confidencialidad de la claves de acceso a funcionarios y contratistas o debilidad en la actualización del hardware y software de la Entidad, de manera que genere vulnerabilidad de los sistemas de información y aplicaciones de la ERU.</t>
  </si>
  <si>
    <t>Inactivación del Acceso Lógico del usuario al evidenciar el uso no adecuado de los recursos tecnológicos o al momento de terminar la vinculación con la empresa.</t>
  </si>
  <si>
    <t>Realizar seguimiento al contrato que soporta los servicios de TI, capacitar al personal del proceso de Gestión de TIC de acuerdo con la necesidad.</t>
  </si>
  <si>
    <t>Aplicar los ANS con el proveedor y restablecer el servicio.</t>
  </si>
  <si>
    <t>Inicia con la elaboración del Plan Financiero y finaliza con la presentación de informes financieros de la respectiva vigencia para la toma de decisiones.
Hace parte del proceso el registro de las operaciones financieras y las actividades relacionadas con la ejecución, seguimiento y control de los recursos financieros.</t>
  </si>
  <si>
    <t>Posibilidad de afectación económica y reputacional debido a inoportunidad y/o deficiencia en el reporte de información financiera y tributaria por debilidad en la entrega de la información por parte de los procesos.</t>
  </si>
  <si>
    <t>Generar el reporte a los entes internos y externos que corresponda.</t>
  </si>
  <si>
    <t>Generar informe de situación para Comité Financiero y de Inversiones.</t>
  </si>
  <si>
    <t>Inicia con la elaboración del Plan Financiero y finaliza con la presentación de informes financieros de la respectiva vigencia para la toma de decisiones.
Hace parte del proceso el registro de las operaciones financieras y las actividades relacionadas con la ejecución, seguimiento y control de los recursos financieros</t>
  </si>
  <si>
    <t>El profesional de tesorería cada vez que se recepciona un pago verifica que los documentos requeridos para trámite y pago por los diferentes conceptos estén en el Sistema de Gestión Documental, en donde verifica:
- Que el valor y periodo a cobrar corresponda a lo establecido en el contrato o en el acto administrativo debidamente legalizado.
- El pago de aportes de parafiscales y documentos soportes de pago estén acorde con lo establecido por Ley.
- El Certificado de cumplimiento este acorde con la factura electrónica y/o documento de pago del proveedor y se encuentre en los tiempos estipulados, si el tramite de pago cumple con todos los requisitos establecidos continua el tramite de pago, en caso de presentarse inconsistencia se devuelve al tercero, ( a través del sistema de información y se informa a través de correo electrónico).</t>
  </si>
  <si>
    <t>Gestión de Talento Humano</t>
  </si>
  <si>
    <t xml:space="preserve">Definir y gestionar el Plan Estratégico de Talento Humano como parte de las herramientas que contribuyen al logro de los objetivos institucionales y ejercer actividades de prevención en materia disciplinaria e iniciar las actuaciones administrativas a los servidores y ex servidores públicos de la Empresa, cuando incurran en conductas que puedan constituir faltas disciplinarias. </t>
  </si>
  <si>
    <t xml:space="preserve">Inicia con la definición del Plan Estratégico de Talento Humano y finaliza con su evaluación. 
Incluye la administración del personal, diseño, ejecución, seguimiento, control y evaluación de los planes de capacitación, bienestar, integridad, seguridad y salud en el trabajo; así como actividades de prevención para evitar conductas que ocasionen sanciones disciplinarias para los funcionarios de la empresa y el análisis de las quejas o denuncias, o remisiones por competencia o informe de autoridad competente y adelantar las indagaciones preliminares y/o las investigaciones disciplinarias por las infracciones a la Constitución, las leyes y manuales de funciones o por la omisión o extralimitación en el ejercicio de sus funciones, de conformidad con lo establecido en la Ley 734 de 2002 modificada por la ley 1474 de 2011.
</t>
  </si>
  <si>
    <t>Desconocimiento de las necesidades de la entidad.</t>
  </si>
  <si>
    <t xml:space="preserve">Trimestral 
</t>
  </si>
  <si>
    <t xml:space="preserve">Seguimiento trimestral al cumplimiento de las actividades establecidas en el Plan Estratégico del Talento Humano del Plan de Seguridad y Salud en el Trabajo. </t>
  </si>
  <si>
    <t>Aplica para cada vigencia</t>
  </si>
  <si>
    <t>Informar al jefe inmediato para dar lineamientos.</t>
  </si>
  <si>
    <t>Informar al jefe inmediato y generar una estrategia de convocatoria.</t>
  </si>
  <si>
    <t>Incumplimiento en los plazos establecidos para la suscripción y seguimiento de los acuerdos de gestión.</t>
  </si>
  <si>
    <t>Informar al jefe inmediato con el fin de dar un lineamiento desde la gerencia para el cumplimiento de la entrega de los acuerdos de gestión.</t>
  </si>
  <si>
    <t>Uso indebido de la información adquirida durante el ejercicio de auditoría.</t>
  </si>
  <si>
    <t>Posibilidad pedir o aceptar dádivas, favores o beneficios particulares, con el fin de manipular indebidamente los resultados de los informes de evaluación y seguimiento u ocultar hechos irregulares conocidos por los auditores.</t>
  </si>
  <si>
    <t xml:space="preserve">Almacenamiento de medios sin protección. Falta de controles de acceso físico. Ausencia de políticas de seguridad. Debilidades en los controles para la protección de la información. Inexistencia de lineamientos y procedimientos documentados. 'Debilidades en la protección, resguardo y confidencialidad de las evidencias y documentos recolectados durante el ejercicio auditor.
No se cuenta con un sistema de información o software de apoyo para la ejecución del plan anual de auditorías y para la captura de información sobre la gestión y resultados institucionales. </t>
  </si>
  <si>
    <t>Bajos niveles de agregación de valor para mejorar las operaciones en los procesos de gobierno, riesgos y control.</t>
  </si>
  <si>
    <t xml:space="preserve"> Inexistencia de lineamientos, controles y procedimientos documentados para el resguardo de la información insumo para los trabajos de auditoría y seguimiento.</t>
  </si>
  <si>
    <t>Concentración de poder.</t>
  </si>
  <si>
    <t>Excesiva discrecionalidad.</t>
  </si>
  <si>
    <t>Generación de alertas de manera inoportuna.</t>
  </si>
  <si>
    <t>Inadecuada seguimiento a la planeación Institucional.</t>
  </si>
  <si>
    <t>Divulgación de información confusa e inoportuna.</t>
  </si>
  <si>
    <t>Dificultades en la contratación de estudios, demora en la emisión de respuestas o conceptos por parte de las entidades distritales.</t>
  </si>
  <si>
    <t>Multas, sanciones o demandas.</t>
  </si>
  <si>
    <t>Incumplimiento de los requisitos exigidos por las Entidades competentes para la entrega de las obras de urbanismo.</t>
  </si>
  <si>
    <t>Posibilidad de afectación económica y reputacional por multas, sanciones o demandas debido al incumplimiento de requisitos exigidos por las Entidades competentes para la entrega de las obras de urbanismo.</t>
  </si>
  <si>
    <t>La información generada en el instrumento de estructuración no está acorde a la realidad del proyecto.</t>
  </si>
  <si>
    <t>Demoras en la ejecución de proyectos de vivienda, suscritos a través de convenios.</t>
  </si>
  <si>
    <t>Posibilidad de afectación económica y reputacional por el sobrecosto en el proceso de adquisición debido a fallas en el seguimiento y control de las Instrucciones fiduciarias, notificaciones (Oferta y Expropiación), Insumos (Registros topográficos), y contestación en tiempo de recursos de reposición.</t>
  </si>
  <si>
    <t>No contar con los contratos que suministren bienes y servicios para la gestión y funcionamiento de la Empresa.</t>
  </si>
  <si>
    <t>Seguimiento inadecuado en los préstamos documentales y consultas en sala.</t>
  </si>
  <si>
    <t>Ausencia de medidas y acciones de conservación preventiva, que propendan la conservación de la memoria documental de la Empresa.</t>
  </si>
  <si>
    <t>Ausencia en la aplicación, actualización y seguimiento de la política, planes, programas e instrumentos que rigen la función archivística.</t>
  </si>
  <si>
    <t>Pérdida de información.</t>
  </si>
  <si>
    <t>Informar a los entes internos y externos de control.</t>
  </si>
  <si>
    <t>Vencimiento de términos judiciales.</t>
  </si>
  <si>
    <t>Descuido del apoderado en sus procesos judiciales.</t>
  </si>
  <si>
    <t>Posibilidad de afectación reputacional por el vencimiento de términos judiciales debido a descuido del apoderado en sus procesos judiciales.</t>
  </si>
  <si>
    <t>Reportar el abogado ante el Consejo Superior de la Judicatura.</t>
  </si>
  <si>
    <t xml:space="preserve">Manipulación indebida de documentos precontractuales. </t>
  </si>
  <si>
    <t xml:space="preserve">El Comité de Contratación mantiene reuniones periódicas que permiten la interacción con las áreas que solicitan iniciar diferentes procesos de contratación los cuales se encuentran inmersos en el Plan Anual de Adquisiciones y en el Plan de Inversión aprobados para cada vigencia, en este comité se realizan las recomendaciones frente al tipo de contratación, adicionalmente se verifican en cada uno de los planes el presupuesto designado.
Todas las decisiones quedan documentadas en actas. Cuando se detecte la falta de cumplimiento de requisitos en la documentación para adelantar la contratación, se informa al área solicitante y se devuelve el trámite correspondiente para realizar los ajustes necesarios. </t>
  </si>
  <si>
    <t>Realizar seguimiento al Plan Anual de Adquisiciones y Plan de Inversión con el fin de evidenciar el cumplimiento de lo programado dentro de la vigencia estimada.</t>
  </si>
  <si>
    <t>El abogado apoderado hace un seguimiento constante a sus procesos judiciales y con la finalidad de evitar la materialización del riesgo el dependiente judicial revisa día de por medio es decir, los lunes, miércoles y viernes, el estado de los procesos judiciales incorporando en la Matriz de Seguimiento las actuaciones que se deban surtir con la finalidad de generarle la alerta al abogado apoderado judicial.</t>
  </si>
  <si>
    <t>Retrasos y/o vencimiento en los trámites contractuales</t>
  </si>
  <si>
    <t>Desconocimiento de los procedimientos y políticas internas así como los tiempos establecidos por la entidad para llevar a cabo los trámites contractuales.</t>
  </si>
  <si>
    <t>El profesional asignado de la Dirección de Gestión Contractual cada vez que se radica una solicitud de contratación por parte de las áreas verifica la documentación aportada de norma vigente, para que la misma corresponda a los requisitos establecidos acorde con el tipo de contratación, a través de la Lista de Chequeo (FT-23 Lista de chequeo requisitos básicos de contratación), con el fin de validar el cumplimiento de los requisitos jurídicos establecidos en el Sistema Integrado de Gestión definidos en el Proceso de Gestión Contractual (según corresponda).
En caso de que se presente observaciones por parte del proceso de Gestión Contractual se devuelve la solicitud junto con los documentos para que el contratista del bien o servicio realice las correcciones pertinentes.</t>
  </si>
  <si>
    <t>Inobservancia de lineamientos, procedimientos y regulaciones ambientales internas por parte de los colaboradores y contratistas.</t>
  </si>
  <si>
    <t>Incumplimiento de requisitos legales ambientales.</t>
  </si>
  <si>
    <t>Posibilidad de afectación reputacional debido a una infraestructura de protección y contingencia desactualizada, así como debilidades en el proceso de realizar copias de seguridad, de manera que cause la pérdida de información institucional.</t>
  </si>
  <si>
    <t>Pérdida de la información institucional.</t>
  </si>
  <si>
    <t>Inoportunidad y/o deficiencia en el reporte de información financiera y tributaria.</t>
  </si>
  <si>
    <t>Debilidad en la entrega de la información por parte de los procesos.</t>
  </si>
  <si>
    <t>No disponibilidad de recursos económicos.</t>
  </si>
  <si>
    <t>Debilidad en la administración y seguimiento a la ejecución de recursos financieros.</t>
  </si>
  <si>
    <t>Alteración de la información financiera.</t>
  </si>
  <si>
    <t>Falta de conocimiento frente a la norma, la política y al manejo de las PQRS.</t>
  </si>
  <si>
    <t>Informar al jefe inmediato sobre la falla en la respuesta dada al ciudadano.
Programar reinducción frente al manejo del Sistema Bogotá te escucha.</t>
  </si>
  <si>
    <t>Amiguismo.
Fenecimiento o recepción de dádivas (D) Incumplimiento del plan de trabajo de auditoría Incumplimiento del código de ética del auditor y del estatuto de auditoria Incumplimiento de los procedimientos de auditoria. (D) Inobservancia del plan de trabajo de auditoría (D) Desconocimiento del código de ética del auditor y del estatuto de auditoría. (F) Personal con experiencia y capacidad para ejercer el control y la evaluación institucional (F) Cumplimiento del código de ética del auditor y del estatuto de auditoría.</t>
  </si>
  <si>
    <t>El auditor líder prepara el plan de trabajo de auditoría el cual es revisado por los auditores acompañantes y por la Jefe de la Oficina de Control Interno para asegurar que se cuente con toda la información necesaria para su ejecución. El Plan de Trabajo de Auditoría aprobado es remitido al líder del proceso y se solicita la información necesaria para la preparación de las pruebas de auditoria.</t>
  </si>
  <si>
    <t>Comunicar al proceso auditado la declaración del trabajo de auditoria como no conforme o nulo.
Analizar las causas que originaron el caso y rediseñar los controles operativos para prevenir la repetición de la situación detectada.
Investigar internamente el caso y, de encontrarse procedente, comunicar a la Dirección de Gestión Corporativa y de Control Disciplinario.</t>
  </si>
  <si>
    <t>Diseñar y aplicar el formato para suscribir la declaración de impedimentos y conflictos de interés de los auditores.</t>
  </si>
  <si>
    <t>Analizar las causas que originaron el caso y rediseñar los controles operativos para prevenir la repetición de la situación detectada.</t>
  </si>
  <si>
    <t>Realizar la Evaluación del Auditor.</t>
  </si>
  <si>
    <t>1. Gestionar el plan de mejoramiento producto de los resultados de la auditoría externa de pares realizada en la vigencia 2021 con el objeto de evaluar el estado de desempeño del proceso de Evaluación y Seguimiento de la Empresa.</t>
  </si>
  <si>
    <t>Investigar internamente el caso y, de encontrarse procedente, comunicar a la Dirección de Gestión Corporativa y de Control Disciplinario.</t>
  </si>
  <si>
    <t xml:space="preserve"> Afectación menor a 10 SMLMV .</t>
  </si>
  <si>
    <t xml:space="preserve"> El riesgo afecta la imagen de alguna área de la organización</t>
  </si>
  <si>
    <t xml:space="preserve"> Entre 10 y 50 SMLMV </t>
  </si>
  <si>
    <t xml:space="preserve"> Entre 50 y 100 SMLMV </t>
  </si>
  <si>
    <t xml:space="preserve"> El riesgo afecta la imagen de la entidad con algunos usuarios de relevancia frente al logro de los objetivos</t>
  </si>
  <si>
    <t xml:space="preserve"> Entre 100 y 500 SMLMV </t>
  </si>
  <si>
    <t xml:space="preserve"> Mayor a 500 SMLMV </t>
  </si>
  <si>
    <t xml:space="preserve"> El riesgo afecta la imagen de la entidad a nivel nacional, con efecto publicitarios sostenible a nivel país</t>
  </si>
  <si>
    <t>El riesgo afecta la imagen de la entidad internamente, de conocimiento general, nivel interno, de junta directiva y accionistas y/o de proveedores</t>
  </si>
  <si>
    <t xml:space="preserve"> 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</si>
  <si>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</si>
  <si>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 xml:space="preserve"> El riesgo afecta la imagen de la entidad con efecto publicitario sostenido a nivel de sector administrativo, nivel departamental o municipal</t>
  </si>
  <si>
    <t>Plan de acción (solo para la opción reducir)</t>
  </si>
  <si>
    <t>Falta de conocimiento por parte de evaluados y evaluadores sobre la normatividad y procedimiento que regula los acuerdos de gestión.</t>
  </si>
  <si>
    <t>Posibilidad de afectación económica y reputacional por factores asociados al incumplimiento en los plazos establecidos para la suscripción y seguimiento de los acuerdos de gestión, debido a la falta de conocimiento por parte de evaluados y evaluadores sobre la normatividad y procedimiento que regula los acuerdos de gestión.</t>
  </si>
  <si>
    <t>Posibilidad de afectación reputacional debido a retrasos y/o vencimiento en los trámites contractuales por desconocimiento de los procedimientos y políticas internas así como los tiempos establecidos por la entidad para llevar a cabo los trámites contractuales.</t>
  </si>
  <si>
    <t>Inadecuada implementación del SG- SST.</t>
  </si>
  <si>
    <t>Posibilidad de afectación económica y reputacional por inadecuada implementación del SG- SST debido al desconocimiento de las necesidades de la entidad.</t>
  </si>
  <si>
    <t>El profesional de Seguridad y Salud en el Trabajo, al inicio de cada año, propone el Plan del SST que contiene las actividades a desarrollar durante la vigencia de acuerdo con lo establecido en la normatividad y a las necesidades de la empresa, las cuales se identifican a partir de diferentes instrumentos (encuestas, diagnósticos, matriz de riesgos y peligros). Este Plan es presentado ante el Comité Institucional de Gestión y Desempeño para su aprobación con previo visto bueno del profesional de Seguridad y Salud en el Trabajo, el Líder del equipo de trabajo de Talento Humano y del Subgerente de Gestión Corporativa. El Plan del SST cuenta con cronogramas de actividades a desarrollar en la vigencia que aplique.</t>
  </si>
  <si>
    <t>Actualización anual a la matriz legal de Salud y Seguridad en el Trabajo. (matriz actualizada).</t>
  </si>
  <si>
    <t xml:space="preserve">Baja participación en las actividades PETH. </t>
  </si>
  <si>
    <t>Desarticulación entre la identificación de necesidades y cronograma de actividades institucionales con el plan de actividades del Plan Estratégico de Talento Humano (Capacitación y Bienestar).
'Inadecuada priorización de actividades.</t>
  </si>
  <si>
    <t>Posibilidad de afectación económica y reputacional debido a la baja participación en las actividades PETH por la desarticulación entre la identificación de necesidades y cronograma de actividades institucionales con el plan de actividades del Plan Estratégico de Talento Humano (Capacitación y Bienestar), así como una inadecuada priorización de actividades, lo cual genera baja participación en las actividades.</t>
  </si>
  <si>
    <t>Seguimiento trimestral al cumplimiento de las actividades establecidas en el Plan Estratégico del Talento Humano del Plan de bienestar y capacitación.</t>
  </si>
  <si>
    <t>Antes del cumplimiento del plazo de suscripción de los acuerdos de gestión, el profesional de talento humano capacita a los Gerentes Públicos que ingresan a la planta sobre la suscripción y seguimiento de los Acuerdos de Gestión a través de una inducción, y a quienes ya estén vinculados cuando soliciten la capacitación, lo anterior acorde con la Guía metodológica de acuerdos de gestión y previo al vencimiento de los plazos de suscripción, seguimiento o cierre de los acuerdos de gestión.
Una vez suscritos los acuerdos de gestión, son enviados al profesional de talento humano quien una vez validados los envía para aprobación y firma.
Una vez suscritos y firmados, semestralmente, el profesional de talento humano envía correo electrónico solicitando el seguimiento y evaluación de los acuerdos a los gerentes públicos informando las fechas del vencimiento.</t>
  </si>
  <si>
    <t>Realizar un reporte del estado del seguimiento y evaluación de los acuerdos de gestión al o la Subgerente de Gestión Corporativa con el fin de alertar sobre el cumplimiento de los gerentes públicos. En dado caso de presentarse incumplimiento notificar por escrito.</t>
  </si>
  <si>
    <t xml:space="preserve">La Jefe de la Oficina de Control Interno convoca y desarrolla la reunión de apertura y conjuntamente con el auditor líder presenta el plan de trabajo de auditoría al líder del proceso y su equipo de trabajo convocado, para recibir comentarios y ajustes, queda documentado en los documentos de la Auditoria. (Plan de Trabajo de Auditoria ajustado - listado Asistencia Reunión de Apertura) </t>
  </si>
  <si>
    <t>Realizar socialización del Estatuto y Código de Ética de Auditoria a los Auditores mínimo una vez año.</t>
  </si>
  <si>
    <t>Desactualización de estudios y diseños del proyecto.</t>
  </si>
  <si>
    <t>El profesional de apoyo al PETH estructura el cronograma anualmente sobre un diagnóstico de necesidades actualizado periódicamente y en el marco de las políticas distritales así como la normatividad del sector con el fin de que el plan responda a las necesidades y expectativas reales de los colaboradores y en cumplimiento de las políticas que lo enmarcan. Dicho cronograma se incorpora en el PETH, el cual es presentado ante el Comité Institucional de Gestión y Desempeño para su aprobación con previo visto bueno del profesional de apoyo al PETH, Líder del equipo de trabajo de Talento Humano y del Subgerente de Gestión Corporativa.</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</si>
  <si>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Subgerencia de Planeación y Administración de Proyectos.</t>
    </r>
  </si>
  <si>
    <t>Realizar el seguimiento mensual sobre el cumplimiento de los entregables.</t>
  </si>
  <si>
    <t>El Comité Financiero y de Inversiones realiza el seguimiento al flujo de caja trimestralmente, en el marco de las sesiones del comité cada tres meses, según lo establecido en la Res. 263 de 2020, con el propósito de tener el control sobre la disponibilidad de recursos y al nivel de liquidez óptimo para la Empresa, como evidencia de los seguimiento generados quedan las actas de las sesiones de cada Comité, en las actas también se describen las acciones a ejecutar en caso de encontrar desviaciones.</t>
  </si>
  <si>
    <t>Realizar la Planeación Financiera de la empresa a ejecutar en cada vigencia.</t>
  </si>
  <si>
    <t>Realizar la revisión y actualización del procedimiento de Conciliación de Información (PD-87).</t>
  </si>
  <si>
    <t>Elaborar y socializar un protocolo de seguridad de tesorería.</t>
  </si>
  <si>
    <r>
      <t xml:space="preserve">Actualizar el procedimiento </t>
    </r>
    <r>
      <rPr>
        <i/>
        <sz val="10"/>
        <color theme="1"/>
        <rFont val="Arial Narrow"/>
        <family val="2"/>
      </rPr>
      <t>"Modelaciones Financieras de los Proyectos"</t>
    </r>
    <r>
      <rPr>
        <sz val="10"/>
        <color theme="1"/>
        <rFont val="Arial Narrow"/>
        <family val="2"/>
      </rPr>
      <t>, con el propósito de documentar los controles establecidos.</t>
    </r>
  </si>
  <si>
    <t>Incumplimiento en la oportunidad de las respuestas</t>
  </si>
  <si>
    <t>falta de atención al requerimiento por las áreas técnicas</t>
  </si>
  <si>
    <t>Afectación reputacional debido al incumplimiento en la generación de respuestas de PQRS por falta de atención oportuna a las mismas.</t>
  </si>
  <si>
    <t>El o la profesional de Seguridad y Salud en el Trabajo anualmente revisa la lista de chequeo de la Resolución 0312 de 2019 donde se valida el cumplimiento de los requisitos mínimos para la implementación del Sistema de Gestión de Seguridad y Salud en el Trabajo, obteniendo así la calificación de avance del sistema, a partir del cual se realiza la formulación de planes de trabajo anuales y planes de mejora, éstos últimos en dado caso que aplique. Esta evaluación es un requisito normativo que se evidencia a través de la aplicación de lista de chequeo (Evaluación inicial de la Resolución 0312 de 2019.</t>
  </si>
  <si>
    <t>Posibilidad de impacto económico y reputacional por la pérdida de los activos fijos de la Empresa por falta de controles, seguimientos de los mismos y no contar con la ubicación y el responsable de los activos fijos.</t>
  </si>
  <si>
    <t>Pérdida de los activos fijos de la Empresa</t>
  </si>
  <si>
    <t>Falta de controles, seguimientos de los mismos y no contar con la ubicación y el responsable de los activos fijos.</t>
  </si>
  <si>
    <t>El profesional responsable del inventario realiza la actualización de los inventarios cada vez que se produzca el ingreso o salida de un colaborador, se reporten cambios por el responsable de los activos, jefe o supervisor de las dependencias y cuando haya cambios de los equipos de cómputo validados e informados previamente por el proceso de Gestión de TIC.
Así mismo, el profesional responsable del inventario ejecuta las actividades descritas en el procedimiento PD-59 Administración de Inventarios, por lo menos una (1) vez al año con el propósito de identificar, verificar, analizar y actualizar el inventario de los bienes de propiedad o administrados por la Empresa. 
En caso de presentarse novedades, se procede a ejecutar los procedimientos: PD-21 Baja de bienes servibles no utilizables y bienes inservibles y PD-22 Pérdida de Bienes.</t>
  </si>
  <si>
    <t>La Subgerencia de Gestión Corporativa envía comunicados a través del correo institucional recordando los lineamientos establecidos para un adecuado uso de los elementos asignados, mínimo dos veces al año.</t>
  </si>
  <si>
    <t>El profesional de recursos físicos mensualmente realiza el seguimiento al plan de adquisiciones y plan de contratación de Gestión de Servicios Logísticos para adelantar los procesos contractuales que se requieren conforme a las necesidades evidenciadas para el normal funcionamiento de la empresa, en este mismo sentido El/La Subgerente de Gestión Corporativa y/o el apoyo que se designe para la supervisión, realiza de manera mensual la el seguimiento administrativo, técnico, jurídico y financiero  a los contratos suscritos para la adquisición de los bienes y servicios de la Empresa, dejando como evidencia los informes a la ejecución del contrato donde se detalla su cumplimiento para el trámite de los pagos correspondientes. En caso de presentarse novedades se requiere al contratista de acuerdo con los lineamientos establecidos por el manual de supervisión de la Empresa.</t>
  </si>
  <si>
    <t>La Subgerencia de Gestión Corporativa realiza reuniones con los contratistas de servicios logísticos por lo menos una vez al mes para hacer seguimiento y control a las obligaciones y servicios contratados.</t>
  </si>
  <si>
    <t>Informar al jefe del área, para tomar las medidas pertinentes con el fin de cubrir los bienes y servicios que no se encuentran en el Plan Anual de Adquisiciones.
Hacer efectivas las garantías contractuales especificadas en cada uno de los contratos.</t>
  </si>
  <si>
    <t>Posibilidad de que, por acción u omisión, se use el poder para la destinación de Recursos Públicos de forma indebida en favor de un privado o tercero.</t>
  </si>
  <si>
    <t>Amiguismo Fenecimiento o recepción de dádivas, Incumplimiento del código de ética.</t>
  </si>
  <si>
    <t>Los profesionales de la Subgerencia de Gestión Corporativa al inicio de cada vigencia solicita a las dependencias reportar los bienes y servicios requeridos para la operación de cada proceso. Este listado es revisado y validado para garantizar que cumpla con los lineamientos establecidos por el proceso de Gestión Contractual. En caso de encontrar bienes y servicios que no cumplan con dichos requerimientos, se valida su pertinencia con la dependencia para determinar si es necesaria la compra del mismo o de un bien o servicio substituto.
Es de anotar, que la contratación de bienes y servicios es presentada al Comité de Contratación para su revisión y aprobación; y cuando se presentan observaciones, el equipo de trabajo de las áreas que intervienen en los procesos contractuales deben realizar los ajustes correspondientes.</t>
  </si>
  <si>
    <t>La Subgerencia de Gestión Corporativa envía comunicados a través del correo institucional socializando los principios y valores éticos (integridad), mínimo dos veces al año.</t>
  </si>
  <si>
    <t>Informa a las instancias de Control Interno correspondientes.</t>
  </si>
  <si>
    <t>Hacer la reposición del bien a través de la compañía de seguros e informar a las instancias de Control Interno correspondientes.</t>
  </si>
  <si>
    <t>Anualmente y previo a la aprobación del Plan de Acción Institucional de cada vigencia, a través de los medios de comunicación interna y externa, se invita a participar en la construcción del Plan de la Empresa, para que los servidores públicos, los contratistas, la ciudadanía y las demás partes interesadas conozcan, debatan, formulen apreciaciones, sugerencias y propuestas sobre el proyecto del Plan.
De igual manera, el seguimiento al Plan se publica de manera cuatrimestral en la eruNET y página web de la Empresa.</t>
  </si>
  <si>
    <t>Posibilidad de que por acción u omisión haya priorización de planes, programas o proyectos de inversión o de toma de decisiones para favorecer intereses particulares.</t>
  </si>
  <si>
    <t>Los profesionales de apoyo a la supervisión realizan seguimiento a las Interventorías, mediante la revisión de los informes de Interventoría y acompañamiento en comités (actas) en las cuales se evidencia el estado del proyecto. La interventoría es quien realiza el recibo de la obra, bienes o insumos contratados, valida, y aprueba productos, estudios y obras, verificando la cantidad y calidad de los bienes servicios u obras contratadas y aprobación o rechazo de las actas de obra ejecutada, por lo cual la supervisión será garante del cumplimiento de las labores de la interventoría, y ésta a su vez del cumplimiento de las obligaciones del consultor o constructor.</t>
  </si>
  <si>
    <t xml:space="preserve">La Jefe de la Oficina de Gestión Social realiza los Comités de Autoevaluación y Seguimiento de manera trimestral donde se hace seguimiento al avance del proceso de gestión social, en el marco de la adquisición predial, al cumplimiento de los términos establecidos por la normatividad y al cumplimiento del Plan de Gestión Social, los cuales quedan documentados en actas y en los formatos de seguimiento con las medidas adoptadas según los resultados y en caso de detectar alguna situación de uso indebido de información se informa a las instancias de Control correspondiente. </t>
  </si>
  <si>
    <t>Debilidad en la aplicación de controles a las operaciones financieras.</t>
  </si>
  <si>
    <t>Posibilidad de que por acción u omisión haya favorecimiento a terceros en los procesos de comercialización.</t>
  </si>
  <si>
    <r>
      <rPr>
        <b/>
        <sz val="10"/>
        <rFont val="Arial Narrow"/>
        <family val="2"/>
      </rPr>
      <t>RIESGO ASOCIADO A TRÁMITES:</t>
    </r>
    <r>
      <rPr>
        <sz val="10"/>
        <rFont val="Arial Narrow"/>
        <family val="2"/>
      </rPr>
      <t xml:space="preserve">
Posibilidad de aceptar o solicitar dádivas de los ciudadanos para la asesoría del trámite "Cumplimiento de la obligación VIS-VIP a través de compensación económica".</t>
    </r>
  </si>
  <si>
    <t>El Consultor de la Gerencia de Vivienda realiza periódicamente asesorías virtuales a los ciudadanos que solicitan información respecto al tramité de liquidación para el trámite "Cumplimiento de la obligación VIS-VIP a través de compensación económica", informando adicionalmente que el trámite no tiene ningún costo y dejando registro de la asesoría virtual realizada. Aleatoriamente, el líder operativo del SIG realiza seguimiento y validación a las asesorías brindadas, para determinar el servicio brindado y en caso de encontrar alguna situación, informar al jefe inmediato.</t>
  </si>
  <si>
    <t>Posibilidad de que por acción u omisión haya pérdida de la confidencialidad de la información obtenida para la ejecución de los trabajos de auditoría debido a debilidades en los mecanismos de control para su protección y resguardo.</t>
  </si>
  <si>
    <t>Informar al jefe inmediato para dar lineamientos.
Garantizar el profesional idóneo para la formulación e implementación del plan de SST.</t>
  </si>
  <si>
    <t>Posibilidad de que por acción u omisión se efectúen operaciones de salida de recursos o inversiones sin autorización, para beneficio propio o de terceros.</t>
  </si>
  <si>
    <t>Posibilidad de que, por acción u omisión, se use el poder para manipular de manera indebida los procesos judiciales para favorecer un interés particular.</t>
  </si>
  <si>
    <t>El Subgerente Jurídico cada vez que conoce de un proceso judicial o extrajudicial en el que la ERU actúa como parte activa o pasiva, designa un abogado que lleva la defensa, el abogado-apoderado revisa el proceso y valora las posibilidades de éxito procesal realizando la evaluación jurídica preliminar, esta evaluación se pone en conocimiento de los demás abogados del área de Defensa Judicial en las reuniones de equipo, en caso de requerirse se realiza una análisis que sirve para fortalecer la evaluación realizada. Las decisiones tomadas quedan registradas en las actas de seguimiento a los procesos judiciales donde se plasma la estrategia del abogado y las demás recomendaciones de sus compañeros.</t>
  </si>
  <si>
    <t>El Dependiente Judicial realiza control y vigilancia a los procesos judiciales a través de la Matriz de Seguimiento, en la cual se dejan las alertas que correspondan como insumo para los apoderados.</t>
  </si>
  <si>
    <t>Los abogados deben cargar las fichas y las actas del Comité de Defensa Judicial, Conciliación y Repetición al SIPROJ WEB.</t>
  </si>
  <si>
    <t>Revisión del estado general de los procesos dentro del Comité de Autoevaluación.</t>
  </si>
  <si>
    <t>Posibilidad de que, por acción u omisión, se use el poder para sustraer, incluir y/o adulterar documentos en los expedientes (misionales y de gestión) en beneficio de terceros.</t>
  </si>
  <si>
    <t xml:space="preserve">El Técnico de Gestión Documenta realiza capacitaciones a los colaboradores del proceso de Gestión Documental con respecto al cumplimiento del procedimiento de préstamo y consulta documental. </t>
  </si>
  <si>
    <t>La profesional de Conservación y Restauración de Bienes Muebles mensualmente implementa el Plan de Conservación Documental desarrollando las actividades establecidas en el Programa de Monitoreo y control de condiciones ambientales, en caso de presentarse ajustes a la ejecución del plan se realiza el registro en el plan dejando la trazabilidad de éstos.</t>
  </si>
  <si>
    <t>Posibilidad de que por acción, omisión o abuso de poder, se profieran decisiones a favor o en contra de los sujetos procesales en beneficio propio o de terceros.</t>
  </si>
  <si>
    <t>Posibilidad de afectación reputacional por la materialización de la figura jurídica de la prescripción establecida en la ley, debido a debilidades en el debido control de los términos que permita que se tomen las decisiones de fondo en los plazos establecidos.</t>
  </si>
  <si>
    <t>Mensualmente se realizan reuniones donde se actualiza el archivo de seguimiento disponible en Drive con las actuaciones realizadas en el mes y se verifican los términos.</t>
  </si>
  <si>
    <t>Contribuir al fortalecimiento y protección de los principios de la función pública a través de la generación de actividades de prevención en materia disciplinaria, así como adelantar las actuaciones administrativas a los servidores y exservidores públicos de la Empresa, cuando incurran en conductas que puedan constituir faltas disciplinarias de conformidad con lo establecido en la normatividad vigente.</t>
  </si>
  <si>
    <t>Control Interno Disciplinario</t>
  </si>
  <si>
    <t>Inicia con el diseño de estrategias de prevención y socialización relacionadas con asuntos disciplinarios, contempla el análisis de las quejas o denuncias, o remisiones por competencia o informe de autoridad competente, la generación de las indagaciones previas y/o las investigaciones disciplinarias por las infracciones a la Constitución, las leyes y manuales de funciones o por la omisión o extralimitación en el ejercicio de sus funciones, de conformidad con lo establecido en la Ley.</t>
  </si>
  <si>
    <t>Materialización de la figura jurídica de la prescripción establecida en la ley.</t>
  </si>
  <si>
    <t>Debilidades en el debido control de los términos que permita que se tomen las decisiones de fondo en los plazos establecidos.</t>
  </si>
  <si>
    <t>Presiones indebidas por un tercero o un superior jerárquico.
Recibir o solicitar dádivas o beneficios a nombre propio o de un tercero.</t>
  </si>
  <si>
    <t>Interés particular del servidor público.</t>
  </si>
  <si>
    <t>Elaborar un informe para ser enviado al superior jerárquico o al ente de control competente, dependiendo de la naturaleza del cargo.</t>
  </si>
  <si>
    <t>En cada etapa de la instrucción la Abogada sustanciadora verifica los términos establecidos en la ley en el archivo de seguimiento disponible en Drive y a partir de ello, proyecta las decisiones las cuales son entregadas al Jefe de la Oficina de Control Disciplinario Interno, quien verifica los términos y las decisiones a tomar de acuerdo a la norma. En caso de encontrar prescripciones se toma la decisión de terminar el proceso a través de auto.</t>
  </si>
  <si>
    <t>Posibilidad de que, por acción u omisión, se use el poder para uso indebido de información privilegiada para favorecimiento de un interés particular.</t>
  </si>
  <si>
    <t>Posibilidad de que, por acción u omisión, haya uso indebido de información privilegiada para favorecimiento de un interés particular.</t>
  </si>
  <si>
    <t>Cada vez que se requiere llevar a cabo una contratación, el abogado de la Subgerencia de Gestión Urbana, verifica que en los contratos de prestación de servicios se incluya la cláusula de confidencialidad en cada uno, con el fin de dar un manejo adecuado de la información por parte de los contratistas, y en caso de no encontrarla, se solicita su incorporación a la Dirección de Gestión Contractual.
El Subgerente de Gestión Urbana de manera permanente ejerce la supervisión en las diferentes actividades que se adelantan en la Subgerencia por parte de los contratistas, en las que se pueden identificar situaciones que generen riesgo en el manejo de información privilegiada del área. En caso de encontrar inconsistencias se reportan las alarmas a los organismos de Control Interno y externo correspondiente, absteniéndose de emitir el Certificado de Cumplimiento.
Trimestralmente el Líder SIG y el Jefe del Área se reúnen para realizar los Comités de Autoevaluación, en los cuales revisan temas de manejo adecuado de la información y si se presentan inconsistencias, se reportan en el acta de los comités de autoevaluación y ante los organismos de Control Interno y externo correspondiente.</t>
  </si>
  <si>
    <t>Si se encuentran inconsistencias se reportan las alarmas al supervisor del contrato y se informa la situación a los organismos de control interno y externo correspondiente.</t>
  </si>
  <si>
    <r>
      <t>Previo a la entrega de un préstamo documental en físico, los colaboradores de Gestión Documental verifican el contenido y estado del expediente para asegurar su integralidad y validan que se cuente con el requerimiento por correo electrónico de la dependencia solicitante. Una vez validado todo, se realiza el préstamo documental diligenciando el formato</t>
    </r>
    <r>
      <rPr>
        <i/>
        <sz val="10"/>
        <color theme="1"/>
        <rFont val="Arial Narrow"/>
        <family val="2"/>
      </rPr>
      <t xml:space="preserve"> FT-111 Registro Préstamo de Documentos</t>
    </r>
    <r>
      <rPr>
        <sz val="10"/>
        <color theme="1"/>
        <rFont val="Arial Narrow"/>
        <family val="2"/>
      </rPr>
      <t>. Tres días previos al vencimiento del préstamo, los colaboradores de Gestión Documental solicitan la devolución o renovación del mismo a través de correo electrónico. En caso de devolución del expediente, los colaboradores de Gestión Documental verifican el contenido y estado del expediente para asegurar su integralidad y en caso de encontrar inconsistencias se solicita al responsable subsanar las novedades para poder recibirlo.</t>
    </r>
  </si>
  <si>
    <t>La Gestora del Sistema de Información de Procesos Judiciales SIPROJ verifica mensualmente que los abogados, una vez se genere cualquier actuación judicial, actualicen el SIPROJ adjuntando la respectiva documentación. En caso de encontrar desviaciones se solicita la actualización inmediata de la información a través de correo electrónico.</t>
  </si>
  <si>
    <t>Al inicio de cada vigencia el Gestor Senior 1 y el delegado para la empresa ante la Alcaldía Mayor de Bogotá, establecen el cronograma de cualificación para los módulos estándar de acuerdo con la necesidad de la empresa (temáticas, fechas), el cual se envía a la Subgerencia de Gestión Corporativa - Talento Humano, para su respectiva inclusión dentro de las actividades del Plan Estratégico de Talento Humano y posterior ejecución. Conforme al cronograma, el Gestor Senior 1 realiza un seguimiento de dicho cronograma para verificar la asistencia de la Empresa a dichos eventos, y en caso de encontrar inasistencia se solicita el material a la Alcaldía Mayor para socializar al interior de la Empresa.
Es de anotar que la Cualificación tiene por objetivo generar esas habilidades comportamentales requeridas para el trato con el ciudadano, estas actividades de cualificación pueden generarse por un capacitador o por una aplicación, resultado de las mismas quedan los listados de asistencia y la presentación.</t>
  </si>
  <si>
    <t>A demanda</t>
  </si>
  <si>
    <t>El Gestor Senior 1 de atención al ciudadano cada vez que ingresa un colaborador genera la inducción en las temáticas de Atención al Ciudadano, resultado de esta reunión quedan las grabaciones y las listas de asistencia.</t>
  </si>
  <si>
    <t>El Servidor del punto de contacto envía al profesional de Atención al Ciudadano al finalizar el mes el reporte de las quejas y reclamos, para que sea incorporado en el registro en la Matriz de seguimiento a quejas y reclamos y de acuerdo con la magnitud de la queja o reclamo los mismos son elevados al Comité Institucional de Gestión y Desempeño. De otra parte, el profesional Gestor 1 de Atención al Ciudadano realiza el alcance al seguimiento del informe mensual de calidad en las respuestas emitido por la Alcaldía Mayor de Bogotá, mediante comunicado interno informando el incumplimiento en los criterios de la oportunidad, calidez, la calidad, coherencia y manejo del sistema, PQRS, a las áreas solicitando un plan de mejoramiento, en los casos que corresponda.</t>
  </si>
  <si>
    <t>Realizar jornadas de reinducción y capacitación del manejo del sistema Bogotá te escucha.</t>
  </si>
  <si>
    <t>Cada vez que se inicia una indagación previa se verifican las pruebas existentes y la Abogada sustanciadora proyecta el auto de apertura de investigación disciplinaria, posteriormente de acuerdo a los términos y con base en las pruebas que hayan sido allegadas dentro de los expedientes disciplinarios por las áreas o entidades a las que se les solicitó, se elabora pliego de cargos o el auto de terminación y archivo correspondiente y lo entrega al Jefe de la Oficina de Control Disciplinario Interno, quien verifica el sentido del acto administrativo con fundamento en la documentación entregada y determina si está ajustada o no la decisión a derecho.</t>
  </si>
  <si>
    <t>Mensualmente se realizan reuniones donde se revisan los expedientes priorizados en los que el recaudo de pruebas se haya finalizado, llegando a un acuerdo respecto de la decisión que se adoptará con las pruebas recaudadas y en ese sentido la abogada sustanciadora elabora el proyecto, igualmente se hace seguimiento a las solicitudes de pruebas dentro de los expedientes que se encuentren en términos para tomar decisiones respecto de la formulación de cargos o del auto de terminación y archivo definitivo.</t>
  </si>
  <si>
    <t>Respuestas a los ciudadanos que incumplen los criterios de calidad.</t>
  </si>
  <si>
    <t>Posibilidad de afectación reputacional por respuestas a los ciudadanos que incumplen los criterios de calidad debido a falta de conocimiento frente a la norma, la política y al manejo del sistema de PQRS.</t>
  </si>
  <si>
    <t>En los casos que corresponda se emite un memorando a la dependencia en la que se presenta la situación con copia a Oficina de Control Interno reportando el hecho y se solicita reinducción y/o capacitación y plan mejoramiento</t>
  </si>
  <si>
    <t>Dar traslado con el auto de prescripción a la Personería o a la Procuraduría para que se tomen las decisiones pertinentes.</t>
  </si>
  <si>
    <t>Gestión del Conocimiento y la Innovación</t>
  </si>
  <si>
    <t>Desarrollar y fortalecer la Gestión del Conocimiento e Innovación de la Empresa, mediante la adopción e implementación de instrumentos, herramientas, metodologías y acciones innovadoras que permitan materializar ideas, generar y preservar el conocimiento, tomar decisiones basada en evidencias y generar una cultura de innovación que conlleven al mejoramiento del desempeño de la organización.</t>
  </si>
  <si>
    <t>Inicia con la gestión de conocimiento de la empresa, así como la definición de las temáticas, líneas y retos de innovación, comprende la implementación de mecanismos para generación o construcción del conocimiento y la innovación, su sistematización o documentación y finaliza con la disposición y socialización de las lecciones aprendidas y productos de conocimiento.</t>
  </si>
  <si>
    <t>Fuga de conocimiento.</t>
  </si>
  <si>
    <t>Desactualización del conocimiento tácito y explícito.</t>
  </si>
  <si>
    <t>Posibilidad de afectación reputacional por la fuga del conocimiento debido a la desactualización del conocimiento tácito y explícito de los procesos.</t>
  </si>
  <si>
    <t>Acción de Contingencia ante posible materialización</t>
  </si>
  <si>
    <t>Generar espacios con los involucrados, para realizar el levantamiento de la información, documentarla, publicarla y socializarla.</t>
  </si>
  <si>
    <t>Planeación y Seguimiento Integral de Proyectos</t>
  </si>
  <si>
    <t>Realizar el seguimiento integral a los proyectos urbanos verificando su ejecución de acuerdo con los objetivos y la misionalidad de la empresa a partir de las diferentes etapas y fases definidas.</t>
  </si>
  <si>
    <t>Inicia con la verificación y actualización del inventario de proyectos, comprende la administración del instrumento de seguimiento y finaliza con la gestión de insumos para la generación de indicadores estratégicos que faciliten la toma de decisiones por las partes que intervienen.</t>
  </si>
  <si>
    <t>Posibilidad de afectación reputacional por la no disposición, actualización y oportunidad en la información de los proyectos urbanos para la toma de decisiones y entrega de reportes/informes en las diferentes instancias, debido a un inadecuado cumplimiento de los lineamientos para el diligenciamiento del Instrumento de Seguimiento, respecto a la coherencia y oportunidad por parte de los Subgerentes líderes de proyecto.</t>
  </si>
  <si>
    <t>No disposición, actualización y oportunidad en la información de los proyectos urbanos para la toma de decisiones y entrega de reportes/informes en las diferentes instancias.</t>
  </si>
  <si>
    <t>Inadecuado cumplimiento de los lineamientos para el diligenciamiento del Instrumento de Seguimiento, respecto a la coherencia y oportunidad por parte de los Subgerentes líderes de proyecto.</t>
  </si>
  <si>
    <t xml:space="preserve">Mensualmente en el marco de la Instancia de Seguimiento, se presentan alertas o recomendaciones respecto de los reportes que los Subgerentes líderes de proyectos realizan en el Instrumento de Seguimiento. </t>
  </si>
  <si>
    <t>Mayo</t>
  </si>
  <si>
    <t xml:space="preserve">Se reporta a la Instancia de Seguimiento, comunicados oficiales, informes, entre otros. </t>
  </si>
  <si>
    <t xml:space="preserve">Gestionar la elaboración de los estudios, diseños técnicos y urbanísticos; contratar las obras, y su respectiva interventoría, de edificaciones y urbanismo a cargo de la empresa; y llevar a cabo la entrega de los proyectos y/o cesiones públicas a las entidades competentes y/o a los clientes para aquellos proyectos que hacen parte de portafolio de servicios (según aplique). </t>
  </si>
  <si>
    <t>Mapa Riesgos Institucional Empresa de Renovación y Desarrollo Urbano de Bogotá - 2023</t>
  </si>
  <si>
    <t>Cada vez que los Líderes de proceso requieran modificar su mapa de conocimiento, los profesionales de la Subgerencia de Planeación y Administración de Proyectos realiza el debido acompañamiento y alimenta el Mapa de conocimiento en la intranet con la información validada. De otra parte, y como Segunda Línea de Defensa, los profesionales de la Subgerencia de Planeación y Administración de Proyectos realizan un monitoreo semestral para contribuir a las acciones que promuevan la mejora de la Política de Gestión del Conocimiento y la Innovación en el marco de MIPG, y estos resultados consolidados a través del índice de actualización se socializan a través del Comité Institucional de Gestión y Desempeño de manera cuatrimestral para que los Líderes de proceso adelanten las acciones que correspondan.</t>
  </si>
  <si>
    <t>Seguimiento tercer Cuatrimestre 2023</t>
  </si>
  <si>
    <t>Seguimiento Controles</t>
  </si>
  <si>
    <t>Seguimiento Acciones de Tratamiento</t>
  </si>
  <si>
    <t>¿Se materializo el riesgo?</t>
  </si>
  <si>
    <t>Seguimiento Acciones de Contingencia</t>
  </si>
  <si>
    <t xml:space="preserve">Observaciones </t>
  </si>
  <si>
    <t>Describa las actividades desarrolladas para dar cumplimiento a los controles establecidos</t>
  </si>
  <si>
    <t>Enuncie las evidencias que soportan el seguimiento del control y anéxelas en la carpeta compartida destinada para ello (si son de carácter reservado, no es necesario anexarlas)</t>
  </si>
  <si>
    <t>% de Cumplimiento</t>
  </si>
  <si>
    <t>Describa las actividades desarrolladas para dar cumplimiento a las acciones de tratamiento establecidas</t>
  </si>
  <si>
    <t>Relacione las evidencias que soportan el seguimiento de las acciones de tratamiento y anéxelas en la carpeta compartida destinada para ello (si son de carácter reservado, no es necesario anexarla)</t>
  </si>
  <si>
    <t>Si</t>
  </si>
  <si>
    <t>No</t>
  </si>
  <si>
    <t xml:space="preserve">En caso de materialización describa cómo se materializó </t>
  </si>
  <si>
    <t>Describa las actividades desarrolladas para dar cumplimiento a las acciones de contingencia en los casos que se materializo el riesgo</t>
  </si>
  <si>
    <t>Relacione las evidencias que soportan el seguimiento de las acciones de contingencia y anéxelas en la carpeta compartida destinada para ello (si son de carácter reservado, no es necesario anexarlas)</t>
  </si>
  <si>
    <t>Registros de Asistencia</t>
  </si>
  <si>
    <t xml:space="preserve">Durante la vigencia se realizó una inducción del proceso de atención al ciudadano y se grabo video de inducción para alimentar la plataforma on boarding. </t>
  </si>
  <si>
    <t xml:space="preserve">Video. </t>
  </si>
  <si>
    <t xml:space="preserve">Matriz de Quejas y comunicado de alcance a los incumplimientos evidenciados en los informes de calidad de las respuestas. (3) </t>
  </si>
  <si>
    <t xml:space="preserve">Matriz de quejas y comunicados internos. </t>
  </si>
  <si>
    <t>N/A
Durante el tercer cuatrimestre 2023 no se han asignado nuevos predios para comercialización</t>
  </si>
  <si>
    <t>N/A</t>
  </si>
  <si>
    <t>Recepción de correos. Evaluación de la información. Envío a fiduciarias con observaciones. Reunión para aclarar observaciones.</t>
  </si>
  <si>
    <t>Correos electrónicos. Reuniones en calendario</t>
  </si>
  <si>
    <t>Los acuerdos de niveles de servicios se encuentran incluidos en los Manuales Operativos y que fueron actualizados en el mes de agosto de 2023</t>
  </si>
  <si>
    <t>Manuales operativos de Alianza y Colpatria</t>
  </si>
  <si>
    <t>X</t>
  </si>
  <si>
    <t>Los acuerdos de niveles de servicios se encuentran incluidos en los Manuales Operativos, que fueron actualizados en el mes de agosto de 2023</t>
  </si>
  <si>
    <t>Revisión y diligenciamiento de información en carpeta en drive de la Empresa. Envío al coordinador de fiducias para posterior envío, aprobación y remisión por parte del Subgerente de Gestión Inmobiliaria</t>
  </si>
  <si>
    <t>Trazabilidad seguimiento tramites fiduciarios</t>
  </si>
  <si>
    <t>Actividad finalizada en la vigencia anterior con el nuevo proceso de instrucciones con Scotiabank Colpatria</t>
  </si>
  <si>
    <t>Presentación realizada a la Gerencia de la empresa</t>
  </si>
  <si>
    <t>Para los meses de septiembre a diciembre de 2023, se realizaron cuatro (4) asesorías virtuales para entregar información acerca del trámite "Cumplimiento de la obligación VIS-VIP a través de pago compensatorio", se informa que no tiene ningún costo y se deja registro en G-Meet.</t>
  </si>
  <si>
    <t>Calendario G-Meet - Información sobre las atenciones virtuales realizadas.</t>
  </si>
  <si>
    <t>Se reportó de manera mensual la información a actualizar del trámite "Cumplimiento de la obligación VIS-VIP a través de pago compensatorio" en la Guía de Trámites y Servicios y en el Sistema Único de Información y Trámites - SUIT.</t>
  </si>
  <si>
    <t>Se aportan correos electrónicos a través de los cuales se solicita e informa sobre la actualización del trámite "Cumplimiento de la obligación VIS-VIP a través de pago compensatorio" en la Guía de Trámites y Servicios y en el Sistema Único de Información y Trámites - SUIT.</t>
  </si>
  <si>
    <t>Tablero de control Proyectos
Reuniones realizadas cada dos semanas</t>
  </si>
  <si>
    <t>En la vigencia anterior se realizó la actualización del procedimiento de Modelaciones Financieras de Proyectos PD-75 Versión 2</t>
  </si>
  <si>
    <t>Procedimiento PD-75 Actualizado versión 2</t>
  </si>
  <si>
    <t>Para el Convenio Interadministrativo 407 de 2013, se remitió a la SDHT el informe de supervisión correspondiente a los meses septiembre y octubre de 2023.
El informe correspondiente a los meses de noviembre y diciembre de 2023 deberá remitirse el mes de enero de 2024, dado que los soportes requeridos para construir la matriz financiera son emitidos por la Fiduciaria Scotiabank Colpatria los primeros 15 días del mes siguiente.</t>
  </si>
  <si>
    <t>Se reporta semanalmente la información del seguimiento a proyectos de vivienda supervisados por la Gerencia de Vivienda a través del tablero de control.</t>
  </si>
  <si>
    <t>Archivos Excel con el reporte realizado semanalmente para el tablero de control durante los meses de septiembre a diciembre de 2023.</t>
  </si>
  <si>
    <t>*Para los Convenios Interadministrativos 206 ,268 del 2014 y 464 del 2016 los cuales se encuentran en proceso de liquidación, se han realizado mesas de trabajo con la SDHT con el fin de proyectar las respectivas actas de liquidación.
*A solicitud de la Empresa se realizó Comité Operativo del Convenio Interadministrativo 407 de 2013 los días 20 y 29 de noviembre del 2023 con el fin de prorrogar el Convenio hasta el 30 de agosto del 2024 para culminar con la escrituración y entrega de 7 viviendas correspondientes a la etapa 1 y 156 de la etapa 2 del proyecto Usme 1, además finalizar con el trámite de entregas a entidades para las dos etapas.</t>
  </si>
  <si>
    <r>
      <t>Para el periodo evaluado, la Subgerencia de Planeación y Administración de Proyectos solicitó mensualmente el seguimiento al Plan de Acción Institucional, y una vez recibida la información reportada por los diferentes procesos, se validó de manera conjunta con los profesionales de la Subgerencia, para garantizar su alineación con los objetivos, coherencia y que esté acorde con la programación establecida. Cuando hubo lugar a ello, se solicitaron los ajustes correspondientes a los responsables, y una vez ajusta</t>
    </r>
    <r>
      <rPr>
        <sz val="10"/>
        <rFont val="Arial Narrow"/>
        <family val="2"/>
      </rPr>
      <t xml:space="preserve">da la información, se presentó ante el Comité Institucional de Gestión y Desempeño en sesiones del 6 y 20 de septiembre y 4 de octubre de 2023.
</t>
    </r>
    <r>
      <rPr>
        <sz val="10"/>
        <color theme="1"/>
        <rFont val="Arial Narrow"/>
        <family val="2"/>
      </rPr>
      <t xml:space="preserve">
Como resultado del seguimiento, y en el marco del Comité, se realizaron ajustes al plan generando así las siguientes versiones: versión 7 del 6 de septiembre, versión 8 del 20 de septiembre y versión 9 del 4 de octubre, las cuales se publicaron en la página web de la empresa.
Por lo anterior, se puede concluir que ha sido efectivo el control, pues una vez aplicado, no se ha materializado el riesgo.</t>
    </r>
  </si>
  <si>
    <t>- Correo solicitando seguimiento.
- Actas Comité Institucional de Gestión y Desempeño 18 del 6 de septiembre de 2023, 19 del 20 de septiembre de 2023 y 20 del 4 de octubre de 2023 disponibles en Tampus.
- Versiones 7, 8 y 9 del Plan de Acción Institucional publicadas en: https://renobo.com.co/es/transparencia/planeacion-presupuesto-e-informes/plan-de-accion?title=&amp;field_subcategoria_planeacion_value=7</t>
  </si>
  <si>
    <r>
      <t xml:space="preserve">Como acción complementaria al control, de manera mensual, y de acuerdo con los avances reportados por los responsables en el Sistema Administrativo y Contable, se consolida y publica el seguimiento al Plan de Acción Institucional a través de la herramienta PowerBI, la cual muestra de manera dinámica y gráfica los avances de manera cuantitativa.
De igual manera, se publicó el seguimiento al Plan en la sección de </t>
    </r>
    <r>
      <rPr>
        <i/>
        <sz val="10"/>
        <rFont val="Arial Narrow"/>
        <family val="2"/>
      </rPr>
      <t xml:space="preserve">Transparencia &gt;&gt; Planeación, presupuesto e informes &gt;&gt; Plan de acción </t>
    </r>
    <r>
      <rPr>
        <sz val="10"/>
        <rFont val="Arial Narrow"/>
        <family val="2"/>
      </rPr>
      <t>en la página web.</t>
    </r>
  </si>
  <si>
    <t>- Seguimiento al Plan de Acción Institucional 2023 publicado en: https://renobo.com.co/es/transparencia/planeacion-presupuesto-e-informes/plan-de-accion?title=&amp;field_subcategoria_planeacion_value=10
- Seguimiento al Plan de Acción Institucional 2023 en la herramienta PowerBI en http://10.115.245.74/seguimiento-plan-de-accion</t>
  </si>
  <si>
    <t>No aplica</t>
  </si>
  <si>
    <r>
      <t xml:space="preserve">En el mes de noviembre se enviaron observaciones a los enlaces y responsables para su revisión y ajustes correspondientes. 
La versión final de dichos seguimientos se presentaron  ante el Comité Institucional de Gestión y Desempeño en sesiones del 6 y 20 de septiembre y 4 de octubre de 2023. y se publicó a través de la herramienta PowerBI, la cual muestra de manera dinámica y gráfica los avances de manera cuantitativa, y en la sección de </t>
    </r>
    <r>
      <rPr>
        <i/>
        <sz val="10"/>
        <rFont val="Arial Narrow"/>
        <family val="2"/>
      </rPr>
      <t>Transparencia &gt;&gt; Planeación, presupuesto e informes &gt;&gt; Plan de acción</t>
    </r>
    <r>
      <rPr>
        <sz val="10"/>
        <rFont val="Arial Narrow"/>
        <family val="2"/>
      </rPr>
      <t xml:space="preserve"> en la página web.</t>
    </r>
  </si>
  <si>
    <t>- Correo con observaciones a los seguimientos al plan de acción 2023.
- - Actas Comité Institucional de Gestión y Desempeño 18 del 6 de septiembre de 2023, 19 del 20 de septiembre de 2023 y 20 del 4 de octubre de 2023 disponibles en Tampus.
- Versiones 7, 8 y 9 del Plan de Acción Institucional publicadas en: https://renobo.com.co/es/transparencia/planeacion-presupuesto-e-informes/plan-de-accion?title=&amp;field_subcategoria_planeacion_value=7
'- Seguimiento al Plan de Acción Institucional 2023 publicado en: https://renobo.com.co/es/transparencia/planeacion-presupuesto-e-informes/plan-de-accion?title=&amp;field_subcategoria_planeacion_value=10
- Seguimiento al Plan de Acción Institucional 2023 en la herramienta PowerBI en http://10.115.245.74/seguimiento-plan-de-accion</t>
  </si>
  <si>
    <t>No aplica.</t>
  </si>
  <si>
    <t>En cumplimiento con lo establecido en la “Guía para la construcción y actualización de mapas de conocimiento", la Subgerencia de Planeación y Administración de Proyectos continúa con las mesas de trabajo de acompañamiento para la recolección de información sobre el conocimiento tácito de la empresa en los procesos: Ejecución de Proyectos,  Gestión de TIC, Evaluación y Seguimiento y Control Disciplinario Interno, y como resultado de ello, se cuenta con la herramienta "Mapa de conocimiento" actualizado a la fecha con la información validada por los Líderes de proceso. 
Es importante mencionar que para el mes de noviembre la Subgerencia de Desarrollo de Proyectos solicitó la eliminación del formato FT - 50 Acta de ajuste en versión 2; lo anterior, debido a que el formato no se utiliza actualmente y fue eliminado de la última versión del procedimiento PD 67 "Supervisión a contratos de interventoría", en el cual estaba asociado a la actividad "Verificar las necesidades de ajustes en cantidades de obra y/o cambio de especificación técnica o ejecución de ítems no previstos", para esta actividad se cuenta con el FT- 45 Acta de mayores y menores
Por lo anterior, se puede concluir que ha sido efectivo el control, pues una vez aplicado, no se ha materializado el riesgo.</t>
  </si>
  <si>
    <t>Mapas de conocimiento de los diferentes procesos, publicado en la intranet:
http://10.115.245.74/mipg-sig/gestion-del-conocimiento</t>
  </si>
  <si>
    <t>Para el periodo evaluado,  se envía a los Líderes de proceso y Líderes Operativo el correo de socialización de la documentación actualizada, indicando que, si el documento actualizado impacta los activos de conocimiento, se deberá realizar la respectiva actualización de la información en el Mapa de Conocimiento a través de los instrumentos definidos y con el acompañamiento de la Subgerencia. 
A la fecha de corte, se han enviado 61 correos.</t>
  </si>
  <si>
    <t>Para el periodo reportado, se llevaron a cabo 11 reportes de los avances y alertas generados en los proyectos en desarrollo realizados por las subgerencias responsables de cada uno de los proyectos, lo cual fue incorporado en el Instrumento de Seguimiento.
De otra parte, quincenalmente se llevó al Comité de Proyectos el seguimiento de los proyectos en desarrollo priorizando las alertas y aspectos estratégicos para gestión de las diferentes instancias. Se llevaron a cabo 5 sesiones de seguimiento.
Por lo anterior, se puede concluir que ha sido efectivo el control, pues una vez aplicado, no se ha materializado el riesgo.</t>
  </si>
  <si>
    <t>1. Bases diligenciadas y correo con solicitud de actualización.
2. Actas del Comité de Proyectos donde se avanza con el seguimiento.</t>
  </si>
  <si>
    <t>Para el periodo evaluado, se llevaron a cabo 5 Comités de Proyectos de seguimiento donde se reportaron alertas y aspectos relevantes en el desarrollo de los proyectos actuales de la empresa. Por su parte, en el avance de las sesiones del Comité se van revisando y sugiriendo mejoras en los reportes hacia las subgerencias por parte de la Secretaría Técnica.</t>
  </si>
  <si>
    <t>Actas del Comité de Proyectos donde se avanza con el seguimiento.</t>
  </si>
  <si>
    <t>Dentro del tercer cuatrimestre, la Dirección de predios, en conjunto con el equipo de trabajo, viene adelantando la gestión predial de los proyectos Triángulo de Fenicia y Proscenio, en donde se ha venido realizando un seguimiento a los 9 predios sujetos de adquisición</t>
  </si>
  <si>
    <t>Para el seguimiento se trabaja con una herramienta diseñada para llevar el control de los pagos</t>
  </si>
  <si>
    <t>Revisión del proceso de oferta de compra, notificaciones de las ofertas de compra, resoluciones de expropiación, notificaciones de las resoluciones de expropiación y ejecutorias</t>
  </si>
  <si>
    <t>El proceso cuenta con herramienta de seguimiento en donde se evidencia los números de resoluciones de las ofertas de compraventa, resoluciones, expropiación y sus respectivas notificaciones</t>
  </si>
  <si>
    <t>El Supervisor del contrato, en la revisión de informes de actividades mensuales, verificó el cumplimiento de las cláusulas del contrato, sin embargo, no encontró inconsistencias, por lo tanto, no se reportaron alertas.
Durante el tercer cuatrimestre de 2023, los líderes SIG y la Jefe del Área se reunieron para realizar el Comité de Autoevaluación, en el cual se revisó temas de manejo adecuado de la información, sin embargo, no encontró inconsistencias, en consecuencia no se reportaron alertas.</t>
  </si>
  <si>
    <t xml:space="preserve">- Acta de comité de autoevaluación </t>
  </si>
  <si>
    <t>La SGU realizó la capacitación de directrices y adecuado tratamiento de datos e información confidencial de manera presencial en el Comité de la Subgerencia de Gestión Urbana que se llevó a cabo el 25 de septiembre de 2023 con equipo SGU.</t>
  </si>
  <si>
    <t>De acuerdo a las metas plan de desarrollo (2020 - 2024) establecidas, la Subgerencia definió 5 ámbitos territoriales, con el fin de realizar un análisis urbano regional, identificar y evaluar áreas de oportunidad que han permitido de acuerdo con su priorización, la formulación de proyectos de Desarrollo y Renovación Urbana. A continuación, se listan los Planes Parciales De Renovación Urbana que se encuentra en proceso de formulación para el periodo 2023
1. PIEZA CENTRO: 
• Plan Parcial de Renovación Urbana Centro San Bernardo                                                                                                             
2. BORDES
• Modificación de Formulación de Plan Parcial Tres Quebradas
3. REENCUENTRO:  
• Modificación del Plan Parcial de Renovación Urbana Estación calle 26
• Formulación de Plan Parcial de Renovación Urbana Calle 24
4. CORREDORES:  
• Formulación del Plan Parcial de Renovación Urbana Calle 72
5. AGLOMERACIONES ECONÓMICAS:
• Apoyo a la formulación del instrumento de planeamiento en la definición e incorporación de propuesta estratégica de reactivación económica.
Se actualizaron los cronogramas de actividades e hitos para la formulación, radicación y adopción de los planes parciales, sobre los cuales se realiza seguimiento al cumplimiento de actividades.</t>
  </si>
  <si>
    <t>- Cronogramas actualizados de los proyectos</t>
  </si>
  <si>
    <t>La SGU actualizó la documentación del proceso durante la vigencia del tercer cuatrimestre de 2023</t>
  </si>
  <si>
    <t>- Caracterización proceso Formulación de instrumentos actualizada</t>
  </si>
  <si>
    <t>Como parte de la trazabilidad de los proyectos se mantiene la evidencia de los seguimientos y decisiones con las diferentes entidades que participan en la formulación de proyectos mediante actas de reuniones en las carpetas de cada proyecto.</t>
  </si>
  <si>
    <t>- Actas de reuniones con entidades</t>
  </si>
  <si>
    <t xml:space="preserve">Durante el tercer cuatrimestre de 2023 se actualizó la base de datos de consultores con alto grado de experticia para la elaboración de estudios técnicos. </t>
  </si>
  <si>
    <t>- Bases de datos de experticia de consultores</t>
  </si>
  <si>
    <t xml:space="preserve">Mediante el FUSS (formato único de seguimiento sectorial), ciclo de estructuración de proyectos,  plan de acción e indicadores de gestión se realiza seguimiento al cumplimiento de las actividades de la formulación de proyectos. </t>
  </si>
  <si>
    <t>- Seguimiento FUSS</t>
  </si>
  <si>
    <t>Todos las solicitudes radicadas en la DGC se tramitan a través de la plataforma transaccional SECOP II y se constata su recomendación previa de trámite, a través de las actas de las respectivas sesiones del comité de contratación.</t>
  </si>
  <si>
    <t>En el  tercer cuatrimestre de 2023 se han  adelantado 11 comités  de contratación, sus correspondientes actas  se encuentran alojadas en el TAMPUS:
Actas del Comité de Contratación</t>
  </si>
  <si>
    <t xml:space="preserve">En el tercer cuatrimestre de 2023 se ha hecho seguimiento a la base  de datos con las necesidades de contratación de la Empresa donde se tienen en cuenta todos los rubros con el fin de definir cronogramas de actividades y generar alertas tempranas a las áreas generadoras de la necesidad
</t>
  </si>
  <si>
    <t>Matriz creada a través de Google Drive para revisión permanente 
 https://docs.google.com/spreadsheets/d/1PZTMXwKgbHKifOoBKfE4bekBM7cZgXX6/edit?rtpof=true#gid=961944946</t>
  </si>
  <si>
    <t>La Dirección de Gestión Contractual adelanta seguimiento a los tramites a través de la base de datos, esta misma se actualiza  de conformidad con los tramites radicados y gestionados en la DGC, de esta manera en caso de ser devueltos los procesos contractuales por no cumplir con lo establecido con lo dispuesto en SIG se adelanta el seguimiento correspondiente en esta herramienta.</t>
  </si>
  <si>
    <t xml:space="preserve">El seguimiento se adelanta a través de una aplicación a la cual tienen acceso todos los colaboradores de la DGC, en la cual se evidencia información importante, tal como fecha de radicado, días que lleva en gestión, tipo de tramite, abogado asignado, entre otros.
https://datastudio.google.com/embed/u/0/reporting/aca42cb0-a1c6-44e1-ba88-9a5e5b4d6b57/page/p_r3pc1j82sc </t>
  </si>
  <si>
    <t>Socialización de los formatos actualizados en la presente vigencia a través de correo electrónico y lista de asistencia a reunión de socialización.</t>
  </si>
  <si>
    <t>Socialización de los formatos actualizados en la presente vigencia a través de correo electrónico.</t>
  </si>
  <si>
    <t>Durante el período, se realizaron las siguientes actividades:
*Actas de recibo parcial de obra veintiún (21)
*Actas de recibo parcial estudios y diseños dos (2)</t>
  </si>
  <si>
    <t>Durante el cuatrimestre se realizaron los siguientes comités de seguimiento:
*Proyecto Alcaldía Local de Mártires: 11 Actas 
*Proyecto Centro de Talento Creativo: 16 Actas
*Proyecto con Secretaría de Educación:
Colegio Teresa Martínez de Varela: 17 actas
Colegio San Francisco: 19 actas
*Proyecto Plan Director Eléctrico:10 Actas
*Proyecto obra Edificio Siberia:15 actas
*Proyecto obra Edificio de mantenimiento: 15 actas</t>
  </si>
  <si>
    <t xml:space="preserve">*Proyecto Alcaldía Local de Mártires: Actas: No. 77 a la 87.
*Proyecto Centro de Talento Creativo: Actas de la No.44 a la No.59
*Proyecto con Secretaría de Educación:
Colegio Teresa Martínez de Varela: Actas de la No.67 a la 83
Colegio San Francisco: Actas del No.84 a la 103
*Proyecto Plan Director Eléctrico: Actas de la 001 a la 010.
*Proyecto obra Edificio Siberia: Actas de la No.23 a la 37
*Proyecto obra Edificio de mantenimiento: Actas de la No. 23 a la 37
</t>
  </si>
  <si>
    <t>Durante el período se revisaron y verificaron los requisitos mínimos para entrega de obra, para los siguientes proyectos:
*Porvenir Etapa VIIIB: Un (1) formato:
*Porvenir Etapa VIIC: Un (1) formato
*Porvenir Etapa VIIB: Un (1) formato
*Usme 2 IDIPRON: Un (1) formato</t>
  </si>
  <si>
    <t>En la reunión de coordinación No.16 de fecha 27 de noviembre de 2023, en el punto No.2, temas varios de calidad, se realizó la Socialización requisitos exigidos por las Entidades Competentes, de acuerdo a lo establecido en el Procedimiento PD-90 Recibo y entrega de obras y áreas de cesiones públicas.</t>
  </si>
  <si>
    <t>2023 11 27  _Acta No. 16
2023 11 27_ Asistencia Acta No. 16</t>
  </si>
  <si>
    <t>Para el cuatrimestre, se realizaron las siguientes validaciones:
En el componente audiovisual se produjeron 18 videos externos que se han compartido y han requerido verificación por las diferentes áreas que son generadoras de la información.
•	13-09-2023 Video reel de entrevistas ciudadanía en Punto de experiencia y Atención a la Ciudadanía
•	3/10/2023 Realización video contexto reformulación Plan Parcial Usme 3 Quebradas
•	07-10-2023 Video evento simbólico presentación a SDP Reformulación PP Tres Quebradas
•	9/10/2023 Reel Avenida Usminia
•	29-10-2023 Video evento vivienda social de calidad-2023
•	17-10-2023 Videos Lotes Atalayas, 
•	17-10-2023 Videos lotes Renacer central
•	17-10-2023 Videos lotes Villa Javier
•	8-11-2023 Loop Actuaciones Estratégicas Distrito Aeroportuario        
•	21-11-2023 Video 5 premios a RenoBo por estrategias de ecourbanismo y construcción sostenible.
•	09-11-2023 Nota audiovisual del Recorrido con Comunidad del Plan Parcial Calle 72
•	22-11-2023 Montaje Socialización Taller AEDA   
•	22-11-2023 Reel Recorrido AEDA  
•	02-11-2023 Graficación video reel avance Parque 5 
•	21-12-2023 Nota audiovisual Entrega colegio Teresa Martínez de Varela.
•	05-12-2023 Taller euPolis líderes del Plan Parcial Calle 24      
•	13-12-2024 Nota Hallazgos Arqueológicos CHSD
•	26-12-2023 VIDEO ONBOARDING - Atención al ciudadano</t>
  </si>
  <si>
    <t>Correo electrónico de aprobación</t>
  </si>
  <si>
    <t>Se estructuró para el 2023 una campaña de comunicación interna, a través de la cual se pensó divulgar el procedimiento para las solicitudes de comunicaciones,  sin embargo, con el cambio de identidad de marca y actualización de formatos, se retaso el envío de esta campaña, se tiene previsto realizarla en el primer trimestre de 2024.</t>
  </si>
  <si>
    <t>Se anexará soporte del envío de campaña en próximo cuatrimestre</t>
  </si>
  <si>
    <t>Durante el tercer cuatrimestre de 2023 se realizó un comité de autoevaluación, donde se contextualizó al equipo sobre la importancia del uso debido de la información y se reiteró la relevancia de la permanente revisión y aplicación del código de integridad de la Empresa, se instó a la incorporación permanente de acciones enmarcadas en la ética profesional y por ende evitar la materialización de riesgos de corrupción. En ese sentido, de acuerdo a lo actuado y a los seguimientos realizados, se concluye que no se ha presentado reporte de la materialización de los riesgos definidos; Se reiteró la relevancia de la participación del equipo a las sesiones de socialización de las actividades programadas por la Subgerencia de Gestión Corporativa, en el marco del código de integridad y la cultura de integridad en cuanto a valores, prácticas y acuerdos de comportamiento.
Se diligenciaron los formatos de seguimiento para la ejecución del plan de gestión de los proyectos San Bernardo Centro, Fenicia, Calle 26 Manzana 7 y Proscenio, los cuales se encuentran ubicados en las carpetas de los respectivos proyectos</t>
  </si>
  <si>
    <t xml:space="preserve">Acta_Comite_Autoevaluacion
Formatos de Seguimiento </t>
  </si>
  <si>
    <t>Los contratos suscritos en la vigencia para la Oficina de Gestión Social, cuentan con la obligación,  "Guardar estricta reserva sobre toda la información y documentos que tenga acceso, maneje en desarrollo de su actividad o que llegue a conocer en desarrollo del contrato y que no tenga carácter de pública. En consecuencia, se obliga a no divulgar por ningún medio dicha información o documentos a terceros, sin la previa autorización escrita de la EMPRESA."; se ponen como evidencia los 24 contratos suscritos: 160-2023, 211-2023,212-2023, 214-2023, 226-2023, 229-2023, 231-2023. 233-2023, 234-2023, 236-2023, 237-2023, 242-2023, 243-2023, 244-2023, 246-2023, 254-2023, 255-2023, 258-2023, 259-2023, 260-2023, 261-2023, 262-2023, 266-2023 y 271-2023</t>
  </si>
  <si>
    <t>Contratos de prestación de servicios</t>
  </si>
  <si>
    <t xml:space="preserve">* Correo que indica el manejo y responsabilidad de los bienes
</t>
  </si>
  <si>
    <t>correo indicando el manejo de los bienes</t>
  </si>
  <si>
    <t xml:space="preserve">1. Cuadro de contratación del proceso - seguimiento Nov-Dic-23.
2. Informe Apoyo a Supervisión Cto. 241-23
</t>
  </si>
  <si>
    <t xml:space="preserve">1. Adición y prórroga Cto. 241-23 UT GIAF
2. Acta Inicio Cto. 249-23 UNIÓN TEMPORAL LA PREVISORA S.A. - SEGUROS GENERALES
SURAMERICANA S.A
</t>
  </si>
  <si>
    <t xml:space="preserve">Contratos  celebrados: 
* Acta de Inicio - Cto. 350-23 Servicio  Transporte - 
* Acta de inicio - Cto. 358-23 Intermediario de Seguros - Correcol 
</t>
  </si>
  <si>
    <t>* Servicios tramitados y contratados a través de la plataforma Secop, conforme a los lineamientos del Manual de contratación del la Empresa.</t>
  </si>
  <si>
    <t xml:space="preserve">Expedientes contratos sistema SGDEA- Tampus:
*  No. 350-23 Servicio Transporte 
* No. 358-23 Correcol Intermediario de seguros
</t>
  </si>
  <si>
    <t xml:space="preserve">*Durante 3er cuatrimestre los colaboradores de Gestión Documental, verificaron el contenido y estado de los expedientes solicitados en calidad de préstamo mediante correo electrónico. 
*Se diligencio el formato FT -  111,  se realizó seguimiento y solicitud de devolución y/o renovación del mismo. 
*Una vez se realizó la devolución de los expedientes, se realiza la ubicación topográfica en las correspondientes unidades de conservación. </t>
  </si>
  <si>
    <t xml:space="preserve">*Se realizó la socialización del Plan de Emergencias, a todos los colaboradores de la Empresa. </t>
  </si>
  <si>
    <t xml:space="preserve">Desde la Ventanilla Única de Correspondencia realizó la recepción y entrega formal en el FT -33  aquellos documentos en soporte físico recibidos en el cuatrimestre al Centro de Administración Documental- CAD para su posterior inserción en los expedientes. </t>
  </si>
  <si>
    <t xml:space="preserve">Los colaboradores del proceso de Gestión Documental realizaron la recepción, clasificación e inserción de los documentos recibidos en los expedientes correspondientes. </t>
  </si>
  <si>
    <t>*Los colaboradores del proceso recibieron y gestionaron las solicitudes de creación de expedientes electrónicos que cumplieran con las características establecidas en Manual de Gestión Documental MN-10</t>
  </si>
  <si>
    <t xml:space="preserve">*Se crearon los expedientes electrónicos en el SGDEA- TAMPUS, de acuerdo con las solicitudes recibidas mediante correo electrónico. </t>
  </si>
  <si>
    <t xml:space="preserve">Los nuevos procesos judiciales que han llegado, han sido designados a los apoderados de acuerdo a la experiencia y experticia en procesos judiciales similares  </t>
  </si>
  <si>
    <t xml:space="preserve">Las evidencias se encuentran en la matriz de seguimiento y en las actas de seguimiento a los procesos judiciales que lleva a cabo el equipo de defensa judicial </t>
  </si>
  <si>
    <t xml:space="preserve">El dependiente judicial realiza una verificación de todos los estados de los procesos judiciales tres veces por semana o más si es necesario, en este cuadrimestre llegaron 15 tutelas y se terminó el corte a 31 de diciembre con 112 procesos judiciales </t>
  </si>
  <si>
    <t xml:space="preserve">Matriz de seguimiento a los procesos de defensa judicial </t>
  </si>
  <si>
    <t xml:space="preserve">El dependiente judicial y los apoderados han realizado un seguimiento constante a sus procesos judiciales y las actuaciones se han incorporado en la matriz de seguimiento de los procesos judiciales </t>
  </si>
  <si>
    <t xml:space="preserve">Las evidencias se encuentran en la matriz de seguimiento de los procesos judiciales </t>
  </si>
  <si>
    <t xml:space="preserve">Se han realizado reuniones con el equipo de defensa judicial donde cada uno de los abogados expone cada uno de sus procesos </t>
  </si>
  <si>
    <t xml:space="preserve">Calendario </t>
  </si>
  <si>
    <t xml:space="preserve">Se sostuvo reunión con los funcionarios del SIPROJ WEB, donde se revisaron cada uno de los procesos judiciales en cabeza de la empresa para verificar su respectiva actualización </t>
  </si>
  <si>
    <t xml:space="preserve">Las evidencias se encuentran en el SIPROJ WEB </t>
  </si>
  <si>
    <t xml:space="preserve">*Desde gestión ambiental se realizó la ejecución de las actividades programadas de manera mensual sobre la  ejecución del PIGA, el cual se realiza reporte mensual en el Plan de Acción.
*Se realizó procesos de divulgación, capacitación y campañas del PIGA para los colaboradores, dando cumplimiento a la política ambiental.
</t>
  </si>
  <si>
    <t>1. Plan de Acción, reporte PIGA 
2. Presentación  de capacitaciones y campañas.
Campañas, piezas gráficas y capacitaciones presenciales y vía correo dando cumplimiento al plan de acción</t>
  </si>
  <si>
    <t>*Se está organizando la información de:
1- Reporte de seguimiento del segundo semestre de la vigencia 2023 para presentación a la Secretaría Distrital de Ambiente
- Presentación Cuenta Anual Vigencia 2024 SIVICOF</t>
  </si>
  <si>
    <t>*Auditoria externa por parte de ARL SURA</t>
  </si>
  <si>
    <t>1. Listados de participación
2.Documento Capacitación</t>
  </si>
  <si>
    <t>1. Correo de envío para aprobación protocolo de seguridad y protocolo de seguridad definitivo</t>
  </si>
  <si>
    <t>* Se consolidaron las observaciones del Protocolo de seguridad y se envío para aprobación de la Subgerente de Gestión Corporativa</t>
  </si>
  <si>
    <t>1. Correos electrónicos de evidencia de verificación del proceso de pagos</t>
  </si>
  <si>
    <t xml:space="preserve">*Se realizaron las respectivas validaciones y verificaciones de los procesos de pago </t>
  </si>
  <si>
    <t>1.Correo de envío para aprobación protocolo de seguridad y protocolo de seguridad definitivo</t>
  </si>
  <si>
    <t>*Se consolidaron las observaciones del Protocolo de seguridad y se envío para aprobación de la Subgerente de Gestión Corporativa</t>
  </si>
  <si>
    <t>1.Correos electrónicos de evidencia de verificación del proceso de pagos</t>
  </si>
  <si>
    <t>1.Acción de tratamiento finalizada</t>
  </si>
  <si>
    <t>*Acción de tratamiento finalizada en el primer cuatrimestre del año 
https://www.renobo.com.co/es/node/3703</t>
  </si>
  <si>
    <t>1.Conciliaciones procesos Formatos de conciliación de información financiera ejecutada</t>
  </si>
  <si>
    <t>*Se realizó la conciliación de información confrontando  la información registrada frente a la ejecutada de los recursos financieros de la Empresa, con el propósito de asegurar el seguimiento a los recursos financieros de la empresa.</t>
  </si>
  <si>
    <t>N(A</t>
  </si>
  <si>
    <t>No se realizaron sesiones de comité financiero y de Inversión en el último cuatrimestre de 2023</t>
  </si>
  <si>
    <t>1.Documento en cuál se evidencia el cruce de auxiliares versus la declaración a presentar.
2.Documento conciliaciones (Se revisaron los movimientos contables conforme a libros auxiliares, suministrados de acuerdo a muestra seleccionada.)
3.Hoja de ruta en la cual se valida la auto renta declarada tanto en base como en porcentaje aplicado.
4.Hoja de ruta donde se evalúa la oportunidad de pago del periodo del mes anterior
5.Hoja de ruta en la cual se valida la fecha límite de presentación del impuesto a presentar</t>
  </si>
  <si>
    <t>*Seguimiento de la revisión y verificación de la información tributaria por parte de la revisoría fiscal y asesor tributario</t>
  </si>
  <si>
    <t>1.Hojas de ruta del proceso de verificación y validación de los formularios de declaración de impuestos realizadas.</t>
  </si>
  <si>
    <t>*Se realizó la presentación de las obligaciones tributarias de la Empresa, con la correspondiente validación y revisión de la Revisoría fiscal y Asesor Tributario, como evidencia se remiten las hojas de ruta del proceso</t>
  </si>
  <si>
    <t>1.Hoja de vida indicador: Oportunidad en la entrega de informes del proceso a entidades administrativas de control
2.Hoja de vida indicador: Oportunidad en la presentación y pago de las Obligaciones Tributarias</t>
  </si>
  <si>
    <t>*Se realizó el seguimiento mensual de los reportes a entes internos y externos a través de la medición de los indicadores de gestión financiera, donde se encuentra establecido el reporte, la periodicidad y la fecha límite de reporte Vs. La fecha del reporte enviado.</t>
  </si>
  <si>
    <t xml:space="preserve">1. Hoja de los indicadores </t>
  </si>
  <si>
    <t>*Para realizar el control del cumplimiento a la entrega de reportes a entes internos y externos de vigilancia y control,  se realiza el seguimiento de los entregables a través del monitoreo y medición de los indicadores de entrega de informes y presentación, obligaciones tributarias; en este indicador se tiene establecido la periodicidad en la cual se debe realizar el reporte y en la fecha que se reportó, evidenciando el control y el acompañamiento que se realiza.</t>
  </si>
  <si>
    <t>1. Informe proveedor de servicios TI</t>
  </si>
  <si>
    <t>Cronograma de Mantenimiento</t>
  </si>
  <si>
    <t>Se da continuidad al cronograma establecido de mantenimiento correctivo.</t>
  </si>
  <si>
    <t>Reporte de acompañamiento Orden de servicio.
Seguimiento de mantenimiento preventivo y correctivo</t>
  </si>
  <si>
    <t>1. Proceso de compra completado (Licencias de uso y operación)</t>
  </si>
  <si>
    <t>1. Cuadro de control adquisición de productos</t>
  </si>
  <si>
    <t>*Seguimiento a la contratación de las necesidades de infraestructura de TI</t>
  </si>
  <si>
    <t>1. Matriz entrega de usuarios nuevos y registro de usuarios Fiducias.</t>
  </si>
  <si>
    <t>*Se registran 36 solicitudes de acceso lógico por parte de los supervisores de contratos en el sistema JSP7</t>
  </si>
  <si>
    <t>1. Ordenes de servicio de mantenimiento correctivo</t>
  </si>
  <si>
    <t>*Gestión del contrato de mantenimiento de equipos</t>
  </si>
  <si>
    <t>1. Informes Entuity meses septiembre a noviembre de 2023</t>
  </si>
  <si>
    <t>*Revisión de la plataforma de monitoreo de infraestructura de TI</t>
  </si>
  <si>
    <t xml:space="preserve">FT-216 Acuerdo de confidencialidad, declaración de impedimentos, inhabilidades y conflictos de intereses V2,  suscrito por todos los auditores de cada una de las auditorias 	</t>
  </si>
  <si>
    <t>Drive Computador Jefe Oficina de Control Interno Auditorias</t>
  </si>
  <si>
    <t>Acta de Comité CICCI  No.2 del 3 de mayo de 2023</t>
  </si>
  <si>
    <t xml:space="preserve">El Estatuto y Código de Ética se actualizó y se aprobó en el comité CICCI no. 2 de 2023,  una vez se firme la resolución, se procederá a su socialización a los Auditores de la OCI y al grupo de Auditores de Calidad. </t>
  </si>
  <si>
    <r>
      <t>Plan Anual de Auditorías aprob</t>
    </r>
    <r>
      <rPr>
        <sz val="10"/>
        <rFont val="Arial Narrow"/>
        <family val="2"/>
      </rPr>
      <t>ado el 26 de Enero de 2023</t>
    </r>
    <r>
      <rPr>
        <sz val="10"/>
        <color theme="1"/>
        <rFont val="Arial Narrow"/>
        <family val="2"/>
      </rPr>
      <t xml:space="preserve"> Acta No. 1 Comité CICCI, Este plan cuenta con todas las hojas donde se realizó el análisis y se determinó el universo de auditorias para la Empresa.</t>
    </r>
  </si>
  <si>
    <t>Acta No. 1 Comité CICCI
Reporte Indicadores  http://186.154.195.124/mipg-sig?title=&amp;field_proceso_target_id=160</t>
  </si>
  <si>
    <t>1. FT-116 Evaluación del desempeño del Auditor V3 de julio de 2023
2. Seguimiento semestral Indicador denominado "Efectividad de las Acciones Formuladas en los Planes de Mejoramiento por Procesos."</t>
  </si>
  <si>
    <t>1. FT-116 Evaluación del desempeño del Auditor V3 de julio de 2023
2. http://186.154.195.124/mipg-sig?title=&amp;field_proceso_target_id=160
Indicadores Evaluación y Seguimiento Diciembre 2022 y marzo 2023</t>
  </si>
  <si>
    <t xml:space="preserve"> FT-116 Evaluación del desempeño del Auditor V3 de julio de 2023</t>
  </si>
  <si>
    <t>FT-116 Evaluación del desempeño del Auditor V3 de julio de 2023</t>
  </si>
  <si>
    <t>Producto de esta auditoria y de la auditoria de precertificación, el proceso cuenta con 22 Acciones de mejora en Plan de Mejoramiento, de las cuales 21 se cerraron en la vigencia 2022 y queda pendiente una (1) acción para cumplir en la vigencia 2023.</t>
  </si>
  <si>
    <t>Seguimiento Plan de Mejoramiento por procesos publicado en la Página Web</t>
  </si>
  <si>
    <t xml:space="preserve">Seguimiento disponible en Drive denominado seguimiento de los procesos disciplinarios, compartido con la profesional y jefe de la oficina de Control Disciplinario Interno y Actas de reunión:                                                                                                                                                                                                                                                                                                                                                      No. 9 de fecha 29 de septiembre de 2023.                                                                                                                                                                                                                                                                                                                                                                                                                                                                                 No. 10 de fecha 27 de octubre de 2023.                                                                                                                                                                                                                                                                                                                                                                                                                                                                                                                                                                                                                                                                                                                                                                                                                                                                                                                                                                            No. 11 de fecha 30 de noviembre de 2023.                                                                                                                                                                                                                                                                                                                                                                                                                                                                                   No. 12 de fecha 5 de diciembre de 2023 (esta no se anexa, ya que la información contenida en ella esta afectada por reserva legal).                                                                                                                                                                                                                                                                                                                                                                                                                                                                                                                                                                                                                                                                                                                                                                                                                                                                                                                                                                        </t>
  </si>
  <si>
    <t xml:space="preserve">Acta de reunión No. 09 de fecha 29 de septiembre de 2023. Acta de reunión No. 010 de fecha 26 de octubre de 2023. Acta de reunión No. 11 de fecha 27 de noviembre de 2023. Acta de reunión No. 12 de fecha 6 de diciembre de 2023, (Nota: Las actas fueron incluidas en el link de seguimiento de disciplinarios). </t>
  </si>
  <si>
    <t xml:space="preserve">Reuniones en las que se verificaron los términos de prescripción de procesos, a saber:                                                                                                                                                                                                                                                                                                                                                                            Reunión No 1 de fecha 29 de septiembre de 2023, acta No. 9.                                                                                                                                                                                                                                                                                                                                                                                                                                                    Reunión No. 2 de fecha 26 de octubre de 2023, acta No. 10                                                                                                                                                                                                                                                                                                                                                                                                                                                           Reunión No. 3 de fecha 27 de noviembre de 2023, acta No. 11                                                                                                                                                                                                                                                                                                                                                                                                                                   Reunión No. 4 de fecha 6 de diciembre de 2023.                                                                                                                                                                                                                                                                                                                                                                                                                                                                 Se actualizó el archivo de seguimiento disponible en Drive con las actuaciones realizadas en el mes, en el momento contamos con 31 procesos disciplinarios a fecha 31 de diciembre de 2023.                                                                                                                                                       </t>
  </si>
  <si>
    <t>Seguimiento disponible en Drive compartido con la profesional y jefe de la oficina y Actas de reunión:                                                                                                                                                                                                                                                                                                                                                Acta No. 9 de fecha 29 de septiembre de 2023.                                                                                                                                                                                                                                                                                                                                                                                                                                                                            Acta No. 10 de fecha 26 de octubre de 2023                                                                                                                                                                                                                                                                                                                                                                                                                                                                           Acta No. 11 de fecha 27 de noviembre de 2023.                                                                                                                                                                                                                                                                                                                                                                                                                                                                          Acta No. 11 de fecha 6 de diciembre de 2023, Actualmente contamos con 31 procesos disciplinarios activos, se incluye cuadro del total de procesos y la etapa en que están.</t>
  </si>
  <si>
    <t xml:space="preserve">Correos electrónicos - Solicitud de Prestamos Documentales. 
Formato FT - 111 ( 3er primer cuatrimestre) prestamos Archivo Central. 
Formato FT - 111 ( 3er primer cuatrimestre) prestamos CAD.
Correos  electrónicos - Solicitud devolución Prestamos documentales </t>
  </si>
  <si>
    <t xml:space="preserve">PINAR </t>
  </si>
  <si>
    <t xml:space="preserve">Lista de Asistencia </t>
  </si>
  <si>
    <t xml:space="preserve">FT - 33 Formato Único de Inventario Documental - (Traslados). </t>
  </si>
  <si>
    <t xml:space="preserve">Hoja de control evidenciando la inserción documental </t>
  </si>
  <si>
    <t>Correo electrónicos solicitud creación de expedientes.</t>
  </si>
  <si>
    <t xml:space="preserve">Pantallazos Expedientes SGDEA </t>
  </si>
  <si>
    <t>Correo solicitud de formatos</t>
  </si>
  <si>
    <t>1. http://www.eru.gov.co/es/transparencia/planeacion-presupuesto-e-informes/plan-de-accion?title=Plan+anual&amp;field_subcategoria_planeacion_value=All
2.Plan de Trabajo Auditorías de las Auditorias del PAA vigencia 2023 presupuestal</t>
  </si>
  <si>
    <t>1. Plan Anual de Auditoría Vigencia 2023, V1 aprobado el 26 de enero de 2023
2. Plan de Trabajo Auditorías de las Auditorias del PAA vigencia 2023</t>
  </si>
  <si>
    <t>Los auditores líderes prepararon los planes de trabajo de auditoría, los cuales fueron revisados y/o complementados por los auditores acompañantes y por la Jefe de la Oficina de Control Interno para asegurar que se contara con toda la+AN65:AS68 información necesaria para su ejecución.  Los Planes de Trabajo de Auditoría aprobados fueron remitidos a los líderes del proceso y se solicitó la información necesaria para la preparación de las pruebas de auditoria de las Auditorias del PAA vigencia 2023</t>
  </si>
  <si>
    <t>Se les reitera la importancia de revisar la fecha de Inicio y Fin de los controles, ya que son de la vigencia 2022 y la pertinencia de continuar con las acciones en esta vigencia, Adicionalmente se debe solicitar a la Subgerencia de Planeación y Administración de Proyectos SPAP el cambio de fechas a 2024 o se "Aplica a cada Vigencia"</t>
  </si>
  <si>
    <t>Durante el tercer cuatrimestre no se llevaron a cabo procesos de comercialización, por lo cual no se elaboraron documentos que requirieran revisiones. 
Sin embargo se realizó revisión y ajuste a un procedimiento asociado a la comercialización, el PD 89 Arrendamiento de Inmuebles, incluyendo nuevos lineamientos obteniendo una nueva versión que fue socializada a los profesionales de la Dirección.(se adjuntan soportes)
Respecto al procedimiento de ventas de inmuebles se realizará  la revisión  teniendo en encuentra  el proceso de negocio diseñado en el sistema Misional  UNIFIER " BP28_Movilización de activos", así como lo dispuesto en el manual de contratación.</t>
  </si>
  <si>
    <r>
      <t xml:space="preserve">El link para consulta de la nueva versión del procedimiento PD 89 V5:
</t>
    </r>
    <r>
      <rPr>
        <b/>
        <i/>
        <sz val="10"/>
        <color theme="4" tint="-0.249977111117893"/>
        <rFont val="Arial Narrow"/>
        <family val="2"/>
      </rPr>
      <t>http://10.115.245.74/mipg-sig?field_proceso_target_id=154</t>
    </r>
    <r>
      <rPr>
        <sz val="10"/>
        <color theme="1"/>
        <rFont val="Arial Narrow"/>
        <family val="2"/>
      </rPr>
      <t xml:space="preserve">
Evidencias de Socialización del procedimiento PD 89 : Listas de asistencia y agendas (dos sesiones)</t>
    </r>
  </si>
  <si>
    <t>- Presentación capacitación directrices y adecuado tratamiento de datos e información confidencial.</t>
  </si>
  <si>
    <t>Proyecto Alcaldía de Mártires:
*ACTA PARCIAL DE OBRA No. 18 CTO 003 DE 2021 - (ALM)
*ACTA PARCIAL DE OBRA No. 19 CTO 003 DE 2021 - (ALM)
Proyecto Centro de Talento Creativo
*ACTA PARCIAL No.11 CTO 001-2020 (CTC)
*ACTA PARCIAL No.12 CTO 001-2020 (CTC)
*ACTA PARCIAL No.13 CTO 001-2020 (CTC)
*ACTA PARCIAL No.14 CTO 001-2020 (CTC)
Proyecto con Secretaría de Educación:
Colegio Teresa Martínez de Varela: Acta de Entrega Parcial de Obra - Colegio Teresa Martínez de Varela (antes La Magdalena).
Acta parcial E2023006569
Acta parcial E2023007725
Acta Parcial E2023008411
Acta Parcial E2023009561
Acta Parcial E2023010466
Colegio San Francisco:
Acta Parcial E2023007441 consorcio es 15
Acta Parcial E2023008344
Acta Parcial E2023009627
Acta Parcial E2023010443
FT-46_Acta_Termin_Fase_Obra_VAP 231218 
Proyecto obra Edificio Siberia:
090-OBRA-SIB-Acta de obra No 4 INF No 06
090-OBRA-SIB-Acta de obra No 4 INF No 06
Proyecto obra Edificio de mantenimiento:
091-OBRA-MANT-Acta de obra No 6 INF No 06
091-OBRA-MANT-Acta de obra No 7 INF No 07
091-OBRA-MANT-Acta de obra No 8 INF No 08.
Primeros auxilios San bernardo Tercer Milenio:
Acta de terminación fase de obra
Proyecto Plan Director Eléctrico:
Acta No.1 de recibo parcial y balance presupuestal Contrato 106 de 2023, período del 20 de septiembre de 2023 al 20 de noviembre de 2023.
Bronx estudios y diseños:
4. FT-49 Acta_ Aprobación Estudios-diseños V2_0 diligenciado PAGO 4 FASE 4
S2023005644_Recibo_a_satisfaccion_PRODUCTO_PARA_PAGO_4_del_Alcance_del_ANEXO_TECNICO_B_aprobado_por_Interventoría</t>
  </si>
  <si>
    <r>
      <rPr>
        <b/>
        <u/>
        <sz val="11"/>
        <rFont val="Arial Narrow"/>
        <family val="2"/>
      </rPr>
      <t>PORVENIR ETAPA VIIIB:</t>
    </r>
    <r>
      <rPr>
        <sz val="11"/>
        <rFont val="Arial Narrow"/>
        <family val="2"/>
      </rPr>
      <t xml:space="preserve">
FT-193 Reporte Porvenir 8B
</t>
    </r>
    <r>
      <rPr>
        <b/>
        <u/>
        <sz val="11"/>
        <rFont val="Arial Narrow"/>
        <family val="2"/>
      </rPr>
      <t>PORVENIR ETAPA VIIC:</t>
    </r>
    <r>
      <rPr>
        <sz val="11"/>
        <rFont val="Arial Narrow"/>
        <family val="2"/>
      </rPr>
      <t xml:space="preserve">
FT-193 Reporte Porvenir 7C
</t>
    </r>
    <r>
      <rPr>
        <b/>
        <u/>
        <sz val="11"/>
        <rFont val="Arial Narrow"/>
        <family val="2"/>
      </rPr>
      <t xml:space="preserve">
PORVENIR ETAPA VIIC:</t>
    </r>
    <r>
      <rPr>
        <sz val="11"/>
        <rFont val="Arial Narrow"/>
        <family val="2"/>
      </rPr>
      <t xml:space="preserve">
FT-193 Reporte Porvenir 7B
</t>
    </r>
    <r>
      <rPr>
        <b/>
        <u/>
        <sz val="11"/>
        <rFont val="Arial Narrow"/>
        <family val="2"/>
      </rPr>
      <t>USME 2 IDIPRON:</t>
    </r>
    <r>
      <rPr>
        <sz val="11"/>
        <rFont val="Arial Narrow"/>
        <family val="2"/>
      </rPr>
      <t xml:space="preserve"> actas de comité y la revisión de los informes de interventoría.
</t>
    </r>
  </si>
  <si>
    <t>Cada dos semanas, la Dirección Técnica de Estructuración de Proyectos, realiza mesas de trabajo con los lideres de cada uno de los proyectos para adelantar el seguimiento al tablero de proyectos, en el cual se describen los avances y dificultades presentados en los diferentes proyectos priorizados por la empresa, que se encuentran a su cargo y que son responsabilidad de la SGI.</t>
  </si>
  <si>
    <t>*Informe de supervisión dirigido a la SDHT del Convenio Interadministrativo 407 de 2013.</t>
  </si>
  <si>
    <t>*Calendario G-Meet - Información sobre las mesas de trabajo realizadas con la SDHT de cara a la liquidación de los Convenios Interadministrativos 206 ,268 del 2014 y 464 del 2016.
*Actas de comité operativo del Convenio Interadministrativo 407 de 2013 efectuadas en el periodo de septiembre de diciembre de 2023.
*Minuta modificatorio 10 prórroga 8 al Convenio Interadministrativo 407 de 2013.</t>
  </si>
  <si>
    <t xml:space="preserve">
* De conformidad con lo establecido en el procedimiento PD-59 Administración de Inventarios, se realizó la toma del inventario general de la Empresa.
* Se actualizó el inventario con la adquisición de bienes.
* Teniendo en cuenta el retiro de algunos directivos y contratistas, se procedió a realizar la verificación del inventario asignado y expedición de Paz y Salvos
* Se reportó cambios de inventario por parte de Jefes, supervisores  y TICs.
* Se realizó comité de baja para la salida del inventario de dos equipos de cómputo y dos licencias.</t>
  </si>
  <si>
    <t>* Informe resultado toma Inventario 2023
* Se adjunta el formato de inventario de tres usuarios debidamente firmados y respectivos Paz y Salvos. 
*Correo actualizando inventarios
*Acta de comité 04-2023 - Baja de Bienes</t>
  </si>
  <si>
    <t>*Los profesionales que integran el proceso de servicios logísticos en coordinación con la Subgerente de Gestión Corporativa, mensualmente realizaron el seguimiento  a la ejecución del plan de contratación del proceso, lo cual permitió definir los procesos prioritarios que debían quedar contratados.
*Durante el tiempo de ejecución de los contratos, en cumplimiento de los roles de supervisión para los contratos de servicios, se desarrollan actividades para hacer el  seguimiento administrativo, técnico y financiero a cada  contrato, lo cual se refleja en los informes de supervisión y actas de liquidación y cierre de estos.</t>
  </si>
  <si>
    <t xml:space="preserve">* Servicios esenciales contratados para la gestión transversal de la Empresa.
</t>
  </si>
  <si>
    <t xml:space="preserve">*Para el último cuatrimestre no se ha evidencio ningún riesgo de este tipo, toda vez que la contracción de los servicios se ha realizado conforme a los lineamientos contractuales y abastecimiento - servicios no técnicos, y el uso de las plataformas tecnológicas estipuladas para este fin, como tienda virtual y Secop.
</t>
  </si>
  <si>
    <t xml:space="preserve">*Los técnicos del proceso realizaron capacitación sobre el manejo de la herramienta de seguimiento a los prestamos documentales. 
</t>
  </si>
  <si>
    <t xml:space="preserve">Registro de Condiciones ambientales  FT 09
Aceptación de Oferta
Planilla de Manteniendo FT - 182
Plan de Emergencias Documentales. 
</t>
  </si>
  <si>
    <t>Socialización plan de emergencias</t>
  </si>
  <si>
    <t>*Durante el 4. cuatrimestre se realizo seguimiento control  y monitoreo al Plan Institucional de Archivos - PINAR -</t>
  </si>
  <si>
    <t xml:space="preserve">*Programa de gestión de calidad - SGDEA.
Se realizó de manera efectiva la renovación y emisión de la totalidad de los certificados de firma digital, asignados a los directivos y supervisores de la Empresa. 
*Se firmo el contrato 414-2023 el cual tiene como objeto el Prestar los Servicios de Adaptación, Implementación, parametrización, Estabilización y Puesta en Marcha del Sistema de Gestión Documental Electrónico de Archivo (SGDEA), en Modalidad de Software como Servicio (Saas), Así como su Mantenimiento Permanente
*Se firmo el contrato 379-2023 cuyo objeto es el" Adquisición de una maquina destructora de papel, para el proceso de eliminación documental".  
</t>
  </si>
  <si>
    <t>Acta de inicio Cto  414 -2023.
Acta de inicio Cto 379-2023</t>
  </si>
  <si>
    <t>Las evidencias se encuentran en los calendarios de cada uno de los abogados de defensa judicial en las reuniones internas que se realizan del equipo. De igual manera las reuniones de seguimiento realizadas por el Subgerente Jurídico realizadas el 20 de octubre, 28 de noviembre y 14 de diciembre de 2023.</t>
  </si>
  <si>
    <t xml:space="preserve">En el presente periodo se han publicado y actualizado los instrumentos relacionados a continuación, los cuales se han socializado con la Empresa a través de correo electrónico y reunión a través de MEET para aclarar dudas al respecto de su uso.
*Modelo de Abastecimiento Estratégico de RENOBO
*PD-105 Programación de la contratación asociada a los rubros de inversión, operación comercial y funcionamiento
* PD-83 Adquisiciones a través de la Tienda Virtual del Estado Colombiano
* FT-242 Estudio previos invitación pública
*FT-210 Estudios y documentación previa para la contratación directa
*FT-228 Solicitud de contratación Prestación de Servicios Personales
*FT-192 Estudios Previos para compras por Tienda Virtual
*GI-55 Guía sobre la etapa precontractual, las modalidades de selección de contratistas y vinculación de colaboradores empresariales de la Empresa
*GI-56 Guía para análisis del sector
*GI-57 Guía sobre la constitución de garantías para los contratos o convenios celebrados por la Empresa de Renovación y Desarrollo Urbano de Bogotá D.C. en calidad de contratante o contratista
*GI-58 Guía sobre las medidas, directrices y procedimientos para asegurar la consecución de los fines de la empresa, el cumplimiento contractual y garantizar el debido proceso
</t>
  </si>
  <si>
    <t>En el presente periodo se han publicado y actualizado los instrumentos relacionados a continuación, los cuales se han socializado con la Empresa a través de correo electrónico y reunión a través de MEET para aclarar dudas al respecto de su uso.
*Modelo de Abastecimiento Estratégico de RENOBO
*PD-105 Programación de la contratación asociada a los rubros de inversión, operación comercial y funcionamiento
* PD-83 Adquisiciones a través de la Tienda Virtual del Estado Colombiano
* FT-242 Estudio previos invitación pública
*FT-210 Estudios y documentación previa para la contratación directa
*FT-228 Solicitud de contratación Prestación de Servicios Personales
*FT-192 Estudios Previos para compras por Tienda Virtual
*GI-55 Guía sobre la etapa precontractual, las modalidades de selección de contratistas y vinculación de colaboradores empresariales de la Empresa
*GI-56 Guía para análisis del sector
*GI-57 Guía sobre la constitución de garantías para los contratos o convenios celebrados por la Empresa de Renovación y Desarrollo Urbano de Bogotá D.C. en calidad de contratante o contratista
*GI-58 Guía sobre las medidas, directrices y procedimientos para asegurar la consecución de los fines de la empresa, el cumplimiento contractual y garantizar el debido proceso</t>
  </si>
  <si>
    <t xml:space="preserve">Campañas implementadas: 
* Plan integral de Movilidad sostenible 
*Charla en reducción plásticos de un solo uso.
*Capacitación de uso adecuado de punto ecológico.
*Piezas gráficas de cero papel y ahorro de energía.
*Bici. Recorrido y charlas de movilidad. 
Capacitación en huertas urbanas y reducción de huella de carbono y huella hídrica.
* Cuantificación residuos sólidos y plan de gestión integral de residuos sólidos ordinarios y peligrosos.
</t>
  </si>
  <si>
    <t>1. Listados de asistencia, correos electrónicos, piezas gráficas.</t>
  </si>
  <si>
    <t>Correo seguimiento SDA 
Comunicación interna I202300356</t>
  </si>
  <si>
    <t>*Se solicita por medio del correo electrónico remitir los formatos correspondientes para realizar los reportes de la vigencia 2023</t>
  </si>
  <si>
    <t xml:space="preserve">
Es importante consolidar el informe una vez se reúna toda la información.
Se les reitera la importancia de revisar la fecha de Inicio y Fin de los controles, ya que son de la vigencia 2022 y la pertinencia de continuar con las acciones en esta vigencia, Adicionalmente se debe solicitar a la Subgerencia de Planeación y Administración de Proyectos SPAP el cambio de fechas a 2024 o se "Aplica a cada Vigencia"</t>
  </si>
  <si>
    <t xml:space="preserve">Durante la vigencia se cumplió con el cronograma de cualificación (10)  el cual fue realizado de manera presencial </t>
  </si>
  <si>
    <t>Se realizo enlace a la oferta e inscripción mensual a las  jornadas de capacitación funcional .</t>
  </si>
  <si>
    <t xml:space="preserve">Matriz de capacitación funcional y Listados de asistencia. </t>
  </si>
  <si>
    <t>*Con el propósito de generar un control que permitan mantener la seguridad de la información, se realiza el acompañamiento técnico a las áreas en la adquisición de productos y/o servicios de tecnología, se mantiene el proceso de generación de copia de seguridad almacenada en los repositorios de la empresa. 
*Se apoya en la supervisión de un desarrollador de bases de datos para el proyecto de unificación de información geográfica.
*Los proveedores de JSP7 y TAMPUS son los encargados de realizar el seguimiento y control de la protección de la información y reportan a la supervisión de los contratos.</t>
  </si>
  <si>
    <t>1. Inclusión de infraestructura necesaria para el ambiente de Georeferenciación en el contrato interadministrativo con ETB. 
1.1.  Gestión para adquisición servidor ArcGis.
2. Contrato DBA (Administrador de la Base de datos Geográfica)
3. Reportes de seguimiento y control de la información de la empresa.</t>
  </si>
  <si>
    <t>*Verificación de la información reportada por el operador del contrato quien mantiene un seguimiento constante del Back up y si es necesario la restauración de información.
*Firma contrato para la adquisición de licenciamiento del servidor ArcGis
*Mesas técnicas con: 
- El proveedor de ArcGis, 
- DBA y encargados de la Subgerencia de Gestión Urbana.
- Proveedor tecnológico ETB. Para afinar requerimientos de infraestructura y programar su entrega. (ambiente de unificación de información en Georeferenciación de la Empresa=</t>
  </si>
  <si>
    <t xml:space="preserve">1. Reporte del operador para seguimiento del Back UP
2, Contrato Arc Gis
3.1 Entrada a Almacén ArcGis server y entrega de servidor
3.2 Informe de actividades DBA.
3.3Anexo técnico contrato ETB.
</t>
  </si>
  <si>
    <t>1. Relación de diligenciamiento de formatos de acceso lógico procesados</t>
  </si>
  <si>
    <t>*Se entregan usuarios y se registran usuarios de Fiducias.</t>
  </si>
  <si>
    <t>*Proceso de adquisición de licencias de Software necesarias para la Subgerencia de Gestión Urbana y el ambiente de Georeferenciación, así como la infraestructura necesaria para soportarlo.</t>
  </si>
  <si>
    <t>*Se realiza supervisión atreves de la orden de servicio generada por el contratista que tiene a cargo el mantenimiento preventivo y con el acompañamiento del técnico quien realiza la verificación del proceso realizado.
*Desde el área de TIC, el profesional a cargo realiza el seguimiento de los servicios de mantenimiento preventivo y correctivo del hardware y software para la Empresa.</t>
  </si>
  <si>
    <t>*Con propósito de evitar fallas en el servicio de TI, desde el área se realiza un seguimiento diario y un reporte mensual al contrato que soporta los servicios de TI.
*De igual manera se realiza capación al personal del proceso de Gestión de TIC de acuerdo con la necesidad.</t>
  </si>
  <si>
    <t>1. Reporte Mensual de los Servicios TI
2. Soportes de Capacitación del Proceso d e gestión de TIC</t>
  </si>
  <si>
    <t>*Para mantener el control del servicio se realiza una verificación de los Acuerdos de Nivel del Servicio contratados.</t>
  </si>
  <si>
    <t xml:space="preserve">Durante el tercer. cuatrimestre se realizaron las siguientes actividades: 
* Seguimiento y Registro de las condiciones ambientales en el deposito de Archivo de la Empresa. 
*  Contratación del " Servicio de mantenimiento preventivo y correctivo de equipos para el monitoreo y control de las condiciones ambientales de Archivo" 
* Seguimiento a condiciones de infraestructura y almacenamiento. 
* Aprobación y Publicación del Plan de Emergencias Documentales, el cual se encuentra integrado el  Plan de Emergencias de la Empresa. </t>
  </si>
  <si>
    <t xml:space="preserve">*En septiembre se llevo acabo la semana de la salud para la empresa, contando con una participación de actividades de prevención, estilos de vida y trabajo saludable.
*Capacitación de Brigada para No Brigadistas </t>
  </si>
  <si>
    <t>*Exámenes médicos en los cuales participaron 62 trabajadores.
*Citación de jornada de capacitación</t>
  </si>
  <si>
    <t>1. Informe de condiciones de salud
2. Listados de participantes brigada para no brigadistas</t>
  </si>
  <si>
    <t>*Se reporta por medio de la evaluación de estándares mínimos el cumplimiento de los requisitos legales de la Resolución 312 de 2019.</t>
  </si>
  <si>
    <t>1. Reporte Evaluación de Estándares Mínimos</t>
  </si>
  <si>
    <t>1. Citación de la Auditoria - Info</t>
  </si>
  <si>
    <t>Se realiza seguimiento mensual al PETH 2023 
Se realiza seguimiento al Cronograma de actividades de Bienestar y capacitación de 2023
Plan de capacitaciones para todos los colaboradores de la empresa</t>
  </si>
  <si>
    <t>1. Reporte PETH
2, Cronograma de Actividades de bienestar y capacitación
3. Plan de capacitación</t>
  </si>
  <si>
    <t xml:space="preserve">Para verificar el avance, se realiza  a través de la reunión mensual de seguimiento a las actividades de Talento Humano.
Reporte mensual del equipo TH en Bienestar:
-Amigos con Valores 
-Dia de los Niños
-Dia del Servidor Publico
-Cierre de Gestión 
-Torneos deportivos
-Taller de Siembra 
Capacitaciones:
- Derechos Humanos
- Capacitación de Formulación y construcción de los informes de gestión
</t>
  </si>
  <si>
    <t>1. Informe de PETH.
2. Listados de asistencia de actividades de bienestar:
Amigos con Valores 
-Dia de los Niños
-Dia del Servidor Publico
-Cierre de Gestión 
-Torneos deportivos
-Taller de Siembra.
3. Listados de asistencia de las capacitaciones:
- Derechos Humanos
- Capacitación de Formulación y construcción de los informes de gestión</t>
  </si>
  <si>
    <t xml:space="preserve">1. Se realizo el 02 de enero de 2024  se remite vía correo electrónico la solicitud del cierre de los  acuerdos de gestión del 2023 a los directivos de la empresa.
2. Al corte del 11 de enero de 2024 se ha enviado al   Área de Talento Humano siete Cierres de Acuerdos de Gestión, se espera a  mas tardar el  20 de enero del 2024, recibir las 11 evaluaciones pendientes por entregar. </t>
  </si>
  <si>
    <t xml:space="preserve">1. Correo electrónico de solicitud de Acuerdos de Gestión 2023.
2. Acuerdo de Gestión 2023 </t>
  </si>
  <si>
    <t xml:space="preserve">Por medio de correo electrónico se resuelven las inquietudes sobre los cierres de gestión </t>
  </si>
  <si>
    <t>1. Correos electrónicos.
2,.Seguimiento de Acuerdos de Gestión de primer y segundo semestre del 2023.</t>
  </si>
  <si>
    <t>Es importante dar cumplimiento con las fechas pactadas y con la comunicación del estado de los soportes y seguimientos de los acuerdos de Gestión a los Responsables</t>
  </si>
  <si>
    <t>Planes de Trabajo Auditorias de las Auditorias del PAA vigencia 2023</t>
  </si>
  <si>
    <t>Reunión de Apertura y presentación del Plan de Trabajo de las siguientes Auditorias de las Auditorias del PAA vigencia 2023</t>
  </si>
  <si>
    <t>Reuniones de Apertura de las Auditorias del PAA vigencia 2023</t>
  </si>
  <si>
    <t xml:space="preserve">El Estatuto y Código de Ética se actualizó y se aprobó en el comité CICCI no. 2 de 2023,  una vez se Firme la resolución, se procederá a su socialización a los Auditores de la OCI y al grupo de Auditores de Calidad. </t>
  </si>
  <si>
    <t>Informe Final Auditorias de las Auditorias del PAA vigencia 2023</t>
  </si>
  <si>
    <t>Informe Final Auditorías de las Auditorias del PAA vigencia 2023</t>
  </si>
  <si>
    <t xml:space="preserve">Cada vez que se ejecuta un trabajo de auditoria, el auditor líder compila la información insumo resultante del trabajo de auditoría en un drive asociado al correo de la Jefe de la Oficina de Control Interno para su protección y resguardo, quien verifica su contenido, a lo cual el proceso Gestión de TIC realiza el Backus respectiva. </t>
  </si>
  <si>
    <t>Carpetas de  Auditorías de las Auditorias del PAA vigencia 2023</t>
  </si>
  <si>
    <t>Carpetas de  Auditorías archivadas en el Drive de la Oficina de Control Interno de las Auditorias del PAA vigencia 2023</t>
  </si>
  <si>
    <t xml:space="preserve">El 29 de septiembre de 2023 se realizó reunión entre la Jefe de disciplinarios y la profesional del área, en la que se verificó el proceso No. 069 de 2023, y se revisaron todas las pruebas allegadas al expediente y se tomo la decisión entre las funcionarias de terminar y archivar definitivamente el proceso No. 069- 2018, Acta No. 009- 2023.                                                                                                                                                                         El 27 de octubre de 2023 se realizó la reunión entre la Jefe de disciplinarios y la profesional del área en la que se verificó el proceso disciplinario No. 075 de 2018 y se revisaron todas las pruebas allegadas al expediente y se tomo la decisión entre las funcionarias de terminar y archivar definitivamente el proceso No. 075- 2018 y acta No. 10- 2023.                                                                                                                                                                                                                                                                                                                                                                                                                                                                                                                                             El 30 de noviembre de 2023 se realizó la reunión entre la Jefe de disciplinarios y la profesional del área, en la que se verificó el expediente disciplinario No. 011- 2019, se revisaron todas las pruebas recaudadas dentro del expediente y se tomo la decisión entre las funcionarias de terminar y archivar definitivamente el proceso No. 011- 2019 Acta No. 11.                                                                                                                                      El 5 de diciembre de 2023 se realizó la reunión entre la Jefe de disciplinarios y la profesional del área en la que se revisaron las pruebas recaudas dentro del expediente disciplinario No. 074- 2018 y se tomo la decisión de terminar y archivar definitivamente el expediente disciplinario No. 074-2018. Respecto a la nueva queja presentada se identifico con el proceso No. 013- 2023 entre las funcionarias se acordaron las pruebas que se deben solicitar mediante auto de indagación previa dentro del proceso disciplinario No. 013 - 2023, Acta No. 12- 2023. </t>
  </si>
  <si>
    <t>Acta de reunión No. 9 de fecha 29 de septiembre de 2023.                                                                                                                                                                                                                                                                                                                                                                                                                                                    Acta de reunión No. 10 de fecha 27 de octubre de 2023.                                                                                                                                                                                                                                                                                                                                                                                                                                                           Acta de reunión No. 11 de fecha 30 de noviembre de 2023.                                                                                                                                                                                                                                                                                                                                                                                                                                                Acta de reunión No. 12 de fecha 5 de diciembre de 2023                                                                                                                                                                                                                                                                                                                                                                                                                                                       Es importante informar qué se anexaran las actas No. 009-010 y 011 de 2023 teniendo en cuenta que son procesos disciplinarios que se encuentran archivados y por lo tanto, se levanta la reserva legal una vez estén archivados y notificados, con respecto al acta No. 012-2023 no es posible incluirla debido a que contiene el proceso No. 013- 2023, el cual cuenta auto de apertura de indagación previa y está afectado de reserva legal en la parte de instrucción, por lo tanto, no se puede aportar el acta ya que contienen las pruebas que se solicitaron dentro del proceso y las decisiones tomadas por la Oficina de Control Disciplinario Interno, lo anterior de acuerdo al artículo 115 de la ley 1952 de 2019.</t>
  </si>
  <si>
    <t xml:space="preserve">Reuniones en las que se  revisaron expedientes, se verificaron las pruebas remitidas por diferentes dependencias para poder llegar a una decisión dentro de la etapa de investigación disciplinaria:                                                                                                                                                                                                                                                                                                                Reunión No. 1 de fecha 29 de septiembre de 2023.                                                                                                                                                                                                                                                                                                                                                                                                                                                    Reunión No. 2 de fecha 27 de octubre de 2023                                                                                                                                                                                                                                                                                                                                                                                                                                                           Reunión No. 3 de fecha 30 de noviembre de 2023.                                                                                                                                                                                                                                                                                                                                                                                                                                                        Reunión No. 4 de fecha 5 de diciembre de 2023                                                                                                                                                                                                                                                                                                                                                                                                                                                         Seguimiento disponible en Drive, evaluación de las pruebas remitidas por las diferentes dependencias para poder llegar a la verdad de los hechos y así tomar las decisiones de terminación y archivo definitivo de los expediente disciplinarios mencionados anteriormente. El proceso 013- 2023 tiene reserva legal, por este motivo no se anexa el acta No. 12 de fecha 5 de diciembre de 2023, las otras actas se aportan en el link.                                                               </t>
  </si>
  <si>
    <t xml:space="preserve">El 29 de septiembre de 2023 se realizó reunión entre la Jefe de disciplinarios y la profesional del área, en la que se verificaron los términos de prescripción del proceso disciplinario No. 069- 2018, acta No. 9- 2023, Las profesionales evaluaron las pruebas y se tomo la decisión de calificar el proceso No. 069-2018 dentro de la etapa de investigación disciplinaria.                                                                                                                                                                                                                                                                                                                                                   El 26 de octubre de 2023 se realizó la reunión entre la Jefe de disciplinarios y la profesional del área, en la cual se verificaron los términos de prescripción del proceso disciplinario No. 075-2018, Acta No. 10- 2023. Acordaran la necesidad calificar la etapa de investigación disciplinaria para evitar prescripciones de acuerdo a la nueva ley 1952 de 2019 y su modificación ley 2094 de 2021.                                                                                                                                                                                                                                                                                                                                               El 27 de noviembre de 2023 se realizó la reunión entre la Jefe de disciplinarios y la profesional del área, en la que se verificaron los términos de prescripción del proceso No. 011-2019, Acta No. 11- 2023. Se tomo la decisión de calificar la etapa de investigación disciplinaria para evitar prescripciones de acuerdo a la nueva ley 1952 de 2019 y su modificación ley 2094 de 2021.                                                                                                                                                                                                                                                                                                                                                                El 6 de diciembre de 2023 se realizó la reunión entre la Jefe de disciplinarios y la profesional del área en la que se verificaron los términos de prescripción del expediente disciplinario 074-2018 y la nueva queja presentada en la Oficina de Control Disciplinario Interno, se tomo la decisión de calificar la etapa de investigación disciplinaria del expediente No. 074- 2018 para evitar prescripciones con la nueva ley 1952 de 2019 y su modificación ley 2094 de 2021 y la queja remitida se identifico con el proceso disciplinario No. 013- 2023, Acta No. 12 de 2023. </t>
  </si>
  <si>
    <t>Cada vez que se actualice un documento perteneciente al Sistema Integrado de Gestión, los profesionales de la Subgerencia de Planeación y Administración de Proyectos enviarán un correo electrónico al líder del proceso y líderes operativos indicando que, si el documento actualizado impacta los activos de conocimiento, se deberá realizar la respectiva actualización de la información en el Mapa de Conocimiento a través de los instrumentos definidos y con el  acompañamiento de la Subgerencia.</t>
  </si>
  <si>
    <t>61 correos disponibles en el correo institucional, los cuales se resumen en el archivo "Pantallazo de los correos enviados de socialización de documentos actualizados en el SIG en el último cuatrimestre del año.".
Correos aleatorios enviados en los cuatro meses.</t>
  </si>
  <si>
    <t>El equipo de la Gerencia de Seguimiento de la SPAP, solicita quincenalmente a las Subgerencias Lideres la actualización de la información de los avances y alertas generados en los proyectos en desarrollo,  verifica lo reportado, e incorpora los avances de los diferentes proyectos en el Instrumento de Seguimiento, apoyando el proceso de toma de decisiones y  estandarización de reportes, optimizando así  la calidad de la información generada en la Empresa. Los reportes generados por las áreas se conservan en la carpeta compartida de la Gerencia de Seguimiento (\\192.168.10.203\gsp\2. Bases de Seguimiento) para consulta de las áreas que así lo requieran y que cuenten con el permiso respectivo. Adicionalmente se realiza de manera mensual la presentación de las principales alertas de los proyectos por parte de las Subgerencias Lideres en el Comité de Proyectos precisando la información contenida en el Instrumento de Seguimiento.</t>
  </si>
  <si>
    <t>Avance Porcentual Cuatrimestre</t>
  </si>
  <si>
    <t>Es importante revisar los riesgos del proceso que se puedan evaluar en lo corrido del año y no solamente en momentos específicos del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</si>
</sst>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64"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color theme="1"/>
      <name val="Arial Narrow"/>
      <family val="2"/>
    </font>
    <font>
      <i/>
      <sz val="10"/>
      <color theme="1"/>
      <name val="Arial Narrow"/>
      <family val="2"/>
    </font>
    <font>
      <sz val="10"/>
      <color rgb="FFFF0000"/>
      <name val="Arial Narrow"/>
      <family val="2"/>
    </font>
    <font>
      <b/>
      <i/>
      <sz val="10"/>
      <color theme="4" tint="-0.249977111117893"/>
      <name val="Arial Narrow"/>
      <family val="2"/>
    </font>
    <font>
      <i/>
      <sz val="10"/>
      <name val="Arial Narrow"/>
      <family val="2"/>
    </font>
    <font>
      <sz val="16"/>
      <color theme="1"/>
      <name val="Arial Narrow"/>
      <family val="2"/>
    </font>
    <font>
      <b/>
      <sz val="10"/>
      <color rgb="FFFF0000"/>
      <name val="Arial Narrow"/>
      <family val="2"/>
    </font>
  </fonts>
  <fills count="1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79998168889431442"/>
        <bgColor indexed="64"/>
      </patternFill>
    </fill>
  </fills>
  <borders count="83">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style="medium">
        <color indexed="64"/>
      </left>
      <right/>
      <top/>
      <bottom style="medium">
        <color theme="1"/>
      </bottom>
      <diagonal/>
    </border>
    <border>
      <left/>
      <right style="medium">
        <color theme="1"/>
      </right>
      <top/>
      <bottom style="medium">
        <color theme="1"/>
      </bottom>
      <diagonal/>
    </border>
    <border>
      <left style="dotted">
        <color rgb="FFE36C09"/>
      </left>
      <right style="dotted">
        <color rgb="FFE36C09"/>
      </right>
      <top style="dotted">
        <color rgb="FFE36C09"/>
      </top>
      <bottom style="dotted">
        <color rgb="FFE36C09"/>
      </bottom>
      <diagonal/>
    </border>
    <border>
      <left style="dashed">
        <color rgb="FFE46C0A"/>
      </left>
      <right style="dashed">
        <color rgb="FFE46C0A"/>
      </right>
      <top style="dashed">
        <color rgb="FFE46C0A"/>
      </top>
      <bottom style="dashed">
        <color rgb="FFE46C0A"/>
      </bottom>
      <diagonal/>
    </border>
  </borders>
  <cellStyleXfs count="5">
    <xf numFmtId="0" fontId="0" fillId="0" borderId="0"/>
    <xf numFmtId="9" fontId="14" fillId="0" borderId="0" applyFont="0" applyFill="0" applyBorder="0" applyAlignment="0" applyProtection="0"/>
    <xf numFmtId="0" fontId="46" fillId="0" borderId="0"/>
    <xf numFmtId="0" fontId="47" fillId="0" borderId="0"/>
    <xf numFmtId="0" fontId="5" fillId="0" borderId="0"/>
  </cellStyleXfs>
  <cellXfs count="527">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4" fillId="0" borderId="0" xfId="0" applyFont="1" applyAlignment="1">
      <alignment horizontal="left" vertical="center"/>
    </xf>
    <xf numFmtId="0" fontId="1" fillId="3" borderId="0" xfId="0" applyFont="1" applyFill="1" applyAlignment="1">
      <alignment vertic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7" fillId="0" borderId="0" xfId="0" applyFont="1" applyAlignment="1">
      <alignment vertical="center"/>
    </xf>
    <xf numFmtId="0" fontId="28" fillId="0" borderId="0" xfId="0" applyFont="1"/>
    <xf numFmtId="0" fontId="26" fillId="0" borderId="0" xfId="0" applyFont="1"/>
    <xf numFmtId="0" fontId="0" fillId="0" borderId="0" xfId="0" pivotButton="1"/>
    <xf numFmtId="0" fontId="12" fillId="0" borderId="0" xfId="0" applyFont="1" applyAlignment="1">
      <alignment horizontal="justify" vertical="center" wrapText="1" readingOrder="1"/>
    </xf>
    <xf numFmtId="0" fontId="29" fillId="0" borderId="0" xfId="0" applyFont="1"/>
    <xf numFmtId="0" fontId="31" fillId="6" borderId="0" xfId="0" applyFont="1" applyFill="1" applyAlignment="1">
      <alignment horizontal="center" vertical="center" wrapText="1" readingOrder="1"/>
    </xf>
    <xf numFmtId="0" fontId="32" fillId="0" borderId="11" xfId="0" applyFont="1" applyBorder="1" applyAlignment="1">
      <alignment horizontal="justify" vertical="center" wrapText="1" readingOrder="1"/>
    </xf>
    <xf numFmtId="0" fontId="32" fillId="0" borderId="1" xfId="0" applyFont="1" applyBorder="1" applyAlignment="1">
      <alignment horizontal="justify" vertical="center" wrapText="1" readingOrder="1"/>
    </xf>
    <xf numFmtId="0" fontId="32" fillId="5" borderId="11" xfId="0" applyFont="1" applyFill="1" applyBorder="1" applyAlignment="1">
      <alignment horizontal="center" vertical="center" wrapText="1" readingOrder="1"/>
    </xf>
    <xf numFmtId="0" fontId="32" fillId="7" borderId="1" xfId="0" applyFont="1" applyFill="1" applyBorder="1" applyAlignment="1">
      <alignment horizontal="center" vertical="center" wrapText="1" readingOrder="1"/>
    </xf>
    <xf numFmtId="0" fontId="32" fillId="4" borderId="1" xfId="0" applyFont="1" applyFill="1" applyBorder="1" applyAlignment="1">
      <alignment horizontal="center" vertical="center" wrapText="1" readingOrder="1"/>
    </xf>
    <xf numFmtId="0" fontId="32" fillId="8" borderId="1" xfId="0" applyFont="1" applyFill="1" applyBorder="1" applyAlignment="1">
      <alignment horizontal="center" vertical="center" wrapText="1" readingOrder="1"/>
    </xf>
    <xf numFmtId="0" fontId="33" fillId="9" borderId="1" xfId="0" applyFont="1" applyFill="1" applyBorder="1" applyAlignment="1">
      <alignment horizontal="center" vertical="center" wrapText="1" readingOrder="1"/>
    </xf>
    <xf numFmtId="0" fontId="32" fillId="0" borderId="11" xfId="0" applyFont="1" applyBorder="1" applyAlignment="1">
      <alignment horizontal="center" vertical="center" wrapText="1" readingOrder="1"/>
    </xf>
    <xf numFmtId="0" fontId="32" fillId="0" borderId="1" xfId="0" applyFont="1" applyBorder="1" applyAlignment="1">
      <alignment horizontal="center" vertical="center" wrapText="1" readingOrder="1"/>
    </xf>
    <xf numFmtId="0" fontId="19" fillId="11" borderId="0" xfId="0" applyFont="1" applyFill="1" applyAlignment="1" applyProtection="1">
      <alignment horizontal="center" vertical="center" wrapText="1" readingOrder="1"/>
      <protection hidden="1"/>
    </xf>
    <xf numFmtId="0" fontId="0" fillId="3" borderId="0" xfId="0" applyFill="1"/>
    <xf numFmtId="0" fontId="48" fillId="3" borderId="51" xfId="2" applyFont="1" applyFill="1" applyBorder="1"/>
    <xf numFmtId="0" fontId="48" fillId="3" borderId="52" xfId="2" applyFont="1" applyFill="1" applyBorder="1"/>
    <xf numFmtId="0" fontId="48" fillId="3" borderId="53" xfId="2" applyFont="1" applyFill="1" applyBorder="1"/>
    <xf numFmtId="0" fontId="16" fillId="3" borderId="0" xfId="0" applyFont="1" applyFill="1" applyAlignment="1">
      <alignment vertical="center"/>
    </xf>
    <xf numFmtId="0" fontId="5" fillId="3" borderId="0" xfId="0" applyFont="1" applyFill="1"/>
    <xf numFmtId="0" fontId="35" fillId="3" borderId="0" xfId="0" applyFont="1" applyFill="1"/>
    <xf numFmtId="0" fontId="36" fillId="3" borderId="34" xfId="0" applyFont="1" applyFill="1" applyBorder="1" applyAlignment="1">
      <alignment horizontal="center" vertical="center" wrapText="1" readingOrder="1"/>
    </xf>
    <xf numFmtId="0" fontId="37" fillId="3" borderId="34" xfId="0" applyFont="1" applyFill="1" applyBorder="1" applyAlignment="1">
      <alignment horizontal="justify" vertical="center" wrapText="1" readingOrder="1"/>
    </xf>
    <xf numFmtId="9" fontId="36" fillId="3" borderId="43" xfId="0" applyNumberFormat="1"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7" fillId="3" borderId="33" xfId="0" applyFont="1" applyFill="1" applyBorder="1" applyAlignment="1">
      <alignment horizontal="justify" vertical="center" wrapText="1" readingOrder="1"/>
    </xf>
    <xf numFmtId="9" fontId="36" fillId="3" borderId="38" xfId="0" applyNumberFormat="1" applyFont="1" applyFill="1" applyBorder="1" applyAlignment="1">
      <alignment horizontal="center" vertical="center" wrapText="1" readingOrder="1"/>
    </xf>
    <xf numFmtId="0" fontId="37" fillId="3" borderId="38"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xf numFmtId="0" fontId="37" fillId="3" borderId="40" xfId="0" applyFont="1" applyFill="1" applyBorder="1" applyAlignment="1">
      <alignment horizontal="justify" vertical="center" wrapText="1" readingOrder="1"/>
    </xf>
    <xf numFmtId="0" fontId="37" fillId="3" borderId="41" xfId="0" applyFont="1" applyFill="1" applyBorder="1" applyAlignment="1">
      <alignment horizontal="center" vertical="center" wrapText="1" readingOrder="1"/>
    </xf>
    <xf numFmtId="0" fontId="45" fillId="3" borderId="0" xfId="0" applyFont="1" applyFill="1"/>
    <xf numFmtId="0" fontId="36" fillId="15" borderId="45" xfId="0" applyFont="1" applyFill="1" applyBorder="1" applyAlignment="1">
      <alignment horizontal="center" vertical="center" wrapText="1" readingOrder="1"/>
    </xf>
    <xf numFmtId="0" fontId="36" fillId="15" borderId="46" xfId="0" applyFont="1" applyFill="1" applyBorder="1" applyAlignment="1">
      <alignment horizontal="center" vertical="center" wrapText="1" readingOrder="1"/>
    </xf>
    <xf numFmtId="0" fontId="13" fillId="3" borderId="0" xfId="0" applyFont="1" applyFill="1"/>
    <xf numFmtId="0" fontId="30" fillId="3" borderId="0" xfId="0" applyFont="1" applyFill="1" applyAlignment="1">
      <alignment horizontal="center" vertical="center" wrapText="1"/>
    </xf>
    <xf numFmtId="0" fontId="12" fillId="3" borderId="0" xfId="0" applyFont="1" applyFill="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48" fillId="3" borderId="14" xfId="2" applyFont="1" applyFill="1" applyBorder="1"/>
    <xf numFmtId="0" fontId="53" fillId="3" borderId="0" xfId="0" applyFont="1" applyFill="1" applyAlignment="1">
      <alignment horizontal="left" vertical="center" wrapText="1"/>
    </xf>
    <xf numFmtId="0" fontId="54" fillId="3" borderId="0" xfId="0" applyFont="1" applyFill="1" applyAlignment="1">
      <alignment horizontal="left" vertical="top" wrapText="1"/>
    </xf>
    <xf numFmtId="0" fontId="48" fillId="3" borderId="0" xfId="2" applyFont="1" applyFill="1"/>
    <xf numFmtId="0" fontId="48" fillId="3" borderId="15" xfId="2" applyFont="1" applyFill="1" applyBorder="1"/>
    <xf numFmtId="0" fontId="48" fillId="3" borderId="16" xfId="2" applyFont="1" applyFill="1" applyBorder="1"/>
    <xf numFmtId="0" fontId="48" fillId="3" borderId="18" xfId="2" applyFont="1" applyFill="1" applyBorder="1"/>
    <xf numFmtId="0" fontId="48" fillId="3" borderId="17" xfId="2" applyFont="1" applyFill="1" applyBorder="1"/>
    <xf numFmtId="0" fontId="52" fillId="3" borderId="0" xfId="2" applyFont="1" applyFill="1" applyAlignment="1">
      <alignment horizontal="left" vertical="center" wrapText="1"/>
    </xf>
    <xf numFmtId="0" fontId="48" fillId="3" borderId="0" xfId="2" applyFont="1" applyFill="1" applyAlignment="1">
      <alignment horizontal="left" vertical="center" wrapText="1"/>
    </xf>
    <xf numFmtId="0" fontId="48" fillId="3" borderId="0" xfId="2" quotePrefix="1" applyFont="1" applyFill="1" applyAlignment="1">
      <alignment horizontal="left" vertical="center" wrapText="1"/>
    </xf>
    <xf numFmtId="0" fontId="50" fillId="3" borderId="14" xfId="2" quotePrefix="1" applyFont="1" applyFill="1" applyBorder="1" applyAlignment="1">
      <alignment horizontal="left" vertical="top" wrapText="1"/>
    </xf>
    <xf numFmtId="0" fontId="51" fillId="3" borderId="0" xfId="2" quotePrefix="1" applyFont="1" applyFill="1" applyAlignment="1">
      <alignment horizontal="left" vertical="top" wrapText="1"/>
    </xf>
    <xf numFmtId="0" fontId="51" fillId="3" borderId="15" xfId="2" quotePrefix="1" applyFont="1" applyFill="1" applyBorder="1" applyAlignment="1">
      <alignment horizontal="left" vertical="top" wrapText="1"/>
    </xf>
    <xf numFmtId="0" fontId="1" fillId="0" borderId="6" xfId="0" applyFont="1" applyBorder="1" applyAlignment="1">
      <alignment horizontal="center" vertical="center"/>
    </xf>
    <xf numFmtId="0" fontId="6" fillId="0" borderId="2" xfId="0" applyFont="1" applyBorder="1" applyAlignment="1" applyProtection="1">
      <alignment horizontal="justify" vertical="center" wrapText="1"/>
      <protection locked="0"/>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6" fillId="0" borderId="81" xfId="0" applyFont="1" applyBorder="1" applyAlignment="1">
      <alignment horizontal="justify" vertical="center" wrapText="1"/>
    </xf>
    <xf numFmtId="0" fontId="48" fillId="0" borderId="2" xfId="0" applyFont="1" applyBorder="1" applyAlignment="1" applyProtection="1">
      <alignment horizontal="center" vertical="center"/>
      <protection locked="0"/>
    </xf>
    <xf numFmtId="0" fontId="1" fillId="3" borderId="0" xfId="0" applyFont="1" applyFill="1" applyAlignment="1">
      <alignment horizontal="center" vertical="center" wrapText="1"/>
    </xf>
    <xf numFmtId="0" fontId="1" fillId="3" borderId="0" xfId="0" applyFont="1" applyFill="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48" fillId="0" borderId="2" xfId="0" applyFont="1" applyBorder="1" applyAlignment="1" applyProtection="1">
      <alignment horizontal="justify" vertical="center" wrapText="1"/>
      <protection locked="0"/>
    </xf>
    <xf numFmtId="0" fontId="6" fillId="0" borderId="2" xfId="0" applyFont="1" applyBorder="1" applyAlignment="1" applyProtection="1">
      <alignment horizontal="center" vertical="center"/>
      <protection locked="0"/>
    </xf>
    <xf numFmtId="14" fontId="48" fillId="0" borderId="2" xfId="0" applyNumberFormat="1" applyFont="1" applyBorder="1" applyAlignment="1" applyProtection="1">
      <alignment horizontal="center" vertical="center" wrapText="1"/>
      <protection locked="0"/>
    </xf>
    <xf numFmtId="9" fontId="6" fillId="0" borderId="4" xfId="0" applyNumberFormat="1" applyFont="1" applyBorder="1" applyAlignment="1" applyProtection="1">
      <alignment horizontal="center" vertical="center" wrapText="1"/>
      <protection hidden="1"/>
    </xf>
    <xf numFmtId="0" fontId="6" fillId="0" borderId="2" xfId="0" applyFont="1" applyBorder="1" applyAlignment="1">
      <alignment horizontal="center" vertical="center"/>
    </xf>
    <xf numFmtId="0" fontId="6" fillId="0" borderId="2" xfId="0" applyFont="1" applyBorder="1" applyAlignment="1" applyProtection="1">
      <alignment horizontal="center" vertical="center"/>
      <protection hidden="1"/>
    </xf>
    <xf numFmtId="0" fontId="6" fillId="0" borderId="2" xfId="0" applyFont="1" applyBorder="1" applyAlignment="1" applyProtection="1">
      <alignment horizontal="center" vertical="center" textRotation="90"/>
      <protection locked="0"/>
    </xf>
    <xf numFmtId="9" fontId="6" fillId="0" borderId="2" xfId="0" applyNumberFormat="1" applyFont="1" applyBorder="1" applyAlignment="1" applyProtection="1">
      <alignment horizontal="center" vertical="center"/>
      <protection hidden="1"/>
    </xf>
    <xf numFmtId="164" fontId="6" fillId="0" borderId="2" xfId="1" applyNumberFormat="1" applyFont="1" applyBorder="1" applyAlignment="1">
      <alignment horizontal="center" vertical="center"/>
    </xf>
    <xf numFmtId="0" fontId="57" fillId="0" borderId="2" xfId="0" applyFont="1" applyBorder="1" applyAlignment="1" applyProtection="1">
      <alignment horizontal="center" vertical="center" textRotation="90" wrapText="1"/>
      <protection hidden="1"/>
    </xf>
    <xf numFmtId="9" fontId="6" fillId="0" borderId="4" xfId="0" applyNumberFormat="1" applyFont="1" applyBorder="1" applyAlignment="1" applyProtection="1">
      <alignment horizontal="center" vertical="center"/>
      <protection hidden="1"/>
    </xf>
    <xf numFmtId="0" fontId="57" fillId="0" borderId="2" xfId="0" applyFont="1" applyBorder="1" applyAlignment="1" applyProtection="1">
      <alignment horizontal="center" vertical="center" textRotation="90"/>
      <protection hidden="1"/>
    </xf>
    <xf numFmtId="0" fontId="6" fillId="0" borderId="4" xfId="0" applyFont="1" applyBorder="1" applyAlignment="1" applyProtection="1">
      <alignment horizontal="center" vertical="center" textRotation="90"/>
      <protection locked="0"/>
    </xf>
    <xf numFmtId="14" fontId="6" fillId="0" borderId="2" xfId="0" applyNumberFormat="1" applyFont="1" applyBorder="1" applyAlignment="1" applyProtection="1">
      <alignment horizontal="center" vertical="center" wrapText="1"/>
      <protection locked="0"/>
    </xf>
    <xf numFmtId="9" fontId="6" fillId="0" borderId="8" xfId="0" applyNumberFormat="1" applyFont="1" applyBorder="1" applyAlignment="1" applyProtection="1">
      <alignment horizontal="center" vertical="center" wrapText="1"/>
      <protection hidden="1"/>
    </xf>
    <xf numFmtId="0" fontId="6" fillId="0" borderId="2" xfId="0" applyFont="1" applyBorder="1" applyAlignment="1" applyProtection="1">
      <alignment horizontal="center" vertical="center" wrapText="1"/>
      <protection locked="0"/>
    </xf>
    <xf numFmtId="164" fontId="6" fillId="0" borderId="2" xfId="1" applyNumberFormat="1" applyFont="1" applyFill="1" applyBorder="1" applyAlignment="1">
      <alignment horizontal="center" vertical="center"/>
    </xf>
    <xf numFmtId="0" fontId="6" fillId="0" borderId="81" xfId="0" applyFont="1" applyBorder="1" applyAlignment="1">
      <alignment horizontal="center" vertical="center"/>
    </xf>
    <xf numFmtId="164" fontId="6" fillId="3" borderId="2" xfId="1" applyNumberFormat="1" applyFont="1" applyFill="1" applyBorder="1" applyAlignment="1">
      <alignment horizontal="center" vertical="center"/>
    </xf>
    <xf numFmtId="0" fontId="48" fillId="0" borderId="2" xfId="0" applyFont="1" applyBorder="1" applyAlignment="1" applyProtection="1">
      <alignment horizontal="center" vertical="center" wrapText="1"/>
      <protection locked="0"/>
    </xf>
    <xf numFmtId="0" fontId="6" fillId="0" borderId="6" xfId="0" applyFont="1" applyBorder="1" applyAlignment="1" applyProtection="1">
      <alignment horizontal="justify" vertical="center" wrapText="1"/>
      <protection locked="0"/>
    </xf>
    <xf numFmtId="164" fontId="48" fillId="0" borderId="2" xfId="1" applyNumberFormat="1" applyFont="1" applyBorder="1" applyAlignment="1">
      <alignment horizontal="center" vertical="center"/>
    </xf>
    <xf numFmtId="0" fontId="6" fillId="0" borderId="2" xfId="0" quotePrefix="1" applyFont="1" applyBorder="1" applyAlignment="1" applyProtection="1">
      <alignment horizontal="justify" vertical="center" wrapText="1"/>
      <protection locked="0"/>
    </xf>
    <xf numFmtId="0" fontId="6" fillId="0" borderId="0" xfId="0" applyFont="1" applyAlignment="1">
      <alignment vertical="center"/>
    </xf>
    <xf numFmtId="0" fontId="6" fillId="3" borderId="2" xfId="0" applyFont="1" applyFill="1" applyBorder="1" applyAlignment="1" applyProtection="1">
      <alignment horizontal="center" vertical="center"/>
      <protection locked="0"/>
    </xf>
    <xf numFmtId="14" fontId="6" fillId="3" borderId="2" xfId="0" applyNumberFormat="1"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57" fillId="3" borderId="2" xfId="0" applyFont="1" applyFill="1" applyBorder="1" applyAlignment="1" applyProtection="1">
      <alignment horizontal="center" vertical="center" textRotation="90" wrapText="1"/>
      <protection hidden="1"/>
    </xf>
    <xf numFmtId="9" fontId="6" fillId="3" borderId="4" xfId="0" applyNumberFormat="1" applyFont="1" applyFill="1" applyBorder="1" applyAlignment="1" applyProtection="1">
      <alignment horizontal="center" vertical="center"/>
      <protection hidden="1"/>
    </xf>
    <xf numFmtId="0" fontId="57" fillId="3" borderId="2" xfId="0" applyFont="1" applyFill="1" applyBorder="1" applyAlignment="1" applyProtection="1">
      <alignment horizontal="center" vertical="center" textRotation="90"/>
      <protection hidden="1"/>
    </xf>
    <xf numFmtId="0" fontId="6" fillId="3" borderId="4" xfId="0" applyFont="1" applyFill="1" applyBorder="1" applyAlignment="1" applyProtection="1">
      <alignment horizontal="center" vertical="center" textRotation="90"/>
      <protection locked="0"/>
    </xf>
    <xf numFmtId="0" fontId="48" fillId="3" borderId="2" xfId="0" applyFont="1" applyFill="1" applyBorder="1" applyAlignment="1" applyProtection="1">
      <alignment horizontal="center" vertical="center" wrapText="1"/>
      <protection locked="0"/>
    </xf>
    <xf numFmtId="0" fontId="6" fillId="3" borderId="2" xfId="0" applyFont="1" applyFill="1" applyBorder="1" applyAlignment="1">
      <alignment horizontal="center" vertical="center"/>
    </xf>
    <xf numFmtId="0" fontId="6" fillId="3" borderId="2"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center" vertical="center"/>
      <protection hidden="1"/>
    </xf>
    <xf numFmtId="9" fontId="6" fillId="3" borderId="4" xfId="0" applyNumberFormat="1" applyFont="1" applyFill="1" applyBorder="1" applyAlignment="1" applyProtection="1">
      <alignment horizontal="center" vertical="center" wrapText="1"/>
      <protection hidden="1"/>
    </xf>
    <xf numFmtId="0" fontId="6" fillId="3" borderId="2" xfId="0" applyFont="1" applyFill="1" applyBorder="1" applyAlignment="1" applyProtection="1">
      <alignment horizontal="center" vertical="center" textRotation="90"/>
      <protection locked="0"/>
    </xf>
    <xf numFmtId="9" fontId="6" fillId="3" borderId="2" xfId="0" applyNumberFormat="1" applyFont="1" applyFill="1" applyBorder="1" applyAlignment="1" applyProtection="1">
      <alignment horizontal="center" vertical="center"/>
      <protection hidden="1"/>
    </xf>
    <xf numFmtId="0" fontId="3" fillId="3" borderId="82" xfId="0" applyFont="1" applyFill="1" applyBorder="1" applyAlignment="1" applyProtection="1">
      <alignment horizontal="justify" vertical="center" wrapText="1"/>
      <protection locked="0"/>
    </xf>
    <xf numFmtId="0" fontId="3" fillId="3" borderId="82" xfId="0" applyFont="1" applyFill="1" applyBorder="1" applyAlignment="1" applyProtection="1">
      <alignment horizontal="center" vertical="center"/>
      <protection locked="0"/>
    </xf>
    <xf numFmtId="14" fontId="3" fillId="3" borderId="82" xfId="0" applyNumberFormat="1" applyFont="1" applyFill="1" applyBorder="1" applyAlignment="1" applyProtection="1">
      <alignment horizontal="center" vertical="center" wrapText="1"/>
      <protection locked="0"/>
    </xf>
    <xf numFmtId="9" fontId="6" fillId="3" borderId="8" xfId="0" applyNumberFormat="1" applyFont="1" applyFill="1" applyBorder="1" applyAlignment="1" applyProtection="1">
      <alignment horizontal="center" vertical="center" wrapText="1"/>
      <protection hidden="1"/>
    </xf>
    <xf numFmtId="0" fontId="48" fillId="3" borderId="82" xfId="0" applyFont="1" applyFill="1" applyBorder="1" applyAlignment="1" applyProtection="1">
      <alignment horizontal="justify" vertical="center" wrapText="1"/>
      <protection locked="0"/>
    </xf>
    <xf numFmtId="0" fontId="6" fillId="3" borderId="81" xfId="0" applyFont="1" applyFill="1" applyBorder="1" applyAlignment="1">
      <alignment horizontal="justify" vertical="center" wrapText="1"/>
    </xf>
    <xf numFmtId="0" fontId="3" fillId="3" borderId="81" xfId="0" applyFont="1" applyFill="1" applyBorder="1" applyAlignment="1">
      <alignment horizontal="center" vertical="center" wrapText="1"/>
    </xf>
    <xf numFmtId="0" fontId="3" fillId="3" borderId="81" xfId="0" applyFont="1" applyFill="1" applyBorder="1" applyAlignment="1">
      <alignment horizontal="justify" vertical="center" wrapText="1"/>
    </xf>
    <xf numFmtId="0" fontId="3" fillId="3" borderId="81" xfId="0" applyFont="1" applyFill="1" applyBorder="1" applyAlignment="1">
      <alignment horizontal="center" vertical="center"/>
    </xf>
    <xf numFmtId="0" fontId="48" fillId="3" borderId="81" xfId="0" applyFont="1" applyFill="1" applyBorder="1" applyAlignment="1">
      <alignment horizontal="left" vertical="center" wrapText="1"/>
    </xf>
    <xf numFmtId="0" fontId="48" fillId="3" borderId="2" xfId="0" applyFont="1" applyFill="1" applyBorder="1" applyAlignment="1" applyProtection="1">
      <alignment horizontal="justify" vertical="center" wrapText="1"/>
      <protection locked="0"/>
    </xf>
    <xf numFmtId="0" fontId="59" fillId="0" borderId="2" xfId="0" applyFont="1" applyBorder="1" applyAlignment="1" applyProtection="1">
      <alignment horizontal="center" vertical="center"/>
      <protection locked="0"/>
    </xf>
    <xf numFmtId="9" fontId="48" fillId="0" borderId="4" xfId="0" applyNumberFormat="1" applyFont="1" applyBorder="1" applyAlignment="1" applyProtection="1">
      <alignment horizontal="center" vertical="center" wrapText="1"/>
      <protection hidden="1"/>
    </xf>
    <xf numFmtId="0" fontId="48" fillId="0" borderId="2" xfId="0" applyFont="1" applyBorder="1" applyAlignment="1">
      <alignment horizontal="center" vertical="center"/>
    </xf>
    <xf numFmtId="0" fontId="48" fillId="0" borderId="2" xfId="0" applyFont="1" applyBorder="1" applyAlignment="1" applyProtection="1">
      <alignment horizontal="center" vertical="center"/>
      <protection hidden="1"/>
    </xf>
    <xf numFmtId="0" fontId="48" fillId="0" borderId="2" xfId="0" applyFont="1" applyBorder="1" applyAlignment="1" applyProtection="1">
      <alignment horizontal="center" vertical="center" textRotation="90"/>
      <protection locked="0"/>
    </xf>
    <xf numFmtId="9" fontId="48" fillId="0" borderId="2" xfId="0" applyNumberFormat="1" applyFont="1" applyBorder="1" applyAlignment="1" applyProtection="1">
      <alignment horizontal="center" vertical="center"/>
      <protection hidden="1"/>
    </xf>
    <xf numFmtId="0" fontId="52" fillId="0" borderId="2" xfId="0" applyFont="1" applyBorder="1" applyAlignment="1" applyProtection="1">
      <alignment horizontal="center" vertical="center" textRotation="90" wrapText="1"/>
      <protection hidden="1"/>
    </xf>
    <xf numFmtId="9" fontId="48" fillId="0" borderId="4" xfId="0" applyNumberFormat="1" applyFont="1" applyBorder="1" applyAlignment="1" applyProtection="1">
      <alignment horizontal="center" vertical="center"/>
      <protection hidden="1"/>
    </xf>
    <xf numFmtId="0" fontId="52" fillId="0" borderId="2" xfId="0" applyFont="1" applyBorder="1" applyAlignment="1" applyProtection="1">
      <alignment horizontal="center" vertical="center" textRotation="90"/>
      <protection hidden="1"/>
    </xf>
    <xf numFmtId="0" fontId="48" fillId="0" borderId="4" xfId="0" applyFont="1" applyBorder="1" applyAlignment="1" applyProtection="1">
      <alignment horizontal="center" vertical="center" textRotation="90"/>
      <protection locked="0"/>
    </xf>
    <xf numFmtId="0" fontId="4" fillId="0" borderId="0" xfId="0" applyFont="1" applyAlignment="1">
      <alignment horizontal="center" vertical="center"/>
    </xf>
    <xf numFmtId="0" fontId="6" fillId="0" borderId="0" xfId="0" applyFont="1" applyAlignment="1">
      <alignment horizontal="center" vertical="center"/>
    </xf>
    <xf numFmtId="0" fontId="59" fillId="0" borderId="0" xfId="0" applyFont="1" applyAlignment="1">
      <alignment vertical="center"/>
    </xf>
    <xf numFmtId="0" fontId="3" fillId="0" borderId="81" xfId="0" applyFont="1" applyBorder="1" applyAlignment="1">
      <alignment horizontal="center" vertical="center" wrapText="1"/>
    </xf>
    <xf numFmtId="0" fontId="48" fillId="3" borderId="2" xfId="0" applyFont="1" applyFill="1" applyBorder="1" applyAlignment="1" applyProtection="1">
      <alignment horizontal="center" vertical="center"/>
      <protection hidden="1"/>
    </xf>
    <xf numFmtId="0" fontId="48" fillId="3" borderId="2" xfId="0" applyFont="1" applyFill="1" applyBorder="1" applyAlignment="1" applyProtection="1">
      <alignment horizontal="center" vertical="center" textRotation="90"/>
      <protection locked="0"/>
    </xf>
    <xf numFmtId="9" fontId="48" fillId="3" borderId="2" xfId="0" applyNumberFormat="1" applyFont="1" applyFill="1" applyBorder="1" applyAlignment="1" applyProtection="1">
      <alignment horizontal="center" vertical="center"/>
      <protection hidden="1"/>
    </xf>
    <xf numFmtId="164" fontId="48" fillId="3" borderId="2" xfId="1" applyNumberFormat="1" applyFont="1" applyFill="1" applyBorder="1" applyAlignment="1">
      <alignment horizontal="center" vertical="center"/>
    </xf>
    <xf numFmtId="0" fontId="52" fillId="3" borderId="2" xfId="0" applyFont="1" applyFill="1" applyBorder="1" applyAlignment="1" applyProtection="1">
      <alignment horizontal="center" vertical="center" textRotation="90" wrapText="1"/>
      <protection hidden="1"/>
    </xf>
    <xf numFmtId="9" fontId="48" fillId="3" borderId="4" xfId="0" applyNumberFormat="1" applyFont="1" applyFill="1" applyBorder="1" applyAlignment="1" applyProtection="1">
      <alignment horizontal="center" vertical="center"/>
      <protection hidden="1"/>
    </xf>
    <xf numFmtId="0" fontId="52" fillId="3" borderId="2" xfId="0" applyFont="1" applyFill="1" applyBorder="1" applyAlignment="1" applyProtection="1">
      <alignment horizontal="center" vertical="center" textRotation="90"/>
      <protection hidden="1"/>
    </xf>
    <xf numFmtId="0" fontId="48" fillId="3" borderId="4" xfId="0" applyFont="1" applyFill="1" applyBorder="1" applyAlignment="1" applyProtection="1">
      <alignment horizontal="center" vertical="center" textRotation="90"/>
      <protection locked="0"/>
    </xf>
    <xf numFmtId="0" fontId="48" fillId="0" borderId="0" xfId="0" applyFont="1" applyAlignment="1">
      <alignment vertical="center"/>
    </xf>
    <xf numFmtId="0" fontId="19" fillId="12" borderId="12" xfId="0" applyFont="1" applyFill="1" applyBorder="1" applyAlignment="1" applyProtection="1">
      <alignment horizontal="center" vertical="center" wrapText="1" readingOrder="1"/>
      <protection hidden="1"/>
    </xf>
    <xf numFmtId="0" fontId="19" fillId="12" borderId="19" xfId="0" applyFont="1" applyFill="1" applyBorder="1" applyAlignment="1" applyProtection="1">
      <alignment horizontal="center" vertical="center" wrapText="1" readingOrder="1"/>
      <protection hidden="1"/>
    </xf>
    <xf numFmtId="0" fontId="19" fillId="12" borderId="13"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vertical="center" wrapText="1" readingOrder="1"/>
      <protection hidden="1"/>
    </xf>
    <xf numFmtId="0" fontId="19" fillId="12" borderId="0" xfId="0" applyFont="1" applyFill="1" applyAlignment="1" applyProtection="1">
      <alignment horizontal="center" vertical="center" wrapText="1" readingOrder="1"/>
      <protection hidden="1"/>
    </xf>
    <xf numFmtId="0" fontId="19" fillId="12" borderId="15" xfId="0" applyFont="1" applyFill="1" applyBorder="1" applyAlignment="1" applyProtection="1">
      <alignment horizontal="center" vertical="center" wrapText="1" readingOrder="1"/>
      <protection hidden="1"/>
    </xf>
    <xf numFmtId="0" fontId="19" fillId="13" borderId="12" xfId="0" applyFont="1" applyFill="1" applyBorder="1" applyAlignment="1" applyProtection="1">
      <alignment horizontal="center" vertical="center" wrapText="1" readingOrder="1"/>
      <protection hidden="1"/>
    </xf>
    <xf numFmtId="0" fontId="19" fillId="13" borderId="19" xfId="0" applyFont="1" applyFill="1" applyBorder="1" applyAlignment="1" applyProtection="1">
      <alignment horizontal="center" vertical="center" wrapText="1" readingOrder="1"/>
      <protection hidden="1"/>
    </xf>
    <xf numFmtId="0" fontId="19" fillId="13" borderId="13" xfId="0" applyFont="1" applyFill="1" applyBorder="1" applyAlignment="1" applyProtection="1">
      <alignment horizontal="center" vertical="center" wrapText="1" readingOrder="1"/>
      <protection hidden="1"/>
    </xf>
    <xf numFmtId="0" fontId="19" fillId="13" borderId="14" xfId="0" applyFont="1" applyFill="1" applyBorder="1" applyAlignment="1" applyProtection="1">
      <alignment horizontal="center" vertical="center" wrapText="1" readingOrder="1"/>
      <protection hidden="1"/>
    </xf>
    <xf numFmtId="0" fontId="19" fillId="13" borderId="0" xfId="0" applyFont="1" applyFill="1" applyAlignment="1" applyProtection="1">
      <alignment horizontal="center" vertical="center" wrapText="1" readingOrder="1"/>
      <protection hidden="1"/>
    </xf>
    <xf numFmtId="0" fontId="19" fillId="13" borderId="15" xfId="0" applyFont="1" applyFill="1" applyBorder="1" applyAlignment="1" applyProtection="1">
      <alignment horizontal="center" vertical="center" wrapText="1" readingOrder="1"/>
      <protection hidden="1"/>
    </xf>
    <xf numFmtId="0" fontId="19" fillId="13" borderId="16" xfId="0" applyFont="1" applyFill="1" applyBorder="1" applyAlignment="1" applyProtection="1">
      <alignment horizontal="center" vertical="center" wrapText="1" readingOrder="1"/>
      <protection hidden="1"/>
    </xf>
    <xf numFmtId="0" fontId="19" fillId="13" borderId="18" xfId="0" applyFont="1" applyFill="1" applyBorder="1" applyAlignment="1" applyProtection="1">
      <alignment horizontal="center" vertical="center" wrapText="1" readingOrder="1"/>
      <protection hidden="1"/>
    </xf>
    <xf numFmtId="0" fontId="19" fillId="13" borderId="17" xfId="0" applyFont="1" applyFill="1" applyBorder="1" applyAlignment="1" applyProtection="1">
      <alignment horizontal="center" vertical="center" wrapText="1" readingOrder="1"/>
      <protection hidden="1"/>
    </xf>
    <xf numFmtId="0" fontId="19" fillId="5" borderId="12" xfId="0" applyFont="1" applyFill="1" applyBorder="1" applyAlignment="1" applyProtection="1">
      <alignment horizontal="center" vertical="center" wrapText="1" readingOrder="1"/>
      <protection hidden="1"/>
    </xf>
    <xf numFmtId="0" fontId="19" fillId="5" borderId="19" xfId="0" applyFont="1" applyFill="1" applyBorder="1" applyAlignment="1" applyProtection="1">
      <alignment horizontal="center" vertical="center" wrapText="1" readingOrder="1"/>
      <protection hidden="1"/>
    </xf>
    <xf numFmtId="0" fontId="19" fillId="5" borderId="13" xfId="0" applyFont="1" applyFill="1" applyBorder="1" applyAlignment="1" applyProtection="1">
      <alignment horizontal="center" vertical="center" wrapText="1" readingOrder="1"/>
      <protection hidden="1"/>
    </xf>
    <xf numFmtId="0" fontId="19" fillId="5" borderId="14" xfId="0" applyFont="1" applyFill="1" applyBorder="1" applyAlignment="1" applyProtection="1">
      <alignment horizontal="center" vertical="center" wrapText="1" readingOrder="1"/>
      <protection hidden="1"/>
    </xf>
    <xf numFmtId="0" fontId="19" fillId="5" borderId="0" xfId="0" applyFont="1" applyFill="1" applyAlignment="1" applyProtection="1">
      <alignment horizontal="center" vertical="center" wrapText="1" readingOrder="1"/>
      <protection hidden="1"/>
    </xf>
    <xf numFmtId="0" fontId="19" fillId="5" borderId="15" xfId="0" applyFont="1" applyFill="1" applyBorder="1" applyAlignment="1" applyProtection="1">
      <alignment horizontal="center" vertical="center" wrapText="1" readingOrder="1"/>
      <protection hidden="1"/>
    </xf>
    <xf numFmtId="0" fontId="19" fillId="5" borderId="16" xfId="0" applyFont="1" applyFill="1" applyBorder="1" applyAlignment="1" applyProtection="1">
      <alignment horizontal="center" vertical="center" wrapText="1" readingOrder="1"/>
      <protection hidden="1"/>
    </xf>
    <xf numFmtId="0" fontId="19" fillId="5" borderId="18" xfId="0" applyFont="1" applyFill="1" applyBorder="1" applyAlignment="1" applyProtection="1">
      <alignment horizontal="center" vertical="center" wrapText="1" readingOrder="1"/>
      <protection hidden="1"/>
    </xf>
    <xf numFmtId="0" fontId="19" fillId="5" borderId="17" xfId="0" applyFont="1" applyFill="1" applyBorder="1" applyAlignment="1" applyProtection="1">
      <alignment horizontal="center" vertical="center" wrapText="1" readingOrder="1"/>
      <protection hidden="1"/>
    </xf>
    <xf numFmtId="0" fontId="19" fillId="12" borderId="16" xfId="0" applyFont="1" applyFill="1" applyBorder="1" applyAlignment="1" applyProtection="1">
      <alignment horizontal="center" vertical="center" wrapText="1" readingOrder="1"/>
      <protection hidden="1"/>
    </xf>
    <xf numFmtId="0" fontId="19" fillId="12" borderId="18" xfId="0" applyFont="1" applyFill="1" applyBorder="1" applyAlignment="1" applyProtection="1">
      <alignment horizontal="center" vertical="center" wrapText="1" readingOrder="1"/>
      <protection hidden="1"/>
    </xf>
    <xf numFmtId="0" fontId="19" fillId="12" borderId="17" xfId="0" applyFont="1" applyFill="1" applyBorder="1" applyAlignment="1" applyProtection="1">
      <alignment horizontal="center" vertical="center" wrapText="1" readingOrder="1"/>
      <protection hidden="1"/>
    </xf>
    <xf numFmtId="0" fontId="6" fillId="3" borderId="4" xfId="0" applyFont="1" applyFill="1" applyBorder="1" applyAlignment="1">
      <alignment horizontal="center" vertical="center" wrapText="1"/>
    </xf>
    <xf numFmtId="0" fontId="6" fillId="0" borderId="8" xfId="0" applyFont="1" applyBorder="1" applyAlignment="1">
      <alignment horizontal="center" vertical="center"/>
    </xf>
    <xf numFmtId="0" fontId="57" fillId="3" borderId="4" xfId="0" applyFont="1" applyFill="1" applyBorder="1" applyAlignment="1" applyProtection="1">
      <alignment horizontal="center" vertical="center" wrapText="1"/>
      <protection hidden="1"/>
    </xf>
    <xf numFmtId="0" fontId="57" fillId="3" borderId="4" xfId="0" applyFont="1" applyFill="1" applyBorder="1" applyAlignment="1" applyProtection="1">
      <alignment horizontal="center" vertical="center"/>
      <protection hidden="1"/>
    </xf>
    <xf numFmtId="0" fontId="6" fillId="3" borderId="4"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wrapText="1"/>
      <protection locked="0"/>
    </xf>
    <xf numFmtId="0" fontId="48" fillId="3" borderId="4" xfId="0" applyFont="1" applyFill="1" applyBorder="1" applyAlignment="1" applyProtection="1">
      <alignment horizontal="center" vertical="center" wrapText="1"/>
      <protection locked="0"/>
    </xf>
    <xf numFmtId="0" fontId="48" fillId="3" borderId="4" xfId="0" applyFont="1" applyFill="1" applyBorder="1" applyAlignment="1" applyProtection="1">
      <alignment horizontal="center" vertical="center"/>
      <protection locked="0"/>
    </xf>
    <xf numFmtId="9" fontId="6" fillId="3" borderId="4" xfId="0" applyNumberFormat="1" applyFont="1" applyFill="1" applyBorder="1" applyAlignment="1" applyProtection="1">
      <alignment horizontal="center" vertical="center" wrapText="1"/>
      <protection locked="0"/>
    </xf>
    <xf numFmtId="0" fontId="6" fillId="3" borderId="4" xfId="0" applyFont="1" applyFill="1" applyBorder="1" applyAlignment="1">
      <alignment horizontal="justify" vertical="center" wrapText="1"/>
    </xf>
    <xf numFmtId="0" fontId="6" fillId="3" borderId="4" xfId="0" quotePrefix="1" applyFont="1" applyFill="1" applyBorder="1" applyAlignment="1" applyProtection="1">
      <alignment horizontal="center" vertical="center" wrapText="1"/>
      <protection locked="0"/>
    </xf>
    <xf numFmtId="0" fontId="52" fillId="3" borderId="4" xfId="0" applyFont="1" applyFill="1" applyBorder="1" applyAlignment="1" applyProtection="1">
      <alignment horizontal="center" vertical="center" wrapText="1"/>
      <protection hidden="1"/>
    </xf>
    <xf numFmtId="0" fontId="6" fillId="0" borderId="4" xfId="0" applyFont="1" applyBorder="1" applyAlignment="1">
      <alignment horizontal="center" vertical="center" wrapText="1"/>
    </xf>
    <xf numFmtId="0" fontId="6" fillId="3" borderId="4" xfId="0" applyFont="1" applyFill="1" applyBorder="1" applyAlignment="1">
      <alignment horizontal="justify" vertical="center"/>
    </xf>
    <xf numFmtId="0" fontId="48" fillId="3" borderId="4" xfId="0" quotePrefix="1" applyFont="1" applyFill="1" applyBorder="1" applyAlignment="1" applyProtection="1">
      <alignment horizontal="center" vertical="center" wrapText="1"/>
      <protection locked="0"/>
    </xf>
    <xf numFmtId="9" fontId="48" fillId="3" borderId="4" xfId="0" applyNumberFormat="1" applyFont="1" applyFill="1" applyBorder="1" applyAlignment="1" applyProtection="1">
      <alignment horizontal="center" vertical="center" wrapText="1"/>
      <protection locked="0"/>
    </xf>
    <xf numFmtId="0" fontId="57" fillId="0" borderId="4" xfId="0" applyFont="1" applyBorder="1" applyAlignment="1" applyProtection="1">
      <alignment horizontal="center" vertical="center" wrapText="1"/>
      <protection hidden="1"/>
    </xf>
    <xf numFmtId="0" fontId="6" fillId="0" borderId="4" xfId="0" applyFont="1" applyBorder="1" applyAlignment="1" applyProtection="1">
      <alignment horizontal="center" vertical="center"/>
      <protection locked="0"/>
    </xf>
    <xf numFmtId="0" fontId="6" fillId="0" borderId="4"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48" fillId="0" borderId="4" xfId="0" applyFont="1" applyBorder="1" applyAlignment="1" applyProtection="1">
      <alignment horizontal="center" vertical="center" wrapText="1"/>
      <protection locked="0"/>
    </xf>
    <xf numFmtId="0" fontId="6" fillId="0" borderId="4" xfId="0" quotePrefix="1" applyFont="1" applyBorder="1" applyAlignment="1" applyProtection="1">
      <alignment horizontal="center" vertical="center" wrapText="1"/>
      <protection locked="0"/>
    </xf>
    <xf numFmtId="0" fontId="57" fillId="0" borderId="4" xfId="0" applyFont="1" applyBorder="1" applyAlignment="1" applyProtection="1">
      <alignment horizontal="center" vertical="center"/>
      <protection hidden="1"/>
    </xf>
    <xf numFmtId="9" fontId="6" fillId="0" borderId="4" xfId="0" applyNumberFormat="1" applyFont="1" applyBorder="1" applyAlignment="1" applyProtection="1">
      <alignment horizontal="center" vertical="center" wrapText="1"/>
      <protection locked="0"/>
    </xf>
    <xf numFmtId="0" fontId="6" fillId="0" borderId="4" xfId="0" applyFont="1" applyBorder="1" applyAlignment="1">
      <alignment horizontal="justify" vertical="center" wrapText="1"/>
    </xf>
    <xf numFmtId="0" fontId="6" fillId="0" borderId="4" xfId="0" quotePrefix="1" applyFont="1" applyBorder="1" applyAlignment="1" applyProtection="1">
      <alignment vertical="center" wrapText="1"/>
      <protection locked="0"/>
    </xf>
    <xf numFmtId="0" fontId="48" fillId="0" borderId="4" xfId="0" applyFont="1" applyBorder="1" applyAlignment="1" applyProtection="1">
      <alignment vertical="center" wrapText="1"/>
      <protection locked="0"/>
    </xf>
    <xf numFmtId="0" fontId="6" fillId="0" borderId="4" xfId="0" applyFont="1" applyBorder="1" applyAlignment="1">
      <alignment horizontal="center" vertical="center"/>
    </xf>
    <xf numFmtId="0" fontId="4" fillId="2" borderId="2" xfId="0" applyFont="1" applyFill="1" applyBorder="1" applyAlignment="1">
      <alignment horizontal="center" vertical="center" wrapText="1"/>
    </xf>
    <xf numFmtId="0" fontId="48" fillId="0" borderId="4" xfId="0" applyFont="1" applyBorder="1" applyAlignment="1" applyProtection="1">
      <alignment horizontal="center" vertical="center"/>
      <protection locked="0"/>
    </xf>
    <xf numFmtId="0" fontId="52" fillId="0" borderId="4" xfId="0" applyFont="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locked="0"/>
    </xf>
    <xf numFmtId="0" fontId="52" fillId="0" borderId="4" xfId="0" applyFont="1" applyBorder="1" applyAlignment="1" applyProtection="1">
      <alignment horizontal="center" vertical="center"/>
      <protection hidden="1"/>
    </xf>
    <xf numFmtId="0" fontId="48" fillId="0" borderId="4" xfId="0" applyFont="1" applyBorder="1" applyAlignment="1">
      <alignment horizontal="center" vertical="center" wrapText="1"/>
    </xf>
    <xf numFmtId="0" fontId="48" fillId="0" borderId="4" xfId="0" applyFont="1" applyBorder="1" applyAlignment="1">
      <alignment horizontal="justify" vertical="center" wrapText="1"/>
    </xf>
    <xf numFmtId="14" fontId="6" fillId="0" borderId="2" xfId="0" applyNumberFormat="1" applyFont="1" applyBorder="1" applyAlignment="1" applyProtection="1">
      <alignment horizontal="justify" vertical="center" wrapText="1"/>
      <protection locked="0"/>
    </xf>
    <xf numFmtId="9" fontId="6" fillId="0" borderId="2" xfId="0" applyNumberFormat="1" applyFont="1" applyBorder="1" applyAlignment="1" applyProtection="1">
      <alignment horizontal="center" vertical="center" wrapText="1"/>
      <protection locked="0"/>
    </xf>
    <xf numFmtId="14" fontId="48" fillId="0" borderId="2" xfId="0" quotePrefix="1" applyNumberFormat="1" applyFont="1" applyBorder="1" applyAlignment="1" applyProtection="1">
      <alignment horizontal="center" vertical="center" wrapText="1"/>
      <protection locked="0"/>
    </xf>
    <xf numFmtId="14" fontId="6" fillId="0" borderId="2" xfId="0" quotePrefix="1" applyNumberFormat="1" applyFont="1" applyBorder="1" applyAlignment="1" applyProtection="1">
      <alignment horizontal="center" vertical="center" wrapText="1"/>
      <protection locked="0"/>
    </xf>
    <xf numFmtId="0" fontId="48" fillId="0" borderId="2" xfId="0" quotePrefix="1" applyFont="1" applyBorder="1" applyAlignment="1" applyProtection="1">
      <alignment horizontal="justify" vertical="center" wrapText="1"/>
      <protection locked="0"/>
    </xf>
    <xf numFmtId="14" fontId="6" fillId="0" borderId="2" xfId="0" quotePrefix="1" applyNumberFormat="1" applyFont="1" applyBorder="1" applyAlignment="1" applyProtection="1">
      <alignment horizontal="justify" vertical="center" wrapText="1"/>
      <protection locked="0"/>
    </xf>
    <xf numFmtId="0" fontId="6" fillId="0" borderId="2" xfId="0" applyFont="1" applyBorder="1" applyAlignment="1" applyProtection="1">
      <alignment horizontal="left" vertical="center" wrapText="1"/>
      <protection locked="0"/>
    </xf>
    <xf numFmtId="0" fontId="6" fillId="16" borderId="4" xfId="0" applyFont="1" applyFill="1" applyBorder="1" applyAlignment="1">
      <alignment horizontal="center" vertical="center" wrapText="1"/>
    </xf>
    <xf numFmtId="14" fontId="57" fillId="0" borderId="2" xfId="0" applyNumberFormat="1" applyFont="1" applyBorder="1" applyAlignment="1" applyProtection="1">
      <alignment horizontal="center" vertical="center" wrapText="1"/>
      <protection locked="0"/>
    </xf>
    <xf numFmtId="14" fontId="57" fillId="0" borderId="2" xfId="0" applyNumberFormat="1" applyFont="1" applyBorder="1" applyAlignment="1" applyProtection="1">
      <alignment horizontal="right" vertical="center" wrapText="1"/>
      <protection locked="0"/>
    </xf>
    <xf numFmtId="10" fontId="62" fillId="0" borderId="2" xfId="0" applyNumberFormat="1" applyFont="1" applyBorder="1" applyAlignment="1" applyProtection="1">
      <alignment horizontal="center" vertical="center" wrapText="1"/>
      <protection locked="0"/>
    </xf>
    <xf numFmtId="0" fontId="2" fillId="0" borderId="2" xfId="0" quotePrefix="1" applyFont="1" applyBorder="1" applyAlignment="1" applyProtection="1">
      <alignment horizontal="justify" vertical="center" wrapText="1"/>
      <protection locked="0"/>
    </xf>
    <xf numFmtId="14" fontId="63" fillId="0" borderId="4" xfId="0" applyNumberFormat="1" applyFont="1" applyBorder="1" applyAlignment="1" applyProtection="1">
      <alignment horizontal="center" vertical="center" wrapText="1"/>
      <protection locked="0"/>
    </xf>
    <xf numFmtId="14" fontId="63" fillId="0" borderId="2" xfId="0" applyNumberFormat="1" applyFont="1" applyBorder="1" applyAlignment="1" applyProtection="1">
      <alignment horizontal="center" vertical="center" wrapText="1"/>
      <protection locked="0"/>
    </xf>
    <xf numFmtId="14" fontId="57" fillId="0" borderId="2" xfId="0" applyNumberFormat="1" applyFont="1" applyFill="1" applyBorder="1" applyAlignment="1" applyProtection="1">
      <alignment horizontal="center" vertical="center" wrapText="1"/>
      <protection locked="0"/>
    </xf>
    <xf numFmtId="0" fontId="54" fillId="3" borderId="64" xfId="2" applyFont="1" applyFill="1" applyBorder="1" applyAlignment="1">
      <alignment horizontal="justify" vertical="center" wrapText="1"/>
    </xf>
    <xf numFmtId="0" fontId="54" fillId="3" borderId="65" xfId="2" applyFont="1" applyFill="1" applyBorder="1" applyAlignment="1">
      <alignment horizontal="justify" vertical="center" wrapText="1"/>
    </xf>
    <xf numFmtId="0" fontId="53" fillId="3" borderId="71" xfId="0" applyFont="1" applyFill="1" applyBorder="1" applyAlignment="1">
      <alignment horizontal="left" vertical="center" wrapText="1"/>
    </xf>
    <xf numFmtId="0" fontId="53" fillId="3" borderId="72" xfId="0" applyFont="1" applyFill="1" applyBorder="1" applyAlignment="1">
      <alignment horizontal="left" vertical="center" wrapText="1"/>
    </xf>
    <xf numFmtId="0" fontId="53" fillId="3" borderId="58" xfId="3" applyFont="1" applyFill="1" applyBorder="1" applyAlignment="1">
      <alignment horizontal="left" vertical="top" wrapText="1" readingOrder="1"/>
    </xf>
    <xf numFmtId="0" fontId="53" fillId="3" borderId="59" xfId="3" applyFont="1" applyFill="1" applyBorder="1" applyAlignment="1">
      <alignment horizontal="left" vertical="top" wrapText="1" readingOrder="1"/>
    </xf>
    <xf numFmtId="0" fontId="54" fillId="3" borderId="60" xfId="2" applyFont="1" applyFill="1" applyBorder="1" applyAlignment="1">
      <alignment horizontal="justify" vertical="center" wrapText="1"/>
    </xf>
    <xf numFmtId="0" fontId="54" fillId="3" borderId="61" xfId="2" applyFont="1" applyFill="1" applyBorder="1" applyAlignment="1">
      <alignment horizontal="justify" vertical="center" wrapText="1"/>
    </xf>
    <xf numFmtId="0" fontId="53" fillId="3" borderId="62" xfId="0" applyFont="1" applyFill="1" applyBorder="1" applyAlignment="1">
      <alignment horizontal="left" vertical="center" wrapText="1"/>
    </xf>
    <xf numFmtId="0" fontId="53" fillId="3" borderId="63" xfId="0" applyFont="1" applyFill="1" applyBorder="1" applyAlignment="1">
      <alignment horizontal="left" vertical="center" wrapText="1"/>
    </xf>
    <xf numFmtId="0" fontId="48" fillId="3" borderId="14" xfId="2" applyFont="1" applyFill="1" applyBorder="1" applyAlignment="1">
      <alignment horizontal="left" vertical="top" wrapText="1"/>
    </xf>
    <xf numFmtId="0" fontId="48" fillId="3" borderId="0" xfId="2" applyFont="1" applyFill="1" applyAlignment="1">
      <alignment horizontal="left" vertical="top" wrapText="1"/>
    </xf>
    <xf numFmtId="0" fontId="48" fillId="3" borderId="15" xfId="2" applyFont="1" applyFill="1" applyBorder="1" applyAlignment="1">
      <alignment horizontal="left" vertical="top" wrapText="1"/>
    </xf>
    <xf numFmtId="0" fontId="53" fillId="3" borderId="73" xfId="0" applyFont="1" applyFill="1" applyBorder="1" applyAlignment="1">
      <alignment horizontal="left" vertical="center" wrapText="1"/>
    </xf>
    <xf numFmtId="0" fontId="53" fillId="3" borderId="74" xfId="0" applyFont="1" applyFill="1" applyBorder="1" applyAlignment="1">
      <alignment horizontal="left" vertical="center" wrapText="1"/>
    </xf>
    <xf numFmtId="0" fontId="54" fillId="3" borderId="66" xfId="0" applyFont="1" applyFill="1" applyBorder="1" applyAlignment="1">
      <alignment horizontal="justify" vertical="center" wrapText="1"/>
    </xf>
    <xf numFmtId="0" fontId="54" fillId="3" borderId="67" xfId="0" applyFont="1" applyFill="1" applyBorder="1" applyAlignment="1">
      <alignment horizontal="justify" vertical="center" wrapText="1"/>
    </xf>
    <xf numFmtId="0" fontId="49" fillId="14" borderId="48" xfId="2" applyFont="1" applyFill="1" applyBorder="1" applyAlignment="1">
      <alignment horizontal="center" vertical="center" wrapText="1"/>
    </xf>
    <xf numFmtId="0" fontId="49" fillId="14" borderId="49" xfId="2" applyFont="1" applyFill="1" applyBorder="1" applyAlignment="1">
      <alignment horizontal="center" vertical="center" wrapText="1"/>
    </xf>
    <xf numFmtId="0" fontId="49" fillId="14" borderId="50" xfId="2" applyFont="1" applyFill="1" applyBorder="1" applyAlignment="1">
      <alignment horizontal="center" vertical="center" wrapText="1"/>
    </xf>
    <xf numFmtId="0" fontId="48" fillId="0" borderId="14" xfId="2" quotePrefix="1" applyFont="1" applyBorder="1" applyAlignment="1">
      <alignment horizontal="left" vertical="center" wrapText="1"/>
    </xf>
    <xf numFmtId="0" fontId="48" fillId="0" borderId="0" xfId="2" quotePrefix="1" applyFont="1" applyAlignment="1">
      <alignment horizontal="left" vertical="center" wrapText="1"/>
    </xf>
    <xf numFmtId="0" fontId="48" fillId="0" borderId="15" xfId="2" quotePrefix="1" applyFont="1" applyBorder="1" applyAlignment="1">
      <alignment horizontal="left" vertical="center" wrapText="1"/>
    </xf>
    <xf numFmtId="0" fontId="48" fillId="0" borderId="68" xfId="2" quotePrefix="1" applyFont="1" applyBorder="1" applyAlignment="1">
      <alignment horizontal="left" vertical="center" wrapText="1"/>
    </xf>
    <xf numFmtId="0" fontId="48" fillId="0" borderId="69" xfId="2" quotePrefix="1" applyFont="1" applyBorder="1" applyAlignment="1">
      <alignment horizontal="left" vertical="center" wrapText="1"/>
    </xf>
    <xf numFmtId="0" fontId="48" fillId="0" borderId="70" xfId="2" quotePrefix="1" applyFont="1" applyBorder="1" applyAlignment="1">
      <alignment horizontal="left" vertical="center" wrapText="1"/>
    </xf>
    <xf numFmtId="0" fontId="50" fillId="3" borderId="51" xfId="2" quotePrefix="1" applyFont="1" applyFill="1" applyBorder="1" applyAlignment="1">
      <alignment horizontal="left" vertical="top" wrapText="1"/>
    </xf>
    <xf numFmtId="0" fontId="51" fillId="3" borderId="52" xfId="2" quotePrefix="1" applyFont="1" applyFill="1" applyBorder="1" applyAlignment="1">
      <alignment horizontal="left" vertical="top" wrapText="1"/>
    </xf>
    <xf numFmtId="0" fontId="51" fillId="3" borderId="53" xfId="2" quotePrefix="1" applyFont="1" applyFill="1" applyBorder="1" applyAlignment="1">
      <alignment horizontal="left" vertical="top" wrapText="1"/>
    </xf>
    <xf numFmtId="0" fontId="48" fillId="0" borderId="14" xfId="2" quotePrefix="1" applyFont="1" applyBorder="1" applyAlignment="1">
      <alignment horizontal="left" vertical="top" wrapText="1"/>
    </xf>
    <xf numFmtId="0" fontId="48" fillId="0" borderId="0" xfId="2" quotePrefix="1" applyFont="1" applyAlignment="1">
      <alignment horizontal="left" vertical="top" wrapText="1"/>
    </xf>
    <xf numFmtId="0" fontId="48" fillId="0" borderId="15" xfId="2" quotePrefix="1" applyFont="1" applyBorder="1" applyAlignment="1">
      <alignment horizontal="left" vertical="top" wrapText="1"/>
    </xf>
    <xf numFmtId="0" fontId="53" fillId="14" borderId="54" xfId="3" applyFont="1" applyFill="1" applyBorder="1" applyAlignment="1">
      <alignment horizontal="center" vertical="center" wrapText="1"/>
    </xf>
    <xf numFmtId="0" fontId="53" fillId="14" borderId="55" xfId="3" applyFont="1" applyFill="1" applyBorder="1" applyAlignment="1">
      <alignment horizontal="center" vertical="center" wrapText="1"/>
    </xf>
    <xf numFmtId="0" fontId="53" fillId="14" borderId="56" xfId="2" applyFont="1" applyFill="1" applyBorder="1" applyAlignment="1">
      <alignment horizontal="center" vertical="center"/>
    </xf>
    <xf numFmtId="0" fontId="53" fillId="14" borderId="57" xfId="2" applyFont="1" applyFill="1" applyBorder="1" applyAlignment="1">
      <alignment horizontal="center" vertical="center"/>
    </xf>
    <xf numFmtId="0" fontId="2" fillId="3" borderId="68" xfId="2" quotePrefix="1" applyFont="1" applyFill="1" applyBorder="1" applyAlignment="1">
      <alignment horizontal="justify" vertical="center" wrapText="1"/>
    </xf>
    <xf numFmtId="0" fontId="2" fillId="3" borderId="69" xfId="2" quotePrefix="1" applyFont="1" applyFill="1" applyBorder="1" applyAlignment="1">
      <alignment horizontal="justify" vertical="center" wrapText="1"/>
    </xf>
    <xf numFmtId="0" fontId="2" fillId="3" borderId="70" xfId="2" quotePrefix="1" applyFont="1" applyFill="1" applyBorder="1" applyAlignment="1">
      <alignment horizontal="justify" vertical="center" wrapText="1"/>
    </xf>
    <xf numFmtId="0" fontId="41" fillId="11" borderId="20" xfId="0" applyFont="1" applyFill="1" applyBorder="1" applyAlignment="1">
      <alignment horizontal="center" vertical="center" wrapText="1" readingOrder="1"/>
    </xf>
    <xf numFmtId="0" fontId="41" fillId="11" borderId="21" xfId="0" applyFont="1" applyFill="1" applyBorder="1" applyAlignment="1">
      <alignment horizontal="center" vertical="center" wrapText="1" readingOrder="1"/>
    </xf>
    <xf numFmtId="0" fontId="41" fillId="11" borderId="22" xfId="0" applyFont="1" applyFill="1" applyBorder="1" applyAlignment="1">
      <alignment horizontal="center" vertical="center" wrapText="1" readingOrder="1"/>
    </xf>
    <xf numFmtId="0" fontId="41" fillId="11" borderId="23" xfId="0" applyFont="1" applyFill="1" applyBorder="1" applyAlignment="1">
      <alignment horizontal="center" vertical="center" wrapText="1" readingOrder="1"/>
    </xf>
    <xf numFmtId="0" fontId="41" fillId="11" borderId="0" xfId="0" applyFont="1" applyFill="1" applyAlignment="1">
      <alignment horizontal="center" vertical="center" wrapText="1" readingOrder="1"/>
    </xf>
    <xf numFmtId="0" fontId="41" fillId="11" borderId="24" xfId="0" applyFont="1" applyFill="1" applyBorder="1" applyAlignment="1">
      <alignment horizontal="center" vertical="center" wrapText="1" readingOrder="1"/>
    </xf>
    <xf numFmtId="0" fontId="42" fillId="0" borderId="12" xfId="0" applyFont="1" applyBorder="1" applyAlignment="1">
      <alignment horizontal="center" vertical="center" wrapText="1"/>
    </xf>
    <xf numFmtId="0" fontId="42" fillId="0" borderId="19" xfId="0" applyFont="1" applyBorder="1" applyAlignment="1">
      <alignment horizontal="center" vertical="center"/>
    </xf>
    <xf numFmtId="0" fontId="42" fillId="0" borderId="14" xfId="0" applyFont="1" applyBorder="1" applyAlignment="1">
      <alignment horizontal="center" vertical="center" wrapText="1"/>
    </xf>
    <xf numFmtId="0" fontId="42" fillId="0" borderId="0" xfId="0" applyFont="1" applyAlignment="1">
      <alignment horizontal="center" vertical="center"/>
    </xf>
    <xf numFmtId="0" fontId="42" fillId="0" borderId="14" xfId="0" applyFont="1" applyBorder="1" applyAlignment="1">
      <alignment horizontal="center" vertical="center"/>
    </xf>
    <xf numFmtId="0" fontId="41" fillId="12" borderId="20" xfId="0" applyFont="1" applyFill="1" applyBorder="1" applyAlignment="1">
      <alignment horizontal="center" vertical="center" wrapText="1" readingOrder="1"/>
    </xf>
    <xf numFmtId="0" fontId="41" fillId="12" borderId="21" xfId="0" applyFont="1" applyFill="1" applyBorder="1" applyAlignment="1">
      <alignment horizontal="center" vertical="center" wrapText="1" readingOrder="1"/>
    </xf>
    <xf numFmtId="0" fontId="41" fillId="12" borderId="22" xfId="0" applyFont="1" applyFill="1" applyBorder="1" applyAlignment="1">
      <alignment horizontal="center" vertical="center" wrapText="1" readingOrder="1"/>
    </xf>
    <xf numFmtId="0" fontId="41" fillId="12" borderId="23" xfId="0" applyFont="1" applyFill="1" applyBorder="1" applyAlignment="1">
      <alignment horizontal="center" vertical="center" wrapText="1" readingOrder="1"/>
    </xf>
    <xf numFmtId="0" fontId="41" fillId="12" borderId="0" xfId="0" applyFont="1" applyFill="1" applyAlignment="1">
      <alignment horizontal="center" vertical="center" wrapText="1" readingOrder="1"/>
    </xf>
    <xf numFmtId="0" fontId="41" fillId="12" borderId="24" xfId="0" applyFont="1" applyFill="1" applyBorder="1" applyAlignment="1">
      <alignment horizontal="center" vertical="center" wrapText="1" readingOrder="1"/>
    </xf>
    <xf numFmtId="0" fontId="40" fillId="0" borderId="0" xfId="0" applyFont="1" applyAlignment="1">
      <alignment horizontal="center" vertical="center" wrapText="1"/>
    </xf>
    <xf numFmtId="0" fontId="22" fillId="0" borderId="0" xfId="0" applyFont="1" applyAlignment="1">
      <alignment horizontal="center" vertical="center" wrapText="1"/>
    </xf>
    <xf numFmtId="0" fontId="18" fillId="10" borderId="0" xfId="0" applyFont="1" applyFill="1" applyAlignment="1">
      <alignment horizontal="center" vertical="center" wrapText="1" readingOrder="1"/>
    </xf>
    <xf numFmtId="0" fontId="18" fillId="10" borderId="12" xfId="0" applyFont="1" applyFill="1" applyBorder="1" applyAlignment="1">
      <alignment horizontal="center" vertical="center" textRotation="90" wrapText="1" readingOrder="1"/>
    </xf>
    <xf numFmtId="0" fontId="18" fillId="10" borderId="19" xfId="0" applyFont="1" applyFill="1" applyBorder="1" applyAlignment="1">
      <alignment horizontal="center" vertical="center" textRotation="90" wrapText="1" readingOrder="1"/>
    </xf>
    <xf numFmtId="0" fontId="18" fillId="10" borderId="13" xfId="0" applyFont="1" applyFill="1" applyBorder="1" applyAlignment="1">
      <alignment horizontal="center" vertical="center" textRotation="90" wrapText="1" readingOrder="1"/>
    </xf>
    <xf numFmtId="0" fontId="18" fillId="10" borderId="14" xfId="0" applyFont="1" applyFill="1" applyBorder="1" applyAlignment="1">
      <alignment horizontal="center" vertical="center" textRotation="90" wrapText="1" readingOrder="1"/>
    </xf>
    <xf numFmtId="0" fontId="18" fillId="10" borderId="0" xfId="0" applyFont="1" applyFill="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18" fillId="10" borderId="16" xfId="0" applyFont="1" applyFill="1" applyBorder="1" applyAlignment="1">
      <alignment horizontal="center" vertical="center" textRotation="90" wrapText="1" readingOrder="1"/>
    </xf>
    <xf numFmtId="0" fontId="18" fillId="10" borderId="18" xfId="0" applyFont="1" applyFill="1" applyBorder="1" applyAlignment="1">
      <alignment horizontal="center" vertical="center" textRotation="90" wrapText="1" readingOrder="1"/>
    </xf>
    <xf numFmtId="0" fontId="18" fillId="10" borderId="17" xfId="0" applyFont="1" applyFill="1" applyBorder="1" applyAlignment="1">
      <alignment horizontal="center" vertical="center" textRotation="90" wrapText="1" readingOrder="1"/>
    </xf>
    <xf numFmtId="0" fontId="42" fillId="0" borderId="13" xfId="0" applyFont="1" applyBorder="1" applyAlignment="1">
      <alignment horizontal="center" vertical="center"/>
    </xf>
    <xf numFmtId="0" fontId="42" fillId="0" borderId="15" xfId="0" applyFont="1" applyBorder="1" applyAlignment="1">
      <alignment horizontal="center" vertical="center"/>
    </xf>
    <xf numFmtId="0" fontId="42" fillId="0" borderId="16" xfId="0" applyFont="1" applyBorder="1" applyAlignment="1">
      <alignment horizontal="center" vertical="center"/>
    </xf>
    <xf numFmtId="0" fontId="42" fillId="0" borderId="18" xfId="0" applyFont="1" applyBorder="1" applyAlignment="1">
      <alignment horizontal="center" vertical="center"/>
    </xf>
    <xf numFmtId="0" fontId="42" fillId="0" borderId="17" xfId="0" applyFont="1" applyBorder="1" applyAlignment="1">
      <alignment horizontal="center" vertical="center"/>
    </xf>
    <xf numFmtId="0" fontId="41" fillId="5" borderId="20" xfId="0" applyFont="1" applyFill="1" applyBorder="1" applyAlignment="1">
      <alignment horizontal="center" vertical="center" wrapText="1" readingOrder="1"/>
    </xf>
    <xf numFmtId="0" fontId="41" fillId="5" borderId="21" xfId="0" applyFont="1" applyFill="1" applyBorder="1" applyAlignment="1">
      <alignment horizontal="center" vertical="center" wrapText="1" readingOrder="1"/>
    </xf>
    <xf numFmtId="0" fontId="41" fillId="5" borderId="22" xfId="0" applyFont="1" applyFill="1" applyBorder="1" applyAlignment="1">
      <alignment horizontal="center" vertical="center" wrapText="1" readingOrder="1"/>
    </xf>
    <xf numFmtId="0" fontId="41" fillId="5" borderId="23" xfId="0" applyFont="1" applyFill="1" applyBorder="1" applyAlignment="1">
      <alignment horizontal="center" vertical="center" wrapText="1" readingOrder="1"/>
    </xf>
    <xf numFmtId="0" fontId="41" fillId="5" borderId="0" xfId="0" applyFont="1" applyFill="1" applyAlignment="1">
      <alignment horizontal="center" vertical="center" wrapText="1" readingOrder="1"/>
    </xf>
    <xf numFmtId="0" fontId="41" fillId="5" borderId="24" xfId="0" applyFont="1" applyFill="1" applyBorder="1" applyAlignment="1">
      <alignment horizontal="center" vertical="center" wrapText="1" readingOrder="1"/>
    </xf>
    <xf numFmtId="0" fontId="41" fillId="13" borderId="20" xfId="0" applyFont="1" applyFill="1" applyBorder="1" applyAlignment="1">
      <alignment horizontal="center" vertical="center" wrapText="1" readingOrder="1"/>
    </xf>
    <xf numFmtId="0" fontId="41" fillId="13" borderId="21" xfId="0" applyFont="1" applyFill="1" applyBorder="1" applyAlignment="1">
      <alignment horizontal="center" vertical="center" wrapText="1" readingOrder="1"/>
    </xf>
    <xf numFmtId="0" fontId="41" fillId="13" borderId="22" xfId="0" applyFont="1" applyFill="1" applyBorder="1" applyAlignment="1">
      <alignment horizontal="center" vertical="center" wrapText="1" readingOrder="1"/>
    </xf>
    <xf numFmtId="0" fontId="41" fillId="13" borderId="23" xfId="0" applyFont="1" applyFill="1" applyBorder="1" applyAlignment="1">
      <alignment horizontal="center" vertical="center" wrapText="1" readingOrder="1"/>
    </xf>
    <xf numFmtId="0" fontId="41" fillId="13" borderId="0" xfId="0" applyFont="1" applyFill="1" applyAlignment="1">
      <alignment horizontal="center" vertical="center" wrapText="1" readingOrder="1"/>
    </xf>
    <xf numFmtId="0" fontId="41" fillId="13" borderId="24" xfId="0" applyFont="1" applyFill="1" applyBorder="1" applyAlignment="1">
      <alignment horizontal="center" vertical="center" wrapText="1" readingOrder="1"/>
    </xf>
    <xf numFmtId="0" fontId="42" fillId="0" borderId="75" xfId="0" applyFont="1" applyBorder="1" applyAlignment="1">
      <alignment horizontal="center" vertical="center" wrapText="1"/>
    </xf>
    <xf numFmtId="0" fontId="42" fillId="0" borderId="75" xfId="0" applyFont="1" applyBorder="1" applyAlignment="1">
      <alignment horizontal="center" vertical="center"/>
    </xf>
    <xf numFmtId="0" fontId="42" fillId="0" borderId="77" xfId="0" applyFont="1" applyBorder="1" applyAlignment="1">
      <alignment horizontal="center" vertical="center"/>
    </xf>
    <xf numFmtId="0" fontId="42" fillId="0" borderId="78" xfId="0" applyFont="1" applyBorder="1" applyAlignment="1">
      <alignment horizontal="center" vertical="center"/>
    </xf>
    <xf numFmtId="0" fontId="42" fillId="0" borderId="79" xfId="0" applyFont="1" applyBorder="1" applyAlignment="1">
      <alignment horizontal="center" vertical="center"/>
    </xf>
    <xf numFmtId="0" fontId="42" fillId="0" borderId="0" xfId="0" applyFont="1" applyAlignment="1">
      <alignment horizontal="center" vertical="center" wrapText="1"/>
    </xf>
    <xf numFmtId="0" fontId="42" fillId="0" borderId="76" xfId="0" applyFont="1" applyBorder="1" applyAlignment="1">
      <alignment horizontal="center" vertical="center"/>
    </xf>
    <xf numFmtId="0" fontId="42" fillId="0" borderId="80" xfId="0" applyFont="1" applyBorder="1" applyAlignment="1">
      <alignment horizontal="center" vertical="center"/>
    </xf>
    <xf numFmtId="0" fontId="6" fillId="3" borderId="4"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6" fillId="0" borderId="4" xfId="0" quotePrefix="1" applyFont="1" applyBorder="1" applyAlignment="1" applyProtection="1">
      <alignment horizontal="center" vertical="center" wrapText="1"/>
      <protection locked="0"/>
    </xf>
    <xf numFmtId="0" fontId="6" fillId="0" borderId="5" xfId="0" quotePrefix="1"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4" xfId="0" applyFont="1" applyBorder="1" applyAlignment="1">
      <alignment horizontal="justify" vertical="center" wrapText="1"/>
    </xf>
    <xf numFmtId="0" fontId="6" fillId="0" borderId="8" xfId="0" applyFont="1" applyBorder="1" applyAlignment="1">
      <alignment horizontal="justify" vertical="center" wrapText="1"/>
    </xf>
    <xf numFmtId="0" fontId="6" fillId="0" borderId="5" xfId="0" applyFont="1" applyBorder="1" applyAlignment="1">
      <alignment horizontal="justify" vertical="center" wrapText="1"/>
    </xf>
    <xf numFmtId="0" fontId="57" fillId="3" borderId="4" xfId="0" applyFont="1" applyFill="1" applyBorder="1" applyAlignment="1" applyProtection="1">
      <alignment horizontal="center" vertical="center" wrapText="1"/>
      <protection hidden="1"/>
    </xf>
    <xf numFmtId="0" fontId="57" fillId="3" borderId="8" xfId="0" applyFont="1" applyFill="1" applyBorder="1" applyAlignment="1" applyProtection="1">
      <alignment horizontal="center" vertical="center" wrapText="1"/>
      <protection hidden="1"/>
    </xf>
    <xf numFmtId="0" fontId="57" fillId="3" borderId="5" xfId="0"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hidden="1"/>
    </xf>
    <xf numFmtId="9" fontId="6" fillId="3" borderId="8" xfId="0" applyNumberFormat="1" applyFont="1" applyFill="1" applyBorder="1" applyAlignment="1" applyProtection="1">
      <alignment horizontal="center" vertical="center" wrapText="1"/>
      <protection hidden="1"/>
    </xf>
    <xf numFmtId="9" fontId="6" fillId="3" borderId="5" xfId="0" applyNumberFormat="1"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locked="0"/>
    </xf>
    <xf numFmtId="9" fontId="6" fillId="3" borderId="8" xfId="0" applyNumberFormat="1" applyFont="1" applyFill="1" applyBorder="1" applyAlignment="1" applyProtection="1">
      <alignment horizontal="center" vertical="center" wrapText="1"/>
      <protection locked="0"/>
    </xf>
    <xf numFmtId="0" fontId="57" fillId="3" borderId="4" xfId="0" applyFont="1" applyFill="1" applyBorder="1" applyAlignment="1" applyProtection="1">
      <alignment horizontal="center" vertical="center"/>
      <protection hidden="1"/>
    </xf>
    <xf numFmtId="0" fontId="57" fillId="3" borderId="8" xfId="0" applyFont="1" applyFill="1" applyBorder="1" applyAlignment="1" applyProtection="1">
      <alignment horizontal="center" vertical="center"/>
      <protection hidden="1"/>
    </xf>
    <xf numFmtId="0" fontId="57" fillId="3" borderId="5" xfId="0" applyFont="1" applyFill="1" applyBorder="1" applyAlignment="1" applyProtection="1">
      <alignment horizontal="center" vertical="center"/>
      <protection hidden="1"/>
    </xf>
    <xf numFmtId="0" fontId="48" fillId="3" borderId="4" xfId="0" applyFont="1" applyFill="1" applyBorder="1" applyAlignment="1" applyProtection="1">
      <alignment horizontal="center" vertical="center" wrapText="1"/>
      <protection locked="0"/>
    </xf>
    <xf numFmtId="0" fontId="48" fillId="3" borderId="8"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4" fillId="2" borderId="3"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6" fillId="0" borderId="8" xfId="0" applyFont="1" applyBorder="1" applyAlignment="1">
      <alignment horizontal="center" vertical="center"/>
    </xf>
    <xf numFmtId="0" fontId="6" fillId="3" borderId="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4" xfId="0" applyFont="1" applyFill="1" applyBorder="1" applyAlignment="1">
      <alignment horizontal="justify" vertical="center" wrapText="1"/>
    </xf>
    <xf numFmtId="0" fontId="6" fillId="3" borderId="8" xfId="0" applyFont="1" applyFill="1" applyBorder="1" applyAlignment="1">
      <alignment horizontal="justify" vertical="center" wrapText="1"/>
    </xf>
    <xf numFmtId="0" fontId="6" fillId="3" borderId="5" xfId="0" applyFont="1" applyFill="1" applyBorder="1" applyAlignment="1">
      <alignment horizontal="justify" vertical="center" wrapText="1"/>
    </xf>
    <xf numFmtId="0" fontId="6" fillId="3" borderId="4" xfId="0" quotePrefix="1" applyFont="1" applyFill="1" applyBorder="1" applyAlignment="1" applyProtection="1">
      <alignment horizontal="center" vertical="center" wrapText="1"/>
      <protection locked="0"/>
    </xf>
    <xf numFmtId="0" fontId="6" fillId="3" borderId="8" xfId="0" quotePrefix="1" applyFont="1" applyFill="1" applyBorder="1" applyAlignment="1" applyProtection="1">
      <alignment horizontal="center" vertical="center" wrapText="1"/>
      <protection locked="0"/>
    </xf>
    <xf numFmtId="0" fontId="6" fillId="3" borderId="5" xfId="0" quotePrefix="1" applyFont="1" applyFill="1" applyBorder="1" applyAlignment="1" applyProtection="1">
      <alignment horizontal="center" vertical="center" wrapText="1"/>
      <protection locked="0"/>
    </xf>
    <xf numFmtId="9" fontId="6" fillId="0" borderId="4" xfId="0" applyNumberFormat="1" applyFont="1" applyBorder="1" applyAlignment="1" applyProtection="1">
      <alignment horizontal="center" vertical="center" wrapText="1"/>
      <protection hidden="1"/>
    </xf>
    <xf numFmtId="9" fontId="6" fillId="0" borderId="8" xfId="0" applyNumberFormat="1" applyFont="1" applyBorder="1" applyAlignment="1" applyProtection="1">
      <alignment horizontal="center" vertical="center" wrapText="1"/>
      <protection hidden="1"/>
    </xf>
    <xf numFmtId="0" fontId="57" fillId="0" borderId="4" xfId="0" applyFont="1" applyBorder="1" applyAlignment="1" applyProtection="1">
      <alignment horizontal="center" vertical="center"/>
      <protection hidden="1"/>
    </xf>
    <xf numFmtId="0" fontId="57" fillId="0" borderId="8" xfId="0" applyFont="1" applyBorder="1" applyAlignment="1" applyProtection="1">
      <alignment horizontal="center" vertical="center"/>
      <protection hidden="1"/>
    </xf>
    <xf numFmtId="0" fontId="48" fillId="0" borderId="4" xfId="0" applyFont="1" applyBorder="1" applyAlignment="1" applyProtection="1">
      <alignment horizontal="center" vertical="center" wrapText="1"/>
      <protection locked="0"/>
    </xf>
    <xf numFmtId="0" fontId="48" fillId="0" borderId="8"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57" fillId="0" borderId="4" xfId="0" applyFont="1" applyBorder="1" applyAlignment="1" applyProtection="1">
      <alignment horizontal="center" vertical="center" wrapText="1"/>
      <protection hidden="1"/>
    </xf>
    <xf numFmtId="0" fontId="57" fillId="0" borderId="8" xfId="0" applyFont="1" applyBorder="1" applyAlignment="1" applyProtection="1">
      <alignment horizontal="center" vertical="center" wrapText="1"/>
      <protection hidden="1"/>
    </xf>
    <xf numFmtId="9" fontId="6" fillId="0" borderId="4" xfId="0" applyNumberFormat="1" applyFont="1" applyBorder="1" applyAlignment="1" applyProtection="1">
      <alignment horizontal="center" vertical="center" wrapText="1"/>
      <protection locked="0"/>
    </xf>
    <xf numFmtId="9" fontId="6" fillId="0" borderId="8" xfId="0" applyNumberFormat="1" applyFont="1" applyBorder="1" applyAlignment="1" applyProtection="1">
      <alignment horizontal="center" vertical="center" wrapText="1"/>
      <protection locked="0"/>
    </xf>
    <xf numFmtId="9" fontId="6" fillId="0" borderId="5" xfId="0" applyNumberFormat="1" applyFont="1" applyBorder="1" applyAlignment="1" applyProtection="1">
      <alignment horizontal="center" vertical="center" wrapText="1"/>
      <protection hidden="1"/>
    </xf>
    <xf numFmtId="0" fontId="57" fillId="0" borderId="5" xfId="0" applyFont="1" applyBorder="1" applyAlignment="1" applyProtection="1">
      <alignment horizontal="center" vertical="center"/>
      <protection hidden="1"/>
    </xf>
    <xf numFmtId="0" fontId="57" fillId="0" borderId="5" xfId="0" applyFont="1" applyBorder="1" applyAlignment="1" applyProtection="1">
      <alignment horizontal="center" vertical="center" wrapText="1"/>
      <protection hidden="1"/>
    </xf>
    <xf numFmtId="0" fontId="6" fillId="16" borderId="4" xfId="0" applyFont="1" applyFill="1" applyBorder="1" applyAlignment="1">
      <alignment horizontal="center" vertical="center" wrapText="1"/>
    </xf>
    <xf numFmtId="0" fontId="6" fillId="16" borderId="8" xfId="0" applyFont="1" applyFill="1" applyBorder="1" applyAlignment="1">
      <alignment horizontal="center" vertical="center" wrapText="1"/>
    </xf>
    <xf numFmtId="0" fontId="6" fillId="16" borderId="5"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3" borderId="4" xfId="0" applyFont="1" applyFill="1" applyBorder="1" applyAlignment="1">
      <alignment horizontal="justify" vertical="center"/>
    </xf>
    <xf numFmtId="0" fontId="6" fillId="3" borderId="5" xfId="0" applyFont="1" applyFill="1" applyBorder="1" applyAlignment="1">
      <alignment horizontal="justify" vertical="center"/>
    </xf>
    <xf numFmtId="0" fontId="1" fillId="9" borderId="6" xfId="0" applyFont="1" applyFill="1" applyBorder="1" applyAlignment="1">
      <alignment horizontal="left" vertical="center" wrapText="1"/>
    </xf>
    <xf numFmtId="0" fontId="1" fillId="9" borderId="10" xfId="0" applyFont="1" applyFill="1" applyBorder="1" applyAlignment="1">
      <alignment horizontal="left" vertical="center" wrapText="1"/>
    </xf>
    <xf numFmtId="0" fontId="1" fillId="9" borderId="7" xfId="0" applyFont="1" applyFill="1" applyBorder="1" applyAlignment="1">
      <alignment horizontal="left" vertical="center" wrapText="1"/>
    </xf>
    <xf numFmtId="0" fontId="24" fillId="2" borderId="28" xfId="0" applyFont="1" applyFill="1" applyBorder="1" applyAlignment="1">
      <alignment horizontal="center" vertical="center" wrapText="1"/>
    </xf>
    <xf numFmtId="0" fontId="24" fillId="2" borderId="29" xfId="0" applyFont="1" applyFill="1" applyBorder="1" applyAlignment="1">
      <alignment horizontal="center" vertical="center"/>
    </xf>
    <xf numFmtId="0" fontId="24" fillId="2" borderId="30"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31" xfId="0" applyFont="1" applyFill="1" applyBorder="1" applyAlignment="1">
      <alignment horizontal="center" vertical="center"/>
    </xf>
    <xf numFmtId="0" fontId="24"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wrapText="1"/>
    </xf>
    <xf numFmtId="0" fontId="25" fillId="2" borderId="4" xfId="0" applyFont="1" applyFill="1" applyBorder="1" applyAlignment="1">
      <alignment horizontal="center" vertical="center" textRotation="90"/>
    </xf>
    <xf numFmtId="0" fontId="25"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4" xfId="0" applyFont="1" applyFill="1" applyBorder="1" applyAlignment="1">
      <alignment horizontal="center" vertical="center"/>
    </xf>
    <xf numFmtId="0" fontId="20" fillId="5" borderId="14" xfId="0" applyFont="1" applyFill="1" applyBorder="1" applyAlignment="1" applyProtection="1">
      <alignment horizontal="center" vertical="center" wrapText="1" readingOrder="1"/>
      <protection hidden="1"/>
    </xf>
    <xf numFmtId="0" fontId="20" fillId="5" borderId="0" xfId="0" applyFont="1" applyFill="1" applyAlignment="1" applyProtection="1">
      <alignment horizontal="center" vertical="center" wrapText="1" readingOrder="1"/>
      <protection hidden="1"/>
    </xf>
    <xf numFmtId="0" fontId="20" fillId="5" borderId="15" xfId="0" applyFont="1" applyFill="1" applyBorder="1" applyAlignment="1" applyProtection="1">
      <alignment horizontal="center" vertical="center" wrapText="1" readingOrder="1"/>
      <protection hidden="1"/>
    </xf>
    <xf numFmtId="0" fontId="20" fillId="12" borderId="0" xfId="0" applyFont="1" applyFill="1" applyAlignment="1" applyProtection="1">
      <alignment horizontal="center" vertical="center" wrapText="1" readingOrder="1"/>
      <protection hidden="1"/>
    </xf>
    <xf numFmtId="0" fontId="20" fillId="12"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vertical="center" wrapText="1" readingOrder="1"/>
      <protection hidden="1"/>
    </xf>
    <xf numFmtId="0" fontId="20" fillId="13" borderId="0" xfId="0" applyFont="1" applyFill="1" applyAlignment="1" applyProtection="1">
      <alignment horizontal="center" vertical="center" wrapText="1" readingOrder="1"/>
      <protection hidden="1"/>
    </xf>
    <xf numFmtId="0" fontId="20" fillId="13" borderId="15" xfId="0" applyFont="1" applyFill="1" applyBorder="1" applyAlignment="1" applyProtection="1">
      <alignment horizontal="center" vertical="center" wrapText="1" readingOrder="1"/>
      <protection hidden="1"/>
    </xf>
    <xf numFmtId="0" fontId="20" fillId="13"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3" borderId="12" xfId="0" applyFont="1" applyFill="1" applyBorder="1" applyAlignment="1" applyProtection="1">
      <alignment horizontal="center" vertical="center" wrapText="1" readingOrder="1"/>
      <protection hidden="1"/>
    </xf>
    <xf numFmtId="0" fontId="20" fillId="13" borderId="19" xfId="0" applyFont="1" applyFill="1" applyBorder="1" applyAlignment="1" applyProtection="1">
      <alignment horizontal="center" vertical="center" wrapText="1" readingOrder="1"/>
      <protection hidden="1"/>
    </xf>
    <xf numFmtId="0" fontId="20" fillId="13" borderId="13" xfId="0" applyFont="1" applyFill="1" applyBorder="1" applyAlignment="1" applyProtection="1">
      <alignment horizontal="center" vertical="center" wrapText="1" readingOrder="1"/>
      <protection hidden="1"/>
    </xf>
    <xf numFmtId="0" fontId="20" fillId="13" borderId="16" xfId="0" applyFont="1" applyFill="1" applyBorder="1" applyAlignment="1" applyProtection="1">
      <alignment horizontal="center" vertical="center" wrapText="1" readingOrder="1"/>
      <protection hidden="1"/>
    </xf>
    <xf numFmtId="0" fontId="20" fillId="13" borderId="18" xfId="0" applyFont="1" applyFill="1" applyBorder="1" applyAlignment="1" applyProtection="1">
      <alignment horizontal="center" vertical="center" wrapText="1" readingOrder="1"/>
      <protection hidden="1"/>
    </xf>
    <xf numFmtId="0" fontId="20" fillId="13" borderId="17" xfId="0" applyFont="1" applyFill="1" applyBorder="1" applyAlignment="1" applyProtection="1">
      <alignment horizontal="center" vertical="center" wrapText="1" readingOrder="1"/>
      <protection hidden="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8"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vertical="center" wrapText="1" readingOrder="1"/>
      <protection hidden="1"/>
    </xf>
    <xf numFmtId="0" fontId="20" fillId="12" borderId="17" xfId="0" applyFont="1" applyFill="1" applyBorder="1" applyAlignment="1" applyProtection="1">
      <alignment horizontal="center" vertical="center" wrapText="1" readingOrder="1"/>
      <protection hidden="1"/>
    </xf>
    <xf numFmtId="0" fontId="20" fillId="12" borderId="19"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vertical="center" wrapText="1" readingOrder="1"/>
      <protection hidden="1"/>
    </xf>
    <xf numFmtId="0" fontId="20" fillId="5" borderId="16" xfId="0" applyFont="1" applyFill="1" applyBorder="1" applyAlignment="1" applyProtection="1">
      <alignment horizontal="center" vertical="center" wrapText="1" readingOrder="1"/>
      <protection hidden="1"/>
    </xf>
    <xf numFmtId="0" fontId="20" fillId="5" borderId="18" xfId="0" applyFont="1" applyFill="1" applyBorder="1" applyAlignment="1" applyProtection="1">
      <alignment horizontal="center" vertical="center" wrapText="1" readingOrder="1"/>
      <protection hidden="1"/>
    </xf>
    <xf numFmtId="0" fontId="20" fillId="5" borderId="19" xfId="0" applyFont="1" applyFill="1" applyBorder="1" applyAlignment="1" applyProtection="1">
      <alignment horizontal="center" vertical="center" wrapText="1" readingOrder="1"/>
      <protection hidden="1"/>
    </xf>
    <xf numFmtId="0" fontId="20" fillId="5" borderId="17" xfId="0" applyFont="1" applyFill="1" applyBorder="1" applyAlignment="1" applyProtection="1">
      <alignment horizontal="center" vertical="center" wrapText="1" readingOrder="1"/>
      <protection hidden="1"/>
    </xf>
    <xf numFmtId="0" fontId="20" fillId="5" borderId="13" xfId="0" applyFont="1" applyFill="1" applyBorder="1" applyAlignment="1" applyProtection="1">
      <alignment horizontal="center" vertical="center" wrapText="1" readingOrder="1"/>
      <protection hidden="1"/>
    </xf>
    <xf numFmtId="0" fontId="21" fillId="12" borderId="20" xfId="0" applyFont="1" applyFill="1" applyBorder="1" applyAlignment="1">
      <alignment horizontal="center" vertical="center" wrapText="1" readingOrder="1"/>
    </xf>
    <xf numFmtId="0" fontId="21" fillId="12" borderId="21" xfId="0" applyFont="1" applyFill="1" applyBorder="1" applyAlignment="1">
      <alignment horizontal="center" vertical="center" wrapText="1" readingOrder="1"/>
    </xf>
    <xf numFmtId="0" fontId="21" fillId="12" borderId="22" xfId="0" applyFont="1" applyFill="1" applyBorder="1" applyAlignment="1">
      <alignment horizontal="center" vertical="center" wrapText="1" readingOrder="1"/>
    </xf>
    <xf numFmtId="0" fontId="21" fillId="12" borderId="23" xfId="0" applyFont="1" applyFill="1" applyBorder="1" applyAlignment="1">
      <alignment horizontal="center" vertical="center" wrapText="1" readingOrder="1"/>
    </xf>
    <xf numFmtId="0" fontId="21" fillId="12" borderId="0" xfId="0" applyFont="1" applyFill="1" applyAlignment="1">
      <alignment horizontal="center" vertical="center" wrapText="1" readingOrder="1"/>
    </xf>
    <xf numFmtId="0" fontId="21" fillId="12" borderId="24" xfId="0" applyFont="1" applyFill="1" applyBorder="1" applyAlignment="1">
      <alignment horizontal="center" vertical="center" wrapText="1" readingOrder="1"/>
    </xf>
    <xf numFmtId="0" fontId="21" fillId="12" borderId="25" xfId="0" applyFont="1" applyFill="1" applyBorder="1" applyAlignment="1">
      <alignment horizontal="center" vertical="center" wrapText="1" readingOrder="1"/>
    </xf>
    <xf numFmtId="0" fontId="21" fillId="12" borderId="26" xfId="0" applyFont="1" applyFill="1" applyBorder="1" applyAlignment="1">
      <alignment horizontal="center" vertical="center" wrapText="1" readingOrder="1"/>
    </xf>
    <xf numFmtId="0" fontId="21" fillId="12" borderId="27" xfId="0" applyFont="1" applyFill="1" applyBorder="1" applyAlignment="1">
      <alignment horizontal="center" vertical="center" wrapText="1" readingOrder="1"/>
    </xf>
    <xf numFmtId="0" fontId="21" fillId="11" borderId="20" xfId="0" applyFont="1" applyFill="1" applyBorder="1" applyAlignment="1">
      <alignment horizontal="center" vertical="center" wrapText="1" readingOrder="1"/>
    </xf>
    <xf numFmtId="0" fontId="21" fillId="11" borderId="21" xfId="0" applyFont="1" applyFill="1" applyBorder="1" applyAlignment="1">
      <alignment horizontal="center" vertical="center" wrapText="1" readingOrder="1"/>
    </xf>
    <xf numFmtId="0" fontId="21" fillId="11" borderId="22" xfId="0" applyFont="1" applyFill="1" applyBorder="1" applyAlignment="1">
      <alignment horizontal="center" vertical="center" wrapText="1" readingOrder="1"/>
    </xf>
    <xf numFmtId="0" fontId="21" fillId="11" borderId="23" xfId="0" applyFont="1" applyFill="1" applyBorder="1" applyAlignment="1">
      <alignment horizontal="center" vertical="center" wrapText="1" readingOrder="1"/>
    </xf>
    <xf numFmtId="0" fontId="21" fillId="11" borderId="0" xfId="0" applyFont="1" applyFill="1" applyAlignment="1">
      <alignment horizontal="center" vertical="center" wrapText="1" readingOrder="1"/>
    </xf>
    <xf numFmtId="0" fontId="21" fillId="11" borderId="24" xfId="0" applyFont="1" applyFill="1" applyBorder="1" applyAlignment="1">
      <alignment horizontal="center" vertical="center" wrapText="1" readingOrder="1"/>
    </xf>
    <xf numFmtId="0" fontId="21" fillId="11" borderId="25" xfId="0" applyFont="1" applyFill="1" applyBorder="1" applyAlignment="1">
      <alignment horizontal="center" vertical="center" wrapText="1" readingOrder="1"/>
    </xf>
    <xf numFmtId="0" fontId="21" fillId="11" borderId="26" xfId="0" applyFont="1" applyFill="1" applyBorder="1" applyAlignment="1">
      <alignment horizontal="center" vertical="center" wrapText="1" readingOrder="1"/>
    </xf>
    <xf numFmtId="0" fontId="21" fillId="11" borderId="27" xfId="0" applyFont="1" applyFill="1" applyBorder="1" applyAlignment="1">
      <alignment horizontal="center" vertical="center" wrapText="1" readingOrder="1"/>
    </xf>
    <xf numFmtId="0" fontId="21" fillId="13" borderId="20" xfId="0" applyFont="1" applyFill="1" applyBorder="1" applyAlignment="1">
      <alignment horizontal="center" vertical="center" wrapText="1" readingOrder="1"/>
    </xf>
    <xf numFmtId="0" fontId="21" fillId="13" borderId="21" xfId="0" applyFont="1" applyFill="1" applyBorder="1" applyAlignment="1">
      <alignment horizontal="center" vertical="center" wrapText="1" readingOrder="1"/>
    </xf>
    <xf numFmtId="0" fontId="21" fillId="13" borderId="22" xfId="0" applyFont="1" applyFill="1" applyBorder="1" applyAlignment="1">
      <alignment horizontal="center" vertical="center" wrapText="1" readingOrder="1"/>
    </xf>
    <xf numFmtId="0" fontId="21" fillId="13" borderId="23" xfId="0" applyFont="1" applyFill="1" applyBorder="1" applyAlignment="1">
      <alignment horizontal="center" vertical="center" wrapText="1" readingOrder="1"/>
    </xf>
    <xf numFmtId="0" fontId="21" fillId="13" borderId="0" xfId="0" applyFont="1" applyFill="1" applyAlignment="1">
      <alignment horizontal="center" vertical="center" wrapText="1" readingOrder="1"/>
    </xf>
    <xf numFmtId="0" fontId="21" fillId="13" borderId="24" xfId="0" applyFont="1" applyFill="1" applyBorder="1" applyAlignment="1">
      <alignment horizontal="center" vertical="center" wrapText="1" readingOrder="1"/>
    </xf>
    <xf numFmtId="0" fontId="21" fillId="13" borderId="25" xfId="0" applyFont="1" applyFill="1" applyBorder="1" applyAlignment="1">
      <alignment horizontal="center" vertical="center" wrapText="1" readingOrder="1"/>
    </xf>
    <xf numFmtId="0" fontId="21" fillId="13" borderId="26" xfId="0" applyFont="1" applyFill="1" applyBorder="1" applyAlignment="1">
      <alignment horizontal="center" vertical="center" wrapText="1" readingOrder="1"/>
    </xf>
    <xf numFmtId="0" fontId="21" fillId="13" borderId="27" xfId="0" applyFont="1" applyFill="1" applyBorder="1" applyAlignment="1">
      <alignment horizontal="center" vertical="center" wrapText="1" readingOrder="1"/>
    </xf>
    <xf numFmtId="0" fontId="21" fillId="5" borderId="20" xfId="0" applyFont="1" applyFill="1" applyBorder="1" applyAlignment="1">
      <alignment horizontal="center" vertical="center" wrapText="1" readingOrder="1"/>
    </xf>
    <xf numFmtId="0" fontId="21" fillId="5" borderId="21" xfId="0" applyFont="1" applyFill="1" applyBorder="1" applyAlignment="1">
      <alignment horizontal="center" vertical="center" wrapText="1" readingOrder="1"/>
    </xf>
    <xf numFmtId="0" fontId="21" fillId="5" borderId="22" xfId="0" applyFont="1" applyFill="1" applyBorder="1" applyAlignment="1">
      <alignment horizontal="center" vertical="center" wrapText="1" readingOrder="1"/>
    </xf>
    <xf numFmtId="0" fontId="21" fillId="5" borderId="23" xfId="0" applyFont="1" applyFill="1" applyBorder="1" applyAlignment="1">
      <alignment horizontal="center" vertical="center" wrapText="1" readingOrder="1"/>
    </xf>
    <xf numFmtId="0" fontId="21" fillId="5" borderId="0" xfId="0" applyFont="1" applyFill="1" applyAlignment="1">
      <alignment horizontal="center" vertical="center" wrapText="1" readingOrder="1"/>
    </xf>
    <xf numFmtId="0" fontId="21" fillId="5" borderId="24" xfId="0" applyFont="1" applyFill="1" applyBorder="1" applyAlignment="1">
      <alignment horizontal="center" vertical="center" wrapText="1" readingOrder="1"/>
    </xf>
    <xf numFmtId="0" fontId="21" fillId="5" borderId="25" xfId="0" applyFont="1" applyFill="1" applyBorder="1" applyAlignment="1">
      <alignment horizontal="center" vertical="center" wrapText="1" readingOrder="1"/>
    </xf>
    <xf numFmtId="0" fontId="21" fillId="5" borderId="26" xfId="0" applyFont="1" applyFill="1" applyBorder="1" applyAlignment="1">
      <alignment horizontal="center" vertical="center" wrapText="1" readingOrder="1"/>
    </xf>
    <xf numFmtId="0" fontId="21" fillId="5" borderId="27" xfId="0" applyFont="1" applyFill="1" applyBorder="1" applyAlignment="1">
      <alignment horizontal="center" vertical="center" wrapText="1" readingOrder="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3" xfId="0" applyFont="1" applyBorder="1" applyAlignment="1">
      <alignment horizontal="center" vertical="center"/>
    </xf>
    <xf numFmtId="0" fontId="17" fillId="0" borderId="15" xfId="0" applyFont="1" applyBorder="1" applyAlignment="1">
      <alignment horizontal="center" vertical="center"/>
    </xf>
    <xf numFmtId="0" fontId="17" fillId="0" borderId="17" xfId="0" applyFont="1" applyBorder="1" applyAlignment="1">
      <alignment horizontal="center" vertical="center"/>
    </xf>
    <xf numFmtId="0" fontId="17" fillId="0" borderId="14" xfId="0" applyFont="1" applyBorder="1" applyAlignment="1">
      <alignment horizontal="center" vertical="center" wrapText="1"/>
    </xf>
    <xf numFmtId="0" fontId="17" fillId="0" borderId="0" xfId="0" applyFont="1" applyAlignment="1">
      <alignment horizontal="center" vertical="center" wrapText="1"/>
    </xf>
    <xf numFmtId="0" fontId="20" fillId="12" borderId="13" xfId="0" applyFont="1" applyFill="1" applyBorder="1" applyAlignment="1" applyProtection="1">
      <alignment horizontal="center" vertical="center" wrapText="1" readingOrder="1"/>
      <protection hidden="1"/>
    </xf>
    <xf numFmtId="0" fontId="20" fillId="5" borderId="12" xfId="0" applyFont="1" applyFill="1" applyBorder="1" applyAlignment="1" applyProtection="1">
      <alignment horizontal="center" vertical="center" wrapText="1" readingOrder="1"/>
      <protection hidden="1"/>
    </xf>
    <xf numFmtId="0" fontId="24" fillId="0" borderId="0" xfId="0" applyFont="1" applyAlignment="1">
      <alignment horizontal="center" vertical="center" wrapText="1"/>
    </xf>
    <xf numFmtId="0" fontId="23" fillId="0" borderId="0" xfId="0" applyFont="1" applyAlignment="1">
      <alignment horizontal="center" vertical="center"/>
    </xf>
    <xf numFmtId="0" fontId="44" fillId="0" borderId="0" xfId="0" applyFont="1" applyAlignment="1">
      <alignment horizontal="center" vertical="center"/>
    </xf>
    <xf numFmtId="0" fontId="39" fillId="15" borderId="35" xfId="0" applyFont="1" applyFill="1" applyBorder="1" applyAlignment="1">
      <alignment horizontal="center" vertical="center" wrapText="1" readingOrder="1"/>
    </xf>
    <xf numFmtId="0" fontId="39" fillId="15" borderId="36" xfId="0" applyFont="1" applyFill="1" applyBorder="1" applyAlignment="1">
      <alignment horizontal="center" vertical="center" wrapText="1" readingOrder="1"/>
    </xf>
    <xf numFmtId="0" fontId="39" fillId="15" borderId="47" xfId="0" applyFont="1" applyFill="1" applyBorder="1" applyAlignment="1">
      <alignment horizontal="center" vertical="center" wrapText="1" readingOrder="1"/>
    </xf>
    <xf numFmtId="0" fontId="34" fillId="3" borderId="0" xfId="0" applyFont="1" applyFill="1" applyAlignment="1">
      <alignment horizontal="justify" vertical="center" wrapText="1"/>
    </xf>
    <xf numFmtId="0" fontId="36" fillId="15" borderId="44" xfId="0" applyFont="1" applyFill="1" applyBorder="1" applyAlignment="1">
      <alignment horizontal="center" vertical="center" wrapText="1" readingOrder="1"/>
    </xf>
    <xf numFmtId="0" fontId="36" fillId="15" borderId="45" xfId="0" applyFont="1" applyFill="1" applyBorder="1" applyAlignment="1">
      <alignment horizontal="center" vertical="center" wrapText="1" readingOrder="1"/>
    </xf>
    <xf numFmtId="0" fontId="36" fillId="3" borderId="42" xfId="0" applyFont="1" applyFill="1" applyBorder="1" applyAlignment="1">
      <alignment horizontal="center" vertical="center" wrapText="1" readingOrder="1"/>
    </xf>
    <xf numFmtId="0" fontId="36" fillId="3" borderId="37" xfId="0" applyFont="1" applyFill="1" applyBorder="1" applyAlignment="1">
      <alignment horizontal="center" vertical="center" wrapText="1" readingOrder="1"/>
    </xf>
    <xf numFmtId="0" fontId="36" fillId="3" borderId="34" xfId="0"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6" fillId="3" borderId="39"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66">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1" defaultTableStyle="TableStyleMedium2" defaultPivotStyle="PivotStyleLight16">
    <tableStyle name="Invisible" pivot="0" table="0" count="0" xr9:uid="{00000000-0011-0000-FFFF-FFFF00000000}"/>
  </tableStyles>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203\Owncloud\Users\jguzm\Downloads\Mapa_riesgos_ERU_2022_Atenci&#243;n%20al%20Ciudadano%2029.06.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triz Calor Residual"/>
      <sheetName val="Mapa final"/>
      <sheetName val="Matriz Calor Inherente"/>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directiva y accionistas y/o de proveedores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1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n="El riesgo afecta la imagen de la entidad internamente, de conocimiento general, nivel interno, de junta directiva y accionistas y/o de proveedores" x="6"/>
        <item x="7"/>
        <item n="El riesgo afecta la imagen de la entidad con efecto publicitario sostenido a nivel de sector administrativo, nivel departamental o municipal"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topLeftCell="B37" zoomScale="110" zoomScaleNormal="110" workbookViewId="0">
      <selection activeCell="B43" sqref="B43:H43"/>
    </sheetView>
  </sheetViews>
  <sheetFormatPr baseColWidth="10" defaultColWidth="11.42578125" defaultRowHeight="15" x14ac:dyDescent="0.25"/>
  <cols>
    <col min="1" max="1" width="2.85546875" style="41" customWidth="1"/>
    <col min="2" max="3" width="24.7109375" style="41" customWidth="1"/>
    <col min="4" max="4" width="16" style="41" customWidth="1"/>
    <col min="5" max="5" width="24.7109375" style="41" customWidth="1"/>
    <col min="6" max="6" width="27.7109375" style="41" customWidth="1"/>
    <col min="7" max="8" width="24.7109375" style="41" customWidth="1"/>
    <col min="9" max="16384" width="11.42578125" style="41"/>
  </cols>
  <sheetData>
    <row r="1" spans="2:8" ht="15.75" thickBot="1" x14ac:dyDescent="0.3"/>
    <row r="2" spans="2:8" ht="18" x14ac:dyDescent="0.25">
      <c r="B2" s="263" t="s">
        <v>140</v>
      </c>
      <c r="C2" s="264"/>
      <c r="D2" s="264"/>
      <c r="E2" s="264"/>
      <c r="F2" s="264"/>
      <c r="G2" s="264"/>
      <c r="H2" s="265"/>
    </row>
    <row r="3" spans="2:8" x14ac:dyDescent="0.25">
      <c r="B3" s="42"/>
      <c r="C3" s="43"/>
      <c r="D3" s="43"/>
      <c r="E3" s="43"/>
      <c r="F3" s="43"/>
      <c r="G3" s="43"/>
      <c r="H3" s="44"/>
    </row>
    <row r="4" spans="2:8" ht="63" customHeight="1" x14ac:dyDescent="0.25">
      <c r="B4" s="266" t="s">
        <v>183</v>
      </c>
      <c r="C4" s="267"/>
      <c r="D4" s="267"/>
      <c r="E4" s="267"/>
      <c r="F4" s="267"/>
      <c r="G4" s="267"/>
      <c r="H4" s="268"/>
    </row>
    <row r="5" spans="2:8" ht="63" customHeight="1" x14ac:dyDescent="0.25">
      <c r="B5" s="269"/>
      <c r="C5" s="270"/>
      <c r="D5" s="270"/>
      <c r="E5" s="270"/>
      <c r="F5" s="270"/>
      <c r="G5" s="270"/>
      <c r="H5" s="271"/>
    </row>
    <row r="6" spans="2:8" ht="16.5" x14ac:dyDescent="0.25">
      <c r="B6" s="272" t="s">
        <v>138</v>
      </c>
      <c r="C6" s="273"/>
      <c r="D6" s="273"/>
      <c r="E6" s="273"/>
      <c r="F6" s="273"/>
      <c r="G6" s="273"/>
      <c r="H6" s="274"/>
    </row>
    <row r="7" spans="2:8" ht="95.25" customHeight="1" x14ac:dyDescent="0.25">
      <c r="B7" s="282" t="s">
        <v>143</v>
      </c>
      <c r="C7" s="283"/>
      <c r="D7" s="283"/>
      <c r="E7" s="283"/>
      <c r="F7" s="283"/>
      <c r="G7" s="283"/>
      <c r="H7" s="284"/>
    </row>
    <row r="8" spans="2:8" ht="16.5" x14ac:dyDescent="0.25">
      <c r="B8" s="78"/>
      <c r="C8" s="79"/>
      <c r="D8" s="79"/>
      <c r="E8" s="79"/>
      <c r="F8" s="79"/>
      <c r="G8" s="79"/>
      <c r="H8" s="80"/>
    </row>
    <row r="9" spans="2:8" ht="16.5" customHeight="1" x14ac:dyDescent="0.25">
      <c r="B9" s="275" t="s">
        <v>176</v>
      </c>
      <c r="C9" s="276"/>
      <c r="D9" s="276"/>
      <c r="E9" s="276"/>
      <c r="F9" s="276"/>
      <c r="G9" s="276"/>
      <c r="H9" s="277"/>
    </row>
    <row r="10" spans="2:8" ht="44.25" customHeight="1" x14ac:dyDescent="0.25">
      <c r="B10" s="275"/>
      <c r="C10" s="276"/>
      <c r="D10" s="276"/>
      <c r="E10" s="276"/>
      <c r="F10" s="276"/>
      <c r="G10" s="276"/>
      <c r="H10" s="277"/>
    </row>
    <row r="11" spans="2:8" ht="15.75" thickBot="1" x14ac:dyDescent="0.3">
      <c r="B11" s="67"/>
      <c r="C11" s="70"/>
      <c r="D11" s="75"/>
      <c r="E11" s="76"/>
      <c r="F11" s="76"/>
      <c r="G11" s="77"/>
      <c r="H11" s="71"/>
    </row>
    <row r="12" spans="2:8" ht="15.75" thickTop="1" x14ac:dyDescent="0.25">
      <c r="B12" s="67"/>
      <c r="C12" s="278" t="s">
        <v>139</v>
      </c>
      <c r="D12" s="279"/>
      <c r="E12" s="280" t="s">
        <v>177</v>
      </c>
      <c r="F12" s="281"/>
      <c r="G12" s="70"/>
      <c r="H12" s="71"/>
    </row>
    <row r="13" spans="2:8" ht="35.25" customHeight="1" x14ac:dyDescent="0.25">
      <c r="B13" s="67"/>
      <c r="C13" s="250" t="s">
        <v>170</v>
      </c>
      <c r="D13" s="251"/>
      <c r="E13" s="252" t="s">
        <v>175</v>
      </c>
      <c r="F13" s="253"/>
      <c r="G13" s="70"/>
      <c r="H13" s="71"/>
    </row>
    <row r="14" spans="2:8" ht="17.25" customHeight="1" x14ac:dyDescent="0.25">
      <c r="B14" s="67"/>
      <c r="C14" s="250" t="s">
        <v>171</v>
      </c>
      <c r="D14" s="251"/>
      <c r="E14" s="252" t="s">
        <v>173</v>
      </c>
      <c r="F14" s="253"/>
      <c r="G14" s="70"/>
      <c r="H14" s="71"/>
    </row>
    <row r="15" spans="2:8" ht="19.5" customHeight="1" x14ac:dyDescent="0.25">
      <c r="B15" s="67"/>
      <c r="C15" s="250" t="s">
        <v>172</v>
      </c>
      <c r="D15" s="251"/>
      <c r="E15" s="252" t="s">
        <v>174</v>
      </c>
      <c r="F15" s="253"/>
      <c r="G15" s="70"/>
      <c r="H15" s="71"/>
    </row>
    <row r="16" spans="2:8" ht="69.75" customHeight="1" x14ac:dyDescent="0.25">
      <c r="B16" s="67"/>
      <c r="C16" s="250" t="s">
        <v>141</v>
      </c>
      <c r="D16" s="251"/>
      <c r="E16" s="252" t="s">
        <v>142</v>
      </c>
      <c r="F16" s="253"/>
      <c r="G16" s="70"/>
      <c r="H16" s="71"/>
    </row>
    <row r="17" spans="2:8" ht="34.5" customHeight="1" x14ac:dyDescent="0.25">
      <c r="B17" s="67"/>
      <c r="C17" s="254" t="s">
        <v>2</v>
      </c>
      <c r="D17" s="255"/>
      <c r="E17" s="246" t="s">
        <v>184</v>
      </c>
      <c r="F17" s="247"/>
      <c r="G17" s="70"/>
      <c r="H17" s="71"/>
    </row>
    <row r="18" spans="2:8" ht="27.75" customHeight="1" x14ac:dyDescent="0.25">
      <c r="B18" s="67"/>
      <c r="C18" s="254" t="s">
        <v>3</v>
      </c>
      <c r="D18" s="255"/>
      <c r="E18" s="246" t="s">
        <v>185</v>
      </c>
      <c r="F18" s="247"/>
      <c r="G18" s="70"/>
      <c r="H18" s="71"/>
    </row>
    <row r="19" spans="2:8" ht="28.5" customHeight="1" x14ac:dyDescent="0.25">
      <c r="B19" s="67"/>
      <c r="C19" s="254" t="s">
        <v>38</v>
      </c>
      <c r="D19" s="255"/>
      <c r="E19" s="246" t="s">
        <v>186</v>
      </c>
      <c r="F19" s="247"/>
      <c r="G19" s="70"/>
      <c r="H19" s="71"/>
    </row>
    <row r="20" spans="2:8" ht="72.75" customHeight="1" x14ac:dyDescent="0.25">
      <c r="B20" s="67"/>
      <c r="C20" s="254" t="s">
        <v>1</v>
      </c>
      <c r="D20" s="255"/>
      <c r="E20" s="246" t="s">
        <v>187</v>
      </c>
      <c r="F20" s="247"/>
      <c r="G20" s="70"/>
      <c r="H20" s="71"/>
    </row>
    <row r="21" spans="2:8" ht="64.5" customHeight="1" x14ac:dyDescent="0.25">
      <c r="B21" s="67"/>
      <c r="C21" s="254" t="s">
        <v>44</v>
      </c>
      <c r="D21" s="255"/>
      <c r="E21" s="246" t="s">
        <v>145</v>
      </c>
      <c r="F21" s="247"/>
      <c r="G21" s="70"/>
      <c r="H21" s="71"/>
    </row>
    <row r="22" spans="2:8" ht="71.25" customHeight="1" x14ac:dyDescent="0.25">
      <c r="B22" s="67"/>
      <c r="C22" s="254" t="s">
        <v>144</v>
      </c>
      <c r="D22" s="255"/>
      <c r="E22" s="246" t="s">
        <v>146</v>
      </c>
      <c r="F22" s="247"/>
      <c r="G22" s="70"/>
      <c r="H22" s="71"/>
    </row>
    <row r="23" spans="2:8" ht="55.5" customHeight="1" x14ac:dyDescent="0.25">
      <c r="B23" s="67"/>
      <c r="C23" s="248" t="s">
        <v>147</v>
      </c>
      <c r="D23" s="249"/>
      <c r="E23" s="246" t="s">
        <v>148</v>
      </c>
      <c r="F23" s="247"/>
      <c r="G23" s="70"/>
      <c r="H23" s="71"/>
    </row>
    <row r="24" spans="2:8" ht="42" customHeight="1" x14ac:dyDescent="0.25">
      <c r="B24" s="67"/>
      <c r="C24" s="248" t="s">
        <v>42</v>
      </c>
      <c r="D24" s="249"/>
      <c r="E24" s="246" t="s">
        <v>149</v>
      </c>
      <c r="F24" s="247"/>
      <c r="G24" s="70"/>
      <c r="H24" s="71"/>
    </row>
    <row r="25" spans="2:8" ht="59.25" customHeight="1" x14ac:dyDescent="0.25">
      <c r="B25" s="67"/>
      <c r="C25" s="248" t="s">
        <v>137</v>
      </c>
      <c r="D25" s="249"/>
      <c r="E25" s="246" t="s">
        <v>150</v>
      </c>
      <c r="F25" s="247"/>
      <c r="G25" s="70"/>
      <c r="H25" s="71"/>
    </row>
    <row r="26" spans="2:8" ht="23.25" customHeight="1" x14ac:dyDescent="0.25">
      <c r="B26" s="67"/>
      <c r="C26" s="248" t="s">
        <v>12</v>
      </c>
      <c r="D26" s="249"/>
      <c r="E26" s="246" t="s">
        <v>151</v>
      </c>
      <c r="F26" s="247"/>
      <c r="G26" s="70"/>
      <c r="H26" s="71"/>
    </row>
    <row r="27" spans="2:8" ht="30.75" customHeight="1" x14ac:dyDescent="0.25">
      <c r="B27" s="67"/>
      <c r="C27" s="248" t="s">
        <v>155</v>
      </c>
      <c r="D27" s="249"/>
      <c r="E27" s="246" t="s">
        <v>152</v>
      </c>
      <c r="F27" s="247"/>
      <c r="G27" s="70"/>
      <c r="H27" s="71"/>
    </row>
    <row r="28" spans="2:8" ht="35.25" customHeight="1" x14ac:dyDescent="0.25">
      <c r="B28" s="67"/>
      <c r="C28" s="248" t="s">
        <v>156</v>
      </c>
      <c r="D28" s="249"/>
      <c r="E28" s="246" t="s">
        <v>153</v>
      </c>
      <c r="F28" s="247"/>
      <c r="G28" s="70"/>
      <c r="H28" s="71"/>
    </row>
    <row r="29" spans="2:8" ht="33" customHeight="1" x14ac:dyDescent="0.25">
      <c r="B29" s="67"/>
      <c r="C29" s="248" t="s">
        <v>156</v>
      </c>
      <c r="D29" s="249"/>
      <c r="E29" s="246" t="s">
        <v>153</v>
      </c>
      <c r="F29" s="247"/>
      <c r="G29" s="70"/>
      <c r="H29" s="71"/>
    </row>
    <row r="30" spans="2:8" ht="30" customHeight="1" x14ac:dyDescent="0.25">
      <c r="B30" s="67"/>
      <c r="C30" s="248" t="s">
        <v>157</v>
      </c>
      <c r="D30" s="249"/>
      <c r="E30" s="246" t="s">
        <v>154</v>
      </c>
      <c r="F30" s="247"/>
      <c r="G30" s="70"/>
      <c r="H30" s="71"/>
    </row>
    <row r="31" spans="2:8" ht="35.25" customHeight="1" x14ac:dyDescent="0.25">
      <c r="B31" s="67"/>
      <c r="C31" s="248" t="s">
        <v>158</v>
      </c>
      <c r="D31" s="249"/>
      <c r="E31" s="246" t="s">
        <v>159</v>
      </c>
      <c r="F31" s="247"/>
      <c r="G31" s="70"/>
      <c r="H31" s="71"/>
    </row>
    <row r="32" spans="2:8" ht="31.5" customHeight="1" x14ac:dyDescent="0.25">
      <c r="B32" s="67"/>
      <c r="C32" s="248" t="s">
        <v>160</v>
      </c>
      <c r="D32" s="249"/>
      <c r="E32" s="246" t="s">
        <v>161</v>
      </c>
      <c r="F32" s="247"/>
      <c r="G32" s="70"/>
      <c r="H32" s="71"/>
    </row>
    <row r="33" spans="2:8" ht="35.25" customHeight="1" x14ac:dyDescent="0.25">
      <c r="B33" s="67"/>
      <c r="C33" s="248" t="s">
        <v>162</v>
      </c>
      <c r="D33" s="249"/>
      <c r="E33" s="246" t="s">
        <v>163</v>
      </c>
      <c r="F33" s="247"/>
      <c r="G33" s="70"/>
      <c r="H33" s="71"/>
    </row>
    <row r="34" spans="2:8" ht="59.25" customHeight="1" x14ac:dyDescent="0.25">
      <c r="B34" s="67"/>
      <c r="C34" s="248" t="s">
        <v>164</v>
      </c>
      <c r="D34" s="249"/>
      <c r="E34" s="246" t="s">
        <v>165</v>
      </c>
      <c r="F34" s="247"/>
      <c r="G34" s="70"/>
      <c r="H34" s="71"/>
    </row>
    <row r="35" spans="2:8" ht="29.25" customHeight="1" x14ac:dyDescent="0.25">
      <c r="B35" s="67"/>
      <c r="C35" s="248" t="s">
        <v>29</v>
      </c>
      <c r="D35" s="249"/>
      <c r="E35" s="246" t="s">
        <v>166</v>
      </c>
      <c r="F35" s="247"/>
      <c r="G35" s="70"/>
      <c r="H35" s="71"/>
    </row>
    <row r="36" spans="2:8" ht="82.5" customHeight="1" x14ac:dyDescent="0.25">
      <c r="B36" s="67"/>
      <c r="C36" s="248" t="s">
        <v>168</v>
      </c>
      <c r="D36" s="249"/>
      <c r="E36" s="246" t="s">
        <v>167</v>
      </c>
      <c r="F36" s="247"/>
      <c r="G36" s="70"/>
      <c r="H36" s="71"/>
    </row>
    <row r="37" spans="2:8" ht="46.5" customHeight="1" x14ac:dyDescent="0.25">
      <c r="B37" s="67"/>
      <c r="C37" s="248" t="s">
        <v>35</v>
      </c>
      <c r="D37" s="249"/>
      <c r="E37" s="246" t="s">
        <v>169</v>
      </c>
      <c r="F37" s="247"/>
      <c r="G37" s="70"/>
      <c r="H37" s="71"/>
    </row>
    <row r="38" spans="2:8" ht="6.75" customHeight="1" thickBot="1" x14ac:dyDescent="0.3">
      <c r="B38" s="67"/>
      <c r="C38" s="259"/>
      <c r="D38" s="260"/>
      <c r="E38" s="261"/>
      <c r="F38" s="262"/>
      <c r="G38" s="70"/>
      <c r="H38" s="71"/>
    </row>
    <row r="39" spans="2:8" ht="15.75" thickTop="1" x14ac:dyDescent="0.25">
      <c r="B39" s="67"/>
      <c r="C39" s="68"/>
      <c r="D39" s="68"/>
      <c r="E39" s="69"/>
      <c r="F39" s="69"/>
      <c r="G39" s="70"/>
      <c r="H39" s="71"/>
    </row>
    <row r="40" spans="2:8" ht="21" customHeight="1" x14ac:dyDescent="0.25">
      <c r="B40" s="256" t="s">
        <v>178</v>
      </c>
      <c r="C40" s="257"/>
      <c r="D40" s="257"/>
      <c r="E40" s="257"/>
      <c r="F40" s="257"/>
      <c r="G40" s="257"/>
      <c r="H40" s="258"/>
    </row>
    <row r="41" spans="2:8" ht="20.25" customHeight="1" x14ac:dyDescent="0.25">
      <c r="B41" s="256" t="s">
        <v>179</v>
      </c>
      <c r="C41" s="257"/>
      <c r="D41" s="257"/>
      <c r="E41" s="257"/>
      <c r="F41" s="257"/>
      <c r="G41" s="257"/>
      <c r="H41" s="258"/>
    </row>
    <row r="42" spans="2:8" ht="20.25" customHeight="1" x14ac:dyDescent="0.25">
      <c r="B42" s="256" t="s">
        <v>180</v>
      </c>
      <c r="C42" s="257"/>
      <c r="D42" s="257"/>
      <c r="E42" s="257"/>
      <c r="F42" s="257"/>
      <c r="G42" s="257"/>
      <c r="H42" s="258"/>
    </row>
    <row r="43" spans="2:8" ht="20.25" customHeight="1" x14ac:dyDescent="0.25">
      <c r="B43" s="256" t="s">
        <v>181</v>
      </c>
      <c r="C43" s="257"/>
      <c r="D43" s="257"/>
      <c r="E43" s="257"/>
      <c r="F43" s="257"/>
      <c r="G43" s="257"/>
      <c r="H43" s="258"/>
    </row>
    <row r="44" spans="2:8" x14ac:dyDescent="0.25">
      <c r="B44" s="256" t="s">
        <v>182</v>
      </c>
      <c r="C44" s="257"/>
      <c r="D44" s="257"/>
      <c r="E44" s="257"/>
      <c r="F44" s="257"/>
      <c r="G44" s="257"/>
      <c r="H44" s="258"/>
    </row>
    <row r="45" spans="2:8" ht="15.75" thickBot="1" x14ac:dyDescent="0.3">
      <c r="B45" s="72"/>
      <c r="C45" s="73"/>
      <c r="D45" s="73"/>
      <c r="E45" s="73"/>
      <c r="F45" s="73"/>
      <c r="G45" s="73"/>
      <c r="H45" s="74"/>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X448"/>
  <sheetViews>
    <sheetView topLeftCell="A193" zoomScale="25" zoomScaleNormal="25" workbookViewId="0">
      <selection activeCell="AJ30" sqref="AJ30"/>
    </sheetView>
  </sheetViews>
  <sheetFormatPr baseColWidth="10" defaultRowHeight="15" x14ac:dyDescent="0.25"/>
  <cols>
    <col min="2" max="9" width="5.7109375" customWidth="1"/>
    <col min="10" max="10" width="10.5703125" bestFit="1" customWidth="1"/>
    <col min="11" max="12" width="11" bestFit="1" customWidth="1"/>
    <col min="13" max="13" width="10.5703125" bestFit="1" customWidth="1"/>
    <col min="14" max="15" width="11" bestFit="1" customWidth="1"/>
    <col min="16" max="16" width="10.85546875" customWidth="1"/>
    <col min="17" max="17" width="11" bestFit="1" customWidth="1"/>
    <col min="18" max="18" width="11" customWidth="1"/>
    <col min="19" max="19" width="10.5703125" bestFit="1" customWidth="1"/>
    <col min="20" max="21" width="11" customWidth="1"/>
    <col min="22" max="22" width="10.85546875" bestFit="1" customWidth="1"/>
    <col min="23" max="24" width="9.7109375" customWidth="1"/>
    <col min="26" max="31" width="5.7109375" customWidth="1"/>
  </cols>
  <sheetData>
    <row r="1" spans="1:76" x14ac:dyDescent="0.25">
      <c r="A1" s="41"/>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row>
    <row r="2" spans="1:76" ht="18" customHeight="1" x14ac:dyDescent="0.25">
      <c r="A2" s="41"/>
      <c r="B2" s="302" t="s">
        <v>134</v>
      </c>
      <c r="C2" s="303"/>
      <c r="D2" s="303"/>
      <c r="E2" s="303"/>
      <c r="F2" s="303"/>
      <c r="G2" s="303"/>
      <c r="H2" s="303"/>
      <c r="I2" s="303"/>
      <c r="J2" s="304" t="s">
        <v>2</v>
      </c>
      <c r="K2" s="304"/>
      <c r="L2" s="304"/>
      <c r="M2" s="304"/>
      <c r="N2" s="304"/>
      <c r="O2" s="304"/>
      <c r="P2" s="304"/>
      <c r="Q2" s="304"/>
      <c r="R2" s="304"/>
      <c r="S2" s="304"/>
      <c r="T2" s="304"/>
      <c r="U2" s="304"/>
      <c r="V2" s="304"/>
      <c r="W2" s="304"/>
      <c r="X2" s="304"/>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row>
    <row r="3" spans="1:76" ht="18.75" customHeight="1" x14ac:dyDescent="0.25">
      <c r="A3" s="41"/>
      <c r="B3" s="303"/>
      <c r="C3" s="303"/>
      <c r="D3" s="303"/>
      <c r="E3" s="303"/>
      <c r="F3" s="303"/>
      <c r="G3" s="303"/>
      <c r="H3" s="303"/>
      <c r="I3" s="303"/>
      <c r="J3" s="304"/>
      <c r="K3" s="304"/>
      <c r="L3" s="304"/>
      <c r="M3" s="304"/>
      <c r="N3" s="304"/>
      <c r="O3" s="304"/>
      <c r="P3" s="304"/>
      <c r="Q3" s="304"/>
      <c r="R3" s="304"/>
      <c r="S3" s="304"/>
      <c r="T3" s="304"/>
      <c r="U3" s="304"/>
      <c r="V3" s="304"/>
      <c r="W3" s="304"/>
      <c r="X3" s="304"/>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row>
    <row r="4" spans="1:76" ht="15" customHeight="1" x14ac:dyDescent="0.25">
      <c r="A4" s="41"/>
      <c r="B4" s="303"/>
      <c r="C4" s="303"/>
      <c r="D4" s="303"/>
      <c r="E4" s="303"/>
      <c r="F4" s="303"/>
      <c r="G4" s="303"/>
      <c r="H4" s="303"/>
      <c r="I4" s="303"/>
      <c r="J4" s="304"/>
      <c r="K4" s="304"/>
      <c r="L4" s="304"/>
      <c r="M4" s="304"/>
      <c r="N4" s="304"/>
      <c r="O4" s="304"/>
      <c r="P4" s="304"/>
      <c r="Q4" s="304"/>
      <c r="R4" s="304"/>
      <c r="S4" s="304"/>
      <c r="T4" s="304"/>
      <c r="U4" s="304"/>
      <c r="V4" s="304"/>
      <c r="W4" s="304"/>
      <c r="X4" s="304"/>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row>
    <row r="5" spans="1:76" ht="15.75" thickBot="1" x14ac:dyDescent="0.3">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row>
    <row r="6" spans="1:76" ht="15" customHeight="1" x14ac:dyDescent="0.25">
      <c r="A6" s="41"/>
      <c r="B6" s="305" t="s">
        <v>4</v>
      </c>
      <c r="C6" s="306"/>
      <c r="D6" s="307"/>
      <c r="E6" s="291" t="s">
        <v>107</v>
      </c>
      <c r="F6" s="292"/>
      <c r="G6" s="292"/>
      <c r="H6" s="292"/>
      <c r="I6" s="292"/>
      <c r="J6" s="83" t="str">
        <f ca="1">IF(AND('Mapa final'!$AB$7="Muy Alta",'Mapa final'!$AD$7="Leve"),CONCATENATE("R1C",'Mapa final'!$R$7),"")</f>
        <v/>
      </c>
      <c r="K6" s="84" t="e">
        <f>IF(AND('Mapa final'!#REF!="Muy Alta",'Mapa final'!#REF!="Leve"),CONCATENATE("R1C",'Mapa final'!#REF!),"")</f>
        <v>#REF!</v>
      </c>
      <c r="L6" s="85" t="e">
        <f>IF(AND('Mapa final'!#REF!="Muy Alta",'Mapa final'!#REF!="Leve"),CONCATENATE("R1C",'Mapa final'!#REF!),"")</f>
        <v>#REF!</v>
      </c>
      <c r="M6" s="83" t="str">
        <f ca="1">IF(AND('Mapa final'!$AB$7="Muy Alta",'Mapa final'!$AD$7="Menor"),CONCATENATE("R1C",'Mapa final'!$R$7),"")</f>
        <v/>
      </c>
      <c r="N6" s="84" t="e">
        <f>IF(AND('Mapa final'!#REF!="Muy Alta",'Mapa final'!#REF!="Menor"),CONCATENATE("R1C",'Mapa final'!#REF!),"")</f>
        <v>#REF!</v>
      </c>
      <c r="O6" s="85" t="e">
        <f>IF(AND('Mapa final'!#REF!="Muy Alta",'Mapa final'!#REF!="Menor"),CONCATENATE("R1C",'Mapa final'!#REF!),"")</f>
        <v>#REF!</v>
      </c>
      <c r="P6" s="83" t="str">
        <f ca="1">IF(AND('Mapa final'!$AB$7="Muy Alta",'Mapa final'!$AD$7="Moderado"),CONCATENATE("R1C",'Mapa final'!$R$7),"")</f>
        <v/>
      </c>
      <c r="Q6" s="84" t="e">
        <f>IF(AND('Mapa final'!#REF!="Muy Alta",'Mapa final'!#REF!="Moderado"),CONCATENATE("R1C",'Mapa final'!#REF!),"")</f>
        <v>#REF!</v>
      </c>
      <c r="R6" s="85" t="e">
        <f>IF(AND('Mapa final'!#REF!="Muy Alta",'Mapa final'!#REF!="Moderado"),CONCATENATE("R1C",'Mapa final'!#REF!),"")</f>
        <v>#REF!</v>
      </c>
      <c r="S6" s="83" t="str">
        <f ca="1">IF(AND('Mapa final'!$AB$7="Muy Alta",'Mapa final'!$AD$7="Mayor"),CONCATENATE("R1C",'Mapa final'!$R$7),"")</f>
        <v/>
      </c>
      <c r="T6" s="84" t="e">
        <f>IF(AND('Mapa final'!#REF!="Muy Alta",'Mapa final'!#REF!="Mayor"),CONCATENATE("R1C",'Mapa final'!#REF!),"")</f>
        <v>#REF!</v>
      </c>
      <c r="U6" s="85" t="e">
        <f>IF(AND('Mapa final'!#REF!="Muy Alta",'Mapa final'!#REF!="Mayor"),CONCATENATE("R1C",'Mapa final'!#REF!),"")</f>
        <v>#REF!</v>
      </c>
      <c r="V6" s="169" t="str">
        <f ca="1">IF(AND('Mapa final'!$AB$7="Muy Alta",'Mapa final'!$AD$7="Catastrófico"),CONCATENATE("R1C",'Mapa final'!$R$7),"")</f>
        <v/>
      </c>
      <c r="W6" s="170" t="e">
        <f>IF(AND('Mapa final'!#REF!="Muy Alta",'Mapa final'!#REF!="Catastrófico"),CONCATENATE("R1C",'Mapa final'!#REF!),"")</f>
        <v>#REF!</v>
      </c>
      <c r="X6" s="171" t="e">
        <f>IF(AND('Mapa final'!#REF!="Muy Alta",'Mapa final'!#REF!="Catastrófico"),CONCATENATE("R1C",'Mapa final'!#REF!),"")</f>
        <v>#REF!</v>
      </c>
      <c r="Y6" s="41"/>
      <c r="Z6" s="296" t="s">
        <v>73</v>
      </c>
      <c r="AA6" s="297"/>
      <c r="AB6" s="297"/>
      <c r="AC6" s="297"/>
      <c r="AD6" s="297"/>
      <c r="AE6" s="298"/>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row>
    <row r="7" spans="1:76" ht="15" customHeight="1" x14ac:dyDescent="0.25">
      <c r="A7" s="41"/>
      <c r="B7" s="308"/>
      <c r="C7" s="309"/>
      <c r="D7" s="310"/>
      <c r="E7" s="295"/>
      <c r="F7" s="294"/>
      <c r="G7" s="294"/>
      <c r="H7" s="294"/>
      <c r="I7" s="294"/>
      <c r="J7" s="86" t="str">
        <f ca="1">IF(AND('Mapa final'!$AB$8="Muy Alta",'Mapa final'!$AD$8="Leve"),CONCATENATE("R2C",'Mapa final'!$R$8),"")</f>
        <v/>
      </c>
      <c r="K7" s="40" t="e">
        <f>IF(AND('Mapa final'!#REF!="Muy Alta",'Mapa final'!#REF!="Leve"),CONCATENATE("R2C",'Mapa final'!#REF!),"")</f>
        <v>#REF!</v>
      </c>
      <c r="L7" s="87" t="e">
        <f>IF(AND('Mapa final'!#REF!="Muy Alta",'Mapa final'!#REF!="Leve"),CONCATENATE("R2C",'Mapa final'!#REF!),"")</f>
        <v>#REF!</v>
      </c>
      <c r="M7" s="86" t="str">
        <f ca="1">IF(AND('Mapa final'!$AB$8="Muy Alta",'Mapa final'!$AD$8="Menor"),CONCATENATE("R2C",'Mapa final'!$R$8),"")</f>
        <v/>
      </c>
      <c r="N7" s="40" t="e">
        <f>IF(AND('Mapa final'!#REF!="Muy Alta",'Mapa final'!#REF!="Menor"),CONCATENATE("R2C",'Mapa final'!#REF!),"")</f>
        <v>#REF!</v>
      </c>
      <c r="O7" s="87" t="e">
        <f>IF(AND('Mapa final'!#REF!="Muy Alta",'Mapa final'!#REF!="Menor"),CONCATENATE("R2C",'Mapa final'!#REF!),"")</f>
        <v>#REF!</v>
      </c>
      <c r="P7" s="86" t="str">
        <f ca="1">IF(AND('Mapa final'!$AB$8="Muy Alta",'Mapa final'!$AD$8="Moderado"),CONCATENATE("R2C",'Mapa final'!$R$8),"")</f>
        <v/>
      </c>
      <c r="Q7" s="40" t="e">
        <f>IF(AND('Mapa final'!#REF!="Muy Alta",'Mapa final'!#REF!="Moderado"),CONCATENATE("R2C",'Mapa final'!#REF!),"")</f>
        <v>#REF!</v>
      </c>
      <c r="R7" s="87" t="e">
        <f>IF(AND('Mapa final'!#REF!="Muy Alta",'Mapa final'!#REF!="Moderado"),CONCATENATE("R2C",'Mapa final'!#REF!),"")</f>
        <v>#REF!</v>
      </c>
      <c r="S7" s="86" t="str">
        <f ca="1">IF(AND('Mapa final'!$AB$8="Muy Alta",'Mapa final'!$AD$8="Mayor"),CONCATENATE("R2C",'Mapa final'!$R$8),"")</f>
        <v/>
      </c>
      <c r="T7" s="40" t="e">
        <f>IF(AND('Mapa final'!#REF!="Muy Alta",'Mapa final'!#REF!="Mayor"),CONCATENATE("R2C",'Mapa final'!#REF!),"")</f>
        <v>#REF!</v>
      </c>
      <c r="U7" s="87" t="e">
        <f>IF(AND('Mapa final'!#REF!="Muy Alta",'Mapa final'!#REF!="Mayor"),CONCATENATE("R2C",'Mapa final'!#REF!),"")</f>
        <v>#REF!</v>
      </c>
      <c r="V7" s="172" t="str">
        <f ca="1">IF(AND('Mapa final'!$AB$8="Muy Alta",'Mapa final'!$AD$8="Catastrófico"),CONCATENATE("R2C",'Mapa final'!$R$8),"")</f>
        <v/>
      </c>
      <c r="W7" s="173" t="e">
        <f>IF(AND('Mapa final'!#REF!="Muy Alta",'Mapa final'!#REF!="Catastrófico"),CONCATENATE("R2C",'Mapa final'!#REF!),"")</f>
        <v>#REF!</v>
      </c>
      <c r="X7" s="174" t="e">
        <f>IF(AND('Mapa final'!#REF!="Muy Alta",'Mapa final'!#REF!="Catastrófico"),CONCATENATE("R2C",'Mapa final'!#REF!),"")</f>
        <v>#REF!</v>
      </c>
      <c r="Y7" s="41"/>
      <c r="Z7" s="299"/>
      <c r="AA7" s="300"/>
      <c r="AB7" s="300"/>
      <c r="AC7" s="300"/>
      <c r="AD7" s="300"/>
      <c r="AE7" s="30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row>
    <row r="8" spans="1:76" ht="15" customHeight="1" x14ac:dyDescent="0.25">
      <c r="A8" s="41"/>
      <c r="B8" s="308"/>
      <c r="C8" s="309"/>
      <c r="D8" s="310"/>
      <c r="E8" s="295"/>
      <c r="F8" s="294"/>
      <c r="G8" s="294"/>
      <c r="H8" s="294"/>
      <c r="I8" s="294"/>
      <c r="J8" s="86" t="str">
        <f ca="1">IF(AND('Mapa final'!$AB$9="Muy Alta",'Mapa final'!$AD$9="Leve"),CONCATENATE("R3C",'Mapa final'!$R$9),"")</f>
        <v/>
      </c>
      <c r="K8" s="40" t="e">
        <f>IF(AND('Mapa final'!#REF!="Muy Alta",'Mapa final'!#REF!="Leve"),CONCATENATE("R3C",'Mapa final'!#REF!),"")</f>
        <v>#REF!</v>
      </c>
      <c r="L8" s="87" t="e">
        <f>IF(AND('Mapa final'!#REF!="Muy Alta",'Mapa final'!#REF!="Leve"),CONCATENATE("R3C",'Mapa final'!#REF!),"")</f>
        <v>#REF!</v>
      </c>
      <c r="M8" s="86" t="str">
        <f ca="1">IF(AND('Mapa final'!$AB$9="Muy Alta",'Mapa final'!$AD$9="Menor"),CONCATENATE("R3C",'Mapa final'!$R$9),"")</f>
        <v/>
      </c>
      <c r="N8" s="40" t="e">
        <f>IF(AND('Mapa final'!#REF!="Muy Alta",'Mapa final'!#REF!="Menor"),CONCATENATE("R3C",'Mapa final'!#REF!),"")</f>
        <v>#REF!</v>
      </c>
      <c r="O8" s="87" t="e">
        <f>IF(AND('Mapa final'!#REF!="Muy Alta",'Mapa final'!#REF!="Menor"),CONCATENATE("R3C",'Mapa final'!#REF!),"")</f>
        <v>#REF!</v>
      </c>
      <c r="P8" s="86" t="str">
        <f ca="1">IF(AND('Mapa final'!$AB$9="Muy Alta",'Mapa final'!$AD$9="Moderado"),CONCATENATE("R3C",'Mapa final'!$R$9),"")</f>
        <v/>
      </c>
      <c r="Q8" s="40" t="e">
        <f>IF(AND('Mapa final'!#REF!="Muy Alta",'Mapa final'!#REF!="Moderado"),CONCATENATE("R3C",'Mapa final'!#REF!),"")</f>
        <v>#REF!</v>
      </c>
      <c r="R8" s="87" t="e">
        <f>IF(AND('Mapa final'!#REF!="Muy Alta",'Mapa final'!#REF!="Moderado"),CONCATENATE("R3C",'Mapa final'!#REF!),"")</f>
        <v>#REF!</v>
      </c>
      <c r="S8" s="86" t="str">
        <f ca="1">IF(AND('Mapa final'!$AB$9="Muy Alta",'Mapa final'!$AD$9="Mayor"),CONCATENATE("R3C",'Mapa final'!$R$9),"")</f>
        <v/>
      </c>
      <c r="T8" s="40" t="e">
        <f>IF(AND('Mapa final'!#REF!="Muy Alta",'Mapa final'!#REF!="Mayor"),CONCATENATE("R3C",'Mapa final'!#REF!),"")</f>
        <v>#REF!</v>
      </c>
      <c r="U8" s="87" t="e">
        <f>IF(AND('Mapa final'!#REF!="Muy Alta",'Mapa final'!#REF!="Mayor"),CONCATENATE("R3C",'Mapa final'!#REF!),"")</f>
        <v>#REF!</v>
      </c>
      <c r="V8" s="172" t="str">
        <f ca="1">IF(AND('Mapa final'!$AB$9="Muy Alta",'Mapa final'!$AD$9="Catastrófico"),CONCATENATE("R3C",'Mapa final'!$R$9),"")</f>
        <v/>
      </c>
      <c r="W8" s="173" t="e">
        <f>IF(AND('Mapa final'!#REF!="Muy Alta",'Mapa final'!#REF!="Catastrófico"),CONCATENATE("R3C",'Mapa final'!#REF!),"")</f>
        <v>#REF!</v>
      </c>
      <c r="X8" s="174" t="e">
        <f>IF(AND('Mapa final'!#REF!="Muy Alta",'Mapa final'!#REF!="Catastrófico"),CONCATENATE("R3C",'Mapa final'!#REF!),"")</f>
        <v>#REF!</v>
      </c>
      <c r="Y8" s="41"/>
      <c r="Z8" s="299"/>
      <c r="AA8" s="300"/>
      <c r="AB8" s="300"/>
      <c r="AC8" s="300"/>
      <c r="AD8" s="300"/>
      <c r="AE8" s="30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row>
    <row r="9" spans="1:76" ht="15" customHeight="1" x14ac:dyDescent="0.25">
      <c r="A9" s="41"/>
      <c r="B9" s="308"/>
      <c r="C9" s="309"/>
      <c r="D9" s="310"/>
      <c r="E9" s="295"/>
      <c r="F9" s="294"/>
      <c r="G9" s="294"/>
      <c r="H9" s="294"/>
      <c r="I9" s="294"/>
      <c r="J9" s="86" t="str">
        <f ca="1">IF(AND('Mapa final'!$AB$10="Muy Alta",'Mapa final'!$AD$10="Leve"),CONCATENATE("R4C",'Mapa final'!$R$10),"")</f>
        <v/>
      </c>
      <c r="K9" s="40" t="e">
        <f>IF(AND('Mapa final'!#REF!="Muy Alta",'Mapa final'!#REF!="Leve"),CONCATENATE("R4C",'Mapa final'!#REF!),"")</f>
        <v>#REF!</v>
      </c>
      <c r="L9" s="87" t="e">
        <f>IF(AND('Mapa final'!#REF!="Muy Alta",'Mapa final'!#REF!="Leve"),CONCATENATE("R4C",'Mapa final'!#REF!),"")</f>
        <v>#REF!</v>
      </c>
      <c r="M9" s="86" t="str">
        <f ca="1">IF(AND('Mapa final'!$AB$10="Muy Alta",'Mapa final'!$AD$10="Menor"),CONCATENATE("R4C",'Mapa final'!$R$10),"")</f>
        <v/>
      </c>
      <c r="N9" s="40" t="e">
        <f>IF(AND('Mapa final'!#REF!="Muy Alta",'Mapa final'!#REF!="Menor"),CONCATENATE("R4C",'Mapa final'!#REF!),"")</f>
        <v>#REF!</v>
      </c>
      <c r="O9" s="87" t="e">
        <f>IF(AND('Mapa final'!#REF!="Muy Alta",'Mapa final'!#REF!="Menor"),CONCATENATE("R4C",'Mapa final'!#REF!),"")</f>
        <v>#REF!</v>
      </c>
      <c r="P9" s="86" t="str">
        <f ca="1">IF(AND('Mapa final'!$AB$10="Muy Alta",'Mapa final'!$AD$10="Moderado"),CONCATENATE("R4C",'Mapa final'!$R$10),"")</f>
        <v/>
      </c>
      <c r="Q9" s="40" t="e">
        <f>IF(AND('Mapa final'!#REF!="Muy Alta",'Mapa final'!#REF!="Moderado"),CONCATENATE("R4C",'Mapa final'!#REF!),"")</f>
        <v>#REF!</v>
      </c>
      <c r="R9" s="87" t="e">
        <f>IF(AND('Mapa final'!#REF!="Muy Alta",'Mapa final'!#REF!="Moderado"),CONCATENATE("R4C",'Mapa final'!#REF!),"")</f>
        <v>#REF!</v>
      </c>
      <c r="S9" s="86" t="str">
        <f ca="1">IF(AND('Mapa final'!$AB$10="Muy Alta",'Mapa final'!$AD$10="Mayor"),CONCATENATE("R4C",'Mapa final'!$R$10),"")</f>
        <v/>
      </c>
      <c r="T9" s="40" t="e">
        <f>IF(AND('Mapa final'!#REF!="Muy Alta",'Mapa final'!#REF!="Mayor"),CONCATENATE("R4C",'Mapa final'!#REF!),"")</f>
        <v>#REF!</v>
      </c>
      <c r="U9" s="87" t="e">
        <f>IF(AND('Mapa final'!#REF!="Muy Alta",'Mapa final'!#REF!="Mayor"),CONCATENATE("R4C",'Mapa final'!#REF!),"")</f>
        <v>#REF!</v>
      </c>
      <c r="V9" s="172" t="str">
        <f ca="1">IF(AND('Mapa final'!$AB$10="Muy Alta",'Mapa final'!$AD$10="Catastrófico"),CONCATENATE("R4C",'Mapa final'!$R$10),"")</f>
        <v/>
      </c>
      <c r="W9" s="173" t="e">
        <f>IF(AND('Mapa final'!#REF!="Muy Alta",'Mapa final'!#REF!="Catastrófico"),CONCATENATE("R4C",'Mapa final'!#REF!),"")</f>
        <v>#REF!</v>
      </c>
      <c r="X9" s="174" t="e">
        <f>IF(AND('Mapa final'!#REF!="Muy Alta",'Mapa final'!#REF!="Catastrófico"),CONCATENATE("R4C",'Mapa final'!#REF!),"")</f>
        <v>#REF!</v>
      </c>
      <c r="Y9" s="41"/>
      <c r="Z9" s="299"/>
      <c r="AA9" s="300"/>
      <c r="AB9" s="300"/>
      <c r="AC9" s="300"/>
      <c r="AD9" s="300"/>
      <c r="AE9" s="30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row>
    <row r="10" spans="1:76" ht="15" customHeight="1" x14ac:dyDescent="0.25">
      <c r="A10" s="41"/>
      <c r="B10" s="308"/>
      <c r="C10" s="309"/>
      <c r="D10" s="310"/>
      <c r="E10" s="295"/>
      <c r="F10" s="294"/>
      <c r="G10" s="294"/>
      <c r="H10" s="294"/>
      <c r="I10" s="294"/>
      <c r="J10" s="86" t="str">
        <f ca="1">IF(AND('Mapa final'!$AB$11="Muy Alta",'Mapa final'!$AD$11="Leve"),CONCATENATE("R5C",'Mapa final'!$R$11),"")</f>
        <v/>
      </c>
      <c r="K10" s="40" t="e">
        <f>IF(AND('Mapa final'!#REF!="Muy Alta",'Mapa final'!#REF!="Leve"),CONCATENATE("R5C",'Mapa final'!#REF!),"")</f>
        <v>#REF!</v>
      </c>
      <c r="L10" s="87" t="e">
        <f>IF(AND('Mapa final'!#REF!="Muy Alta",'Mapa final'!#REF!="Leve"),CONCATENATE("R5C",'Mapa final'!#REF!),"")</f>
        <v>#REF!</v>
      </c>
      <c r="M10" s="86" t="str">
        <f ca="1">IF(AND('Mapa final'!$AB$11="Muy Alta",'Mapa final'!$AD$11="Menor"),CONCATENATE("R5C",'Mapa final'!$R$11),"")</f>
        <v/>
      </c>
      <c r="N10" s="40" t="e">
        <f>IF(AND('Mapa final'!#REF!="Muy Alta",'Mapa final'!#REF!="Menor"),CONCATENATE("R5C",'Mapa final'!#REF!),"")</f>
        <v>#REF!</v>
      </c>
      <c r="O10" s="87" t="e">
        <f>IF(AND('Mapa final'!#REF!="Muy Alta",'Mapa final'!#REF!="Menor"),CONCATENATE("R5C",'Mapa final'!#REF!),"")</f>
        <v>#REF!</v>
      </c>
      <c r="P10" s="86" t="str">
        <f ca="1">IF(AND('Mapa final'!$AB$11="Muy Alta",'Mapa final'!$AD$11="Moderado"),CONCATENATE("R5C",'Mapa final'!$R$11),"")</f>
        <v/>
      </c>
      <c r="Q10" s="40" t="e">
        <f>IF(AND('Mapa final'!#REF!="Muy Alta",'Mapa final'!#REF!="Moderado"),CONCATENATE("R5C",'Mapa final'!#REF!),"")</f>
        <v>#REF!</v>
      </c>
      <c r="R10" s="87" t="e">
        <f>IF(AND('Mapa final'!#REF!="Muy Alta",'Mapa final'!#REF!="Moderado"),CONCATENATE("R5C",'Mapa final'!#REF!),"")</f>
        <v>#REF!</v>
      </c>
      <c r="S10" s="86" t="str">
        <f ca="1">IF(AND('Mapa final'!$AB$11="Muy Alta",'Mapa final'!$AD$11="Mayor"),CONCATENATE("R5C",'Mapa final'!$R$11),"")</f>
        <v/>
      </c>
      <c r="T10" s="40" t="e">
        <f>IF(AND('Mapa final'!#REF!="Muy Alta",'Mapa final'!#REF!="Mayor"),CONCATENATE("R5C",'Mapa final'!#REF!),"")</f>
        <v>#REF!</v>
      </c>
      <c r="U10" s="87" t="e">
        <f>IF(AND('Mapa final'!#REF!="Muy Alta",'Mapa final'!#REF!="Mayor"),CONCATENATE("R5C",'Mapa final'!#REF!),"")</f>
        <v>#REF!</v>
      </c>
      <c r="V10" s="172" t="str">
        <f ca="1">IF(AND('Mapa final'!$AB$11="Muy Alta",'Mapa final'!$AD$11="Catastrófico"),CONCATENATE("R5C",'Mapa final'!$R$11),"")</f>
        <v/>
      </c>
      <c r="W10" s="173" t="e">
        <f>IF(AND('Mapa final'!#REF!="Muy Alta",'Mapa final'!#REF!="Catastrófico"),CONCATENATE("R5C",'Mapa final'!#REF!),"")</f>
        <v>#REF!</v>
      </c>
      <c r="X10" s="174" t="e">
        <f>IF(AND('Mapa final'!#REF!="Muy Alta",'Mapa final'!#REF!="Catastrófico"),CONCATENATE("R5C",'Mapa final'!#REF!),"")</f>
        <v>#REF!</v>
      </c>
      <c r="Y10" s="41"/>
      <c r="Z10" s="299"/>
      <c r="AA10" s="300"/>
      <c r="AB10" s="300"/>
      <c r="AC10" s="300"/>
      <c r="AD10" s="300"/>
      <c r="AE10" s="30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row>
    <row r="11" spans="1:76" ht="15" customHeight="1" x14ac:dyDescent="0.25">
      <c r="A11" s="41"/>
      <c r="B11" s="308"/>
      <c r="C11" s="309"/>
      <c r="D11" s="310"/>
      <c r="E11" s="295"/>
      <c r="F11" s="294"/>
      <c r="G11" s="294"/>
      <c r="H11" s="294"/>
      <c r="I11" s="294"/>
      <c r="J11" s="86" t="str">
        <f ca="1">IF(AND('Mapa final'!$AB$12="Muy Alta",'Mapa final'!$AD$12="Leve"),CONCATENATE("R6C",'Mapa final'!$R$12),"")</f>
        <v/>
      </c>
      <c r="K11" s="40" t="e">
        <f>IF(AND('Mapa final'!#REF!="Muy Alta",'Mapa final'!#REF!="Leve"),CONCATENATE("R6C",'Mapa final'!#REF!),"")</f>
        <v>#REF!</v>
      </c>
      <c r="L11" s="87" t="e">
        <f>IF(AND('Mapa final'!#REF!="Muy Alta",'Mapa final'!#REF!="Leve"),CONCATENATE("R6C",'Mapa final'!#REF!),"")</f>
        <v>#REF!</v>
      </c>
      <c r="M11" s="86" t="str">
        <f ca="1">IF(AND('Mapa final'!$AB$12="Muy Alta",'Mapa final'!$AD$12="Menor"),CONCATENATE("R6C",'Mapa final'!$R$12),"")</f>
        <v/>
      </c>
      <c r="N11" s="40" t="e">
        <f>IF(AND('Mapa final'!#REF!="Muy Alta",'Mapa final'!#REF!="Menor"),CONCATENATE("R6C",'Mapa final'!#REF!),"")</f>
        <v>#REF!</v>
      </c>
      <c r="O11" s="87" t="e">
        <f>IF(AND('Mapa final'!#REF!="Muy Alta",'Mapa final'!#REF!="Menor"),CONCATENATE("R6C",'Mapa final'!#REF!),"")</f>
        <v>#REF!</v>
      </c>
      <c r="P11" s="86" t="str">
        <f ca="1">IF(AND('Mapa final'!$AB$12="Muy Alta",'Mapa final'!$AD$12="Moderado"),CONCATENATE("R6C",'Mapa final'!$R$12),"")</f>
        <v/>
      </c>
      <c r="Q11" s="40" t="e">
        <f>IF(AND('Mapa final'!#REF!="Muy Alta",'Mapa final'!#REF!="Moderado"),CONCATENATE("R6C",'Mapa final'!#REF!),"")</f>
        <v>#REF!</v>
      </c>
      <c r="R11" s="87" t="e">
        <f>IF(AND('Mapa final'!#REF!="Muy Alta",'Mapa final'!#REF!="Moderado"),CONCATENATE("R6C",'Mapa final'!#REF!),"")</f>
        <v>#REF!</v>
      </c>
      <c r="S11" s="86" t="str">
        <f ca="1">IF(AND('Mapa final'!$AB$12="Muy Alta",'Mapa final'!$AD$12="Mayor"),CONCATENATE("R6C",'Mapa final'!$R$12),"")</f>
        <v/>
      </c>
      <c r="T11" s="40" t="e">
        <f>IF(AND('Mapa final'!#REF!="Muy Alta",'Mapa final'!#REF!="Mayor"),CONCATENATE("R6C",'Mapa final'!#REF!),"")</f>
        <v>#REF!</v>
      </c>
      <c r="U11" s="87" t="e">
        <f>IF(AND('Mapa final'!#REF!="Muy Alta",'Mapa final'!#REF!="Mayor"),CONCATENATE("R6C",'Mapa final'!#REF!),"")</f>
        <v>#REF!</v>
      </c>
      <c r="V11" s="172" t="str">
        <f ca="1">IF(AND('Mapa final'!$AB$12="Muy Alta",'Mapa final'!$AD$12="Catastrófico"),CONCATENATE("R6C",'Mapa final'!$R$12),"")</f>
        <v/>
      </c>
      <c r="W11" s="173" t="e">
        <f>IF(AND('Mapa final'!#REF!="Muy Alta",'Mapa final'!#REF!="Catastrófico"),CONCATENATE("R6C",'Mapa final'!#REF!),"")</f>
        <v>#REF!</v>
      </c>
      <c r="X11" s="174" t="e">
        <f>IF(AND('Mapa final'!#REF!="Muy Alta",'Mapa final'!#REF!="Catastrófico"),CONCATENATE("R6C",'Mapa final'!#REF!),"")</f>
        <v>#REF!</v>
      </c>
      <c r="Y11" s="41"/>
      <c r="Z11" s="299"/>
      <c r="AA11" s="300"/>
      <c r="AB11" s="300"/>
      <c r="AC11" s="300"/>
      <c r="AD11" s="300"/>
      <c r="AE11" s="30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row>
    <row r="12" spans="1:76" ht="15" customHeight="1" x14ac:dyDescent="0.25">
      <c r="A12" s="41"/>
      <c r="B12" s="308"/>
      <c r="C12" s="309"/>
      <c r="D12" s="310"/>
      <c r="E12" s="295"/>
      <c r="F12" s="294"/>
      <c r="G12" s="294"/>
      <c r="H12" s="294"/>
      <c r="I12" s="294"/>
      <c r="J12" s="86" t="str">
        <f ca="1">IF(AND('Mapa final'!$AB$13="Muy Alta",'Mapa final'!$AD$13="Leve"),CONCATENATE("R7C",'Mapa final'!$R$13),"")</f>
        <v/>
      </c>
      <c r="K12" s="40" t="str">
        <f>IF(AND('Mapa final'!$AB$14="Muy Alta",'Mapa final'!$AD$14="Leve"),CONCATENATE("R7C",'Mapa final'!$R$14),"")</f>
        <v/>
      </c>
      <c r="L12" s="87" t="e">
        <f>IF(AND('Mapa final'!#REF!="Muy Alta",'Mapa final'!#REF!="Leve"),CONCATENATE("R7C",'Mapa final'!#REF!),"")</f>
        <v>#REF!</v>
      </c>
      <c r="M12" s="86" t="str">
        <f ca="1">IF(AND('Mapa final'!$AB$13="Muy Alta",'Mapa final'!$AD$13="Menor"),CONCATENATE("R7C",'Mapa final'!$R$13),"")</f>
        <v/>
      </c>
      <c r="N12" s="40" t="str">
        <f>IF(AND('Mapa final'!$AB$14="Muy Alta",'Mapa final'!$AD$14="Menor"),CONCATENATE("R7C",'Mapa final'!$R$14),"")</f>
        <v/>
      </c>
      <c r="O12" s="87" t="e">
        <f>IF(AND('Mapa final'!#REF!="Muy Alta",'Mapa final'!#REF!="Menor"),CONCATENATE("R7C",'Mapa final'!#REF!),"")</f>
        <v>#REF!</v>
      </c>
      <c r="P12" s="86" t="str">
        <f ca="1">IF(AND('Mapa final'!$AB$13="Muy Alta",'Mapa final'!$AD$13="Moderado"),CONCATENATE("R7C",'Mapa final'!$R$13),"")</f>
        <v/>
      </c>
      <c r="Q12" s="40" t="str">
        <f>IF(AND('Mapa final'!$AB$14="Muy Alta",'Mapa final'!$AD$14="Moderado"),CONCATENATE("R7C",'Mapa final'!$R$14),"")</f>
        <v/>
      </c>
      <c r="R12" s="87" t="e">
        <f>IF(AND('Mapa final'!#REF!="Muy Alta",'Mapa final'!#REF!="Moderado"),CONCATENATE("R7C",'Mapa final'!#REF!),"")</f>
        <v>#REF!</v>
      </c>
      <c r="S12" s="86" t="str">
        <f ca="1">IF(AND('Mapa final'!$AB$13="Muy Alta",'Mapa final'!$AD$13="Mayor"),CONCATENATE("R7C",'Mapa final'!$R$13),"")</f>
        <v/>
      </c>
      <c r="T12" s="40" t="str">
        <f>IF(AND('Mapa final'!$AB$14="Muy Alta",'Mapa final'!$AD$14="Mayor"),CONCATENATE("R7C",'Mapa final'!$R$14),"")</f>
        <v/>
      </c>
      <c r="U12" s="87" t="e">
        <f>IF(AND('Mapa final'!#REF!="Muy Alta",'Mapa final'!#REF!="Mayor"),CONCATENATE("R7C",'Mapa final'!#REF!),"")</f>
        <v>#REF!</v>
      </c>
      <c r="V12" s="172" t="str">
        <f ca="1">IF(AND('Mapa final'!$AB$13="Muy Alta",'Mapa final'!$AD$13="Catastrófico"),CONCATENATE("R7C",'Mapa final'!$R$13),"")</f>
        <v/>
      </c>
      <c r="W12" s="173" t="str">
        <f>IF(AND('Mapa final'!$AB$14="Muy Alta",'Mapa final'!$AD$14="Catastrófico"),CONCATENATE("R7C",'Mapa final'!$R$14),"")</f>
        <v/>
      </c>
      <c r="X12" s="174" t="e">
        <f>IF(AND('Mapa final'!#REF!="Muy Alta",'Mapa final'!#REF!="Catastrófico"),CONCATENATE("R7C",'Mapa final'!#REF!),"")</f>
        <v>#REF!</v>
      </c>
      <c r="Y12" s="41"/>
      <c r="Z12" s="299"/>
      <c r="AA12" s="300"/>
      <c r="AB12" s="300"/>
      <c r="AC12" s="300"/>
      <c r="AD12" s="300"/>
      <c r="AE12" s="30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row>
    <row r="13" spans="1:76" ht="15" customHeight="1" x14ac:dyDescent="0.25">
      <c r="A13" s="41"/>
      <c r="B13" s="308"/>
      <c r="C13" s="309"/>
      <c r="D13" s="310"/>
      <c r="E13" s="295"/>
      <c r="F13" s="294"/>
      <c r="G13" s="294"/>
      <c r="H13" s="294"/>
      <c r="I13" s="294"/>
      <c r="J13" s="86" t="str">
        <f ca="1">IF(AND('Mapa final'!$AB$15="Muy Alta",'Mapa final'!$AD$15="Leve"),CONCATENATE("R8C",'Mapa final'!$R$15),"")</f>
        <v/>
      </c>
      <c r="K13" s="40" t="str">
        <f>IF(AND('Mapa final'!$AB$16="Muy Alta",'Mapa final'!$AD$16="Leve"),CONCATENATE("R8C",'Mapa final'!$R$16),"")</f>
        <v/>
      </c>
      <c r="L13" s="87" t="str">
        <f>IF(AND('Mapa final'!$AB$17="Muy Alta",'Mapa final'!$AD$17="Leve"),CONCATENATE("R8C",'Mapa final'!$R$17),"")</f>
        <v/>
      </c>
      <c r="M13" s="86" t="str">
        <f ca="1">IF(AND('Mapa final'!$AB$15="Muy Alta",'Mapa final'!$AD$15="Menor"),CONCATENATE("R8C",'Mapa final'!$R$15),"")</f>
        <v/>
      </c>
      <c r="N13" s="40" t="str">
        <f>IF(AND('Mapa final'!$AB$16="Muy Alta",'Mapa final'!$AD$16="Menor"),CONCATENATE("R8C",'Mapa final'!$R$16),"")</f>
        <v/>
      </c>
      <c r="O13" s="87" t="str">
        <f>IF(AND('Mapa final'!$AB$17="Muy Alta",'Mapa final'!$AD$17="Menor"),CONCATENATE("R8C",'Mapa final'!$R$17),"")</f>
        <v/>
      </c>
      <c r="P13" s="86" t="str">
        <f ca="1">IF(AND('Mapa final'!$AB$15="Muy Alta",'Mapa final'!$AD$15="Moderado"),CONCATENATE("R8C",'Mapa final'!$R$15),"")</f>
        <v/>
      </c>
      <c r="Q13" s="40" t="str">
        <f>IF(AND('Mapa final'!$AB$16="Muy Alta",'Mapa final'!$AD$16="Moderado"),CONCATENATE("R8C",'Mapa final'!$R$16),"")</f>
        <v/>
      </c>
      <c r="R13" s="87" t="str">
        <f>IF(AND('Mapa final'!$AB$17="Muy Alta",'Mapa final'!$AD$17="Moderado"),CONCATENATE("R8C",'Mapa final'!$R$17),"")</f>
        <v/>
      </c>
      <c r="S13" s="86" t="str">
        <f ca="1">IF(AND('Mapa final'!$AB$15="Muy Alta",'Mapa final'!$AD$15="Mayor"),CONCATENATE("R8C",'Mapa final'!$R$15),"")</f>
        <v/>
      </c>
      <c r="T13" s="40" t="str">
        <f>IF(AND('Mapa final'!$AB$16="Muy Alta",'Mapa final'!$AD$16="Mayor"),CONCATENATE("R8C",'Mapa final'!$R$16),"")</f>
        <v/>
      </c>
      <c r="U13" s="87" t="str">
        <f>IF(AND('Mapa final'!$AB$17="Muy Alta",'Mapa final'!$AD$17="Mayor"),CONCATENATE("R8C",'Mapa final'!$R$17),"")</f>
        <v/>
      </c>
      <c r="V13" s="172" t="str">
        <f ca="1">IF(AND('Mapa final'!$AB$15="Muy Alta",'Mapa final'!$AD$15="Catastrófico"),CONCATENATE("R8C",'Mapa final'!$R$15),"")</f>
        <v/>
      </c>
      <c r="W13" s="173" t="str">
        <f>IF(AND('Mapa final'!$AB$16="Muy Alta",'Mapa final'!$AD$16="Catastrófico"),CONCATENATE("R8C",'Mapa final'!$R$16),"")</f>
        <v/>
      </c>
      <c r="X13" s="174" t="str">
        <f>IF(AND('Mapa final'!$AB$17="Muy Alta",'Mapa final'!$AD$17="Catastrófico"),CONCATENATE("R8C",'Mapa final'!$R$17),"")</f>
        <v/>
      </c>
      <c r="Y13" s="41"/>
      <c r="Z13" s="299"/>
      <c r="AA13" s="300"/>
      <c r="AB13" s="300"/>
      <c r="AC13" s="300"/>
      <c r="AD13" s="300"/>
      <c r="AE13" s="30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row>
    <row r="14" spans="1:76" ht="15" customHeight="1" x14ac:dyDescent="0.25">
      <c r="A14" s="41"/>
      <c r="B14" s="308"/>
      <c r="C14" s="309"/>
      <c r="D14" s="310"/>
      <c r="E14" s="295"/>
      <c r="F14" s="294"/>
      <c r="G14" s="294"/>
      <c r="H14" s="294"/>
      <c r="I14" s="294"/>
      <c r="J14" s="86" t="e">
        <f>IF(AND('Mapa final'!#REF!="Muy Alta",'Mapa final'!#REF!="Leve"),CONCATENATE("R9C",'Mapa final'!#REF!),"")</f>
        <v>#REF!</v>
      </c>
      <c r="K14" s="40" t="e">
        <f>IF(AND('Mapa final'!#REF!="Muy Alta",'Mapa final'!#REF!="Leve"),CONCATENATE("R9C",'Mapa final'!#REF!),"")</f>
        <v>#REF!</v>
      </c>
      <c r="L14" s="87" t="e">
        <f>IF(AND('Mapa final'!#REF!="Muy Alta",'Mapa final'!#REF!="Leve"),CONCATENATE("R9C",'Mapa final'!#REF!),"")</f>
        <v>#REF!</v>
      </c>
      <c r="M14" s="86" t="e">
        <f>IF(AND('Mapa final'!#REF!="Muy Alta",'Mapa final'!#REF!="Menor"),CONCATENATE("R9C",'Mapa final'!#REF!),"")</f>
        <v>#REF!</v>
      </c>
      <c r="N14" s="40" t="e">
        <f>IF(AND('Mapa final'!#REF!="Muy Alta",'Mapa final'!#REF!="Menor"),CONCATENATE("R9C",'Mapa final'!#REF!),"")</f>
        <v>#REF!</v>
      </c>
      <c r="O14" s="87" t="e">
        <f>IF(AND('Mapa final'!#REF!="Muy Alta",'Mapa final'!#REF!="Menor"),CONCATENATE("R9C",'Mapa final'!#REF!),"")</f>
        <v>#REF!</v>
      </c>
      <c r="P14" s="86" t="e">
        <f>IF(AND('Mapa final'!#REF!="Muy Alta",'Mapa final'!#REF!="Moderado"),CONCATENATE("R9C",'Mapa final'!#REF!),"")</f>
        <v>#REF!</v>
      </c>
      <c r="Q14" s="40" t="e">
        <f>IF(AND('Mapa final'!#REF!="Muy Alta",'Mapa final'!#REF!="Moderado"),CONCATENATE("R9C",'Mapa final'!#REF!),"")</f>
        <v>#REF!</v>
      </c>
      <c r="R14" s="87" t="e">
        <f>IF(AND('Mapa final'!#REF!="Muy Alta",'Mapa final'!#REF!="Moderado"),CONCATENATE("R9C",'Mapa final'!#REF!),"")</f>
        <v>#REF!</v>
      </c>
      <c r="S14" s="86" t="e">
        <f>IF(AND('Mapa final'!#REF!="Muy Alta",'Mapa final'!#REF!="Mayor"),CONCATENATE("R9C",'Mapa final'!#REF!),"")</f>
        <v>#REF!</v>
      </c>
      <c r="T14" s="40" t="e">
        <f>IF(AND('Mapa final'!#REF!="Muy Alta",'Mapa final'!#REF!="Mayor"),CONCATENATE("R9C",'Mapa final'!#REF!),"")</f>
        <v>#REF!</v>
      </c>
      <c r="U14" s="87" t="e">
        <f>IF(AND('Mapa final'!#REF!="Muy Alta",'Mapa final'!#REF!="Mayor"),CONCATENATE("R9C",'Mapa final'!#REF!),"")</f>
        <v>#REF!</v>
      </c>
      <c r="V14" s="172" t="e">
        <f>IF(AND('Mapa final'!#REF!="Muy Alta",'Mapa final'!#REF!="Catastrófico"),CONCATENATE("R9C",'Mapa final'!#REF!),"")</f>
        <v>#REF!</v>
      </c>
      <c r="W14" s="173" t="e">
        <f>IF(AND('Mapa final'!#REF!="Muy Alta",'Mapa final'!#REF!="Catastrófico"),CONCATENATE("R9C",'Mapa final'!#REF!),"")</f>
        <v>#REF!</v>
      </c>
      <c r="X14" s="174" t="e">
        <f>IF(AND('Mapa final'!#REF!="Muy Alta",'Mapa final'!#REF!="Catastrófico"),CONCATENATE("R9C",'Mapa final'!#REF!),"")</f>
        <v>#REF!</v>
      </c>
      <c r="Y14" s="41"/>
      <c r="Z14" s="299"/>
      <c r="AA14" s="300"/>
      <c r="AB14" s="300"/>
      <c r="AC14" s="300"/>
      <c r="AD14" s="300"/>
      <c r="AE14" s="30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row>
    <row r="15" spans="1:76" ht="15" customHeight="1" x14ac:dyDescent="0.25">
      <c r="A15" s="41"/>
      <c r="B15" s="308"/>
      <c r="C15" s="309"/>
      <c r="D15" s="310"/>
      <c r="E15" s="295"/>
      <c r="F15" s="294"/>
      <c r="G15" s="294"/>
      <c r="H15" s="294"/>
      <c r="I15" s="294"/>
      <c r="J15" s="86" t="str">
        <f ca="1">IF(AND('Mapa final'!$AB$18="Muy Alta",'Mapa final'!$AD$18="Leve"),CONCATENATE("R10C",'Mapa final'!$R$18),"")</f>
        <v/>
      </c>
      <c r="K15" s="40" t="e">
        <f>IF(AND('Mapa final'!#REF!="Muy Alta",'Mapa final'!#REF!="Leve"),CONCATENATE("R10C",'Mapa final'!#REF!),"")</f>
        <v>#REF!</v>
      </c>
      <c r="L15" s="87" t="e">
        <f>IF(AND('Mapa final'!#REF!="Muy Alta",'Mapa final'!#REF!="Leve"),CONCATENATE("R10C",'Mapa final'!#REF!),"")</f>
        <v>#REF!</v>
      </c>
      <c r="M15" s="86" t="str">
        <f ca="1">IF(AND('Mapa final'!$AB$18="Muy Alta",'Mapa final'!$AD$18="Menor"),CONCATENATE("R10C",'Mapa final'!$R$18),"")</f>
        <v/>
      </c>
      <c r="N15" s="40" t="e">
        <f>IF(AND('Mapa final'!#REF!="Muy Alta",'Mapa final'!#REF!="Menor"),CONCATENATE("R10C",'Mapa final'!#REF!),"")</f>
        <v>#REF!</v>
      </c>
      <c r="O15" s="87" t="e">
        <f>IF(AND('Mapa final'!#REF!="Muy Alta",'Mapa final'!#REF!="Menor"),CONCATENATE("R10C",'Mapa final'!#REF!),"")</f>
        <v>#REF!</v>
      </c>
      <c r="P15" s="86" t="str">
        <f ca="1">IF(AND('Mapa final'!$AB$18="Muy Alta",'Mapa final'!$AD$18="Moderado"),CONCATENATE("R10C",'Mapa final'!$R$18),"")</f>
        <v/>
      </c>
      <c r="Q15" s="40" t="e">
        <f>IF(AND('Mapa final'!#REF!="Muy Alta",'Mapa final'!#REF!="Moderado"),CONCATENATE("R10C",'Mapa final'!#REF!),"")</f>
        <v>#REF!</v>
      </c>
      <c r="R15" s="87" t="e">
        <f>IF(AND('Mapa final'!#REF!="Muy Alta",'Mapa final'!#REF!="Moderado"),CONCATENATE("R10C",'Mapa final'!#REF!),"")</f>
        <v>#REF!</v>
      </c>
      <c r="S15" s="86" t="str">
        <f ca="1">IF(AND('Mapa final'!$AB$18="Muy Alta",'Mapa final'!$AD$18="Mayor"),CONCATENATE("R10C",'Mapa final'!$R$18),"")</f>
        <v/>
      </c>
      <c r="T15" s="40" t="e">
        <f>IF(AND('Mapa final'!#REF!="Muy Alta",'Mapa final'!#REF!="Mayor"),CONCATENATE("R10C",'Mapa final'!#REF!),"")</f>
        <v>#REF!</v>
      </c>
      <c r="U15" s="87" t="e">
        <f>IF(AND('Mapa final'!#REF!="Muy Alta",'Mapa final'!#REF!="Mayor"),CONCATENATE("R10C",'Mapa final'!#REF!),"")</f>
        <v>#REF!</v>
      </c>
      <c r="V15" s="172" t="str">
        <f ca="1">IF(AND('Mapa final'!$AB$18="Muy Alta",'Mapa final'!$AD$18="Catastrófico"),CONCATENATE("R10C",'Mapa final'!$R$18),"")</f>
        <v/>
      </c>
      <c r="W15" s="173" t="e">
        <f>IF(AND('Mapa final'!#REF!="Muy Alta",'Mapa final'!#REF!="Catastrófico"),CONCATENATE("R10C",'Mapa final'!#REF!),"")</f>
        <v>#REF!</v>
      </c>
      <c r="X15" s="174" t="e">
        <f>IF(AND('Mapa final'!#REF!="Muy Alta",'Mapa final'!#REF!="Catastrófico"),CONCATENATE("R10C",'Mapa final'!#REF!),"")</f>
        <v>#REF!</v>
      </c>
      <c r="Y15" s="41"/>
      <c r="Z15" s="299"/>
      <c r="AA15" s="300"/>
      <c r="AB15" s="300"/>
      <c r="AC15" s="300"/>
      <c r="AD15" s="300"/>
      <c r="AE15" s="30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row>
    <row r="16" spans="1:76" ht="15" customHeight="1" x14ac:dyDescent="0.25">
      <c r="A16" s="41"/>
      <c r="B16" s="308"/>
      <c r="C16" s="309"/>
      <c r="D16" s="310"/>
      <c r="E16" s="295"/>
      <c r="F16" s="294"/>
      <c r="G16" s="294"/>
      <c r="H16" s="294"/>
      <c r="I16" s="294"/>
      <c r="J16" s="86" t="str">
        <f ca="1">IF(AND('Mapa final'!$AB$19="Muy Alta",'Mapa final'!$AD$19="Leve"),CONCATENATE("R11C",'Mapa final'!$R$19),"")</f>
        <v/>
      </c>
      <c r="K16" s="40" t="e">
        <f>IF(AND('Mapa final'!#REF!="Muy Alta",'Mapa final'!#REF!="Leve"),CONCATENATE("R11C",'Mapa final'!#REF!),"")</f>
        <v>#REF!</v>
      </c>
      <c r="L16" s="87" t="e">
        <f>IF(AND('Mapa final'!#REF!="Muy Alta",'Mapa final'!#REF!="Leve"),CONCATENATE("R11C",'Mapa final'!#REF!),"")</f>
        <v>#REF!</v>
      </c>
      <c r="M16" s="86" t="str">
        <f ca="1">IF(AND('Mapa final'!$AB$19="Muy Alta",'Mapa final'!$AD$19="Menor"),CONCATENATE("R11C",'Mapa final'!$R$19),"")</f>
        <v/>
      </c>
      <c r="N16" s="40" t="e">
        <f>IF(AND('Mapa final'!#REF!="Muy Alta",'Mapa final'!#REF!="Menor"),CONCATENATE("R11C",'Mapa final'!#REF!),"")</f>
        <v>#REF!</v>
      </c>
      <c r="O16" s="87" t="e">
        <f>IF(AND('Mapa final'!#REF!="Muy Alta",'Mapa final'!#REF!="Menor"),CONCATENATE("R11C",'Mapa final'!#REF!),"")</f>
        <v>#REF!</v>
      </c>
      <c r="P16" s="86" t="str">
        <f ca="1">IF(AND('Mapa final'!$AB$19="Muy Alta",'Mapa final'!$AD$19="Moderado"),CONCATENATE("R11C",'Mapa final'!$R$19),"")</f>
        <v/>
      </c>
      <c r="Q16" s="40" t="e">
        <f>IF(AND('Mapa final'!#REF!="Muy Alta",'Mapa final'!#REF!="Moderado"),CONCATENATE("R11C",'Mapa final'!#REF!),"")</f>
        <v>#REF!</v>
      </c>
      <c r="R16" s="87" t="e">
        <f>IF(AND('Mapa final'!#REF!="Muy Alta",'Mapa final'!#REF!="Moderado"),CONCATENATE("R11C",'Mapa final'!#REF!),"")</f>
        <v>#REF!</v>
      </c>
      <c r="S16" s="86" t="str">
        <f ca="1">IF(AND('Mapa final'!$AB$19="Muy Alta",'Mapa final'!$AD$19="Mayor"),CONCATENATE("R11C",'Mapa final'!$R$19),"")</f>
        <v/>
      </c>
      <c r="T16" s="40" t="e">
        <f>IF(AND('Mapa final'!#REF!="Muy Alta",'Mapa final'!#REF!="Mayor"),CONCATENATE("R11C",'Mapa final'!#REF!),"")</f>
        <v>#REF!</v>
      </c>
      <c r="U16" s="87" t="e">
        <f>IF(AND('Mapa final'!#REF!="Muy Alta",'Mapa final'!#REF!="Mayor"),CONCATENATE("R11C",'Mapa final'!#REF!),"")</f>
        <v>#REF!</v>
      </c>
      <c r="V16" s="172" t="str">
        <f ca="1">IF(AND('Mapa final'!$AB$19="Muy Alta",'Mapa final'!$AD$19="Catastrófico"),CONCATENATE("R11C",'Mapa final'!$R$19),"")</f>
        <v/>
      </c>
      <c r="W16" s="173" t="e">
        <f>IF(AND('Mapa final'!#REF!="Muy Alta",'Mapa final'!#REF!="Catastrófico"),CONCATENATE("R11C",'Mapa final'!#REF!),"")</f>
        <v>#REF!</v>
      </c>
      <c r="X16" s="174" t="e">
        <f>IF(AND('Mapa final'!#REF!="Muy Alta",'Mapa final'!#REF!="Catastrófico"),CONCATENATE("R11C",'Mapa final'!#REF!),"")</f>
        <v>#REF!</v>
      </c>
      <c r="Y16" s="41"/>
      <c r="Z16" s="299"/>
      <c r="AA16" s="300"/>
      <c r="AB16" s="300"/>
      <c r="AC16" s="300"/>
      <c r="AD16" s="300"/>
      <c r="AE16" s="30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row>
    <row r="17" spans="1:61" ht="15" customHeight="1" x14ac:dyDescent="0.25">
      <c r="A17" s="41"/>
      <c r="B17" s="308"/>
      <c r="C17" s="309"/>
      <c r="D17" s="310"/>
      <c r="E17" s="295"/>
      <c r="F17" s="294"/>
      <c r="G17" s="294"/>
      <c r="H17" s="294"/>
      <c r="I17" s="294"/>
      <c r="J17" s="86" t="str">
        <f ca="1">IF(AND('Mapa final'!$AB$20="Muy Alta",'Mapa final'!$AD$20="Leve"),CONCATENATE("R12C",'Mapa final'!$R$20),"")</f>
        <v/>
      </c>
      <c r="K17" s="40" t="str">
        <f>IF(AND('Mapa final'!$AB$21="Muy Alta",'Mapa final'!$AD$21="Leve"),CONCATENATE("R12C",'Mapa final'!$R$21),"")</f>
        <v/>
      </c>
      <c r="L17" s="87" t="e">
        <f>IF(AND('Mapa final'!#REF!="Muy Alta",'Mapa final'!#REF!="Leve"),CONCATENATE("R12C",'Mapa final'!#REF!),"")</f>
        <v>#REF!</v>
      </c>
      <c r="M17" s="86" t="str">
        <f ca="1">IF(AND('Mapa final'!$AB$20="Muy Alta",'Mapa final'!$AD$20="Menor"),CONCATENATE("R12C",'Mapa final'!$R$20),"")</f>
        <v/>
      </c>
      <c r="N17" s="40" t="str">
        <f>IF(AND('Mapa final'!$AB$21="Muy Alta",'Mapa final'!$AD$21="Menor"),CONCATENATE("R12C",'Mapa final'!$R$21),"")</f>
        <v/>
      </c>
      <c r="O17" s="87" t="e">
        <f>IF(AND('Mapa final'!#REF!="Muy Alta",'Mapa final'!#REF!="Menor"),CONCATENATE("R12C",'Mapa final'!#REF!),"")</f>
        <v>#REF!</v>
      </c>
      <c r="P17" s="86" t="str">
        <f ca="1">IF(AND('Mapa final'!$AB$20="Muy Alta",'Mapa final'!$AD$20="Moderado"),CONCATENATE("R12C",'Mapa final'!$R$20),"")</f>
        <v/>
      </c>
      <c r="Q17" s="40" t="str">
        <f>IF(AND('Mapa final'!$AB$21="Muy Alta",'Mapa final'!$AD$21="Moderado"),CONCATENATE("R12C",'Mapa final'!$R$21),"")</f>
        <v/>
      </c>
      <c r="R17" s="87" t="e">
        <f>IF(AND('Mapa final'!#REF!="Muy Alta",'Mapa final'!#REF!="Moderado"),CONCATENATE("R12C",'Mapa final'!#REF!),"")</f>
        <v>#REF!</v>
      </c>
      <c r="S17" s="86" t="str">
        <f ca="1">IF(AND('Mapa final'!$AB$20="Muy Alta",'Mapa final'!$AD$20="Mayor"),CONCATENATE("R12C",'Mapa final'!$R$20),"")</f>
        <v/>
      </c>
      <c r="T17" s="40" t="str">
        <f>IF(AND('Mapa final'!$AB$21="Muy Alta",'Mapa final'!$AD$21="Mayor"),CONCATENATE("R12C",'Mapa final'!$R$21),"")</f>
        <v/>
      </c>
      <c r="U17" s="87" t="e">
        <f>IF(AND('Mapa final'!#REF!="Muy Alta",'Mapa final'!#REF!="Mayor"),CONCATENATE("R12C",'Mapa final'!#REF!),"")</f>
        <v>#REF!</v>
      </c>
      <c r="V17" s="172" t="str">
        <f ca="1">IF(AND('Mapa final'!$AB$20="Muy Alta",'Mapa final'!$AD$20="Catastrófico"),CONCATENATE("R12C",'Mapa final'!$R$20),"")</f>
        <v/>
      </c>
      <c r="W17" s="173" t="str">
        <f>IF(AND('Mapa final'!$AB$21="Muy Alta",'Mapa final'!$AD$21="Catastrófico"),CONCATENATE("R12C",'Mapa final'!$R$21),"")</f>
        <v/>
      </c>
      <c r="X17" s="174" t="e">
        <f>IF(AND('Mapa final'!#REF!="Muy Alta",'Mapa final'!#REF!="Catastrófico"),CONCATENATE("R12C",'Mapa final'!#REF!),"")</f>
        <v>#REF!</v>
      </c>
      <c r="Y17" s="41"/>
      <c r="Z17" s="299"/>
      <c r="AA17" s="300"/>
      <c r="AB17" s="300"/>
      <c r="AC17" s="300"/>
      <c r="AD17" s="300"/>
      <c r="AE17" s="30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row>
    <row r="18" spans="1:61" ht="15" customHeight="1" x14ac:dyDescent="0.25">
      <c r="A18" s="41"/>
      <c r="B18" s="308"/>
      <c r="C18" s="309"/>
      <c r="D18" s="310"/>
      <c r="E18" s="295"/>
      <c r="F18" s="294"/>
      <c r="G18" s="294"/>
      <c r="H18" s="294"/>
      <c r="I18" s="294"/>
      <c r="J18" s="86" t="str">
        <f ca="1">IF(AND('Mapa final'!$AB$22="Muy Alta",'Mapa final'!$AD$22="Leve"),CONCATENATE("R13C",'Mapa final'!$R$22),"")</f>
        <v/>
      </c>
      <c r="K18" s="40" t="e">
        <f>IF(AND('Mapa final'!#REF!="Muy Alta",'Mapa final'!#REF!="Leve"),CONCATENATE("R13C",'Mapa final'!#REF!),"")</f>
        <v>#REF!</v>
      </c>
      <c r="L18" s="87" t="e">
        <f>IF(AND('Mapa final'!#REF!="Muy Alta",'Mapa final'!#REF!="Leve"),CONCATENATE("R13C",'Mapa final'!#REF!),"")</f>
        <v>#REF!</v>
      </c>
      <c r="M18" s="86" t="str">
        <f ca="1">IF(AND('Mapa final'!$AB$22="Muy Alta",'Mapa final'!$AD$22="Menor"),CONCATENATE("R13C",'Mapa final'!$R$22),"")</f>
        <v/>
      </c>
      <c r="N18" s="40" t="e">
        <f>IF(AND('Mapa final'!#REF!="Muy Alta",'Mapa final'!#REF!="Menor"),CONCATENATE("R13C",'Mapa final'!#REF!),"")</f>
        <v>#REF!</v>
      </c>
      <c r="O18" s="87" t="e">
        <f>IF(AND('Mapa final'!#REF!="Muy Alta",'Mapa final'!#REF!="Menor"),CONCATENATE("R13C",'Mapa final'!#REF!),"")</f>
        <v>#REF!</v>
      </c>
      <c r="P18" s="86" t="str">
        <f ca="1">IF(AND('Mapa final'!$AB$22="Muy Alta",'Mapa final'!$AD$22="Moderado"),CONCATENATE("R13C",'Mapa final'!$R$22),"")</f>
        <v/>
      </c>
      <c r="Q18" s="40" t="e">
        <f>IF(AND('Mapa final'!#REF!="Muy Alta",'Mapa final'!#REF!="Moderado"),CONCATENATE("R13C",'Mapa final'!#REF!),"")</f>
        <v>#REF!</v>
      </c>
      <c r="R18" s="87" t="e">
        <f>IF(AND('Mapa final'!#REF!="Muy Alta",'Mapa final'!#REF!="Moderado"),CONCATENATE("R13C",'Mapa final'!#REF!),"")</f>
        <v>#REF!</v>
      </c>
      <c r="S18" s="86" t="str">
        <f ca="1">IF(AND('Mapa final'!$AB$22="Muy Alta",'Mapa final'!$AD$22="Mayor"),CONCATENATE("R13C",'Mapa final'!$R$22),"")</f>
        <v/>
      </c>
      <c r="T18" s="40" t="e">
        <f>IF(AND('Mapa final'!#REF!="Muy Alta",'Mapa final'!#REF!="Mayor"),CONCATENATE("R13C",'Mapa final'!#REF!),"")</f>
        <v>#REF!</v>
      </c>
      <c r="U18" s="87" t="e">
        <f>IF(AND('Mapa final'!#REF!="Muy Alta",'Mapa final'!#REF!="Mayor"),CONCATENATE("R13C",'Mapa final'!#REF!),"")</f>
        <v>#REF!</v>
      </c>
      <c r="V18" s="172" t="str">
        <f ca="1">IF(AND('Mapa final'!$AB$22="Muy Alta",'Mapa final'!$AD$22="Catastrófico"),CONCATENATE("R13C",'Mapa final'!$R$22),"")</f>
        <v/>
      </c>
      <c r="W18" s="173" t="e">
        <f>IF(AND('Mapa final'!#REF!="Muy Alta",'Mapa final'!#REF!="Catastrófico"),CONCATENATE("R13C",'Mapa final'!#REF!),"")</f>
        <v>#REF!</v>
      </c>
      <c r="X18" s="174" t="e">
        <f>IF(AND('Mapa final'!#REF!="Muy Alta",'Mapa final'!#REF!="Catastrófico"),CONCATENATE("R13C",'Mapa final'!#REF!),"")</f>
        <v>#REF!</v>
      </c>
      <c r="Y18" s="41"/>
      <c r="Z18" s="299"/>
      <c r="AA18" s="300"/>
      <c r="AB18" s="300"/>
      <c r="AC18" s="300"/>
      <c r="AD18" s="300"/>
      <c r="AE18" s="30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row>
    <row r="19" spans="1:61" ht="15" customHeight="1" x14ac:dyDescent="0.25">
      <c r="A19" s="41"/>
      <c r="B19" s="308"/>
      <c r="C19" s="309"/>
      <c r="D19" s="310"/>
      <c r="E19" s="295"/>
      <c r="F19" s="294"/>
      <c r="G19" s="294"/>
      <c r="H19" s="294"/>
      <c r="I19" s="294"/>
      <c r="J19" s="86" t="str">
        <f ca="1">IF(AND('Mapa final'!$AB$23="Muy Alta",'Mapa final'!$AD$23="Leve"),CONCATENATE("R14C",'Mapa final'!$R$23),"")</f>
        <v/>
      </c>
      <c r="K19" s="40" t="e">
        <f>IF(AND('Mapa final'!#REF!="Muy Alta",'Mapa final'!#REF!="Leve"),CONCATENATE("R14C",'Mapa final'!#REF!),"")</f>
        <v>#REF!</v>
      </c>
      <c r="L19" s="87" t="e">
        <f>IF(AND('Mapa final'!#REF!="Muy Alta",'Mapa final'!#REF!="Leve"),CONCATENATE("R14C",'Mapa final'!#REF!),"")</f>
        <v>#REF!</v>
      </c>
      <c r="M19" s="86" t="str">
        <f ca="1">IF(AND('Mapa final'!$AB$23="Muy Alta",'Mapa final'!$AD$23="Menor"),CONCATENATE("R14C",'Mapa final'!$R$23),"")</f>
        <v/>
      </c>
      <c r="N19" s="40" t="e">
        <f>IF(AND('Mapa final'!#REF!="Muy Alta",'Mapa final'!#REF!="Menor"),CONCATENATE("R14C",'Mapa final'!#REF!),"")</f>
        <v>#REF!</v>
      </c>
      <c r="O19" s="87" t="e">
        <f>IF(AND('Mapa final'!#REF!="Muy Alta",'Mapa final'!#REF!="Menor"),CONCATENATE("R14C",'Mapa final'!#REF!),"")</f>
        <v>#REF!</v>
      </c>
      <c r="P19" s="86" t="str">
        <f ca="1">IF(AND('Mapa final'!$AB$23="Muy Alta",'Mapa final'!$AD$23="Moderado"),CONCATENATE("R14C",'Mapa final'!$R$23),"")</f>
        <v/>
      </c>
      <c r="Q19" s="40" t="e">
        <f>IF(AND('Mapa final'!#REF!="Muy Alta",'Mapa final'!#REF!="Moderado"),CONCATENATE("R14C",'Mapa final'!#REF!),"")</f>
        <v>#REF!</v>
      </c>
      <c r="R19" s="87" t="e">
        <f>IF(AND('Mapa final'!#REF!="Muy Alta",'Mapa final'!#REF!="Moderado"),CONCATENATE("R14C",'Mapa final'!#REF!),"")</f>
        <v>#REF!</v>
      </c>
      <c r="S19" s="86" t="str">
        <f ca="1">IF(AND('Mapa final'!$AB$23="Muy Alta",'Mapa final'!$AD$23="Mayor"),CONCATENATE("R14C",'Mapa final'!$R$23),"")</f>
        <v/>
      </c>
      <c r="T19" s="40" t="e">
        <f>IF(AND('Mapa final'!#REF!="Muy Alta",'Mapa final'!#REF!="Mayor"),CONCATENATE("R14C",'Mapa final'!#REF!),"")</f>
        <v>#REF!</v>
      </c>
      <c r="U19" s="87" t="e">
        <f>IF(AND('Mapa final'!#REF!="Muy Alta",'Mapa final'!#REF!="Mayor"),CONCATENATE("R14C",'Mapa final'!#REF!),"")</f>
        <v>#REF!</v>
      </c>
      <c r="V19" s="172" t="str">
        <f ca="1">IF(AND('Mapa final'!$AB$23="Muy Alta",'Mapa final'!$AD$23="Catastrófico"),CONCATENATE("R14C",'Mapa final'!$R$23),"")</f>
        <v/>
      </c>
      <c r="W19" s="173" t="e">
        <f>IF(AND('Mapa final'!#REF!="Muy Alta",'Mapa final'!#REF!="Catastrófico"),CONCATENATE("R14C",'Mapa final'!#REF!),"")</f>
        <v>#REF!</v>
      </c>
      <c r="X19" s="174" t="e">
        <f>IF(AND('Mapa final'!#REF!="Muy Alta",'Mapa final'!#REF!="Catastrófico"),CONCATENATE("R14C",'Mapa final'!#REF!),"")</f>
        <v>#REF!</v>
      </c>
      <c r="Y19" s="41"/>
      <c r="Z19" s="299"/>
      <c r="AA19" s="300"/>
      <c r="AB19" s="300"/>
      <c r="AC19" s="300"/>
      <c r="AD19" s="300"/>
      <c r="AE19" s="30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row>
    <row r="20" spans="1:61" ht="15" customHeight="1" x14ac:dyDescent="0.25">
      <c r="A20" s="41"/>
      <c r="B20" s="308"/>
      <c r="C20" s="309"/>
      <c r="D20" s="310"/>
      <c r="E20" s="295"/>
      <c r="F20" s="294"/>
      <c r="G20" s="294"/>
      <c r="H20" s="294"/>
      <c r="I20" s="294"/>
      <c r="J20" s="86" t="str">
        <f ca="1">IF(AND('Mapa final'!$AB$24="Muy Alta",'Mapa final'!$AD$24="Leve"),CONCATENATE("R15C",'Mapa final'!$R$24),"")</f>
        <v/>
      </c>
      <c r="K20" s="40" t="e">
        <f>IF(AND('Mapa final'!#REF!="Muy Alta",'Mapa final'!#REF!="Leve"),CONCATENATE("R15C",'Mapa final'!#REF!),"")</f>
        <v>#REF!</v>
      </c>
      <c r="L20" s="87" t="e">
        <f>IF(AND('Mapa final'!#REF!="Muy Alta",'Mapa final'!#REF!="Leve"),CONCATENATE("R15C",'Mapa final'!#REF!),"")</f>
        <v>#REF!</v>
      </c>
      <c r="M20" s="86" t="str">
        <f ca="1">IF(AND('Mapa final'!$AB$24="Muy Alta",'Mapa final'!$AD$24="Menor"),CONCATENATE("R15C",'Mapa final'!$R$24),"")</f>
        <v/>
      </c>
      <c r="N20" s="40" t="e">
        <f>IF(AND('Mapa final'!#REF!="Muy Alta",'Mapa final'!#REF!="Menor"),CONCATENATE("R15C",'Mapa final'!#REF!),"")</f>
        <v>#REF!</v>
      </c>
      <c r="O20" s="87" t="e">
        <f>IF(AND('Mapa final'!#REF!="Muy Alta",'Mapa final'!#REF!="Menor"),CONCATENATE("R15C",'Mapa final'!#REF!),"")</f>
        <v>#REF!</v>
      </c>
      <c r="P20" s="86" t="str">
        <f ca="1">IF(AND('Mapa final'!$AB$24="Muy Alta",'Mapa final'!$AD$24="Moderado"),CONCATENATE("R15C",'Mapa final'!$R$24),"")</f>
        <v/>
      </c>
      <c r="Q20" s="40" t="e">
        <f>IF(AND('Mapa final'!#REF!="Muy Alta",'Mapa final'!#REF!="Moderado"),CONCATENATE("R15C",'Mapa final'!#REF!),"")</f>
        <v>#REF!</v>
      </c>
      <c r="R20" s="87" t="e">
        <f>IF(AND('Mapa final'!#REF!="Muy Alta",'Mapa final'!#REF!="Moderado"),CONCATENATE("R15C",'Mapa final'!#REF!),"")</f>
        <v>#REF!</v>
      </c>
      <c r="S20" s="86" t="str">
        <f ca="1">IF(AND('Mapa final'!$AB$24="Muy Alta",'Mapa final'!$AD$24="Mayor"),CONCATENATE("R15C",'Mapa final'!$R$24),"")</f>
        <v/>
      </c>
      <c r="T20" s="40" t="e">
        <f>IF(AND('Mapa final'!#REF!="Muy Alta",'Mapa final'!#REF!="Mayor"),CONCATENATE("R15C",'Mapa final'!#REF!),"")</f>
        <v>#REF!</v>
      </c>
      <c r="U20" s="87" t="e">
        <f>IF(AND('Mapa final'!#REF!="Muy Alta",'Mapa final'!#REF!="Mayor"),CONCATENATE("R15C",'Mapa final'!#REF!),"")</f>
        <v>#REF!</v>
      </c>
      <c r="V20" s="172" t="str">
        <f ca="1">IF(AND('Mapa final'!$AB$24="Muy Alta",'Mapa final'!$AD$24="Catastrófico"),CONCATENATE("R15C",'Mapa final'!$R$24),"")</f>
        <v/>
      </c>
      <c r="W20" s="173" t="e">
        <f>IF(AND('Mapa final'!#REF!="Muy Alta",'Mapa final'!#REF!="Catastrófico"),CONCATENATE("R15C",'Mapa final'!#REF!),"")</f>
        <v>#REF!</v>
      </c>
      <c r="X20" s="174" t="e">
        <f>IF(AND('Mapa final'!#REF!="Muy Alta",'Mapa final'!#REF!="Catastrófico"),CONCATENATE("R15C",'Mapa final'!#REF!),"")</f>
        <v>#REF!</v>
      </c>
      <c r="Y20" s="41"/>
      <c r="Z20" s="299"/>
      <c r="AA20" s="300"/>
      <c r="AB20" s="300"/>
      <c r="AC20" s="300"/>
      <c r="AD20" s="300"/>
      <c r="AE20" s="30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row>
    <row r="21" spans="1:61" ht="15" customHeight="1" x14ac:dyDescent="0.25">
      <c r="A21" s="41"/>
      <c r="B21" s="308"/>
      <c r="C21" s="309"/>
      <c r="D21" s="310"/>
      <c r="E21" s="295"/>
      <c r="F21" s="294"/>
      <c r="G21" s="294"/>
      <c r="H21" s="294"/>
      <c r="I21" s="294"/>
      <c r="J21" s="86" t="str">
        <f ca="1">IF(AND('Mapa final'!$AB$25="Muy Alta",'Mapa final'!$AD$25="Leve"),CONCATENATE("R16C",'Mapa final'!$R$25),"")</f>
        <v/>
      </c>
      <c r="K21" s="40" t="str">
        <f>IF(AND('Mapa final'!$AB$26="Muy Alta",'Mapa final'!$AD$26="Leve"),CONCATENATE("R16C",'Mapa final'!$R$26),"")</f>
        <v/>
      </c>
      <c r="L21" s="87" t="e">
        <f>IF(AND('Mapa final'!#REF!="Muy Alta",'Mapa final'!#REF!="Leve"),CONCATENATE("R16C",'Mapa final'!#REF!),"")</f>
        <v>#REF!</v>
      </c>
      <c r="M21" s="86" t="str">
        <f ca="1">IF(AND('Mapa final'!$AB$25="Muy Alta",'Mapa final'!$AD$25="Menor"),CONCATENATE("R16C",'Mapa final'!$R$25),"")</f>
        <v/>
      </c>
      <c r="N21" s="40" t="str">
        <f>IF(AND('Mapa final'!$AB$26="Muy Alta",'Mapa final'!$AD$26="Menor"),CONCATENATE("R16C",'Mapa final'!$R$26),"")</f>
        <v/>
      </c>
      <c r="O21" s="87" t="e">
        <f>IF(AND('Mapa final'!#REF!="Muy Alta",'Mapa final'!#REF!="Menor"),CONCATENATE("R16C",'Mapa final'!#REF!),"")</f>
        <v>#REF!</v>
      </c>
      <c r="P21" s="86" t="str">
        <f ca="1">IF(AND('Mapa final'!$AB$25="Muy Alta",'Mapa final'!$AD$25="Moderado"),CONCATENATE("R16C",'Mapa final'!$R$25),"")</f>
        <v/>
      </c>
      <c r="Q21" s="40" t="str">
        <f>IF(AND('Mapa final'!$AB$26="Muy Alta",'Mapa final'!$AD$26="Moderado"),CONCATENATE("R16C",'Mapa final'!$R$26),"")</f>
        <v/>
      </c>
      <c r="R21" s="87" t="e">
        <f>IF(AND('Mapa final'!#REF!="Muy Alta",'Mapa final'!#REF!="Moderado"),CONCATENATE("R16C",'Mapa final'!#REF!),"")</f>
        <v>#REF!</v>
      </c>
      <c r="S21" s="86" t="str">
        <f ca="1">IF(AND('Mapa final'!$AB$25="Muy Alta",'Mapa final'!$AD$25="Mayor"),CONCATENATE("R16C",'Mapa final'!$R$25),"")</f>
        <v/>
      </c>
      <c r="T21" s="40" t="str">
        <f>IF(AND('Mapa final'!$AB$26="Muy Alta",'Mapa final'!$AD$26="Mayor"),CONCATENATE("R16C",'Mapa final'!$R$26),"")</f>
        <v/>
      </c>
      <c r="U21" s="87" t="e">
        <f>IF(AND('Mapa final'!#REF!="Muy Alta",'Mapa final'!#REF!="Mayor"),CONCATENATE("R16C",'Mapa final'!#REF!),"")</f>
        <v>#REF!</v>
      </c>
      <c r="V21" s="172" t="str">
        <f ca="1">IF(AND('Mapa final'!$AB$25="Muy Alta",'Mapa final'!$AD$25="Catastrófico"),CONCATENATE("R16C",'Mapa final'!$R$25),"")</f>
        <v/>
      </c>
      <c r="W21" s="173" t="str">
        <f>IF(AND('Mapa final'!$AB$26="Muy Alta",'Mapa final'!$AD$26="Catastrófico"),CONCATENATE("R16C",'Mapa final'!$R$26),"")</f>
        <v/>
      </c>
      <c r="X21" s="174" t="e">
        <f>IF(AND('Mapa final'!#REF!="Muy Alta",'Mapa final'!#REF!="Catastrófico"),CONCATENATE("R16C",'Mapa final'!#REF!),"")</f>
        <v>#REF!</v>
      </c>
      <c r="Y21" s="41"/>
      <c r="Z21" s="299"/>
      <c r="AA21" s="300"/>
      <c r="AB21" s="300"/>
      <c r="AC21" s="300"/>
      <c r="AD21" s="300"/>
      <c r="AE21" s="30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row>
    <row r="22" spans="1:61" ht="15" customHeight="1" x14ac:dyDescent="0.25">
      <c r="A22" s="41"/>
      <c r="B22" s="308"/>
      <c r="C22" s="309"/>
      <c r="D22" s="310"/>
      <c r="E22" s="295"/>
      <c r="F22" s="294"/>
      <c r="G22" s="294"/>
      <c r="H22" s="294"/>
      <c r="I22" s="294"/>
      <c r="J22" s="86" t="str">
        <f ca="1">IF(AND('Mapa final'!$AB$27="Muy Alta",'Mapa final'!$AD$27="Leve"),CONCATENATE("R17",'Mapa final'!$R$27),"")</f>
        <v/>
      </c>
      <c r="K22" s="40" t="e">
        <f>IF(AND('Mapa final'!#REF!="Muy Alta",'Mapa final'!#REF!="Leve"),CONCATENATE("R17C",'Mapa final'!#REF!),"")</f>
        <v>#REF!</v>
      </c>
      <c r="L22" s="87" t="e">
        <f>IF(AND('Mapa final'!#REF!="Muy Alta",'Mapa final'!#REF!="Leve"),CONCATENATE("R17C",'Mapa final'!#REF!),"")</f>
        <v>#REF!</v>
      </c>
      <c r="M22" s="86" t="str">
        <f ca="1">IF(AND('Mapa final'!$AB$27="Muy Alta",'Mapa final'!$AD$27="Menor"),CONCATENATE("R17",'Mapa final'!$R$27),"")</f>
        <v/>
      </c>
      <c r="N22" s="40" t="e">
        <f>IF(AND('Mapa final'!#REF!="Muy Alta",'Mapa final'!#REF!="Menor"),CONCATENATE("R17C",'Mapa final'!#REF!),"")</f>
        <v>#REF!</v>
      </c>
      <c r="O22" s="87" t="e">
        <f>IF(AND('Mapa final'!#REF!="Muy Alta",'Mapa final'!#REF!="Menor"),CONCATENATE("R17C",'Mapa final'!#REF!),"")</f>
        <v>#REF!</v>
      </c>
      <c r="P22" s="86" t="str">
        <f ca="1">IF(AND('Mapa final'!$AB$27="Muy Alta",'Mapa final'!$AD$27="Moderado"),CONCATENATE("R17",'Mapa final'!$R$27),"")</f>
        <v/>
      </c>
      <c r="Q22" s="40" t="e">
        <f>IF(AND('Mapa final'!#REF!="Muy Alta",'Mapa final'!#REF!="Moderado"),CONCATENATE("R17C",'Mapa final'!#REF!),"")</f>
        <v>#REF!</v>
      </c>
      <c r="R22" s="87" t="e">
        <f>IF(AND('Mapa final'!#REF!="Muy Alta",'Mapa final'!#REF!="Moderado"),CONCATENATE("R17C",'Mapa final'!#REF!),"")</f>
        <v>#REF!</v>
      </c>
      <c r="S22" s="86" t="str">
        <f ca="1">IF(AND('Mapa final'!$AB$27="Muy Alta",'Mapa final'!$AD$27="Mayor"),CONCATENATE("R17",'Mapa final'!$R$27),"")</f>
        <v/>
      </c>
      <c r="T22" s="40" t="e">
        <f>IF(AND('Mapa final'!#REF!="Muy Alta",'Mapa final'!#REF!="Mayor"),CONCATENATE("R17C",'Mapa final'!#REF!),"")</f>
        <v>#REF!</v>
      </c>
      <c r="U22" s="87" t="e">
        <f>IF(AND('Mapa final'!#REF!="Muy Alta",'Mapa final'!#REF!="Mayor"),CONCATENATE("R17C",'Mapa final'!#REF!),"")</f>
        <v>#REF!</v>
      </c>
      <c r="V22" s="172" t="str">
        <f ca="1">IF(AND('Mapa final'!$AB$27="Muy Alta",'Mapa final'!$AD$27="Catastrófico"),CONCATENATE("R17",'Mapa final'!$R$27),"")</f>
        <v/>
      </c>
      <c r="W22" s="173" t="e">
        <f>IF(AND('Mapa final'!#REF!="Muy Alta",'Mapa final'!#REF!="Catastrófico"),CONCATENATE("R17C",'Mapa final'!#REF!),"")</f>
        <v>#REF!</v>
      </c>
      <c r="X22" s="174" t="e">
        <f>IF(AND('Mapa final'!#REF!="Muy Alta",'Mapa final'!#REF!="Catastrófico"),CONCATENATE("R17C",'Mapa final'!#REF!),"")</f>
        <v>#REF!</v>
      </c>
      <c r="Y22" s="41"/>
      <c r="Z22" s="299"/>
      <c r="AA22" s="300"/>
      <c r="AB22" s="300"/>
      <c r="AC22" s="300"/>
      <c r="AD22" s="300"/>
      <c r="AE22" s="30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row>
    <row r="23" spans="1:61" ht="15" customHeight="1" x14ac:dyDescent="0.25">
      <c r="A23" s="41"/>
      <c r="B23" s="308"/>
      <c r="C23" s="309"/>
      <c r="D23" s="310"/>
      <c r="E23" s="295"/>
      <c r="F23" s="294"/>
      <c r="G23" s="294"/>
      <c r="H23" s="294"/>
      <c r="I23" s="294"/>
      <c r="J23" s="86" t="str">
        <f ca="1">IF(AND('Mapa final'!$AB$28="Muy Alta",'Mapa final'!$AD$28="Leve"),CONCATENATE("R18C",'Mapa final'!$R$28),"")</f>
        <v/>
      </c>
      <c r="K23" s="40" t="e">
        <f>IF(AND('Mapa final'!#REF!="Muy Alta",'Mapa final'!#REF!="Leve"),CONCATENATE("R18C",'Mapa final'!#REF!),"")</f>
        <v>#REF!</v>
      </c>
      <c r="L23" s="87" t="e">
        <f>IF(AND('Mapa final'!#REF!="Muy Alta",'Mapa final'!#REF!="Leve"),CONCATENATE("R18C",'Mapa final'!#REF!),"")</f>
        <v>#REF!</v>
      </c>
      <c r="M23" s="86" t="str">
        <f ca="1">IF(AND('Mapa final'!$AB$28="Muy Alta",'Mapa final'!$AD$28="Menor"),CONCATENATE("R18C",'Mapa final'!$R$28),"")</f>
        <v/>
      </c>
      <c r="N23" s="40" t="e">
        <f>IF(AND('Mapa final'!#REF!="Muy Alta",'Mapa final'!#REF!="Menor"),CONCATENATE("R18C",'Mapa final'!#REF!),"")</f>
        <v>#REF!</v>
      </c>
      <c r="O23" s="87" t="e">
        <f>IF(AND('Mapa final'!#REF!="Muy Alta",'Mapa final'!#REF!="Menor"),CONCATENATE("R18C",'Mapa final'!#REF!),"")</f>
        <v>#REF!</v>
      </c>
      <c r="P23" s="86" t="str">
        <f ca="1">IF(AND('Mapa final'!$AB$28="Muy Alta",'Mapa final'!$AD$28="Moderado"),CONCATENATE("R18C",'Mapa final'!$R$28),"")</f>
        <v/>
      </c>
      <c r="Q23" s="40" t="e">
        <f>IF(AND('Mapa final'!#REF!="Muy Alta",'Mapa final'!#REF!="Moderado"),CONCATENATE("R18C",'Mapa final'!#REF!),"")</f>
        <v>#REF!</v>
      </c>
      <c r="R23" s="87" t="e">
        <f>IF(AND('Mapa final'!#REF!="Muy Alta",'Mapa final'!#REF!="Moderado"),CONCATENATE("R18C",'Mapa final'!#REF!),"")</f>
        <v>#REF!</v>
      </c>
      <c r="S23" s="86" t="str">
        <f ca="1">IF(AND('Mapa final'!$AB$28="Muy Alta",'Mapa final'!$AD$28="Mayor"),CONCATENATE("R18C",'Mapa final'!$R$28),"")</f>
        <v/>
      </c>
      <c r="T23" s="40" t="e">
        <f>IF(AND('Mapa final'!#REF!="Muy Alta",'Mapa final'!#REF!="Mayor"),CONCATENATE("R18C",'Mapa final'!#REF!),"")</f>
        <v>#REF!</v>
      </c>
      <c r="U23" s="87" t="e">
        <f>IF(AND('Mapa final'!#REF!="Muy Alta",'Mapa final'!#REF!="Mayor"),CONCATENATE("R18C",'Mapa final'!#REF!),"")</f>
        <v>#REF!</v>
      </c>
      <c r="V23" s="172" t="str">
        <f ca="1">IF(AND('Mapa final'!$AB$28="Muy Alta",'Mapa final'!$AD$28="Catastrófico"),CONCATENATE("R18C",'Mapa final'!$R$28),"")</f>
        <v/>
      </c>
      <c r="W23" s="173" t="e">
        <f>IF(AND('Mapa final'!#REF!="Muy Alta",'Mapa final'!#REF!="Catastrófico"),CONCATENATE("R18C",'Mapa final'!#REF!),"")</f>
        <v>#REF!</v>
      </c>
      <c r="X23" s="174" t="e">
        <f>IF(AND('Mapa final'!#REF!="Muy Alta",'Mapa final'!#REF!="Catastrófico"),CONCATENATE("R18C",'Mapa final'!#REF!),"")</f>
        <v>#REF!</v>
      </c>
      <c r="Y23" s="41"/>
      <c r="Z23" s="299"/>
      <c r="AA23" s="300"/>
      <c r="AB23" s="300"/>
      <c r="AC23" s="300"/>
      <c r="AD23" s="300"/>
      <c r="AE23" s="30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row>
    <row r="24" spans="1:61" ht="15" customHeight="1" x14ac:dyDescent="0.25">
      <c r="A24" s="41"/>
      <c r="B24" s="308"/>
      <c r="C24" s="309"/>
      <c r="D24" s="310"/>
      <c r="E24" s="295"/>
      <c r="F24" s="294"/>
      <c r="G24" s="294"/>
      <c r="H24" s="294"/>
      <c r="I24" s="294"/>
      <c r="J24" s="86" t="str">
        <f ca="1">IF(AND('Mapa final'!$AB$29="Muy Alta",'Mapa final'!$AD$29="Leve"),CONCATENATE("R19C",'Mapa final'!$R$29),"")</f>
        <v/>
      </c>
      <c r="K24" s="40" t="e">
        <f>IF(AND('Mapa final'!#REF!="Muy Alta",'Mapa final'!#REF!="Leve"),CONCATENATE("R19C",'Mapa final'!#REF!),"")</f>
        <v>#REF!</v>
      </c>
      <c r="L24" s="87" t="e">
        <f>IF(AND('Mapa final'!#REF!="Muy Alta",'Mapa final'!#REF!="Leve"),CONCATENATE("R19C",'Mapa final'!#REF!),"")</f>
        <v>#REF!</v>
      </c>
      <c r="M24" s="86" t="str">
        <f ca="1">IF(AND('Mapa final'!$AB$29="Muy Alta",'Mapa final'!$AD$29="Menor"),CONCATENATE("R19C",'Mapa final'!$R$29),"")</f>
        <v/>
      </c>
      <c r="N24" s="40" t="e">
        <f>IF(AND('Mapa final'!#REF!="Muy Alta",'Mapa final'!#REF!="Menor"),CONCATENATE("R19C",'Mapa final'!#REF!),"")</f>
        <v>#REF!</v>
      </c>
      <c r="O24" s="87" t="e">
        <f>IF(AND('Mapa final'!#REF!="Muy Alta",'Mapa final'!#REF!="Menor"),CONCATENATE("R19C",'Mapa final'!#REF!),"")</f>
        <v>#REF!</v>
      </c>
      <c r="P24" s="86" t="str">
        <f ca="1">IF(AND('Mapa final'!$AB$29="Muy Alta",'Mapa final'!$AD$29="Moderado"),CONCATENATE("R19C",'Mapa final'!$R$29),"")</f>
        <v/>
      </c>
      <c r="Q24" s="40" t="e">
        <f>IF(AND('Mapa final'!#REF!="Muy Alta",'Mapa final'!#REF!="Moderado"),CONCATENATE("R19C",'Mapa final'!#REF!),"")</f>
        <v>#REF!</v>
      </c>
      <c r="R24" s="87" t="e">
        <f>IF(AND('Mapa final'!#REF!="Muy Alta",'Mapa final'!#REF!="Moderado"),CONCATENATE("R19C",'Mapa final'!#REF!),"")</f>
        <v>#REF!</v>
      </c>
      <c r="S24" s="86" t="str">
        <f ca="1">IF(AND('Mapa final'!$AB$29="Muy Alta",'Mapa final'!$AD$29="Mayor"),CONCATENATE("R19C",'Mapa final'!$R$29),"")</f>
        <v/>
      </c>
      <c r="T24" s="40" t="e">
        <f>IF(AND('Mapa final'!#REF!="Muy Alta",'Mapa final'!#REF!="Mayor"),CONCATENATE("R19C",'Mapa final'!#REF!),"")</f>
        <v>#REF!</v>
      </c>
      <c r="U24" s="87" t="e">
        <f>IF(AND('Mapa final'!#REF!="Muy Alta",'Mapa final'!#REF!="Mayor"),CONCATENATE("R19C",'Mapa final'!#REF!),"")</f>
        <v>#REF!</v>
      </c>
      <c r="V24" s="172" t="str">
        <f ca="1">IF(AND('Mapa final'!$AB$29="Muy Alta",'Mapa final'!$AD$29="Catastrófico"),CONCATENATE("R19C",'Mapa final'!$R$29),"")</f>
        <v/>
      </c>
      <c r="W24" s="173" t="e">
        <f>IF(AND('Mapa final'!#REF!="Muy Alta",'Mapa final'!#REF!="Catastrófico"),CONCATENATE("R19C",'Mapa final'!#REF!),"")</f>
        <v>#REF!</v>
      </c>
      <c r="X24" s="174" t="e">
        <f>IF(AND('Mapa final'!#REF!="Muy Alta",'Mapa final'!#REF!="Catastrófico"),CONCATENATE("R19C",'Mapa final'!#REF!),"")</f>
        <v>#REF!</v>
      </c>
      <c r="Y24" s="41"/>
      <c r="Z24" s="299"/>
      <c r="AA24" s="300"/>
      <c r="AB24" s="300"/>
      <c r="AC24" s="300"/>
      <c r="AD24" s="300"/>
      <c r="AE24" s="30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row>
    <row r="25" spans="1:61" ht="15" customHeight="1" x14ac:dyDescent="0.25">
      <c r="A25" s="41"/>
      <c r="B25" s="308"/>
      <c r="C25" s="309"/>
      <c r="D25" s="310"/>
      <c r="E25" s="295"/>
      <c r="F25" s="294"/>
      <c r="G25" s="294"/>
      <c r="H25" s="294"/>
      <c r="I25" s="294"/>
      <c r="J25" s="86" t="str">
        <f ca="1">IF(AND('Mapa final'!$AB$30="Muy Alta",'Mapa final'!$AD$30="Leve"),CONCATENATE("R20C",'Mapa final'!$R$30),"")</f>
        <v/>
      </c>
      <c r="K25" s="40" t="e">
        <f>IF(AND('Mapa final'!#REF!="Muy Alta",'Mapa final'!#REF!="Leve"),CONCATENATE("R20C",'Mapa final'!#REF!),"")</f>
        <v>#REF!</v>
      </c>
      <c r="L25" s="87" t="e">
        <f>IF(AND('Mapa final'!#REF!="Muy Alta",'Mapa final'!#REF!="Leve"),CONCATENATE("R20C",'Mapa final'!#REF!),"")</f>
        <v>#REF!</v>
      </c>
      <c r="M25" s="86" t="str">
        <f ca="1">IF(AND('Mapa final'!$AB$30="Muy Alta",'Mapa final'!$AD$30="Menor"),CONCATENATE("R20C",'Mapa final'!$R$30),"")</f>
        <v/>
      </c>
      <c r="N25" s="40" t="e">
        <f>IF(AND('Mapa final'!#REF!="Muy Alta",'Mapa final'!#REF!="Menor"),CONCATENATE("R20C",'Mapa final'!#REF!),"")</f>
        <v>#REF!</v>
      </c>
      <c r="O25" s="87" t="e">
        <f>IF(AND('Mapa final'!#REF!="Muy Alta",'Mapa final'!#REF!="Menor"),CONCATENATE("R20C",'Mapa final'!#REF!),"")</f>
        <v>#REF!</v>
      </c>
      <c r="P25" s="86" t="str">
        <f ca="1">IF(AND('Mapa final'!$AB$30="Muy Alta",'Mapa final'!$AD$30="Moderado"),CONCATENATE("R20C",'Mapa final'!$R$30),"")</f>
        <v/>
      </c>
      <c r="Q25" s="40" t="e">
        <f>IF(AND('Mapa final'!#REF!="Muy Alta",'Mapa final'!#REF!="Moderado"),CONCATENATE("R20C",'Mapa final'!#REF!),"")</f>
        <v>#REF!</v>
      </c>
      <c r="R25" s="87" t="e">
        <f>IF(AND('Mapa final'!#REF!="Muy Alta",'Mapa final'!#REF!="Moderado"),CONCATENATE("R20C",'Mapa final'!#REF!),"")</f>
        <v>#REF!</v>
      </c>
      <c r="S25" s="86" t="str">
        <f ca="1">IF(AND('Mapa final'!$AB$30="Muy Alta",'Mapa final'!$AD$30="Mayor"),CONCATENATE("R20C",'Mapa final'!$R$30),"")</f>
        <v/>
      </c>
      <c r="T25" s="40" t="e">
        <f>IF(AND('Mapa final'!#REF!="Muy Alta",'Mapa final'!#REF!="Mayor"),CONCATENATE("R20C",'Mapa final'!#REF!),"")</f>
        <v>#REF!</v>
      </c>
      <c r="U25" s="87" t="e">
        <f>IF(AND('Mapa final'!#REF!="Muy Alta",'Mapa final'!#REF!="Mayor"),CONCATENATE("R20C",'Mapa final'!#REF!),"")</f>
        <v>#REF!</v>
      </c>
      <c r="V25" s="172" t="str">
        <f ca="1">IF(AND('Mapa final'!$AB$30="Muy Alta",'Mapa final'!$AD$30="Catastrófico"),CONCATENATE("R20C",'Mapa final'!$R$30),"")</f>
        <v/>
      </c>
      <c r="W25" s="173" t="e">
        <f>IF(AND('Mapa final'!#REF!="Muy Alta",'Mapa final'!#REF!="Catastrófico"),CONCATENATE("R20C",'Mapa final'!#REF!),"")</f>
        <v>#REF!</v>
      </c>
      <c r="X25" s="174" t="e">
        <f>IF(AND('Mapa final'!#REF!="Muy Alta",'Mapa final'!#REF!="Catastrófico"),CONCATENATE("R20C",'Mapa final'!#REF!),"")</f>
        <v>#REF!</v>
      </c>
      <c r="Y25" s="41"/>
      <c r="Z25" s="299"/>
      <c r="AA25" s="300"/>
      <c r="AB25" s="300"/>
      <c r="AC25" s="300"/>
      <c r="AD25" s="300"/>
      <c r="AE25" s="30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row>
    <row r="26" spans="1:61" ht="15" customHeight="1" x14ac:dyDescent="0.25">
      <c r="A26" s="41"/>
      <c r="B26" s="308"/>
      <c r="C26" s="309"/>
      <c r="D26" s="310"/>
      <c r="E26" s="295"/>
      <c r="F26" s="294"/>
      <c r="G26" s="294"/>
      <c r="H26" s="294"/>
      <c r="I26" s="294"/>
      <c r="J26" s="86" t="str">
        <f ca="1">IF(AND('Mapa final'!$AB$31="Muy Alta",'Mapa final'!$AD$31="Leve"),CONCATENATE("R21C",'Mapa final'!$R$31),"")</f>
        <v/>
      </c>
      <c r="K26" s="40" t="e">
        <f>IF(AND('Mapa final'!#REF!="Muy Alta",'Mapa final'!#REF!="Leve"),CONCATENATE("R21C",'Mapa final'!#REF!),"")</f>
        <v>#REF!</v>
      </c>
      <c r="L26" s="87" t="e">
        <f>IF(AND('Mapa final'!#REF!="Muy Alta",'Mapa final'!#REF!="Leve"),CONCATENATE("R21C",'Mapa final'!#REF!),"")</f>
        <v>#REF!</v>
      </c>
      <c r="M26" s="86" t="str">
        <f ca="1">IF(AND('Mapa final'!$AB$31="Muy Alta",'Mapa final'!$AD$31="Menor"),CONCATENATE("R21C",'Mapa final'!$R$31),"")</f>
        <v/>
      </c>
      <c r="N26" s="40" t="e">
        <f>IF(AND('Mapa final'!#REF!="Muy Alta",'Mapa final'!#REF!="Menor"),CONCATENATE("R21C",'Mapa final'!#REF!),"")</f>
        <v>#REF!</v>
      </c>
      <c r="O26" s="87" t="e">
        <f>IF(AND('Mapa final'!#REF!="Muy Alta",'Mapa final'!#REF!="Menor"),CONCATENATE("R21C",'Mapa final'!#REF!),"")</f>
        <v>#REF!</v>
      </c>
      <c r="P26" s="86" t="str">
        <f ca="1">IF(AND('Mapa final'!$AB$31="Muy Alta",'Mapa final'!$AD$31="Moderado"),CONCATENATE("R21C",'Mapa final'!$R$31),"")</f>
        <v/>
      </c>
      <c r="Q26" s="40" t="e">
        <f>IF(AND('Mapa final'!#REF!="Muy Alta",'Mapa final'!#REF!="Moderado"),CONCATENATE("R21C",'Mapa final'!#REF!),"")</f>
        <v>#REF!</v>
      </c>
      <c r="R26" s="87" t="e">
        <f>IF(AND('Mapa final'!#REF!="Muy Alta",'Mapa final'!#REF!="Moderado"),CONCATENATE("R21C",'Mapa final'!#REF!),"")</f>
        <v>#REF!</v>
      </c>
      <c r="S26" s="86" t="str">
        <f ca="1">IF(AND('Mapa final'!$AB$31="Muy Alta",'Mapa final'!$AD$31="Mayor"),CONCATENATE("R21C",'Mapa final'!$R$31),"")</f>
        <v/>
      </c>
      <c r="T26" s="40" t="e">
        <f>IF(AND('Mapa final'!#REF!="Muy Alta",'Mapa final'!#REF!="Mayor"),CONCATENATE("R21C",'Mapa final'!#REF!),"")</f>
        <v>#REF!</v>
      </c>
      <c r="U26" s="87" t="e">
        <f>IF(AND('Mapa final'!#REF!="Muy Alta",'Mapa final'!#REF!="Mayor"),CONCATENATE("R21C",'Mapa final'!#REF!),"")</f>
        <v>#REF!</v>
      </c>
      <c r="V26" s="172" t="str">
        <f ca="1">IF(AND('Mapa final'!$AB$31="Muy Alta",'Mapa final'!$AD$31="Catastrófico"),CONCATENATE("R21C",'Mapa final'!$R$31),"")</f>
        <v/>
      </c>
      <c r="W26" s="173" t="e">
        <f>IF(AND('Mapa final'!#REF!="Muy Alta",'Mapa final'!#REF!="Catastrófico"),CONCATENATE("R21C",'Mapa final'!#REF!),"")</f>
        <v>#REF!</v>
      </c>
      <c r="X26" s="174" t="e">
        <f>IF(AND('Mapa final'!#REF!="Muy Alta",'Mapa final'!#REF!="Catastrófico"),CONCATENATE("R21C",'Mapa final'!#REF!),"")</f>
        <v>#REF!</v>
      </c>
      <c r="Y26" s="41"/>
      <c r="Z26" s="299"/>
      <c r="AA26" s="300"/>
      <c r="AB26" s="300"/>
      <c r="AC26" s="300"/>
      <c r="AD26" s="300"/>
      <c r="AE26" s="30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row>
    <row r="27" spans="1:61" ht="15" customHeight="1" x14ac:dyDescent="0.25">
      <c r="A27" s="41"/>
      <c r="B27" s="308"/>
      <c r="C27" s="309"/>
      <c r="D27" s="310"/>
      <c r="E27" s="295"/>
      <c r="F27" s="294"/>
      <c r="G27" s="294"/>
      <c r="H27" s="294"/>
      <c r="I27" s="294"/>
      <c r="J27" s="86" t="str">
        <f ca="1">IF(AND('Mapa final'!$AB$32="Muy Alta",'Mapa final'!$AD$32="Leve"),CONCATENATE("R22C",'Mapa final'!$R$32),"")</f>
        <v/>
      </c>
      <c r="K27" s="40" t="e">
        <f>IF(AND('Mapa final'!#REF!="Muy Alta",'Mapa final'!#REF!="Leve"),CONCATENATE("R22C",'Mapa final'!#REF!),"")</f>
        <v>#REF!</v>
      </c>
      <c r="L27" s="87" t="e">
        <f>IF(AND('Mapa final'!#REF!="Muy Alta",'Mapa final'!#REF!="Leve"),CONCATENATE("R22C",'Mapa final'!#REF!),"")</f>
        <v>#REF!</v>
      </c>
      <c r="M27" s="86" t="str">
        <f ca="1">IF(AND('Mapa final'!$AB$32="Muy Alta",'Mapa final'!$AD$32="Menor"),CONCATENATE("R22C",'Mapa final'!$R$32),"")</f>
        <v/>
      </c>
      <c r="N27" s="40" t="e">
        <f>IF(AND('Mapa final'!#REF!="Muy Alta",'Mapa final'!#REF!="Menor"),CONCATENATE("R22C",'Mapa final'!#REF!),"")</f>
        <v>#REF!</v>
      </c>
      <c r="O27" s="87" t="e">
        <f>IF(AND('Mapa final'!#REF!="Muy Alta",'Mapa final'!#REF!="Menor"),CONCATENATE("R22C",'Mapa final'!#REF!),"")</f>
        <v>#REF!</v>
      </c>
      <c r="P27" s="86" t="str">
        <f ca="1">IF(AND('Mapa final'!$AB$32="Muy Alta",'Mapa final'!$AD$32="Moderado"),CONCATENATE("R22C",'Mapa final'!$R$32),"")</f>
        <v/>
      </c>
      <c r="Q27" s="40" t="e">
        <f>IF(AND('Mapa final'!#REF!="Muy Alta",'Mapa final'!#REF!="Moderado"),CONCATENATE("R22C",'Mapa final'!#REF!),"")</f>
        <v>#REF!</v>
      </c>
      <c r="R27" s="87" t="e">
        <f>IF(AND('Mapa final'!#REF!="Muy Alta",'Mapa final'!#REF!="Moderado"),CONCATENATE("R22C",'Mapa final'!#REF!),"")</f>
        <v>#REF!</v>
      </c>
      <c r="S27" s="86" t="str">
        <f ca="1">IF(AND('Mapa final'!$AB$32="Muy Alta",'Mapa final'!$AD$32="Mayor"),CONCATENATE("R22C",'Mapa final'!$R$32),"")</f>
        <v/>
      </c>
      <c r="T27" s="40" t="e">
        <f>IF(AND('Mapa final'!#REF!="Muy Alta",'Mapa final'!#REF!="Mayor"),CONCATENATE("R22C",'Mapa final'!#REF!),"")</f>
        <v>#REF!</v>
      </c>
      <c r="U27" s="87" t="e">
        <f>IF(AND('Mapa final'!#REF!="Muy Alta",'Mapa final'!#REF!="Mayor"),CONCATENATE("R22C",'Mapa final'!#REF!),"")</f>
        <v>#REF!</v>
      </c>
      <c r="V27" s="172" t="str">
        <f ca="1">IF(AND('Mapa final'!$AB$32="Muy Alta",'Mapa final'!$AD$32="Catastrófico"),CONCATENATE("R22C",'Mapa final'!$R$32),"")</f>
        <v/>
      </c>
      <c r="W27" s="173" t="e">
        <f>IF(AND('Mapa final'!#REF!="Muy Alta",'Mapa final'!#REF!="Catastrófico"),CONCATENATE("R22C",'Mapa final'!#REF!),"")</f>
        <v>#REF!</v>
      </c>
      <c r="X27" s="174" t="e">
        <f>IF(AND('Mapa final'!#REF!="Muy Alta",'Mapa final'!#REF!="Catastrófico"),CONCATENATE("R22C",'Mapa final'!#REF!),"")</f>
        <v>#REF!</v>
      </c>
      <c r="Y27" s="41"/>
      <c r="Z27" s="299"/>
      <c r="AA27" s="300"/>
      <c r="AB27" s="300"/>
      <c r="AC27" s="300"/>
      <c r="AD27" s="300"/>
      <c r="AE27" s="30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row>
    <row r="28" spans="1:61" ht="15" customHeight="1" x14ac:dyDescent="0.25">
      <c r="A28" s="41"/>
      <c r="B28" s="308"/>
      <c r="C28" s="309"/>
      <c r="D28" s="310"/>
      <c r="E28" s="295"/>
      <c r="F28" s="294"/>
      <c r="G28" s="294"/>
      <c r="H28" s="294"/>
      <c r="I28" s="294"/>
      <c r="J28" s="86" t="str">
        <f ca="1">IF(AND('Mapa final'!$AB$33="Muy Alta",'Mapa final'!$AD$33="Leve"),CONCATENATE("R23C",'Mapa final'!$R$33),"")</f>
        <v/>
      </c>
      <c r="K28" s="40" t="e">
        <f>IF(AND('Mapa final'!#REF!="Muy Alta",'Mapa final'!#REF!="Leve"),CONCATENATE("R23C",'Mapa final'!#REF!),"")</f>
        <v>#REF!</v>
      </c>
      <c r="L28" s="87" t="e">
        <f>IF(AND('Mapa final'!#REF!="Muy Alta",'Mapa final'!#REF!="Leve"),CONCATENATE("R23C",'Mapa final'!#REF!),"")</f>
        <v>#REF!</v>
      </c>
      <c r="M28" s="86" t="str">
        <f ca="1">IF(AND('Mapa final'!$AB$33="Muy Alta",'Mapa final'!$AD$33="Menor"),CONCATENATE("R23C",'Mapa final'!$R$33),"")</f>
        <v/>
      </c>
      <c r="N28" s="40" t="e">
        <f>IF(AND('Mapa final'!#REF!="Muy Alta",'Mapa final'!#REF!="Menor"),CONCATENATE("R23C",'Mapa final'!#REF!),"")</f>
        <v>#REF!</v>
      </c>
      <c r="O28" s="87" t="e">
        <f>IF(AND('Mapa final'!#REF!="Muy Alta",'Mapa final'!#REF!="Menor"),CONCATENATE("R23C",'Mapa final'!#REF!),"")</f>
        <v>#REF!</v>
      </c>
      <c r="P28" s="86" t="str">
        <f ca="1">IF(AND('Mapa final'!$AB$33="Muy Alta",'Mapa final'!$AD$33="Moderado"),CONCATENATE("R23C",'Mapa final'!$R$33),"")</f>
        <v/>
      </c>
      <c r="Q28" s="40" t="e">
        <f>IF(AND('Mapa final'!#REF!="Muy Alta",'Mapa final'!#REF!="Moderado"),CONCATENATE("R23C",'Mapa final'!#REF!),"")</f>
        <v>#REF!</v>
      </c>
      <c r="R28" s="87" t="e">
        <f>IF(AND('Mapa final'!#REF!="Muy Alta",'Mapa final'!#REF!="Moderado"),CONCATENATE("R23C",'Mapa final'!#REF!),"")</f>
        <v>#REF!</v>
      </c>
      <c r="S28" s="86" t="str">
        <f ca="1">IF(AND('Mapa final'!$AB$33="Muy Alta",'Mapa final'!$AD$33="Mayor"),CONCATENATE("R23C",'Mapa final'!$R$33),"")</f>
        <v/>
      </c>
      <c r="T28" s="40" t="e">
        <f>IF(AND('Mapa final'!#REF!="Muy Alta",'Mapa final'!#REF!="Mayor"),CONCATENATE("R23C",'Mapa final'!#REF!),"")</f>
        <v>#REF!</v>
      </c>
      <c r="U28" s="87" t="e">
        <f>IF(AND('Mapa final'!#REF!="Muy Alta",'Mapa final'!#REF!="Mayor"),CONCATENATE("R23C",'Mapa final'!#REF!),"")</f>
        <v>#REF!</v>
      </c>
      <c r="V28" s="172" t="str">
        <f ca="1">IF(AND('Mapa final'!$AB$33="Muy Alta",'Mapa final'!$AD$33="Catastrófico"),CONCATENATE("R23C",'Mapa final'!$R$33),"")</f>
        <v/>
      </c>
      <c r="W28" s="173" t="e">
        <f>IF(AND('Mapa final'!#REF!="Muy Alta",'Mapa final'!#REF!="Catastrófico"),CONCATENATE("R23C",'Mapa final'!#REF!),"")</f>
        <v>#REF!</v>
      </c>
      <c r="X28" s="174" t="e">
        <f>IF(AND('Mapa final'!#REF!="Muy Alta",'Mapa final'!#REF!="Catastrófico"),CONCATENATE("R23C",'Mapa final'!#REF!),"")</f>
        <v>#REF!</v>
      </c>
      <c r="Y28" s="41"/>
      <c r="Z28" s="299"/>
      <c r="AA28" s="300"/>
      <c r="AB28" s="300"/>
      <c r="AC28" s="300"/>
      <c r="AD28" s="300"/>
      <c r="AE28" s="30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row>
    <row r="29" spans="1:61" ht="15" customHeight="1" x14ac:dyDescent="0.25">
      <c r="A29" s="41"/>
      <c r="B29" s="308"/>
      <c r="C29" s="309"/>
      <c r="D29" s="310"/>
      <c r="E29" s="295"/>
      <c r="F29" s="294"/>
      <c r="G29" s="294"/>
      <c r="H29" s="294"/>
      <c r="I29" s="294"/>
      <c r="J29" s="86" t="str">
        <f ca="1">IF(AND('Mapa final'!$AB$34="Muy Alta",'Mapa final'!$AD$34="Leve"),CONCATENATE("R24C",'Mapa final'!$R$34),"")</f>
        <v/>
      </c>
      <c r="K29" s="40" t="str">
        <f>IF(AND('Mapa final'!$AB$35="Muy Alta",'Mapa final'!$AD$35="Leve"),CONCATENATE("R24C",'Mapa final'!$R$35),"")</f>
        <v/>
      </c>
      <c r="L29" s="87" t="str">
        <f>IF(AND('Mapa final'!$AB$36="Muy Alta",'Mapa final'!$AD$36="Leve"),CONCATENATE("R24C",'Mapa final'!$R$36),"")</f>
        <v/>
      </c>
      <c r="M29" s="86" t="str">
        <f ca="1">IF(AND('Mapa final'!$AB$34="Muy Alta",'Mapa final'!$AD$34="Menor"),CONCATENATE("R24C",'Mapa final'!$R$34),"")</f>
        <v/>
      </c>
      <c r="N29" s="40" t="str">
        <f>IF(AND('Mapa final'!$AB$35="Muy Alta",'Mapa final'!$AD$35="Menor"),CONCATENATE("R24C",'Mapa final'!$R$35),"")</f>
        <v/>
      </c>
      <c r="O29" s="87" t="str">
        <f>IF(AND('Mapa final'!$AB$36="Muy Alta",'Mapa final'!$AD$36="Menor"),CONCATENATE("R24C",'Mapa final'!$R$36),"")</f>
        <v/>
      </c>
      <c r="P29" s="86" t="str">
        <f ca="1">IF(AND('Mapa final'!$AB$34="Muy Alta",'Mapa final'!$AD$34="Moderado"),CONCATENATE("R24C",'Mapa final'!$R$34),"")</f>
        <v/>
      </c>
      <c r="Q29" s="40" t="str">
        <f>IF(AND('Mapa final'!$AB$35="Muy Alta",'Mapa final'!$AD$35="Moderado"),CONCATENATE("R24C",'Mapa final'!$R$35),"")</f>
        <v/>
      </c>
      <c r="R29" s="87" t="str">
        <f>IF(AND('Mapa final'!$AB$36="Muy Alta",'Mapa final'!$AD$36="Moderado"),CONCATENATE("R24C",'Mapa final'!$R$36),"")</f>
        <v/>
      </c>
      <c r="S29" s="86" t="str">
        <f ca="1">IF(AND('Mapa final'!$AB$34="Muy Alta",'Mapa final'!$AD$34="Mayor"),CONCATENATE("R24C",'Mapa final'!$R$34),"")</f>
        <v/>
      </c>
      <c r="T29" s="40" t="str">
        <f>IF(AND('Mapa final'!$AB$35="Muy Alta",'Mapa final'!$AD$35="Mayor"),CONCATENATE("R24C",'Mapa final'!$R$35),"")</f>
        <v/>
      </c>
      <c r="U29" s="87" t="str">
        <f>IF(AND('Mapa final'!$AB$36="Muy Alta",'Mapa final'!$AD$36="Mayor"),CONCATENATE("R24C",'Mapa final'!$R$36),"")</f>
        <v/>
      </c>
      <c r="V29" s="172" t="str">
        <f ca="1">IF(AND('Mapa final'!$AB$34="Muy Alta",'Mapa final'!$AD$34="Catastrófico"),CONCATENATE("R24C",'Mapa final'!$R$34),"")</f>
        <v/>
      </c>
      <c r="W29" s="173" t="str">
        <f>IF(AND('Mapa final'!$AB$35="Muy Alta",'Mapa final'!$AD$35="Catastrófico"),CONCATENATE("R24C",'Mapa final'!$R$35),"")</f>
        <v/>
      </c>
      <c r="X29" s="174" t="str">
        <f>IF(AND('Mapa final'!$AB$36="Muy Alta",'Mapa final'!$AD$36="Catastrófico"),CONCATENATE("R24C",'Mapa final'!$R$36),"")</f>
        <v/>
      </c>
      <c r="Y29" s="41"/>
      <c r="Z29" s="299"/>
      <c r="AA29" s="300"/>
      <c r="AB29" s="300"/>
      <c r="AC29" s="300"/>
      <c r="AD29" s="300"/>
      <c r="AE29" s="30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row>
    <row r="30" spans="1:61" ht="15" customHeight="1" x14ac:dyDescent="0.25">
      <c r="A30" s="41"/>
      <c r="B30" s="308"/>
      <c r="C30" s="309"/>
      <c r="D30" s="310"/>
      <c r="E30" s="295"/>
      <c r="F30" s="294"/>
      <c r="G30" s="294"/>
      <c r="H30" s="294"/>
      <c r="I30" s="294"/>
      <c r="J30" s="86" t="str">
        <f ca="1">IF(AND('Mapa final'!$AB$37="Muy Alta",'Mapa final'!$AD$37="Leve"),CONCATENATE("R25C",'Mapa final'!$R$37),"")</f>
        <v/>
      </c>
      <c r="K30" s="40" t="str">
        <f ca="1">IF(AND('Mapa final'!$AB$38="Muy Alta",'Mapa final'!$AD$38="Leve"),CONCATENATE("R25C",'Mapa final'!$R$38),"")</f>
        <v/>
      </c>
      <c r="L30" s="87" t="str">
        <f ca="1">IF(AND('Mapa final'!$AB$39="Muy Alta",'Mapa final'!$AD$39="Leve"),CONCATENATE("R25C",'Mapa final'!$R$39),"")</f>
        <v/>
      </c>
      <c r="M30" s="86" t="str">
        <f ca="1">IF(AND('Mapa final'!$AB$37="Muy Alta",'Mapa final'!$AD$37="Menor"),CONCATENATE("R25C",'Mapa final'!$R$37),"")</f>
        <v/>
      </c>
      <c r="N30" s="40" t="str">
        <f ca="1">IF(AND('Mapa final'!$AB$38="Muy Alta",'Mapa final'!$AD$38="Menor"),CONCATENATE("R25C",'Mapa final'!$R$38),"")</f>
        <v/>
      </c>
      <c r="O30" s="87" t="str">
        <f ca="1">IF(AND('Mapa final'!$AB$39="Muy Alta",'Mapa final'!$AD$39="Menor"),CONCATENATE("R25C",'Mapa final'!$R$39),"")</f>
        <v/>
      </c>
      <c r="P30" s="86" t="str">
        <f ca="1">IF(AND('Mapa final'!$AB$37="Muy Alta",'Mapa final'!$AD$37="Moderado"),CONCATENATE("R25C",'Mapa final'!$R$37),"")</f>
        <v/>
      </c>
      <c r="Q30" s="40" t="str">
        <f ca="1">IF(AND('Mapa final'!$AB$38="Muy Alta",'Mapa final'!$AD$38="Moderado"),CONCATENATE("R25C",'Mapa final'!$R$38),"")</f>
        <v/>
      </c>
      <c r="R30" s="87" t="str">
        <f ca="1">IF(AND('Mapa final'!$AB$39="Muy Alta",'Mapa final'!$AD$39="Moderado"),CONCATENATE("R25C",'Mapa final'!$R$39),"")</f>
        <v/>
      </c>
      <c r="S30" s="86" t="str">
        <f ca="1">IF(AND('Mapa final'!$AB$37="Muy Alta",'Mapa final'!$AD$37="Mayor"),CONCATENATE("R25C",'Mapa final'!$R$37),"")</f>
        <v/>
      </c>
      <c r="T30" s="40" t="str">
        <f ca="1">IF(AND('Mapa final'!$AB$38="Muy Alta",'Mapa final'!$AD$38="Mayor"),CONCATENATE("R25C",'Mapa final'!$R$38),"")</f>
        <v/>
      </c>
      <c r="U30" s="87" t="str">
        <f ca="1">IF(AND('Mapa final'!$AB$39="Muy Alta",'Mapa final'!$AD$39="Mayor"),CONCATENATE("R25C",'Mapa final'!$R$39),"")</f>
        <v/>
      </c>
      <c r="V30" s="172" t="str">
        <f ca="1">IF(AND('Mapa final'!$AB$37="Muy Alta",'Mapa final'!$AD$37="Catastrófico"),CONCATENATE("R25C",'Mapa final'!$R$37),"")</f>
        <v/>
      </c>
      <c r="W30" s="173" t="str">
        <f ca="1">IF(AND('Mapa final'!$AB$38="Muy Alta",'Mapa final'!$AD$38="Catastrófico"),CONCATENATE("R25C",'Mapa final'!$R$38),"")</f>
        <v/>
      </c>
      <c r="X30" s="174" t="str">
        <f ca="1">IF(AND('Mapa final'!$AB$39="Muy Alta",'Mapa final'!$AD$39="Catastrófico"),CONCATENATE("R25C",'Mapa final'!$R$39),"")</f>
        <v/>
      </c>
      <c r="Y30" s="41"/>
      <c r="Z30" s="299"/>
      <c r="AA30" s="300"/>
      <c r="AB30" s="300"/>
      <c r="AC30" s="300"/>
      <c r="AD30" s="300"/>
      <c r="AE30" s="30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row>
    <row r="31" spans="1:61" ht="15" customHeight="1" x14ac:dyDescent="0.25">
      <c r="A31" s="41"/>
      <c r="B31" s="308"/>
      <c r="C31" s="309"/>
      <c r="D31" s="310"/>
      <c r="E31" s="295"/>
      <c r="F31" s="294"/>
      <c r="G31" s="294"/>
      <c r="H31" s="294"/>
      <c r="I31" s="294"/>
      <c r="J31" s="86" t="str">
        <f ca="1">IF(AND('Mapa final'!$AB$40="Muy Alta",'Mapa final'!$AD$40="Leve"),CONCATENATE("R26C",'Mapa final'!$R$40),"")</f>
        <v/>
      </c>
      <c r="K31" s="40" t="e">
        <f>IF(AND('Mapa final'!#REF!="Muy Alta",'Mapa final'!#REF!="Leve"),CONCATENATE("R26C",'Mapa final'!#REF!),"")</f>
        <v>#REF!</v>
      </c>
      <c r="L31" s="87" t="e">
        <f>IF(AND('Mapa final'!#REF!="Muy Alta",'Mapa final'!#REF!="Leve"),CONCATENATE("R26C",'Mapa final'!#REF!),"")</f>
        <v>#REF!</v>
      </c>
      <c r="M31" s="86" t="str">
        <f ca="1">IF(AND('Mapa final'!$AB$40="Muy Alta",'Mapa final'!$AD$40="Menor"),CONCATENATE("R26C",'Mapa final'!$R$40),"")</f>
        <v/>
      </c>
      <c r="N31" s="40" t="e">
        <f>IF(AND('Mapa final'!#REF!="Muy Alta",'Mapa final'!#REF!="Menor"),CONCATENATE("R26C",'Mapa final'!#REF!),"")</f>
        <v>#REF!</v>
      </c>
      <c r="O31" s="87" t="e">
        <f>IF(AND('Mapa final'!#REF!="Muy Alta",'Mapa final'!#REF!="Menor"),CONCATENATE("R26C",'Mapa final'!#REF!),"")</f>
        <v>#REF!</v>
      </c>
      <c r="P31" s="86" t="str">
        <f ca="1">IF(AND('Mapa final'!$AB$40="Muy Alta",'Mapa final'!$AD$40="Moderado"),CONCATENATE("R26C",'Mapa final'!$R$40),"")</f>
        <v/>
      </c>
      <c r="Q31" s="40" t="e">
        <f>IF(AND('Mapa final'!#REF!="Muy Alta",'Mapa final'!#REF!="Moderado"),CONCATENATE("R26C",'Mapa final'!#REF!),"")</f>
        <v>#REF!</v>
      </c>
      <c r="R31" s="87" t="e">
        <f>IF(AND('Mapa final'!#REF!="Muy Alta",'Mapa final'!#REF!="Moderado"),CONCATENATE("R26C",'Mapa final'!#REF!),"")</f>
        <v>#REF!</v>
      </c>
      <c r="S31" s="86" t="str">
        <f ca="1">IF(AND('Mapa final'!$AB$40="Muy Alta",'Mapa final'!$AD$40="Mayor"),CONCATENATE("R26C",'Mapa final'!$R$40),"")</f>
        <v/>
      </c>
      <c r="T31" s="40" t="e">
        <f>IF(AND('Mapa final'!#REF!="Muy Alta",'Mapa final'!#REF!="Mayor"),CONCATENATE("R26C",'Mapa final'!#REF!),"")</f>
        <v>#REF!</v>
      </c>
      <c r="U31" s="87" t="e">
        <f>IF(AND('Mapa final'!#REF!="Muy Alta",'Mapa final'!#REF!="Mayor"),CONCATENATE("R26C",'Mapa final'!#REF!),"")</f>
        <v>#REF!</v>
      </c>
      <c r="V31" s="172" t="str">
        <f ca="1">IF(AND('Mapa final'!$AB$40="Muy Alta",'Mapa final'!$AD$40="Catastrófico"),CONCATENATE("R26C",'Mapa final'!$R$40),"")</f>
        <v/>
      </c>
      <c r="W31" s="173" t="e">
        <f>IF(AND('Mapa final'!#REF!="Muy Alta",'Mapa final'!#REF!="Catastrófico"),CONCATENATE("R26C",'Mapa final'!#REF!),"")</f>
        <v>#REF!</v>
      </c>
      <c r="X31" s="174" t="e">
        <f>IF(AND('Mapa final'!#REF!="Muy Alta",'Mapa final'!#REF!="Catastrófico"),CONCATENATE("R26C",'Mapa final'!#REF!),"")</f>
        <v>#REF!</v>
      </c>
      <c r="Y31" s="41"/>
      <c r="Z31" s="299"/>
      <c r="AA31" s="300"/>
      <c r="AB31" s="300"/>
      <c r="AC31" s="300"/>
      <c r="AD31" s="300"/>
      <c r="AE31" s="30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row>
    <row r="32" spans="1:61" ht="15" customHeight="1" x14ac:dyDescent="0.25">
      <c r="A32" s="41"/>
      <c r="B32" s="308"/>
      <c r="C32" s="309"/>
      <c r="D32" s="310"/>
      <c r="E32" s="295"/>
      <c r="F32" s="294"/>
      <c r="G32" s="294"/>
      <c r="H32" s="294"/>
      <c r="I32" s="294"/>
      <c r="J32" s="86" t="str">
        <f ca="1">IF(AND('Mapa final'!$AB$41="Muy Alta",'Mapa final'!$AD$41="Leve"),CONCATENATE("R27C",'Mapa final'!$R$41),"")</f>
        <v/>
      </c>
      <c r="K32" s="40" t="e">
        <f>IF(AND('Mapa final'!#REF!="Muy Alta",'Mapa final'!#REF!="Leve"),CONCATENATE("R27C",'Mapa final'!#REF!),"")</f>
        <v>#REF!</v>
      </c>
      <c r="L32" s="87" t="e">
        <f>IF(AND('Mapa final'!#REF!="Muy Alta",'Mapa final'!#REF!="Leve"),CONCATENATE("R27C",'Mapa final'!#REF!),"")</f>
        <v>#REF!</v>
      </c>
      <c r="M32" s="86" t="str">
        <f ca="1">IF(AND('Mapa final'!$AB$41="Muy Alta",'Mapa final'!$AD$41="Menor"),CONCATENATE("R27C",'Mapa final'!$R$41),"")</f>
        <v/>
      </c>
      <c r="N32" s="40" t="e">
        <f>IF(AND('Mapa final'!#REF!="Muy Alta",'Mapa final'!#REF!="Menor"),CONCATENATE("R27C",'Mapa final'!#REF!),"")</f>
        <v>#REF!</v>
      </c>
      <c r="O32" s="87" t="e">
        <f>IF(AND('Mapa final'!#REF!="Muy Alta",'Mapa final'!#REF!="Menor"),CONCATENATE("R27C",'Mapa final'!#REF!),"")</f>
        <v>#REF!</v>
      </c>
      <c r="P32" s="86" t="str">
        <f ca="1">IF(AND('Mapa final'!$AB$41="Muy Alta",'Mapa final'!$AD$41="Moderado"),CONCATENATE("R27C",'Mapa final'!$R$41),"")</f>
        <v/>
      </c>
      <c r="Q32" s="40" t="e">
        <f>IF(AND('Mapa final'!#REF!="Muy Alta",'Mapa final'!#REF!="Moderado"),CONCATENATE("R27C",'Mapa final'!#REF!),"")</f>
        <v>#REF!</v>
      </c>
      <c r="R32" s="87" t="e">
        <f>IF(AND('Mapa final'!#REF!="Muy Alta",'Mapa final'!#REF!="Moderado"),CONCATENATE("R27C",'Mapa final'!#REF!),"")</f>
        <v>#REF!</v>
      </c>
      <c r="S32" s="86" t="str">
        <f ca="1">IF(AND('Mapa final'!$AB$41="Muy Alta",'Mapa final'!$AD$41="Mayor"),CONCATENATE("R27C",'Mapa final'!$R$41),"")</f>
        <v/>
      </c>
      <c r="T32" s="40" t="e">
        <f>IF(AND('Mapa final'!#REF!="Muy Alta",'Mapa final'!#REF!="Mayor"),CONCATENATE("R27C",'Mapa final'!#REF!),"")</f>
        <v>#REF!</v>
      </c>
      <c r="U32" s="87" t="e">
        <f>IF(AND('Mapa final'!#REF!="Muy Alta",'Mapa final'!#REF!="Mayor"),CONCATENATE("R27C",'Mapa final'!#REF!),"")</f>
        <v>#REF!</v>
      </c>
      <c r="V32" s="172" t="str">
        <f ca="1">IF(AND('Mapa final'!$AB$41="Muy Alta",'Mapa final'!$AD$41="Catastrófico"),CONCATENATE("R27C",'Mapa final'!$R$41),"")</f>
        <v/>
      </c>
      <c r="W32" s="173" t="e">
        <f>IF(AND('Mapa final'!#REF!="Muy Alta",'Mapa final'!#REF!="Catastrófico"),CONCATENATE("R27C",'Mapa final'!#REF!),"")</f>
        <v>#REF!</v>
      </c>
      <c r="X32" s="174" t="e">
        <f>IF(AND('Mapa final'!#REF!="Muy Alta",'Mapa final'!#REF!="Catastrófico"),CONCATENATE("R27C",'Mapa final'!#REF!),"")</f>
        <v>#REF!</v>
      </c>
      <c r="Y32" s="41"/>
      <c r="Z32" s="299"/>
      <c r="AA32" s="300"/>
      <c r="AB32" s="300"/>
      <c r="AC32" s="300"/>
      <c r="AD32" s="300"/>
      <c r="AE32" s="30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row>
    <row r="33" spans="1:61" ht="15" customHeight="1" x14ac:dyDescent="0.25">
      <c r="A33" s="41"/>
      <c r="B33" s="308"/>
      <c r="C33" s="309"/>
      <c r="D33" s="310"/>
      <c r="E33" s="295"/>
      <c r="F33" s="294"/>
      <c r="G33" s="294"/>
      <c r="H33" s="294"/>
      <c r="I33" s="294"/>
      <c r="J33" s="86" t="str">
        <f ca="1">IF(AND('Mapa final'!$AB$42="Muy Alta",'Mapa final'!$AD$42="Leve"),CONCATENATE("R28C",'Mapa final'!$R$42),"")</f>
        <v/>
      </c>
      <c r="K33" s="40" t="str">
        <f>IF(AND('Mapa final'!$AB$43="Muy Alta",'Mapa final'!$AD$43="Leve"),CONCATENATE("R28C",'Mapa final'!$R$43),"")</f>
        <v/>
      </c>
      <c r="L33" s="87" t="e">
        <f>IF(AND('Mapa final'!#REF!="Muy Alta",'Mapa final'!#REF!="Leve"),CONCATENATE("R28C",'Mapa final'!#REF!),"")</f>
        <v>#REF!</v>
      </c>
      <c r="M33" s="86" t="str">
        <f ca="1">IF(AND('Mapa final'!$AB$42="Muy Alta",'Mapa final'!$AD$42="Menor"),CONCATENATE("R28C",'Mapa final'!$R$42),"")</f>
        <v/>
      </c>
      <c r="N33" s="40" t="str">
        <f>IF(AND('Mapa final'!$AB$43="Muy Alta",'Mapa final'!$AD$43="Menor"),CONCATENATE("R28C",'Mapa final'!$R$43),"")</f>
        <v/>
      </c>
      <c r="O33" s="87" t="e">
        <f>IF(AND('Mapa final'!#REF!="Muy Alta",'Mapa final'!#REF!="Menor"),CONCATENATE("R28C",'Mapa final'!#REF!),"")</f>
        <v>#REF!</v>
      </c>
      <c r="P33" s="86" t="str">
        <f ca="1">IF(AND('Mapa final'!$AB$42="Muy Alta",'Mapa final'!$AD$42="Moderado"),CONCATENATE("R28C",'Mapa final'!$R$42),"")</f>
        <v/>
      </c>
      <c r="Q33" s="40" t="str">
        <f>IF(AND('Mapa final'!$AB$43="Muy Alta",'Mapa final'!$AD$43="Moderado"),CONCATENATE("R28C",'Mapa final'!$R$43),"")</f>
        <v/>
      </c>
      <c r="R33" s="87" t="e">
        <f>IF(AND('Mapa final'!#REF!="Muy Alta",'Mapa final'!#REF!="Moderado"),CONCATENATE("R28C",'Mapa final'!#REF!),"")</f>
        <v>#REF!</v>
      </c>
      <c r="S33" s="86" t="str">
        <f ca="1">IF(AND('Mapa final'!$AB$42="Muy Alta",'Mapa final'!$AD$42="Mayor"),CONCATENATE("R28C",'Mapa final'!$R$42),"")</f>
        <v/>
      </c>
      <c r="T33" s="40" t="str">
        <f>IF(AND('Mapa final'!$AB$43="Muy Alta",'Mapa final'!$AD$43="Mayor"),CONCATENATE("R28C",'Mapa final'!$R$43),"")</f>
        <v/>
      </c>
      <c r="U33" s="87" t="e">
        <f>IF(AND('Mapa final'!#REF!="Muy Alta",'Mapa final'!#REF!="Mayor"),CONCATENATE("R28C",'Mapa final'!#REF!),"")</f>
        <v>#REF!</v>
      </c>
      <c r="V33" s="172" t="str">
        <f ca="1">IF(AND('Mapa final'!$AB$42="Muy Alta",'Mapa final'!$AD$42="Catastrófico"),CONCATENATE("R28C",'Mapa final'!$R$42),"")</f>
        <v/>
      </c>
      <c r="W33" s="173" t="str">
        <f>IF(AND('Mapa final'!$AB$43="Muy Alta",'Mapa final'!$AD$43="Catastrófico"),CONCATENATE("R28C",'Mapa final'!$R$43),"")</f>
        <v/>
      </c>
      <c r="X33" s="174" t="e">
        <f>IF(AND('Mapa final'!#REF!="Muy Alta",'Mapa final'!#REF!="Catastrófico"),CONCATENATE("R28C",'Mapa final'!#REF!),"")</f>
        <v>#REF!</v>
      </c>
      <c r="Y33" s="41"/>
      <c r="Z33" s="299"/>
      <c r="AA33" s="300"/>
      <c r="AB33" s="300"/>
      <c r="AC33" s="300"/>
      <c r="AD33" s="300"/>
      <c r="AE33" s="30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row>
    <row r="34" spans="1:61" ht="15" customHeight="1" x14ac:dyDescent="0.25">
      <c r="A34" s="41"/>
      <c r="B34" s="308"/>
      <c r="C34" s="309"/>
      <c r="D34" s="310"/>
      <c r="E34" s="295"/>
      <c r="F34" s="294"/>
      <c r="G34" s="294"/>
      <c r="H34" s="294"/>
      <c r="I34" s="294"/>
      <c r="J34" s="86" t="str">
        <f ca="1">IF(AND('Mapa final'!$AB$44="Muy Alta",'Mapa final'!$AD$44="Leve"),CONCATENATE("R29C",'Mapa final'!$R$44),"")</f>
        <v/>
      </c>
      <c r="K34" s="40" t="str">
        <f>IF(AND('Mapa final'!$AB$45="Muy Alta",'Mapa final'!$AD$45="Leve"),CONCATENATE("R29C",'Mapa final'!$R$45),"")</f>
        <v/>
      </c>
      <c r="L34" s="87" t="e">
        <f>IF(AND('Mapa final'!#REF!="Muy Alta",'Mapa final'!#REF!="Leve"),CONCATENATE("R29C",'Mapa final'!#REF!),"")</f>
        <v>#REF!</v>
      </c>
      <c r="M34" s="86" t="str">
        <f ca="1">IF(AND('Mapa final'!$AB$44="Muy Alta",'Mapa final'!$AD$44="Menor"),CONCATENATE("R29C",'Mapa final'!$R$44),"")</f>
        <v/>
      </c>
      <c r="N34" s="40" t="str">
        <f>IF(AND('Mapa final'!$AB$45="Muy Alta",'Mapa final'!$AD$45="Menor"),CONCATENATE("R29C",'Mapa final'!$R$45),"")</f>
        <v/>
      </c>
      <c r="O34" s="87" t="e">
        <f>IF(AND('Mapa final'!#REF!="Muy Alta",'Mapa final'!#REF!="Menor"),CONCATENATE("R29C",'Mapa final'!#REF!),"")</f>
        <v>#REF!</v>
      </c>
      <c r="P34" s="86" t="str">
        <f ca="1">IF(AND('Mapa final'!$AB$44="Muy Alta",'Mapa final'!$AD$44="Moderado"),CONCATENATE("R29C",'Mapa final'!$R$44),"")</f>
        <v/>
      </c>
      <c r="Q34" s="40" t="str">
        <f>IF(AND('Mapa final'!$AB$45="Muy Alta",'Mapa final'!$AD$45="Moderado"),CONCATENATE("R29C",'Mapa final'!$R$45),"")</f>
        <v/>
      </c>
      <c r="R34" s="87" t="e">
        <f>IF(AND('Mapa final'!#REF!="Muy Alta",'Mapa final'!#REF!="Moderado"),CONCATENATE("R29C",'Mapa final'!#REF!),"")</f>
        <v>#REF!</v>
      </c>
      <c r="S34" s="86" t="str">
        <f ca="1">IF(AND('Mapa final'!$AB$44="Muy Alta",'Mapa final'!$AD$44="Mayor"),CONCATENATE("R29C",'Mapa final'!$R$44),"")</f>
        <v/>
      </c>
      <c r="T34" s="40" t="str">
        <f>IF(AND('Mapa final'!$AB$45="Muy Alta",'Mapa final'!$AD$45="Mayor"),CONCATENATE("R29C",'Mapa final'!$R$45),"")</f>
        <v/>
      </c>
      <c r="U34" s="87" t="e">
        <f>IF(AND('Mapa final'!#REF!="Muy Alta",'Mapa final'!#REF!="Mayor"),CONCATENATE("R29C",'Mapa final'!#REF!),"")</f>
        <v>#REF!</v>
      </c>
      <c r="V34" s="172" t="str">
        <f ca="1">IF(AND('Mapa final'!$AB$44="Muy Alta",'Mapa final'!$AD$44="Catastrófico"),CONCATENATE("R29C",'Mapa final'!$R$44),"")</f>
        <v/>
      </c>
      <c r="W34" s="173" t="str">
        <f>IF(AND('Mapa final'!$AB$45="Muy Alta",'Mapa final'!$AD$45="Catastrófico"),CONCATENATE("R29C",'Mapa final'!$R$45),"")</f>
        <v/>
      </c>
      <c r="X34" s="174" t="e">
        <f>IF(AND('Mapa final'!#REF!="Muy Alta",'Mapa final'!#REF!="Catastrófico"),CONCATENATE("R29C",'Mapa final'!#REF!),"")</f>
        <v>#REF!</v>
      </c>
      <c r="Y34" s="41"/>
      <c r="Z34" s="299"/>
      <c r="AA34" s="300"/>
      <c r="AB34" s="300"/>
      <c r="AC34" s="300"/>
      <c r="AD34" s="300"/>
      <c r="AE34" s="30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row>
    <row r="35" spans="1:61" ht="15" customHeight="1" x14ac:dyDescent="0.25">
      <c r="A35" s="41"/>
      <c r="B35" s="308"/>
      <c r="C35" s="309"/>
      <c r="D35" s="310"/>
      <c r="E35" s="295"/>
      <c r="F35" s="294"/>
      <c r="G35" s="294"/>
      <c r="H35" s="294"/>
      <c r="I35" s="294"/>
      <c r="J35" s="86" t="str">
        <f ca="1">IF(AND('Mapa final'!$AB$46="Muy Alta",'Mapa final'!$AD$46="Leve"),CONCATENATE("R30C",'Mapa final'!$R$46),"")</f>
        <v/>
      </c>
      <c r="K35" s="40" t="e">
        <f>IF(AND('Mapa final'!#REF!="Muy Alta",'Mapa final'!#REF!="Leve"),CONCATENATE("R30C",'Mapa final'!#REF!),"")</f>
        <v>#REF!</v>
      </c>
      <c r="L35" s="87" t="e">
        <f>IF(AND('Mapa final'!#REF!="Muy Alta",'Mapa final'!#REF!="Leve"),CONCATENATE("R30C",'Mapa final'!#REF!),"")</f>
        <v>#REF!</v>
      </c>
      <c r="M35" s="86" t="str">
        <f ca="1">IF(AND('Mapa final'!$AB$46="Muy Alta",'Mapa final'!$AD$46="Menor"),CONCATENATE("R30C",'Mapa final'!$R$46),"")</f>
        <v/>
      </c>
      <c r="N35" s="40" t="e">
        <f>IF(AND('Mapa final'!#REF!="Muy Alta",'Mapa final'!#REF!="Menor"),CONCATENATE("R30C",'Mapa final'!#REF!),"")</f>
        <v>#REF!</v>
      </c>
      <c r="O35" s="87" t="e">
        <f>IF(AND('Mapa final'!#REF!="Muy Alta",'Mapa final'!#REF!="Menor"),CONCATENATE("R30C",'Mapa final'!#REF!),"")</f>
        <v>#REF!</v>
      </c>
      <c r="P35" s="86" t="str">
        <f ca="1">IF(AND('Mapa final'!$AB$46="Muy Alta",'Mapa final'!$AD$46="Moderado"),CONCATENATE("R30C",'Mapa final'!$R$46),"")</f>
        <v/>
      </c>
      <c r="Q35" s="40" t="e">
        <f>IF(AND('Mapa final'!#REF!="Muy Alta",'Mapa final'!#REF!="Moderado"),CONCATENATE("R30C",'Mapa final'!#REF!),"")</f>
        <v>#REF!</v>
      </c>
      <c r="R35" s="87" t="e">
        <f>IF(AND('Mapa final'!#REF!="Muy Alta",'Mapa final'!#REF!="Moderado"),CONCATENATE("R30C",'Mapa final'!#REF!),"")</f>
        <v>#REF!</v>
      </c>
      <c r="S35" s="86" t="str">
        <f ca="1">IF(AND('Mapa final'!$AB$46="Muy Alta",'Mapa final'!$AD$46="Mayor"),CONCATENATE("R30C",'Mapa final'!$R$46),"")</f>
        <v/>
      </c>
      <c r="T35" s="40" t="e">
        <f>IF(AND('Mapa final'!#REF!="Muy Alta",'Mapa final'!#REF!="Mayor"),CONCATENATE("R30C",'Mapa final'!#REF!),"")</f>
        <v>#REF!</v>
      </c>
      <c r="U35" s="87" t="e">
        <f>IF(AND('Mapa final'!#REF!="Muy Alta",'Mapa final'!#REF!="Mayor"),CONCATENATE("R30C",'Mapa final'!#REF!),"")</f>
        <v>#REF!</v>
      </c>
      <c r="V35" s="172" t="str">
        <f ca="1">IF(AND('Mapa final'!$AB$46="Muy Alta",'Mapa final'!$AD$46="Catastrófico"),CONCATENATE("R30C",'Mapa final'!$R$46),"")</f>
        <v/>
      </c>
      <c r="W35" s="173" t="e">
        <f>IF(AND('Mapa final'!#REF!="Muy Alta",'Mapa final'!#REF!="Catastrófico"),CONCATENATE("R30C",'Mapa final'!#REF!),"")</f>
        <v>#REF!</v>
      </c>
      <c r="X35" s="174" t="e">
        <f>IF(AND('Mapa final'!#REF!="Muy Alta",'Mapa final'!#REF!="Catastrófico"),CONCATENATE("R30C",'Mapa final'!#REF!),"")</f>
        <v>#REF!</v>
      </c>
      <c r="Y35" s="41"/>
      <c r="Z35" s="299"/>
      <c r="AA35" s="300"/>
      <c r="AB35" s="300"/>
      <c r="AC35" s="300"/>
      <c r="AD35" s="300"/>
      <c r="AE35" s="30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row>
    <row r="36" spans="1:61" ht="15" customHeight="1" x14ac:dyDescent="0.25">
      <c r="A36" s="41"/>
      <c r="B36" s="308"/>
      <c r="C36" s="309"/>
      <c r="D36" s="310"/>
      <c r="E36" s="295"/>
      <c r="F36" s="294"/>
      <c r="G36" s="294"/>
      <c r="H36" s="294"/>
      <c r="I36" s="294"/>
      <c r="J36" s="86" t="str">
        <f>IF(AND('Mapa final'!$AB$47="Muy Alta",'Mapa final'!$AD$47="Leve"),CONCATENATE("R31C",'Mapa final'!$R$47),"")</f>
        <v/>
      </c>
      <c r="K36" s="40" t="e">
        <f>IF(AND('Mapa final'!#REF!="Muy Alta",'Mapa final'!#REF!="Leve"),CONCATENATE("R31C",'Mapa final'!#REF!),"")</f>
        <v>#REF!</v>
      </c>
      <c r="L36" s="40" t="e">
        <f>IF(AND('Mapa final'!#REF!="Muy Alta",'Mapa final'!#REF!="Leve"),CONCATENATE("R31C",'Mapa final'!#REF!),"")</f>
        <v>#REF!</v>
      </c>
      <c r="M36" s="86" t="str">
        <f>IF(AND('Mapa final'!$AB$47="Muy Alta",'Mapa final'!$AD$47="Menor"),CONCATENATE("R31C",'Mapa final'!$R$47),"")</f>
        <v/>
      </c>
      <c r="N36" s="40" t="e">
        <f>IF(AND('Mapa final'!#REF!="Muy Alta",'Mapa final'!#REF!="Menor"),CONCATENATE("R31C",'Mapa final'!#REF!),"")</f>
        <v>#REF!</v>
      </c>
      <c r="O36" s="40" t="e">
        <f>IF(AND('Mapa final'!#REF!="Muy Alta",'Mapa final'!#REF!="Menor"),CONCATENATE("R31C",'Mapa final'!#REF!),"")</f>
        <v>#REF!</v>
      </c>
      <c r="P36" s="86" t="str">
        <f>IF(AND('Mapa final'!$AB$47="Muy Alta",'Mapa final'!$AD$47="Moderado"),CONCATENATE("R31C",'Mapa final'!$R$47),"")</f>
        <v/>
      </c>
      <c r="Q36" s="40" t="e">
        <f>IF(AND('Mapa final'!#REF!="Muy Alta",'Mapa final'!#REF!="Moderado"),CONCATENATE("R31C",'Mapa final'!#REF!),"")</f>
        <v>#REF!</v>
      </c>
      <c r="R36" s="40" t="e">
        <f>IF(AND('Mapa final'!#REF!="Muy Alta",'Mapa final'!#REF!="Moderado"),CONCATENATE("R31C",'Mapa final'!#REF!),"")</f>
        <v>#REF!</v>
      </c>
      <c r="S36" s="86" t="str">
        <f>IF(AND('Mapa final'!$AB$47="Muy Alta",'Mapa final'!$AD$47="Mayor"),CONCATENATE("R31C",'Mapa final'!$R$47),"")</f>
        <v/>
      </c>
      <c r="T36" s="40" t="e">
        <f>IF(AND('Mapa final'!#REF!="Muy Alta",'Mapa final'!#REF!="Mayor"),CONCATENATE("R31C",'Mapa final'!#REF!),"")</f>
        <v>#REF!</v>
      </c>
      <c r="U36" s="40" t="e">
        <f>IF(AND('Mapa final'!#REF!="Muy Alta",'Mapa final'!#REF!="Mayor"),CONCATENATE("R31C",'Mapa final'!#REF!),"")</f>
        <v>#REF!</v>
      </c>
      <c r="V36" s="172" t="str">
        <f>IF(AND('Mapa final'!$AB$47="Muy Alta",'Mapa final'!$AD$47="Catastrófico"),CONCATENATE("R31C",'Mapa final'!$R$47),"")</f>
        <v/>
      </c>
      <c r="W36" s="173" t="e">
        <f>IF(AND('Mapa final'!#REF!="Muy Alta",'Mapa final'!#REF!="Catastrófico"),CONCATENATE("R31C",'Mapa final'!#REF!),"")</f>
        <v>#REF!</v>
      </c>
      <c r="X36" s="174" t="e">
        <f>IF(AND('Mapa final'!#REF!="Muy Alta",'Mapa final'!#REF!="Catastrófico"),CONCATENATE("R31C",'Mapa final'!#REF!),"")</f>
        <v>#REF!</v>
      </c>
      <c r="Y36" s="41"/>
      <c r="Z36" s="299"/>
      <c r="AA36" s="300"/>
      <c r="AB36" s="300"/>
      <c r="AC36" s="300"/>
      <c r="AD36" s="300"/>
      <c r="AE36" s="30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row>
    <row r="37" spans="1:61" ht="15" customHeight="1" x14ac:dyDescent="0.25">
      <c r="A37" s="41"/>
      <c r="B37" s="308"/>
      <c r="C37" s="309"/>
      <c r="D37" s="310"/>
      <c r="E37" s="295"/>
      <c r="F37" s="294"/>
      <c r="G37" s="294"/>
      <c r="H37" s="294"/>
      <c r="I37" s="294"/>
      <c r="J37" s="86" t="str">
        <f ca="1">IF(AND('Mapa final'!$AB$48="Muy Alta",'Mapa final'!$AD$48="Leve"),CONCATENATE("R32C",'Mapa final'!$R$48),"")</f>
        <v/>
      </c>
      <c r="K37" s="40" t="str">
        <f>IF(AND('Mapa final'!$AB$49="Muy Alta",'Mapa final'!$AD$49="Leve"),CONCATENATE("R32C",'Mapa final'!$R$49),"")</f>
        <v/>
      </c>
      <c r="L37" s="87" t="e">
        <f>IF(AND('Mapa final'!#REF!="Muy Alta",'Mapa final'!#REF!="Leve"),CONCATENATE("R32C",'Mapa final'!#REF!),"")</f>
        <v>#REF!</v>
      </c>
      <c r="M37" s="86" t="str">
        <f ca="1">IF(AND('Mapa final'!$AB$48="Muy Alta",'Mapa final'!$AD$48="Menor"),CONCATENATE("R32C",'Mapa final'!$R$48),"")</f>
        <v/>
      </c>
      <c r="N37" s="40" t="str">
        <f>IF(AND('Mapa final'!$AB$49="Muy Alta",'Mapa final'!$AD$49="Menor"),CONCATENATE("R32C",'Mapa final'!$R$49),"")</f>
        <v/>
      </c>
      <c r="O37" s="87" t="e">
        <f>IF(AND('Mapa final'!#REF!="Muy Alta",'Mapa final'!#REF!="Menor"),CONCATENATE("R32C",'Mapa final'!#REF!),"")</f>
        <v>#REF!</v>
      </c>
      <c r="P37" s="86" t="str">
        <f ca="1">IF(AND('Mapa final'!$AB$48="Muy Alta",'Mapa final'!$AD$48="Moderado"),CONCATENATE("R32C",'Mapa final'!$R$48),"")</f>
        <v/>
      </c>
      <c r="Q37" s="40" t="str">
        <f>IF(AND('Mapa final'!$AB$49="Muy Alta",'Mapa final'!$AD$49="Moderado"),CONCATENATE("R32C",'Mapa final'!$R$49),"")</f>
        <v/>
      </c>
      <c r="R37" s="87" t="e">
        <f>IF(AND('Mapa final'!#REF!="Muy Alta",'Mapa final'!#REF!="Moderado"),CONCATENATE("R32C",'Mapa final'!#REF!),"")</f>
        <v>#REF!</v>
      </c>
      <c r="S37" s="86" t="str">
        <f ca="1">IF(AND('Mapa final'!$AB$48="Muy Alta",'Mapa final'!$AD$48="Mayor"),CONCATENATE("R32C",'Mapa final'!$R$48),"")</f>
        <v/>
      </c>
      <c r="T37" s="40" t="str">
        <f>IF(AND('Mapa final'!$AB$49="Muy Alta",'Mapa final'!$AD$49="Mayor"),CONCATENATE("R32C",'Mapa final'!$R$49),"")</f>
        <v/>
      </c>
      <c r="U37" s="87" t="e">
        <f>IF(AND('Mapa final'!#REF!="Muy Alta",'Mapa final'!#REF!="Mayor"),CONCATENATE("R32C",'Mapa final'!#REF!),"")</f>
        <v>#REF!</v>
      </c>
      <c r="V37" s="172" t="str">
        <f ca="1">IF(AND('Mapa final'!$AB$48="Muy Alta",'Mapa final'!$AD$48="Catastrófico"),CONCATENATE("R32C",'Mapa final'!$R$48),"")</f>
        <v/>
      </c>
      <c r="W37" s="173" t="str">
        <f>IF(AND('Mapa final'!$AB$49="Muy Alta",'Mapa final'!$AD$49="Catastrófico"),CONCATENATE("R32C",'Mapa final'!$R$49),"")</f>
        <v/>
      </c>
      <c r="X37" s="174" t="e">
        <f>IF(AND('Mapa final'!#REF!="Muy Alta",'Mapa final'!#REF!="Catastrófico"),CONCATENATE("R32C",'Mapa final'!#REF!),"")</f>
        <v>#REF!</v>
      </c>
      <c r="Y37" s="41"/>
      <c r="Z37" s="299"/>
      <c r="AA37" s="300"/>
      <c r="AB37" s="300"/>
      <c r="AC37" s="300"/>
      <c r="AD37" s="300"/>
      <c r="AE37" s="30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row>
    <row r="38" spans="1:61" ht="15" customHeight="1" x14ac:dyDescent="0.25">
      <c r="A38" s="41"/>
      <c r="B38" s="308"/>
      <c r="C38" s="309"/>
      <c r="D38" s="310"/>
      <c r="E38" s="295"/>
      <c r="F38" s="294"/>
      <c r="G38" s="294"/>
      <c r="H38" s="294"/>
      <c r="I38" s="294"/>
      <c r="J38" s="86" t="str">
        <f ca="1">IF(AND('Mapa final'!$AB$50="Muy Alta",'Mapa final'!$AD$50="Leve"),CONCATENATE("R33C",'Mapa final'!$R$50),"")</f>
        <v/>
      </c>
      <c r="K38" s="40" t="str">
        <f>IF(AND('Mapa final'!$AB$51="Muy Alta",'Mapa final'!$AD$51="Leve"),CONCATENATE("R33C",'Mapa final'!$R$51),"")</f>
        <v/>
      </c>
      <c r="L38" s="87" t="e">
        <f>IF(AND('Mapa final'!#REF!="Muy Alta",'Mapa final'!#REF!="Leve"),CONCATENATE("R33C",'Mapa final'!#REF!),"")</f>
        <v>#REF!</v>
      </c>
      <c r="M38" s="86" t="str">
        <f ca="1">IF(AND('Mapa final'!$AB$50="Muy Alta",'Mapa final'!$AD$50="Menor"),CONCATENATE("R33C",'Mapa final'!$R$50),"")</f>
        <v/>
      </c>
      <c r="N38" s="40" t="str">
        <f>IF(AND('Mapa final'!$AB$51="Muy Alta",'Mapa final'!$AD$51="Menor"),CONCATENATE("R33C",'Mapa final'!$R$51),"")</f>
        <v/>
      </c>
      <c r="O38" s="87" t="e">
        <f>IF(AND('Mapa final'!#REF!="Muy Alta",'Mapa final'!#REF!="Menor"),CONCATENATE("R33C",'Mapa final'!#REF!),"")</f>
        <v>#REF!</v>
      </c>
      <c r="P38" s="86" t="str">
        <f ca="1">IF(AND('Mapa final'!$AB$50="Muy Alta",'Mapa final'!$AD$50="Moderado"),CONCATENATE("R33C",'Mapa final'!$R$50),"")</f>
        <v/>
      </c>
      <c r="Q38" s="40" t="str">
        <f>IF(AND('Mapa final'!$AB$51="Muy Alta",'Mapa final'!$AD$51="Moderado"),CONCATENATE("R33C",'Mapa final'!$R$51),"")</f>
        <v/>
      </c>
      <c r="R38" s="87" t="e">
        <f>IF(AND('Mapa final'!#REF!="Muy Alta",'Mapa final'!#REF!="Moderado"),CONCATENATE("R33C",'Mapa final'!#REF!),"")</f>
        <v>#REF!</v>
      </c>
      <c r="S38" s="86" t="str">
        <f ca="1">IF(AND('Mapa final'!$AB$50="Muy Alta",'Mapa final'!$AD$50="Mayor"),CONCATENATE("R33C",'Mapa final'!$R$50),"")</f>
        <v/>
      </c>
      <c r="T38" s="40" t="str">
        <f>IF(AND('Mapa final'!$AB$51="Muy Alta",'Mapa final'!$AD$51="Mayor"),CONCATENATE("R33C",'Mapa final'!$R$51),"")</f>
        <v/>
      </c>
      <c r="U38" s="87" t="e">
        <f>IF(AND('Mapa final'!#REF!="Muy Alta",'Mapa final'!#REF!="Mayor"),CONCATENATE("R33C",'Mapa final'!#REF!),"")</f>
        <v>#REF!</v>
      </c>
      <c r="V38" s="172" t="str">
        <f ca="1">IF(AND('Mapa final'!$AB$50="Muy Alta",'Mapa final'!$AD$50="Catastrófico"),CONCATENATE("R33C",'Mapa final'!$R$50),"")</f>
        <v/>
      </c>
      <c r="W38" s="173" t="str">
        <f>IF(AND('Mapa final'!$AB$51="Muy Alta",'Mapa final'!$AD$51="Catastrófico"),CONCATENATE("R33C",'Mapa final'!$R$51),"")</f>
        <v/>
      </c>
      <c r="X38" s="174" t="e">
        <f>IF(AND('Mapa final'!#REF!="Muy Alta",'Mapa final'!#REF!="Catastrófico"),CONCATENATE("R33C",'Mapa final'!#REF!),"")</f>
        <v>#REF!</v>
      </c>
      <c r="Y38" s="41"/>
      <c r="Z38" s="299"/>
      <c r="AA38" s="300"/>
      <c r="AB38" s="300"/>
      <c r="AC38" s="300"/>
      <c r="AD38" s="300"/>
      <c r="AE38" s="30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row>
    <row r="39" spans="1:61" ht="15" customHeight="1" x14ac:dyDescent="0.25">
      <c r="A39" s="41"/>
      <c r="B39" s="308"/>
      <c r="C39" s="309"/>
      <c r="D39" s="310"/>
      <c r="E39" s="295"/>
      <c r="F39" s="294"/>
      <c r="G39" s="294"/>
      <c r="H39" s="294"/>
      <c r="I39" s="294"/>
      <c r="J39" s="86" t="str">
        <f ca="1">IF(AND('Mapa final'!$AB$52="Muy Alta",'Mapa final'!$AD$52="Leve"),CONCATENATE("R34C",'Mapa final'!$R$52),"")</f>
        <v/>
      </c>
      <c r="K39" s="40" t="str">
        <f>IF(AND('Mapa final'!$AB$53="Muy Alta",'Mapa final'!$AD$53="Leve"),CONCATENATE("R34C",'Mapa final'!$R$53),"")</f>
        <v/>
      </c>
      <c r="L39" s="87" t="e">
        <f>IF(AND('Mapa final'!#REF!="Muy Alta",'Mapa final'!#REF!="Leve"),CONCATENATE("R34C",'Mapa final'!#REF!),"")</f>
        <v>#REF!</v>
      </c>
      <c r="M39" s="86" t="str">
        <f ca="1">IF(AND('Mapa final'!$AB$52="Muy Alta",'Mapa final'!$AD$52="Menor"),CONCATENATE("R34C",'Mapa final'!$R$52),"")</f>
        <v/>
      </c>
      <c r="N39" s="40" t="str">
        <f>IF(AND('Mapa final'!$AB$53="Muy Alta",'Mapa final'!$AD$53="Menor"),CONCATENATE("R34C",'Mapa final'!$R$53),"")</f>
        <v/>
      </c>
      <c r="O39" s="87" t="e">
        <f>IF(AND('Mapa final'!#REF!="Muy Alta",'Mapa final'!#REF!="Menor"),CONCATENATE("R34C",'Mapa final'!#REF!),"")</f>
        <v>#REF!</v>
      </c>
      <c r="P39" s="86" t="str">
        <f ca="1">IF(AND('Mapa final'!$AB$52="Muy Alta",'Mapa final'!$AD$52="Moderado"),CONCATENATE("R34C",'Mapa final'!$R$52),"")</f>
        <v/>
      </c>
      <c r="Q39" s="40" t="str">
        <f>IF(AND('Mapa final'!$AB$53="Muy Alta",'Mapa final'!$AD$53="Moderado"),CONCATENATE("R34C",'Mapa final'!$R$53),"")</f>
        <v/>
      </c>
      <c r="R39" s="87" t="e">
        <f>IF(AND('Mapa final'!#REF!="Muy Alta",'Mapa final'!#REF!="Moderado"),CONCATENATE("R34C",'Mapa final'!#REF!),"")</f>
        <v>#REF!</v>
      </c>
      <c r="S39" s="86" t="str">
        <f ca="1">IF(AND('Mapa final'!$AB$52="Muy Alta",'Mapa final'!$AD$52="Mayor"),CONCATENATE("R34C",'Mapa final'!$R$52),"")</f>
        <v/>
      </c>
      <c r="T39" s="40" t="str">
        <f>IF(AND('Mapa final'!$AB$53="Muy Alta",'Mapa final'!$AD$53="Mayor"),CONCATENATE("R34C",'Mapa final'!$R$53),"")</f>
        <v/>
      </c>
      <c r="U39" s="87" t="e">
        <f>IF(AND('Mapa final'!#REF!="Muy Alta",'Mapa final'!#REF!="Mayor"),CONCATENATE("R34C",'Mapa final'!#REF!),"")</f>
        <v>#REF!</v>
      </c>
      <c r="V39" s="172" t="str">
        <f ca="1">IF(AND('Mapa final'!$AB$52="Muy Alta",'Mapa final'!$AD$52="Catastrófico"),CONCATENATE("R34C",'Mapa final'!$R$52),"")</f>
        <v/>
      </c>
      <c r="W39" s="173" t="str">
        <f>IF(AND('Mapa final'!$AB$53="Muy Alta",'Mapa final'!$AD$53="Catastrófico"),CONCATENATE("R34C",'Mapa final'!$R$53),"")</f>
        <v/>
      </c>
      <c r="X39" s="174" t="e">
        <f>IF(AND('Mapa final'!#REF!="Muy Alta",'Mapa final'!#REF!="Catastrófico"),CONCATENATE("R34C",'Mapa final'!#REF!),"")</f>
        <v>#REF!</v>
      </c>
      <c r="Y39" s="41"/>
      <c r="Z39" s="299"/>
      <c r="AA39" s="300"/>
      <c r="AB39" s="300"/>
      <c r="AC39" s="300"/>
      <c r="AD39" s="300"/>
      <c r="AE39" s="30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row>
    <row r="40" spans="1:61" ht="15" customHeight="1" x14ac:dyDescent="0.25">
      <c r="A40" s="41"/>
      <c r="B40" s="308"/>
      <c r="C40" s="309"/>
      <c r="D40" s="310"/>
      <c r="E40" s="295"/>
      <c r="F40" s="294"/>
      <c r="G40" s="294"/>
      <c r="H40" s="294"/>
      <c r="I40" s="294"/>
      <c r="J40" s="86" t="str">
        <f ca="1">IF(AND('Mapa final'!$AB$54="Muy Alta",'Mapa final'!$AD$54="Leve"),CONCATENATE("R35C",'Mapa final'!$R$54),"")</f>
        <v/>
      </c>
      <c r="K40" s="40" t="str">
        <f>IF(AND('Mapa final'!$AB$55="Muy Alta",'Mapa final'!$AD$55="Leve"),CONCATENATE("R35C",'Mapa final'!$R$55),"")</f>
        <v/>
      </c>
      <c r="L40" s="87" t="e">
        <f>IF(AND('Mapa final'!#REF!="Muy Alta",'Mapa final'!#REF!="Leve"),CONCATENATE("R35C",'Mapa final'!#REF!),"")</f>
        <v>#REF!</v>
      </c>
      <c r="M40" s="86" t="str">
        <f ca="1">IF(AND('Mapa final'!$AB$54="Muy Alta",'Mapa final'!$AD$54="Menor"),CONCATENATE("R35C",'Mapa final'!$R$54),"")</f>
        <v/>
      </c>
      <c r="N40" s="40" t="str">
        <f>IF(AND('Mapa final'!$AB$55="Muy Alta",'Mapa final'!$AD$55="Menor"),CONCATENATE("R35C",'Mapa final'!$R$55),"")</f>
        <v/>
      </c>
      <c r="O40" s="87" t="e">
        <f>IF(AND('Mapa final'!#REF!="Muy Alta",'Mapa final'!#REF!="Menor"),CONCATENATE("R35C",'Mapa final'!#REF!),"")</f>
        <v>#REF!</v>
      </c>
      <c r="P40" s="86" t="str">
        <f ca="1">IF(AND('Mapa final'!$AB$54="Muy Alta",'Mapa final'!$AD$54="Moderado"),CONCATENATE("R35C",'Mapa final'!$R$54),"")</f>
        <v/>
      </c>
      <c r="Q40" s="40" t="str">
        <f>IF(AND('Mapa final'!$AB$55="Muy Alta",'Mapa final'!$AD$55="Moderado"),CONCATENATE("R35C",'Mapa final'!$R$55),"")</f>
        <v/>
      </c>
      <c r="R40" s="87" t="e">
        <f>IF(AND('Mapa final'!#REF!="Muy Alta",'Mapa final'!#REF!="Moderado"),CONCATENATE("R35C",'Mapa final'!#REF!),"")</f>
        <v>#REF!</v>
      </c>
      <c r="S40" s="86" t="str">
        <f ca="1">IF(AND('Mapa final'!$AB$54="Muy Alta",'Mapa final'!$AD$54="Mayor"),CONCATENATE("R35C",'Mapa final'!$R$54),"")</f>
        <v/>
      </c>
      <c r="T40" s="40" t="str">
        <f>IF(AND('Mapa final'!$AB$55="Muy Alta",'Mapa final'!$AD$55="Mayor"),CONCATENATE("R35C",'Mapa final'!$R$55),"")</f>
        <v/>
      </c>
      <c r="U40" s="87" t="e">
        <f>IF(AND('Mapa final'!#REF!="Muy Alta",'Mapa final'!#REF!="Mayor"),CONCATENATE("R35C",'Mapa final'!#REF!),"")</f>
        <v>#REF!</v>
      </c>
      <c r="V40" s="172" t="str">
        <f ca="1">IF(AND('Mapa final'!$AB$54="Muy Alta",'Mapa final'!$AD$54="Catastrófico"),CONCATENATE("R35C",'Mapa final'!$R$54),"")</f>
        <v/>
      </c>
      <c r="W40" s="173" t="str">
        <f>IF(AND('Mapa final'!$AB$55="Muy Alta",'Mapa final'!$AD$55="Catastrófico"),CONCATENATE("R35C",'Mapa final'!$R$55),"")</f>
        <v/>
      </c>
      <c r="X40" s="174" t="e">
        <f>IF(AND('Mapa final'!#REF!="Muy Alta",'Mapa final'!#REF!="Catastrófico"),CONCATENATE("R35C",'Mapa final'!#REF!),"")</f>
        <v>#REF!</v>
      </c>
      <c r="Y40" s="41"/>
      <c r="Z40" s="299"/>
      <c r="AA40" s="300"/>
      <c r="AB40" s="300"/>
      <c r="AC40" s="300"/>
      <c r="AD40" s="300"/>
      <c r="AE40" s="30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row>
    <row r="41" spans="1:61" ht="15" customHeight="1" x14ac:dyDescent="0.25">
      <c r="A41" s="41"/>
      <c r="B41" s="308"/>
      <c r="C41" s="309"/>
      <c r="D41" s="310"/>
      <c r="E41" s="295"/>
      <c r="F41" s="294"/>
      <c r="G41" s="294"/>
      <c r="H41" s="294"/>
      <c r="I41" s="294"/>
      <c r="J41" s="86" t="str">
        <f ca="1">IF(AND('Mapa final'!$AB$56="Muy Alta",'Mapa final'!$AD$56="Leve"),CONCATENATE("R36C",'Mapa final'!$R$56),"")</f>
        <v/>
      </c>
      <c r="K41" s="40" t="str">
        <f>IF(AND('Mapa final'!$AB$57="Muy Alta",'Mapa final'!$AD$57="Leve"),CONCATENATE("R36C",'Mapa final'!$R$57),"")</f>
        <v/>
      </c>
      <c r="L41" s="87" t="e">
        <f>IF(AND('Mapa final'!#REF!="Muy Alta",'Mapa final'!#REF!="Leve"),CONCATENATE("R36C",'Mapa final'!#REF!),"")</f>
        <v>#REF!</v>
      </c>
      <c r="M41" s="86" t="str">
        <f ca="1">IF(AND('Mapa final'!$AB$56="Muy Alta",'Mapa final'!$AD$56="Menor"),CONCATENATE("R36C",'Mapa final'!$R$56),"")</f>
        <v/>
      </c>
      <c r="N41" s="40" t="str">
        <f>IF(AND('Mapa final'!$AB$57="Muy Alta",'Mapa final'!$AD$57="Menor"),CONCATENATE("R36C",'Mapa final'!$R$57),"")</f>
        <v/>
      </c>
      <c r="O41" s="87" t="e">
        <f>IF(AND('Mapa final'!#REF!="Muy Alta",'Mapa final'!#REF!="Menor"),CONCATENATE("R36C",'Mapa final'!#REF!),"")</f>
        <v>#REF!</v>
      </c>
      <c r="P41" s="86" t="str">
        <f ca="1">IF(AND('Mapa final'!$AB$56="Muy Alta",'Mapa final'!$AD$56="Moderado"),CONCATENATE("R36C",'Mapa final'!$R$56),"")</f>
        <v/>
      </c>
      <c r="Q41" s="40" t="str">
        <f>IF(AND('Mapa final'!$AB$57="Muy Alta",'Mapa final'!$AD$57="Moderado"),CONCATENATE("R36C",'Mapa final'!$R$57),"")</f>
        <v/>
      </c>
      <c r="R41" s="87" t="e">
        <f>IF(AND('Mapa final'!#REF!="Muy Alta",'Mapa final'!#REF!="Moderado"),CONCATENATE("R36C",'Mapa final'!#REF!),"")</f>
        <v>#REF!</v>
      </c>
      <c r="S41" s="86" t="str">
        <f ca="1">IF(AND('Mapa final'!$AB$56="Muy Alta",'Mapa final'!$AD$56="Mayor"),CONCATENATE("R36C",'Mapa final'!$R$56),"")</f>
        <v/>
      </c>
      <c r="T41" s="40" t="str">
        <f>IF(AND('Mapa final'!$AB$57="Muy Alta",'Mapa final'!$AD$57="Mayor"),CONCATENATE("R36C",'Mapa final'!$R$57),"")</f>
        <v/>
      </c>
      <c r="U41" s="87" t="e">
        <f>IF(AND('Mapa final'!#REF!="Muy Alta",'Mapa final'!#REF!="Mayor"),CONCATENATE("R36C",'Mapa final'!#REF!),"")</f>
        <v>#REF!</v>
      </c>
      <c r="V41" s="172" t="str">
        <f ca="1">IF(AND('Mapa final'!$AB$56="Muy Alta",'Mapa final'!$AD$56="Catastrófico"),CONCATENATE("R36C",'Mapa final'!$R$56),"")</f>
        <v/>
      </c>
      <c r="W41" s="173" t="str">
        <f>IF(AND('Mapa final'!$AB$57="Muy Alta",'Mapa final'!$AD$57="Catastrófico"),CONCATENATE("R36C",'Mapa final'!$R$57),"")</f>
        <v/>
      </c>
      <c r="X41" s="174" t="e">
        <f>IF(AND('Mapa final'!#REF!="Muy Alta",'Mapa final'!#REF!="Catastrófico"),CONCATENATE("R36C",'Mapa final'!#REF!),"")</f>
        <v>#REF!</v>
      </c>
      <c r="Y41" s="41"/>
      <c r="Z41" s="299"/>
      <c r="AA41" s="300"/>
      <c r="AB41" s="300"/>
      <c r="AC41" s="300"/>
      <c r="AD41" s="300"/>
      <c r="AE41" s="30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row>
    <row r="42" spans="1:61" ht="15" customHeight="1" x14ac:dyDescent="0.25">
      <c r="A42" s="41"/>
      <c r="B42" s="308"/>
      <c r="C42" s="309"/>
      <c r="D42" s="310"/>
      <c r="E42" s="295"/>
      <c r="F42" s="294"/>
      <c r="G42" s="294"/>
      <c r="H42" s="294"/>
      <c r="I42" s="294"/>
      <c r="J42" s="86" t="str">
        <f ca="1">IF(AND('Mapa final'!$AB$58="Muy Alta",'Mapa final'!$AD$58="Leve"),CONCATENATE("R37C",'Mapa final'!$R$58),"")</f>
        <v/>
      </c>
      <c r="K42" s="40" t="str">
        <f>IF(AND('Mapa final'!$AB$59="Muy Alta",'Mapa final'!$AD$59="Leve"),CONCATENATE("R37C",'Mapa final'!$R$59),"")</f>
        <v/>
      </c>
      <c r="L42" s="87" t="str">
        <f>IF(AND('Mapa final'!$AB$60="Muy Alta",'Mapa final'!$AD$60="Leve"),CONCATENATE("R37C",'Mapa final'!$R$60),"")</f>
        <v/>
      </c>
      <c r="M42" s="86" t="str">
        <f ca="1">IF(AND('Mapa final'!$AB$58="Muy Alta",'Mapa final'!$AD$58="Menor"),CONCATENATE("R37C",'Mapa final'!$R$58),"")</f>
        <v/>
      </c>
      <c r="N42" s="40" t="str">
        <f>IF(AND('Mapa final'!$AB$59="Muy Alta",'Mapa final'!$AD$59="Menor"),CONCATENATE("R37C",'Mapa final'!$R$59),"")</f>
        <v/>
      </c>
      <c r="O42" s="87" t="str">
        <f>IF(AND('Mapa final'!$AB$60="Muy Alta",'Mapa final'!$AD$60="Menor"),CONCATENATE("R37C",'Mapa final'!$R$60),"")</f>
        <v/>
      </c>
      <c r="P42" s="86" t="str">
        <f ca="1">IF(AND('Mapa final'!$AB$58="Muy Alta",'Mapa final'!$AD$58="Moderado"),CONCATENATE("R37C",'Mapa final'!$R$58),"")</f>
        <v/>
      </c>
      <c r="Q42" s="40" t="str">
        <f>IF(AND('Mapa final'!$AB$59="Muy Alta",'Mapa final'!$AD$59="Moderado"),CONCATENATE("R37C",'Mapa final'!$R$59),"")</f>
        <v/>
      </c>
      <c r="R42" s="87" t="str">
        <f>IF(AND('Mapa final'!$AB$60="Muy Alta",'Mapa final'!$AD$60="Moderado"),CONCATENATE("R37C",'Mapa final'!$R$60),"")</f>
        <v/>
      </c>
      <c r="S42" s="86" t="str">
        <f ca="1">IF(AND('Mapa final'!$AB$58="Muy Alta",'Mapa final'!$AD$58="Mayor"),CONCATENATE("R37C",'Mapa final'!$R$58),"")</f>
        <v/>
      </c>
      <c r="T42" s="40" t="str">
        <f>IF(AND('Mapa final'!$AB$59="Muy Alta",'Mapa final'!$AD$59="Mayor"),CONCATENATE("R37C",'Mapa final'!$R$59),"")</f>
        <v/>
      </c>
      <c r="U42" s="87" t="str">
        <f>IF(AND('Mapa final'!$AB$60="Muy Alta",'Mapa final'!$AD$60="Mayor"),CONCATENATE("R37C",'Mapa final'!$R$60),"")</f>
        <v/>
      </c>
      <c r="V42" s="172" t="str">
        <f ca="1">IF(AND('Mapa final'!$AB$58="Muy Alta",'Mapa final'!$AD$58="Catastrófico"),CONCATENATE("R37C",'Mapa final'!$R$58),"")</f>
        <v/>
      </c>
      <c r="W42" s="173" t="str">
        <f>IF(AND('Mapa final'!$AB$59="Muy Alta",'Mapa final'!$AD$59="Catastrófico"),CONCATENATE("R37C",'Mapa final'!$R$59),"")</f>
        <v/>
      </c>
      <c r="X42" s="174" t="str">
        <f>IF(AND('Mapa final'!$AB$60="Muy Alta",'Mapa final'!$AD$60="Catastrófico"),CONCATENATE("R37C",'Mapa final'!$R$60),"")</f>
        <v/>
      </c>
      <c r="Y42" s="41"/>
      <c r="Z42" s="299"/>
      <c r="AA42" s="300"/>
      <c r="AB42" s="300"/>
      <c r="AC42" s="300"/>
      <c r="AD42" s="300"/>
      <c r="AE42" s="30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row>
    <row r="43" spans="1:61" ht="15" customHeight="1" x14ac:dyDescent="0.25">
      <c r="A43" s="41"/>
      <c r="B43" s="308"/>
      <c r="C43" s="309"/>
      <c r="D43" s="310"/>
      <c r="E43" s="295"/>
      <c r="F43" s="294"/>
      <c r="G43" s="294"/>
      <c r="H43" s="294"/>
      <c r="I43" s="294"/>
      <c r="J43" s="86" t="str">
        <f ca="1">IF(AND('Mapa final'!$AB$61="Muy Alta",'Mapa final'!$AD$61="Leve"),CONCATENATE("R39C",'Mapa final'!$R$61),"")</f>
        <v/>
      </c>
      <c r="K43" s="40" t="str">
        <f>IF(AND('Mapa final'!$AB$62="Muy Alta",'Mapa final'!$AD$62="Leve"),CONCATENATE("R38C",'Mapa final'!$R$62),"")</f>
        <v/>
      </c>
      <c r="L43" s="87" t="e">
        <f>IF(AND('Mapa final'!#REF!="Muy Alta",'Mapa final'!#REF!="Leve"),CONCATENATE("R38C",'Mapa final'!#REF!),"")</f>
        <v>#REF!</v>
      </c>
      <c r="M43" s="86" t="str">
        <f ca="1">IF(AND('Mapa final'!$AB$61="Muy Alta",'Mapa final'!$AD$61="Menor"),CONCATENATE("R39C",'Mapa final'!$R$61),"")</f>
        <v/>
      </c>
      <c r="N43" s="40" t="str">
        <f>IF(AND('Mapa final'!$AB$62="Muy Alta",'Mapa final'!$AD$62="Menor"),CONCATENATE("R38C",'Mapa final'!$R$62),"")</f>
        <v/>
      </c>
      <c r="O43" s="87" t="e">
        <f>IF(AND('Mapa final'!#REF!="Muy Alta",'Mapa final'!#REF!="Menor"),CONCATENATE("R38C",'Mapa final'!#REF!),"")</f>
        <v>#REF!</v>
      </c>
      <c r="P43" s="86" t="str">
        <f ca="1">IF(AND('Mapa final'!$AB$61="Muy Alta",'Mapa final'!$AD$61="Moderado"),CONCATENATE("R39C",'Mapa final'!$R$61),"")</f>
        <v/>
      </c>
      <c r="Q43" s="40" t="str">
        <f>IF(AND('Mapa final'!$AB$62="Muy Alta",'Mapa final'!$AD$62="Moderado"),CONCATENATE("R38C",'Mapa final'!$R$62),"")</f>
        <v/>
      </c>
      <c r="R43" s="87" t="e">
        <f>IF(AND('Mapa final'!#REF!="Muy Alta",'Mapa final'!#REF!="Moderado"),CONCATENATE("R38C",'Mapa final'!#REF!),"")</f>
        <v>#REF!</v>
      </c>
      <c r="S43" s="86" t="str">
        <f ca="1">IF(AND('Mapa final'!$AB$61="Muy Alta",'Mapa final'!$AD$61="Mayor"),CONCATENATE("R39C",'Mapa final'!$R$61),"")</f>
        <v/>
      </c>
      <c r="T43" s="40" t="str">
        <f>IF(AND('Mapa final'!$AB$62="Muy Alta",'Mapa final'!$AD$62="Mayor"),CONCATENATE("R38C",'Mapa final'!$R$62),"")</f>
        <v/>
      </c>
      <c r="U43" s="87" t="e">
        <f>IF(AND('Mapa final'!#REF!="Muy Alta",'Mapa final'!#REF!="Mayor"),CONCATENATE("R38C",'Mapa final'!#REF!),"")</f>
        <v>#REF!</v>
      </c>
      <c r="V43" s="172" t="str">
        <f ca="1">IF(AND('Mapa final'!$AB$61="Muy Alta",'Mapa final'!$AD$61="Catastrófico"),CONCATENATE("R39C",'Mapa final'!$R$61),"")</f>
        <v/>
      </c>
      <c r="W43" s="173" t="str">
        <f>IF(AND('Mapa final'!$AB$62="Muy Alta",'Mapa final'!$AD$62="Catastrófico"),CONCATENATE("R38C",'Mapa final'!$R$62),"")</f>
        <v/>
      </c>
      <c r="X43" s="174" t="e">
        <f>IF(AND('Mapa final'!#REF!="Muy Alta",'Mapa final'!#REF!="Catastrófico"),CONCATENATE("R38C",'Mapa final'!#REF!),"")</f>
        <v>#REF!</v>
      </c>
      <c r="Y43" s="41"/>
      <c r="Z43" s="299"/>
      <c r="AA43" s="300"/>
      <c r="AB43" s="300"/>
      <c r="AC43" s="300"/>
      <c r="AD43" s="300"/>
      <c r="AE43" s="30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row>
    <row r="44" spans="1:61" ht="15" customHeight="1" x14ac:dyDescent="0.25">
      <c r="A44" s="41"/>
      <c r="B44" s="308"/>
      <c r="C44" s="309"/>
      <c r="D44" s="310"/>
      <c r="E44" s="295"/>
      <c r="F44" s="294"/>
      <c r="G44" s="294"/>
      <c r="H44" s="294"/>
      <c r="I44" s="294"/>
      <c r="J44" s="86" t="str">
        <f ca="1">IF(AND('Mapa final'!$AB$63="Muy Alta",'Mapa final'!$AD$63="Leve"),CONCATENATE("R40C",'Mapa final'!$R$63),"")</f>
        <v/>
      </c>
      <c r="K44" s="40" t="e">
        <f>IF(AND('Mapa final'!#REF!="Muy Alta",'Mapa final'!#REF!="Leve"),CONCATENATE("R39C",'Mapa final'!#REF!),"")</f>
        <v>#REF!</v>
      </c>
      <c r="L44" s="87" t="e">
        <f>IF(AND('Mapa final'!#REF!="Muy Alta",'Mapa final'!#REF!="Leve"),CONCATENATE("R39C",'Mapa final'!#REF!),"")</f>
        <v>#REF!</v>
      </c>
      <c r="M44" s="86" t="str">
        <f ca="1">IF(AND('Mapa final'!$AB$63="Muy Alta",'Mapa final'!$AD$63="Menor"),CONCATENATE("R40C",'Mapa final'!$R$63),"")</f>
        <v/>
      </c>
      <c r="N44" s="40" t="e">
        <f>IF(AND('Mapa final'!#REF!="Muy Alta",'Mapa final'!#REF!="Menor"),CONCATENATE("R39C",'Mapa final'!#REF!),"")</f>
        <v>#REF!</v>
      </c>
      <c r="O44" s="87" t="e">
        <f>IF(AND('Mapa final'!#REF!="Muy Alta",'Mapa final'!#REF!="Menor"),CONCATENATE("R39C",'Mapa final'!#REF!),"")</f>
        <v>#REF!</v>
      </c>
      <c r="P44" s="86" t="str">
        <f ca="1">IF(AND('Mapa final'!$AB$63="Muy Alta",'Mapa final'!$AD$63="Moderado"),CONCATENATE("R40C",'Mapa final'!$R$63),"")</f>
        <v/>
      </c>
      <c r="Q44" s="40" t="e">
        <f>IF(AND('Mapa final'!#REF!="Muy Alta",'Mapa final'!#REF!="Moderado"),CONCATENATE("R39C",'Mapa final'!#REF!),"")</f>
        <v>#REF!</v>
      </c>
      <c r="R44" s="87" t="e">
        <f>IF(AND('Mapa final'!#REF!="Muy Alta",'Mapa final'!#REF!="Moderado"),CONCATENATE("R39C",'Mapa final'!#REF!),"")</f>
        <v>#REF!</v>
      </c>
      <c r="S44" s="86" t="str">
        <f ca="1">IF(AND('Mapa final'!$AB$63="Muy Alta",'Mapa final'!$AD$63="Mayor"),CONCATENATE("R40C",'Mapa final'!$R$63),"")</f>
        <v/>
      </c>
      <c r="T44" s="40" t="e">
        <f>IF(AND('Mapa final'!#REF!="Muy Alta",'Mapa final'!#REF!="Mayor"),CONCATENATE("R39C",'Mapa final'!#REF!),"")</f>
        <v>#REF!</v>
      </c>
      <c r="U44" s="87" t="e">
        <f>IF(AND('Mapa final'!#REF!="Muy Alta",'Mapa final'!#REF!="Mayor"),CONCATENATE("R39C",'Mapa final'!#REF!),"")</f>
        <v>#REF!</v>
      </c>
      <c r="V44" s="172" t="str">
        <f ca="1">IF(AND('Mapa final'!$AB$63="Muy Alta",'Mapa final'!$AD$63="Catastrófico"),CONCATENATE("R40C",'Mapa final'!$R$63),"")</f>
        <v/>
      </c>
      <c r="W44" s="173" t="e">
        <f>IF(AND('Mapa final'!#REF!="Muy Alta",'Mapa final'!#REF!="Catastrófico"),CONCATENATE("R39C",'Mapa final'!#REF!),"")</f>
        <v>#REF!</v>
      </c>
      <c r="X44" s="174" t="e">
        <f>IF(AND('Mapa final'!#REF!="Muy Alta",'Mapa final'!#REF!="Catastrófico"),CONCATENATE("R39C",'Mapa final'!#REF!),"")</f>
        <v>#REF!</v>
      </c>
      <c r="Y44" s="41"/>
      <c r="Z44" s="299"/>
      <c r="AA44" s="300"/>
      <c r="AB44" s="300"/>
      <c r="AC44" s="300"/>
      <c r="AD44" s="300"/>
      <c r="AE44" s="30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row>
    <row r="45" spans="1:61" ht="15" customHeight="1" x14ac:dyDescent="0.25">
      <c r="A45" s="41"/>
      <c r="B45" s="308"/>
      <c r="C45" s="309"/>
      <c r="D45" s="310"/>
      <c r="E45" s="295"/>
      <c r="F45" s="294"/>
      <c r="G45" s="294"/>
      <c r="H45" s="294"/>
      <c r="I45" s="294"/>
      <c r="J45" s="86" t="str">
        <f ca="1">IF(AND('Mapa final'!$AB$64="Muy Alta",'Mapa final'!$AD$64="Leve"),CONCATENATE("R41C",'Mapa final'!$R$64),"")</f>
        <v/>
      </c>
      <c r="K45" s="40" t="e">
        <f>IF(AND('Mapa final'!#REF!="Muy Alta",'Mapa final'!#REF!="Leve"),CONCATENATE("R40C",'Mapa final'!#REF!),"")</f>
        <v>#REF!</v>
      </c>
      <c r="L45" s="87" t="e">
        <f>IF(AND('Mapa final'!#REF!="Muy Alta",'Mapa final'!#REF!="Leve"),CONCATENATE("R40C",'Mapa final'!#REF!),"")</f>
        <v>#REF!</v>
      </c>
      <c r="M45" s="86" t="str">
        <f ca="1">IF(AND('Mapa final'!$AB$64="Muy Alta",'Mapa final'!$AD$64="Menor"),CONCATENATE("R41C",'Mapa final'!$R$64),"")</f>
        <v/>
      </c>
      <c r="N45" s="40" t="e">
        <f>IF(AND('Mapa final'!#REF!="Muy Alta",'Mapa final'!#REF!="Menor"),CONCATENATE("R40C",'Mapa final'!#REF!),"")</f>
        <v>#REF!</v>
      </c>
      <c r="O45" s="87" t="e">
        <f>IF(AND('Mapa final'!#REF!="Muy Alta",'Mapa final'!#REF!="Menor"),CONCATENATE("R40C",'Mapa final'!#REF!),"")</f>
        <v>#REF!</v>
      </c>
      <c r="P45" s="86" t="str">
        <f ca="1">IF(AND('Mapa final'!$AB$64="Muy Alta",'Mapa final'!$AD$64="Moderado"),CONCATENATE("R41C",'Mapa final'!$R$64),"")</f>
        <v/>
      </c>
      <c r="Q45" s="40" t="e">
        <f>IF(AND('Mapa final'!#REF!="Muy Alta",'Mapa final'!#REF!="Moderado"),CONCATENATE("R40C",'Mapa final'!#REF!),"")</f>
        <v>#REF!</v>
      </c>
      <c r="R45" s="87" t="e">
        <f>IF(AND('Mapa final'!#REF!="Muy Alta",'Mapa final'!#REF!="Moderado"),CONCATENATE("R40C",'Mapa final'!#REF!),"")</f>
        <v>#REF!</v>
      </c>
      <c r="S45" s="86" t="str">
        <f ca="1">IF(AND('Mapa final'!$AB$64="Muy Alta",'Mapa final'!$AD$64="Mayor"),CONCATENATE("R41C",'Mapa final'!$R$64),"")</f>
        <v/>
      </c>
      <c r="T45" s="40" t="e">
        <f>IF(AND('Mapa final'!#REF!="Muy Alta",'Mapa final'!#REF!="Mayor"),CONCATENATE("R40C",'Mapa final'!#REF!),"")</f>
        <v>#REF!</v>
      </c>
      <c r="U45" s="87" t="e">
        <f>IF(AND('Mapa final'!#REF!="Muy Alta",'Mapa final'!#REF!="Mayor"),CONCATENATE("R40C",'Mapa final'!#REF!),"")</f>
        <v>#REF!</v>
      </c>
      <c r="V45" s="172" t="str">
        <f ca="1">IF(AND('Mapa final'!$AB$64="Muy Alta",'Mapa final'!$AD$64="Catastrófico"),CONCATENATE("R41C",'Mapa final'!$R$64),"")</f>
        <v/>
      </c>
      <c r="W45" s="173" t="e">
        <f>IF(AND('Mapa final'!#REF!="Muy Alta",'Mapa final'!#REF!="Catastrófico"),CONCATENATE("R40C",'Mapa final'!#REF!),"")</f>
        <v>#REF!</v>
      </c>
      <c r="X45" s="174" t="e">
        <f>IF(AND('Mapa final'!#REF!="Muy Alta",'Mapa final'!#REF!="Catastrófico"),CONCATENATE("R40C",'Mapa final'!#REF!),"")</f>
        <v>#REF!</v>
      </c>
      <c r="Y45" s="41"/>
      <c r="Z45" s="299"/>
      <c r="AA45" s="300"/>
      <c r="AB45" s="300"/>
      <c r="AC45" s="300"/>
      <c r="AD45" s="300"/>
      <c r="AE45" s="30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row>
    <row r="46" spans="1:61" ht="15" customHeight="1" x14ac:dyDescent="0.25">
      <c r="A46" s="41"/>
      <c r="B46" s="308"/>
      <c r="C46" s="309"/>
      <c r="D46" s="310"/>
      <c r="E46" s="295"/>
      <c r="F46" s="294"/>
      <c r="G46" s="294"/>
      <c r="H46" s="294"/>
      <c r="I46" s="294"/>
      <c r="J46" s="86" t="str">
        <f ca="1">IF(AND('Mapa final'!$AB$65="Muy Alta",'Mapa final'!$AD$65="Leve"),CONCATENATE("R42C",'Mapa final'!$R$65),"")</f>
        <v/>
      </c>
      <c r="K46" s="40" t="str">
        <f>IF(AND('Mapa final'!$AB$66="Muy Alta",'Mapa final'!$AD$66="Leve"),CONCATENATE("R41C",'Mapa final'!$R$66),"")</f>
        <v/>
      </c>
      <c r="L46" s="87" t="str">
        <f>IF(AND('Mapa final'!$AB$67="Muy Alta",'Mapa final'!$AD$67="Leve"),CONCATENATE("R41C",'Mapa final'!$R$67),"")</f>
        <v/>
      </c>
      <c r="M46" s="86" t="str">
        <f ca="1">IF(AND('Mapa final'!$AB$65="Muy Alta",'Mapa final'!$AD$65="Menor"),CONCATENATE("R42C",'Mapa final'!$R$65),"")</f>
        <v/>
      </c>
      <c r="N46" s="40" t="str">
        <f>IF(AND('Mapa final'!$AB$66="Muy Alta",'Mapa final'!$AD$66="Menor"),CONCATENATE("R41C",'Mapa final'!$R$66),"")</f>
        <v/>
      </c>
      <c r="O46" s="87" t="str">
        <f>IF(AND('Mapa final'!$AB$67="Muy Alta",'Mapa final'!$AD$67="Menor"),CONCATENATE("R41C",'Mapa final'!$R$67),"")</f>
        <v/>
      </c>
      <c r="P46" s="86" t="str">
        <f ca="1">IF(AND('Mapa final'!$AB$65="Muy Alta",'Mapa final'!$AD$65="Moderado"),CONCATENATE("R42C",'Mapa final'!$R$65),"")</f>
        <v/>
      </c>
      <c r="Q46" s="40" t="str">
        <f>IF(AND('Mapa final'!$AB$66="Muy Alta",'Mapa final'!$AD$66="Moderado"),CONCATENATE("R41C",'Mapa final'!$R$66),"")</f>
        <v/>
      </c>
      <c r="R46" s="87" t="str">
        <f>IF(AND('Mapa final'!$AB$67="Muy Alta",'Mapa final'!$AD$67="Moderado"),CONCATENATE("R41C",'Mapa final'!$R$67),"")</f>
        <v/>
      </c>
      <c r="S46" s="86" t="str">
        <f ca="1">IF(AND('Mapa final'!$AB$65="Muy Alta",'Mapa final'!$AD$65="Mayor"),CONCATENATE("R42C",'Mapa final'!$R$65),"")</f>
        <v/>
      </c>
      <c r="T46" s="40" t="str">
        <f>IF(AND('Mapa final'!$AB$66="Muy Alta",'Mapa final'!$AD$66="Mayor"),CONCATENATE("R41C",'Mapa final'!$R$66),"")</f>
        <v/>
      </c>
      <c r="U46" s="87" t="str">
        <f>IF(AND('Mapa final'!$AB$67="Muy Alta",'Mapa final'!$AD$67="Mayor"),CONCATENATE("R41C",'Mapa final'!$R$67),"")</f>
        <v/>
      </c>
      <c r="V46" s="172" t="str">
        <f ca="1">IF(AND('Mapa final'!$AB$65="Muy Alta",'Mapa final'!$AD$65="Catastrófico"),CONCATENATE("R42C",'Mapa final'!$R$65),"")</f>
        <v/>
      </c>
      <c r="W46" s="173" t="str">
        <f>IF(AND('Mapa final'!$AB$66="Muy Alta",'Mapa final'!$AD$66="Catastrófico"),CONCATENATE("R41C",'Mapa final'!$R$66),"")</f>
        <v/>
      </c>
      <c r="X46" s="174" t="str">
        <f>IF(AND('Mapa final'!$AB$67="Muy Alta",'Mapa final'!$AD$67="Catastrófico"),CONCATENATE("R41C",'Mapa final'!$R$67),"")</f>
        <v/>
      </c>
      <c r="Y46" s="41"/>
      <c r="Z46" s="299"/>
      <c r="AA46" s="300"/>
      <c r="AB46" s="300"/>
      <c r="AC46" s="300"/>
      <c r="AD46" s="300"/>
      <c r="AE46" s="30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row>
    <row r="47" spans="1:61" ht="15" customHeight="1" x14ac:dyDescent="0.25">
      <c r="A47" s="41"/>
      <c r="B47" s="308"/>
      <c r="C47" s="309"/>
      <c r="D47" s="310"/>
      <c r="E47" s="295"/>
      <c r="F47" s="294"/>
      <c r="G47" s="294"/>
      <c r="H47" s="294"/>
      <c r="I47" s="294"/>
      <c r="J47" s="86" t="str">
        <f ca="1">IF(AND('Mapa final'!$AB$68="Muy Alta",'Mapa final'!$AD$68="Leve"),CONCATENATE("R43C",'Mapa final'!$R$68),"")</f>
        <v/>
      </c>
      <c r="K47" s="40" t="str">
        <f>IF(AND('Mapa final'!$AB$69="Muy Alta",'Mapa final'!$AD$69="Leve"),CONCATENATE("R42C",'Mapa final'!$R$69),"")</f>
        <v/>
      </c>
      <c r="L47" s="87" t="str">
        <f>IF(AND('Mapa final'!$AB$70="Muy Alta",'Mapa final'!$AD$70="Leve"),CONCATENATE("R42C",'Mapa final'!$R$70),"")</f>
        <v/>
      </c>
      <c r="M47" s="86" t="str">
        <f ca="1">IF(AND('Mapa final'!$AB$68="Muy Alta",'Mapa final'!$AD$68="Menor"),CONCATENATE("R43C",'Mapa final'!$R$68),"")</f>
        <v/>
      </c>
      <c r="N47" s="40" t="str">
        <f>IF(AND('Mapa final'!$AB$69="Muy Alta",'Mapa final'!$AD$69="Menor"),CONCATENATE("R42C",'Mapa final'!$R$69),"")</f>
        <v/>
      </c>
      <c r="O47" s="87" t="str">
        <f>IF(AND('Mapa final'!$AB$70="Muy Alta",'Mapa final'!$AD$70="Menor"),CONCATENATE("R42C",'Mapa final'!$R$70),"")</f>
        <v/>
      </c>
      <c r="P47" s="86" t="str">
        <f ca="1">IF(AND('Mapa final'!$AB$68="Muy Alta",'Mapa final'!$AD$68="Moderado"),CONCATENATE("R43C",'Mapa final'!$R$68),"")</f>
        <v/>
      </c>
      <c r="Q47" s="40" t="str">
        <f>IF(AND('Mapa final'!$AB$69="Muy Alta",'Mapa final'!$AD$69="Moderado"),CONCATENATE("R42C",'Mapa final'!$R$69),"")</f>
        <v/>
      </c>
      <c r="R47" s="87" t="str">
        <f>IF(AND('Mapa final'!$AB$70="Muy Alta",'Mapa final'!$AD$70="Moderado"),CONCATENATE("R42C",'Mapa final'!$R$70),"")</f>
        <v/>
      </c>
      <c r="S47" s="86" t="str">
        <f ca="1">IF(AND('Mapa final'!$AB$68="Muy Alta",'Mapa final'!$AD$68="Mayor"),CONCATENATE("R43C",'Mapa final'!$R$68),"")</f>
        <v/>
      </c>
      <c r="T47" s="40" t="str">
        <f>IF(AND('Mapa final'!$AB$69="Muy Alta",'Mapa final'!$AD$69="Mayor"),CONCATENATE("R42C",'Mapa final'!$R$69),"")</f>
        <v/>
      </c>
      <c r="U47" s="87" t="str">
        <f>IF(AND('Mapa final'!$AB$70="Muy Alta",'Mapa final'!$AD$70="Mayor"),CONCATENATE("R42C",'Mapa final'!$R$70),"")</f>
        <v/>
      </c>
      <c r="V47" s="172" t="str">
        <f ca="1">IF(AND('Mapa final'!$AB$68="Muy Alta",'Mapa final'!$AD$68="Catastrófico"),CONCATENATE("R43C",'Mapa final'!$R$68),"")</f>
        <v/>
      </c>
      <c r="W47" s="173" t="str">
        <f>IF(AND('Mapa final'!$AB$69="Muy Alta",'Mapa final'!$AD$69="Catastrófico"),CONCATENATE("R42C",'Mapa final'!$R$69),"")</f>
        <v/>
      </c>
      <c r="X47" s="174" t="str">
        <f>IF(AND('Mapa final'!$AB$70="Muy Alta",'Mapa final'!$AD$70="Catastrófico"),CONCATENATE("R42C",'Mapa final'!$R$70),"")</f>
        <v/>
      </c>
      <c r="Y47" s="41"/>
      <c r="Z47" s="299"/>
      <c r="AA47" s="300"/>
      <c r="AB47" s="300"/>
      <c r="AC47" s="300"/>
      <c r="AD47" s="300"/>
      <c r="AE47" s="30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row>
    <row r="48" spans="1:61" ht="15" customHeight="1" x14ac:dyDescent="0.25">
      <c r="A48" s="41"/>
      <c r="B48" s="308"/>
      <c r="C48" s="309"/>
      <c r="D48" s="310"/>
      <c r="E48" s="295"/>
      <c r="F48" s="294"/>
      <c r="G48" s="294"/>
      <c r="H48" s="294"/>
      <c r="I48" s="294"/>
      <c r="J48" s="86" t="str">
        <f ca="1">IF(AND('Mapa final'!$AB$71="Muy Alta",'Mapa final'!$AD$71="Leve"),CONCATENATE("R44C",'Mapa final'!$R$71),"")</f>
        <v/>
      </c>
      <c r="K48" s="40" t="e">
        <f>IF(AND('Mapa final'!#REF!="Muy Alta",'Mapa final'!#REF!="Leve"),CONCATENATE("R43C",'Mapa final'!#REF!),"")</f>
        <v>#REF!</v>
      </c>
      <c r="L48" s="87" t="e">
        <f>IF(AND('Mapa final'!#REF!="Muy Alta",'Mapa final'!#REF!="Leve"),CONCATENATE("R43C",'Mapa final'!#REF!),"")</f>
        <v>#REF!</v>
      </c>
      <c r="M48" s="86" t="str">
        <f ca="1">IF(AND('Mapa final'!$AB$71="Muy Alta",'Mapa final'!$AD$71="Menor"),CONCATENATE("R44C",'Mapa final'!$R$71),"")</f>
        <v/>
      </c>
      <c r="N48" s="40" t="e">
        <f>IF(AND('Mapa final'!#REF!="Muy Alta",'Mapa final'!#REF!="Menor"),CONCATENATE("R43C",'Mapa final'!#REF!),"")</f>
        <v>#REF!</v>
      </c>
      <c r="O48" s="87" t="e">
        <f>IF(AND('Mapa final'!#REF!="Muy Alta",'Mapa final'!#REF!="Menor"),CONCATENATE("R43C",'Mapa final'!#REF!),"")</f>
        <v>#REF!</v>
      </c>
      <c r="P48" s="86" t="str">
        <f ca="1">IF(AND('Mapa final'!$AB$71="Muy Alta",'Mapa final'!$AD$71="Moderado"),CONCATENATE("R44C",'Mapa final'!$R$71),"")</f>
        <v/>
      </c>
      <c r="Q48" s="40" t="e">
        <f>IF(AND('Mapa final'!#REF!="Muy Alta",'Mapa final'!#REF!="Moderado"),CONCATENATE("R43C",'Mapa final'!#REF!),"")</f>
        <v>#REF!</v>
      </c>
      <c r="R48" s="87" t="e">
        <f>IF(AND('Mapa final'!#REF!="Muy Alta",'Mapa final'!#REF!="Moderado"),CONCATENATE("R43C",'Mapa final'!#REF!),"")</f>
        <v>#REF!</v>
      </c>
      <c r="S48" s="86" t="str">
        <f ca="1">IF(AND('Mapa final'!$AB$71="Muy Alta",'Mapa final'!$AD$71="Mayor"),CONCATENATE("R44C",'Mapa final'!$R$71),"")</f>
        <v/>
      </c>
      <c r="T48" s="40" t="e">
        <f>IF(AND('Mapa final'!#REF!="Muy Alta",'Mapa final'!#REF!="Mayor"),CONCATENATE("R43C",'Mapa final'!#REF!),"")</f>
        <v>#REF!</v>
      </c>
      <c r="U48" s="87" t="e">
        <f>IF(AND('Mapa final'!#REF!="Muy Alta",'Mapa final'!#REF!="Mayor"),CONCATENATE("R43C",'Mapa final'!#REF!),"")</f>
        <v>#REF!</v>
      </c>
      <c r="V48" s="172" t="str">
        <f ca="1">IF(AND('Mapa final'!$AB$71="Muy Alta",'Mapa final'!$AD$71="Catastrófico"),CONCATENATE("R44C",'Mapa final'!$R$71),"")</f>
        <v/>
      </c>
      <c r="W48" s="173" t="e">
        <f>IF(AND('Mapa final'!#REF!="Muy Alta",'Mapa final'!#REF!="Catastrófico"),CONCATENATE("R43C",'Mapa final'!#REF!),"")</f>
        <v>#REF!</v>
      </c>
      <c r="X48" s="174" t="e">
        <f>IF(AND('Mapa final'!#REF!="Muy Alta",'Mapa final'!#REF!="Catastrófico"),CONCATENATE("R43C",'Mapa final'!#REF!),"")</f>
        <v>#REF!</v>
      </c>
      <c r="Y48" s="41"/>
      <c r="Z48" s="299"/>
      <c r="AA48" s="300"/>
      <c r="AB48" s="300"/>
      <c r="AC48" s="300"/>
      <c r="AD48" s="300"/>
      <c r="AE48" s="30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row>
    <row r="49" spans="1:61" ht="15" customHeight="1" x14ac:dyDescent="0.25">
      <c r="A49" s="41"/>
      <c r="B49" s="308"/>
      <c r="C49" s="309"/>
      <c r="D49" s="310"/>
      <c r="E49" s="295"/>
      <c r="F49" s="294"/>
      <c r="G49" s="294"/>
      <c r="H49" s="294"/>
      <c r="I49" s="294"/>
      <c r="J49" s="86" t="str">
        <f ca="1">IF(AND('Mapa final'!$AB$72="Muy Alta",'Mapa final'!$AD$72="Leve"),CONCATENATE("R45C",'Mapa final'!$R$72),"")</f>
        <v/>
      </c>
      <c r="K49" s="40" t="e">
        <f>IF(AND('Mapa final'!#REF!="Muy Alta",'Mapa final'!#REF!="Leve"),CONCATENATE("R44C",'Mapa final'!#REF!),"")</f>
        <v>#REF!</v>
      </c>
      <c r="L49" s="87" t="e">
        <f>IF(AND('Mapa final'!#REF!="Muy Alta",'Mapa final'!#REF!="Leve"),CONCATENATE("R44C",'Mapa final'!#REF!),"")</f>
        <v>#REF!</v>
      </c>
      <c r="M49" s="86" t="str">
        <f ca="1">IF(AND('Mapa final'!$AB$72="Muy Alta",'Mapa final'!$AD$72="Menor"),CONCATENATE("R45C",'Mapa final'!$R$72),"")</f>
        <v/>
      </c>
      <c r="N49" s="40" t="e">
        <f>IF(AND('Mapa final'!#REF!="Muy Alta",'Mapa final'!#REF!="Menor"),CONCATENATE("R44C",'Mapa final'!#REF!),"")</f>
        <v>#REF!</v>
      </c>
      <c r="O49" s="87" t="e">
        <f>IF(AND('Mapa final'!#REF!="Muy Alta",'Mapa final'!#REF!="Menor"),CONCATENATE("R44C",'Mapa final'!#REF!),"")</f>
        <v>#REF!</v>
      </c>
      <c r="P49" s="86" t="str">
        <f ca="1">IF(AND('Mapa final'!$AB$72="Muy Alta",'Mapa final'!$AD$72="Moderado"),CONCATENATE("R45C",'Mapa final'!$R$72),"")</f>
        <v/>
      </c>
      <c r="Q49" s="40" t="e">
        <f>IF(AND('Mapa final'!#REF!="Muy Alta",'Mapa final'!#REF!="Moderado"),CONCATENATE("R44C",'Mapa final'!#REF!),"")</f>
        <v>#REF!</v>
      </c>
      <c r="R49" s="87" t="e">
        <f>IF(AND('Mapa final'!#REF!="Muy Alta",'Mapa final'!#REF!="Moderado"),CONCATENATE("R44C",'Mapa final'!#REF!),"")</f>
        <v>#REF!</v>
      </c>
      <c r="S49" s="86" t="str">
        <f ca="1">IF(AND('Mapa final'!$AB$72="Muy Alta",'Mapa final'!$AD$72="Mayor"),CONCATENATE("R45C",'Mapa final'!$R$72),"")</f>
        <v/>
      </c>
      <c r="T49" s="40" t="e">
        <f>IF(AND('Mapa final'!#REF!="Muy Alta",'Mapa final'!#REF!="Mayor"),CONCATENATE("R44C",'Mapa final'!#REF!),"")</f>
        <v>#REF!</v>
      </c>
      <c r="U49" s="87" t="e">
        <f>IF(AND('Mapa final'!#REF!="Muy Alta",'Mapa final'!#REF!="Mayor"),CONCATENATE("R44C",'Mapa final'!#REF!),"")</f>
        <v>#REF!</v>
      </c>
      <c r="V49" s="172" t="str">
        <f ca="1">IF(AND('Mapa final'!$AB$72="Muy Alta",'Mapa final'!$AD$72="Catastrófico"),CONCATENATE("R45C",'Mapa final'!$R$72),"")</f>
        <v/>
      </c>
      <c r="W49" s="173" t="e">
        <f>IF(AND('Mapa final'!#REF!="Muy Alta",'Mapa final'!#REF!="Catastrófico"),CONCATENATE("R44C",'Mapa final'!#REF!),"")</f>
        <v>#REF!</v>
      </c>
      <c r="X49" s="174" t="e">
        <f>IF(AND('Mapa final'!#REF!="Muy Alta",'Mapa final'!#REF!="Catastrófico"),CONCATENATE("R44C",'Mapa final'!#REF!),"")</f>
        <v>#REF!</v>
      </c>
      <c r="Y49" s="41"/>
      <c r="Z49" s="299"/>
      <c r="AA49" s="300"/>
      <c r="AB49" s="300"/>
      <c r="AC49" s="300"/>
      <c r="AD49" s="300"/>
      <c r="AE49" s="30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row>
    <row r="50" spans="1:61" ht="15" customHeight="1" x14ac:dyDescent="0.25">
      <c r="A50" s="41"/>
      <c r="B50" s="308"/>
      <c r="C50" s="309"/>
      <c r="D50" s="310"/>
      <c r="E50" s="295"/>
      <c r="F50" s="294"/>
      <c r="G50" s="294"/>
      <c r="H50" s="294"/>
      <c r="I50" s="294"/>
      <c r="J50" s="86" t="str">
        <f ca="1">IF(AND('Mapa final'!$AB$73="Muy Alta",'Mapa final'!$AD$73="Leve"),CONCATENATE("R46C",'Mapa final'!$R$73),"")</f>
        <v/>
      </c>
      <c r="K50" s="40" t="e">
        <f>IF(AND('Mapa final'!#REF!="Muy Alta",'Mapa final'!#REF!="Leve"),CONCATENATE("R45C",'Mapa final'!#REF!),"")</f>
        <v>#REF!</v>
      </c>
      <c r="L50" s="87" t="e">
        <f>IF(AND('Mapa final'!#REF!="Muy Alta",'Mapa final'!#REF!="Leve"),CONCATENATE("R45C",'Mapa final'!#REF!),"")</f>
        <v>#REF!</v>
      </c>
      <c r="M50" s="86" t="str">
        <f ca="1">IF(AND('Mapa final'!$AB$73="Muy Alta",'Mapa final'!$AD$73="Menor"),CONCATENATE("R46C",'Mapa final'!$R$73),"")</f>
        <v/>
      </c>
      <c r="N50" s="40" t="e">
        <f>IF(AND('Mapa final'!#REF!="Muy Alta",'Mapa final'!#REF!="Menor"),CONCATENATE("R45C",'Mapa final'!#REF!),"")</f>
        <v>#REF!</v>
      </c>
      <c r="O50" s="87" t="e">
        <f>IF(AND('Mapa final'!#REF!="Muy Alta",'Mapa final'!#REF!="Menor"),CONCATENATE("R45C",'Mapa final'!#REF!),"")</f>
        <v>#REF!</v>
      </c>
      <c r="P50" s="86" t="str">
        <f ca="1">IF(AND('Mapa final'!$AB$73="Muy Alta",'Mapa final'!$AD$73="Moderado"),CONCATENATE("R46C",'Mapa final'!$R$73),"")</f>
        <v/>
      </c>
      <c r="Q50" s="40" t="e">
        <f>IF(AND('Mapa final'!#REF!="Muy Alta",'Mapa final'!#REF!="Moderado"),CONCATENATE("R45C",'Mapa final'!#REF!),"")</f>
        <v>#REF!</v>
      </c>
      <c r="R50" s="87" t="e">
        <f>IF(AND('Mapa final'!#REF!="Muy Alta",'Mapa final'!#REF!="Moderado"),CONCATENATE("R45C",'Mapa final'!#REF!),"")</f>
        <v>#REF!</v>
      </c>
      <c r="S50" s="86" t="str">
        <f ca="1">IF(AND('Mapa final'!$AB$73="Muy Alta",'Mapa final'!$AD$73="Mayor"),CONCATENATE("R46C",'Mapa final'!$R$73),"")</f>
        <v/>
      </c>
      <c r="T50" s="40" t="e">
        <f>IF(AND('Mapa final'!#REF!="Muy Alta",'Mapa final'!#REF!="Mayor"),CONCATENATE("R45C",'Mapa final'!#REF!),"")</f>
        <v>#REF!</v>
      </c>
      <c r="U50" s="87" t="e">
        <f>IF(AND('Mapa final'!#REF!="Muy Alta",'Mapa final'!#REF!="Mayor"),CONCATENATE("R45C",'Mapa final'!#REF!),"")</f>
        <v>#REF!</v>
      </c>
      <c r="V50" s="172" t="str">
        <f ca="1">IF(AND('Mapa final'!$AB$73="Muy Alta",'Mapa final'!$AD$73="Catastrófico"),CONCATENATE("R46C",'Mapa final'!$R$73),"")</f>
        <v/>
      </c>
      <c r="W50" s="173" t="e">
        <f>IF(AND('Mapa final'!#REF!="Muy Alta",'Mapa final'!#REF!="Catastrófico"),CONCATENATE("R45C",'Mapa final'!#REF!),"")</f>
        <v>#REF!</v>
      </c>
      <c r="X50" s="174" t="e">
        <f>IF(AND('Mapa final'!#REF!="Muy Alta",'Mapa final'!#REF!="Catastrófico"),CONCATENATE("R45C",'Mapa final'!#REF!),"")</f>
        <v>#REF!</v>
      </c>
      <c r="Y50" s="41"/>
      <c r="Z50" s="299"/>
      <c r="AA50" s="300"/>
      <c r="AB50" s="300"/>
      <c r="AC50" s="300"/>
      <c r="AD50" s="300"/>
      <c r="AE50" s="30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row>
    <row r="51" spans="1:61" ht="15" customHeight="1" x14ac:dyDescent="0.25">
      <c r="A51" s="41"/>
      <c r="B51" s="308"/>
      <c r="C51" s="309"/>
      <c r="D51" s="310"/>
      <c r="E51" s="295"/>
      <c r="F51" s="294"/>
      <c r="G51" s="294"/>
      <c r="H51" s="294"/>
      <c r="I51" s="294"/>
      <c r="J51" s="86" t="str">
        <f ca="1">IF(AND('Mapa final'!$AB$74="Muy Alta",'Mapa final'!$AD$74="Leve"),CONCATENATE("R47C",'Mapa final'!$R$74),"")</f>
        <v/>
      </c>
      <c r="K51" s="40" t="e">
        <f>IF(AND('Mapa final'!#REF!="Muy Alta",'Mapa final'!#REF!="Leve"),CONCATENATE("R46C",'Mapa final'!#REF!),"")</f>
        <v>#REF!</v>
      </c>
      <c r="L51" s="87" t="e">
        <f>IF(AND('Mapa final'!#REF!="Muy Alta",'Mapa final'!#REF!="Leve"),CONCATENATE("R46C",'Mapa final'!#REF!),"")</f>
        <v>#REF!</v>
      </c>
      <c r="M51" s="86" t="str">
        <f ca="1">IF(AND('Mapa final'!$AB$74="Muy Alta",'Mapa final'!$AD$74="Menor"),CONCATENATE("R47C",'Mapa final'!$R$74),"")</f>
        <v/>
      </c>
      <c r="N51" s="40" t="e">
        <f>IF(AND('Mapa final'!#REF!="Muy Alta",'Mapa final'!#REF!="Menor"),CONCATENATE("R46C",'Mapa final'!#REF!),"")</f>
        <v>#REF!</v>
      </c>
      <c r="O51" s="87" t="e">
        <f>IF(AND('Mapa final'!#REF!="Muy Alta",'Mapa final'!#REF!="Menor"),CONCATENATE("R46C",'Mapa final'!#REF!),"")</f>
        <v>#REF!</v>
      </c>
      <c r="P51" s="86" t="str">
        <f ca="1">IF(AND('Mapa final'!$AB$74="Muy Alta",'Mapa final'!$AD$74="Moderado"),CONCATENATE("R47C",'Mapa final'!$R$74),"")</f>
        <v/>
      </c>
      <c r="Q51" s="40" t="e">
        <f>IF(AND('Mapa final'!#REF!="Muy Alta",'Mapa final'!#REF!="Moderado"),CONCATENATE("R46C",'Mapa final'!#REF!),"")</f>
        <v>#REF!</v>
      </c>
      <c r="R51" s="87" t="e">
        <f>IF(AND('Mapa final'!#REF!="Muy Alta",'Mapa final'!#REF!="Moderado"),CONCATENATE("R46C",'Mapa final'!#REF!),"")</f>
        <v>#REF!</v>
      </c>
      <c r="S51" s="86" t="str">
        <f ca="1">IF(AND('Mapa final'!$AB$74="Muy Alta",'Mapa final'!$AD$74="Mayor"),CONCATENATE("R47C",'Mapa final'!$R$74),"")</f>
        <v/>
      </c>
      <c r="T51" s="40" t="e">
        <f>IF(AND('Mapa final'!#REF!="Muy Alta",'Mapa final'!#REF!="Mayor"),CONCATENATE("R46C",'Mapa final'!#REF!),"")</f>
        <v>#REF!</v>
      </c>
      <c r="U51" s="87" t="e">
        <f>IF(AND('Mapa final'!#REF!="Muy Alta",'Mapa final'!#REF!="Mayor"),CONCATENATE("R46C",'Mapa final'!#REF!),"")</f>
        <v>#REF!</v>
      </c>
      <c r="V51" s="172" t="str">
        <f ca="1">IF(AND('Mapa final'!$AB$74="Muy Alta",'Mapa final'!$AD$74="Catastrófico"),CONCATENATE("R47C",'Mapa final'!$R$74),"")</f>
        <v/>
      </c>
      <c r="W51" s="173" t="e">
        <f>IF(AND('Mapa final'!#REF!="Muy Alta",'Mapa final'!#REF!="Catastrófico"),CONCATENATE("R46C",'Mapa final'!#REF!),"")</f>
        <v>#REF!</v>
      </c>
      <c r="X51" s="174" t="e">
        <f>IF(AND('Mapa final'!#REF!="Muy Alta",'Mapa final'!#REF!="Catastrófico"),CONCATENATE("R46C",'Mapa final'!#REF!),"")</f>
        <v>#REF!</v>
      </c>
      <c r="Y51" s="41"/>
      <c r="Z51" s="299"/>
      <c r="AA51" s="300"/>
      <c r="AB51" s="300"/>
      <c r="AC51" s="300"/>
      <c r="AD51" s="300"/>
      <c r="AE51" s="30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row>
    <row r="52" spans="1:61" ht="15" customHeight="1" x14ac:dyDescent="0.25">
      <c r="A52" s="41"/>
      <c r="B52" s="308"/>
      <c r="C52" s="309"/>
      <c r="D52" s="310"/>
      <c r="E52" s="295"/>
      <c r="F52" s="294"/>
      <c r="G52" s="294"/>
      <c r="H52" s="294"/>
      <c r="I52" s="294"/>
      <c r="J52" s="86" t="str">
        <f ca="1">IF(AND('Mapa final'!$AB$75="Muy Alta",'Mapa final'!$AD$75="Leve"),CONCATENATE("R48C",'Mapa final'!$R$75),"")</f>
        <v/>
      </c>
      <c r="K52" s="40" t="e">
        <f>IF(AND('Mapa final'!#REF!="Muy Alta",'Mapa final'!#REF!="Leve"),CONCATENATE("R47C",'Mapa final'!#REF!),"")</f>
        <v>#REF!</v>
      </c>
      <c r="L52" s="87" t="e">
        <f>IF(AND('Mapa final'!#REF!="Muy Alta",'Mapa final'!#REF!="Leve"),CONCATENATE("R47C",'Mapa final'!#REF!),"")</f>
        <v>#REF!</v>
      </c>
      <c r="M52" s="86" t="str">
        <f ca="1">IF(AND('Mapa final'!$AB$75="Muy Alta",'Mapa final'!$AD$75="Menor"),CONCATENATE("R48C",'Mapa final'!$R$75),"")</f>
        <v/>
      </c>
      <c r="N52" s="40" t="e">
        <f>IF(AND('Mapa final'!#REF!="Muy Alta",'Mapa final'!#REF!="Menor"),CONCATENATE("R47C",'Mapa final'!#REF!),"")</f>
        <v>#REF!</v>
      </c>
      <c r="O52" s="87" t="e">
        <f>IF(AND('Mapa final'!#REF!="Muy Alta",'Mapa final'!#REF!="Menor"),CONCATENATE("R47C",'Mapa final'!#REF!),"")</f>
        <v>#REF!</v>
      </c>
      <c r="P52" s="86" t="str">
        <f ca="1">IF(AND('Mapa final'!$AB$75="Muy Alta",'Mapa final'!$AD$75="Moderado"),CONCATENATE("R48C",'Mapa final'!$R$75),"")</f>
        <v/>
      </c>
      <c r="Q52" s="40" t="e">
        <f>IF(AND('Mapa final'!#REF!="Muy Alta",'Mapa final'!#REF!="Moderado"),CONCATENATE("R47C",'Mapa final'!#REF!),"")</f>
        <v>#REF!</v>
      </c>
      <c r="R52" s="87" t="e">
        <f>IF(AND('Mapa final'!#REF!="Muy Alta",'Mapa final'!#REF!="Moderado"),CONCATENATE("R47C",'Mapa final'!#REF!),"")</f>
        <v>#REF!</v>
      </c>
      <c r="S52" s="86" t="str">
        <f ca="1">IF(AND('Mapa final'!$AB$75="Muy Alta",'Mapa final'!$AD$75="Mayor"),CONCATENATE("R48C",'Mapa final'!$R$75),"")</f>
        <v/>
      </c>
      <c r="T52" s="40" t="e">
        <f>IF(AND('Mapa final'!#REF!="Muy Alta",'Mapa final'!#REF!="Mayor"),CONCATENATE("R47C",'Mapa final'!#REF!),"")</f>
        <v>#REF!</v>
      </c>
      <c r="U52" s="87" t="e">
        <f>IF(AND('Mapa final'!#REF!="Muy Alta",'Mapa final'!#REF!="Mayor"),CONCATENATE("R47C",'Mapa final'!#REF!),"")</f>
        <v>#REF!</v>
      </c>
      <c r="V52" s="172" t="str">
        <f ca="1">IF(AND('Mapa final'!$AB$75="Muy Alta",'Mapa final'!$AD$75="Catastrófico"),CONCATENATE("R48C",'Mapa final'!$R$75),"")</f>
        <v/>
      </c>
      <c r="W52" s="173" t="e">
        <f>IF(AND('Mapa final'!#REF!="Muy Alta",'Mapa final'!#REF!="Catastrófico"),CONCATENATE("R47C",'Mapa final'!#REF!),"")</f>
        <v>#REF!</v>
      </c>
      <c r="X52" s="174" t="e">
        <f>IF(AND('Mapa final'!#REF!="Muy Alta",'Mapa final'!#REF!="Catastrófico"),CONCATENATE("R47C",'Mapa final'!#REF!),"")</f>
        <v>#REF!</v>
      </c>
      <c r="Y52" s="41"/>
      <c r="Z52" s="299"/>
      <c r="AA52" s="300"/>
      <c r="AB52" s="300"/>
      <c r="AC52" s="300"/>
      <c r="AD52" s="300"/>
      <c r="AE52" s="30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row>
    <row r="53" spans="1:61" ht="15" customHeight="1" x14ac:dyDescent="0.25">
      <c r="A53" s="41"/>
      <c r="B53" s="308"/>
      <c r="C53" s="309"/>
      <c r="D53" s="310"/>
      <c r="E53" s="295"/>
      <c r="F53" s="294"/>
      <c r="G53" s="294"/>
      <c r="H53" s="294"/>
      <c r="I53" s="294"/>
      <c r="J53" s="86" t="e">
        <f>IF(AND('Mapa final'!#REF!="Muy Alta",'Mapa final'!#REF!="Leve"),CONCATENATE("R49C",'Mapa final'!#REF!),"")</f>
        <v>#REF!</v>
      </c>
      <c r="K53" s="40" t="e">
        <f>IF(AND('Mapa final'!#REF!="Muy Alta",'Mapa final'!#REF!="Leve"),CONCATENATE("R48C",'Mapa final'!#REF!),"")</f>
        <v>#REF!</v>
      </c>
      <c r="L53" s="87" t="e">
        <f>IF(AND('Mapa final'!#REF!="Muy Alta",'Mapa final'!#REF!="Leve"),CONCATENATE("R48C",'Mapa final'!#REF!),"")</f>
        <v>#REF!</v>
      </c>
      <c r="M53" s="86" t="e">
        <f>IF(AND('Mapa final'!#REF!="Muy Alta",'Mapa final'!#REF!="Menor"),CONCATENATE("R49C",'Mapa final'!#REF!),"")</f>
        <v>#REF!</v>
      </c>
      <c r="N53" s="40" t="e">
        <f>IF(AND('Mapa final'!#REF!="Muy Alta",'Mapa final'!#REF!="Menor"),CONCATENATE("R48C",'Mapa final'!#REF!),"")</f>
        <v>#REF!</v>
      </c>
      <c r="O53" s="87" t="e">
        <f>IF(AND('Mapa final'!#REF!="Muy Alta",'Mapa final'!#REF!="Menor"),CONCATENATE("R48C",'Mapa final'!#REF!),"")</f>
        <v>#REF!</v>
      </c>
      <c r="P53" s="86" t="e">
        <f>IF(AND('Mapa final'!#REF!="Muy Alta",'Mapa final'!#REF!="Moderado"),CONCATENATE("R49C",'Mapa final'!#REF!),"")</f>
        <v>#REF!</v>
      </c>
      <c r="Q53" s="40" t="e">
        <f>IF(AND('Mapa final'!#REF!="Muy Alta",'Mapa final'!#REF!="Moderado"),CONCATENATE("R48C",'Mapa final'!#REF!),"")</f>
        <v>#REF!</v>
      </c>
      <c r="R53" s="87" t="e">
        <f>IF(AND('Mapa final'!#REF!="Muy Alta",'Mapa final'!#REF!="Moderado"),CONCATENATE("R48C",'Mapa final'!#REF!),"")</f>
        <v>#REF!</v>
      </c>
      <c r="S53" s="86" t="e">
        <f>IF(AND('Mapa final'!#REF!="Muy Alta",'Mapa final'!#REF!="Mayor"),CONCATENATE("R49C",'Mapa final'!#REF!),"")</f>
        <v>#REF!</v>
      </c>
      <c r="T53" s="40" t="e">
        <f>IF(AND('Mapa final'!#REF!="Muy Alta",'Mapa final'!#REF!="Mayor"),CONCATENATE("R48C",'Mapa final'!#REF!),"")</f>
        <v>#REF!</v>
      </c>
      <c r="U53" s="87" t="e">
        <f>IF(AND('Mapa final'!#REF!="Muy Alta",'Mapa final'!#REF!="Mayor"),CONCATENATE("R48C",'Mapa final'!#REF!),"")</f>
        <v>#REF!</v>
      </c>
      <c r="V53" s="172" t="e">
        <f>IF(AND('Mapa final'!#REF!="Muy Alta",'Mapa final'!#REF!="Catastrófico"),CONCATENATE("R49C",'Mapa final'!#REF!),"")</f>
        <v>#REF!</v>
      </c>
      <c r="W53" s="173" t="e">
        <f>IF(AND('Mapa final'!#REF!="Muy Alta",'Mapa final'!#REF!="Catastrófico"),CONCATENATE("R48C",'Mapa final'!#REF!),"")</f>
        <v>#REF!</v>
      </c>
      <c r="X53" s="174" t="e">
        <f>IF(AND('Mapa final'!#REF!="Muy Alta",'Mapa final'!#REF!="Catastrófico"),CONCATENATE("R48C",'Mapa final'!#REF!),"")</f>
        <v>#REF!</v>
      </c>
      <c r="Y53" s="41"/>
      <c r="Z53" s="299"/>
      <c r="AA53" s="300"/>
      <c r="AB53" s="300"/>
      <c r="AC53" s="300"/>
      <c r="AD53" s="300"/>
      <c r="AE53" s="30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row>
    <row r="54" spans="1:61" ht="15" customHeight="1" x14ac:dyDescent="0.25">
      <c r="A54" s="41"/>
      <c r="B54" s="308"/>
      <c r="C54" s="309"/>
      <c r="D54" s="310"/>
      <c r="E54" s="295"/>
      <c r="F54" s="294"/>
      <c r="G54" s="294"/>
      <c r="H54" s="294"/>
      <c r="I54" s="294"/>
      <c r="J54" s="86" t="str">
        <f>IF(AND('Mapa final'!$AB$76="Muy Alta",'Mapa final'!$AD$76="Leve"),CONCATENATE("R49C",'Mapa final'!$R$76),"")</f>
        <v/>
      </c>
      <c r="K54" s="40" t="str">
        <f>IF(AND('Mapa final'!$AB$77="Muy Alta",'Mapa final'!$AD$77="Leve"),CONCATENATE("R49C",'Mapa final'!$R$77),"")</f>
        <v/>
      </c>
      <c r="L54" s="87" t="str">
        <f>IF(AND('Mapa final'!$AB$78="Muy Alta",'Mapa final'!$AD$78="Leve"),CONCATENATE("R49C",'Mapa final'!$R$78),"")</f>
        <v/>
      </c>
      <c r="M54" s="86" t="str">
        <f>IF(AND('Mapa final'!$AB$76="Muy Alta",'Mapa final'!$AD$76="Menor"),CONCATENATE("R49C",'Mapa final'!$R$76),"")</f>
        <v/>
      </c>
      <c r="N54" s="40" t="str">
        <f>IF(AND('Mapa final'!$AB$77="Muy Alta",'Mapa final'!$AD$77="Menor"),CONCATENATE("R49C",'Mapa final'!$R$77),"")</f>
        <v/>
      </c>
      <c r="O54" s="87" t="str">
        <f>IF(AND('Mapa final'!$AB$78="Muy Alta",'Mapa final'!$AD$78="Menor"),CONCATENATE("R49C",'Mapa final'!$R$78),"")</f>
        <v/>
      </c>
      <c r="P54" s="86" t="str">
        <f>IF(AND('Mapa final'!$AB$76="Muy Alta",'Mapa final'!$AD$76="Moderado"),CONCATENATE("R49C",'Mapa final'!$R$76),"")</f>
        <v/>
      </c>
      <c r="Q54" s="40" t="str">
        <f>IF(AND('Mapa final'!$AB$77="Muy Alta",'Mapa final'!$AD$77="Moderado"),CONCATENATE("R49C",'Mapa final'!$R$77),"")</f>
        <v/>
      </c>
      <c r="R54" s="87" t="str">
        <f>IF(AND('Mapa final'!$AB$78="Muy Alta",'Mapa final'!$AD$78="Moderado"),CONCATENATE("R49C",'Mapa final'!$R$78),"")</f>
        <v/>
      </c>
      <c r="S54" s="86" t="str">
        <f>IF(AND('Mapa final'!$AB$76="Muy Alta",'Mapa final'!$AD$76="Mayor"),CONCATENATE("R49C",'Mapa final'!$R$76),"")</f>
        <v/>
      </c>
      <c r="T54" s="40" t="str">
        <f>IF(AND('Mapa final'!$AB$77="Muy Alta",'Mapa final'!$AD$77="Mayor"),CONCATENATE("R49C",'Mapa final'!$R$77),"")</f>
        <v/>
      </c>
      <c r="U54" s="87" t="str">
        <f>IF(AND('Mapa final'!$AB$78="Muy Alta",'Mapa final'!$AD$78="Mayor"),CONCATENATE("R49C",'Mapa final'!$R$78),"")</f>
        <v/>
      </c>
      <c r="V54" s="172" t="str">
        <f>IF(AND('Mapa final'!$AB$76="Muy Alta",'Mapa final'!$AD$76="Catastrófico"),CONCATENATE("R49C",'Mapa final'!$R$76),"")</f>
        <v/>
      </c>
      <c r="W54" s="173" t="str">
        <f>IF(AND('Mapa final'!$AB$77="Muy Alta",'Mapa final'!$AD$77="Catastrófico"),CONCATENATE("R49C",'Mapa final'!$R$77),"")</f>
        <v/>
      </c>
      <c r="X54" s="174" t="str">
        <f>IF(AND('Mapa final'!$AB$78="Muy Alta",'Mapa final'!$AD$78="Catastrófico"),CONCATENATE("R49C",'Mapa final'!$R$78),"")</f>
        <v/>
      </c>
      <c r="Y54" s="41"/>
      <c r="Z54" s="299"/>
      <c r="AA54" s="300"/>
      <c r="AB54" s="300"/>
      <c r="AC54" s="300"/>
      <c r="AD54" s="300"/>
      <c r="AE54" s="30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row>
    <row r="55" spans="1:61" ht="15" customHeight="1" thickBot="1" x14ac:dyDescent="0.3">
      <c r="A55" s="41"/>
      <c r="B55" s="308"/>
      <c r="C55" s="309"/>
      <c r="D55" s="310"/>
      <c r="E55" s="295"/>
      <c r="F55" s="294"/>
      <c r="G55" s="294"/>
      <c r="H55" s="294"/>
      <c r="I55" s="294"/>
      <c r="J55" s="86" t="str">
        <f>IF(AND('Mapa final'!$AB$79="Muy Alta",'Mapa final'!$AD$79="Leve"),CONCATENATE("R50C",'Mapa final'!$R$79),"")</f>
        <v/>
      </c>
      <c r="K55" s="40" t="str">
        <f>IF(AND('Mapa final'!$AB$80="Muy Alta",'Mapa final'!$AD$80="Leve"),CONCATENATE("R50C",'Mapa final'!$R$80),"")</f>
        <v/>
      </c>
      <c r="L55" s="87" t="str">
        <f>IF(AND('Mapa final'!$AB$81="Muy Alta",'Mapa final'!$AD$81="Leve"),CONCATENATE("R50C",'Mapa final'!$R$81),"")</f>
        <v/>
      </c>
      <c r="M55" s="86" t="str">
        <f>IF(AND('Mapa final'!$AB$79="Muy Alta",'Mapa final'!$AD$79="Menor"),CONCATENATE("R50C",'Mapa final'!$R$79),"")</f>
        <v/>
      </c>
      <c r="N55" s="40" t="str">
        <f>IF(AND('Mapa final'!$AB$80="Muy Alta",'Mapa final'!$AD$80="Menor"),CONCATENATE("R50C",'Mapa final'!$R$80),"")</f>
        <v/>
      </c>
      <c r="O55" s="87" t="str">
        <f>IF(AND('Mapa final'!$AB$81="Muy Alta",'Mapa final'!$AD$81="Menor"),CONCATENATE("R50C",'Mapa final'!$R$81),"")</f>
        <v/>
      </c>
      <c r="P55" s="86" t="str">
        <f>IF(AND('Mapa final'!$AB$79="Muy Alta",'Mapa final'!$AD$79="Moderado"),CONCATENATE("R50C",'Mapa final'!$R$79),"")</f>
        <v/>
      </c>
      <c r="Q55" s="40" t="str">
        <f>IF(AND('Mapa final'!$AB$80="Muy Alta",'Mapa final'!$AD$80="Moderado"),CONCATENATE("R50C",'Mapa final'!$R$80),"")</f>
        <v/>
      </c>
      <c r="R55" s="87" t="str">
        <f>IF(AND('Mapa final'!$AB$81="Muy Alta",'Mapa final'!$AD$81="Moderado"),CONCATENATE("R50C",'Mapa final'!$R$81),"")</f>
        <v/>
      </c>
      <c r="S55" s="86" t="str">
        <f>IF(AND('Mapa final'!$AB$79="Muy Alta",'Mapa final'!$AD$79="Mayor"),CONCATENATE("R50C",'Mapa final'!$R$79),"")</f>
        <v/>
      </c>
      <c r="T55" s="40" t="str">
        <f>IF(AND('Mapa final'!$AB$80="Muy Alta",'Mapa final'!$AD$80="Mayor"),CONCATENATE("R50C",'Mapa final'!$R$80),"")</f>
        <v/>
      </c>
      <c r="U55" s="87" t="str">
        <f>IF(AND('Mapa final'!$AB$81="Muy Alta",'Mapa final'!$AD$81="Mayor"),CONCATENATE("R50C",'Mapa final'!$R$81),"")</f>
        <v/>
      </c>
      <c r="V55" s="193" t="str">
        <f>IF(AND('Mapa final'!$AB$79="Muy Alta",'Mapa final'!$AD$79="Catastrófico"),CONCATENATE("R50C",'Mapa final'!$R$79),"")</f>
        <v/>
      </c>
      <c r="W55" s="194" t="str">
        <f>IF(AND('Mapa final'!$AB$80="Muy Alta",'Mapa final'!$AD$80="Catastrófico"),CONCATENATE("R50C",'Mapa final'!$R$80),"")</f>
        <v/>
      </c>
      <c r="X55" s="195" t="str">
        <f>IF(AND('Mapa final'!$AB$81="Muy Alta",'Mapa final'!$AD$81="Catastrófico"),CONCATENATE("R50C",'Mapa final'!$R$81),"")</f>
        <v/>
      </c>
      <c r="Y55" s="41"/>
      <c r="Z55" s="299"/>
      <c r="AA55" s="300"/>
      <c r="AB55" s="300"/>
      <c r="AC55" s="300"/>
      <c r="AD55" s="300"/>
      <c r="AE55" s="30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row>
    <row r="56" spans="1:61" ht="15" customHeight="1" x14ac:dyDescent="0.25">
      <c r="A56" s="41"/>
      <c r="B56" s="308"/>
      <c r="C56" s="309"/>
      <c r="D56" s="310"/>
      <c r="E56" s="291" t="s">
        <v>106</v>
      </c>
      <c r="F56" s="292"/>
      <c r="G56" s="292"/>
      <c r="H56" s="292"/>
      <c r="I56" s="292"/>
      <c r="J56" s="175" t="str">
        <f ca="1">IF(AND('Mapa final'!$AB$7="Alta",'Mapa final'!$AD$7="Moderado"),CONCATENATE("R1C",'Mapa final'!$R$7),"")</f>
        <v/>
      </c>
      <c r="K56" s="176" t="e">
        <f>IF(AND('Mapa final'!#REF!="Alta",'Mapa final'!#REF!="Moderado"),CONCATENATE("R1C",'Mapa final'!#REF!),"")</f>
        <v>#REF!</v>
      </c>
      <c r="L56" s="177" t="e">
        <f>IF(AND('Mapa final'!#REF!="Alta",'Mapa final'!#REF!="Moderado"),CONCATENATE("R1C",'Mapa final'!#REF!),"")</f>
        <v>#REF!</v>
      </c>
      <c r="M56" s="175" t="str">
        <f ca="1">IF(AND('Mapa final'!$AB$7="Alta",'Mapa final'!$AD$7="Moderado"),CONCATENATE("R1C",'Mapa final'!$R$7),"")</f>
        <v/>
      </c>
      <c r="N56" s="176" t="e">
        <f>IF(AND('Mapa final'!#REF!="Alta",'Mapa final'!#REF!="Moderado"),CONCATENATE("R1C",'Mapa final'!#REF!),"")</f>
        <v>#REF!</v>
      </c>
      <c r="O56" s="177" t="e">
        <f>IF(AND('Mapa final'!#REF!="Alta",'Mapa final'!#REF!="Moderado"),CONCATENATE("R1C",'Mapa final'!#REF!),"")</f>
        <v>#REF!</v>
      </c>
      <c r="P56" s="83" t="str">
        <f ca="1">IF(AND('Mapa final'!$AB$7="Alta",'Mapa final'!$AD$7="Moderado"),CONCATENATE("R1C",'Mapa final'!$R$7),"")</f>
        <v/>
      </c>
      <c r="Q56" s="84" t="e">
        <f>IF(AND('Mapa final'!#REF!="Alta",'Mapa final'!#REF!="Moderado"),CONCATENATE("R1C",'Mapa final'!#REF!),"")</f>
        <v>#REF!</v>
      </c>
      <c r="R56" s="85" t="e">
        <f>IF(AND('Mapa final'!#REF!="Alta",'Mapa final'!#REF!="Moderado"),CONCATENATE("R1C",'Mapa final'!#REF!),"")</f>
        <v>#REF!</v>
      </c>
      <c r="S56" s="83" t="str">
        <f ca="1">IF(AND('Mapa final'!$AB$7="Alta",'Mapa final'!$AD$7="Mayor"),CONCATENATE("R1C",'Mapa final'!$R$7),"")</f>
        <v/>
      </c>
      <c r="T56" s="84" t="e">
        <f>IF(AND('Mapa final'!#REF!="Alta",'Mapa final'!#REF!="Mayor"),CONCATENATE("R1C",'Mapa final'!#REF!),"")</f>
        <v>#REF!</v>
      </c>
      <c r="U56" s="85" t="e">
        <f>IF(AND('Mapa final'!#REF!="Alta",'Mapa final'!#REF!="Mayor"),CONCATENATE("R1C",'Mapa final'!#REF!),"")</f>
        <v>#REF!</v>
      </c>
      <c r="V56" s="169" t="str">
        <f ca="1">IF(AND('Mapa final'!$AB$7="Alta",'Mapa final'!$AD$7="Catastrófico"),CONCATENATE("R1C",'Mapa final'!$R$7),"")</f>
        <v/>
      </c>
      <c r="W56" s="170" t="e">
        <f>IF(AND('Mapa final'!#REF!="Alta",'Mapa final'!#REF!="Catastrófico"),CONCATENATE("R1C",'Mapa final'!#REF!),"")</f>
        <v>#REF!</v>
      </c>
      <c r="X56" s="171" t="e">
        <f>IF(AND('Mapa final'!#REF!="Alta",'Mapa final'!#REF!="Catastrófico"),CONCATENATE("R1C",'Mapa final'!#REF!),"")</f>
        <v>#REF!</v>
      </c>
      <c r="Y56" s="41"/>
      <c r="Z56" s="285" t="s">
        <v>74</v>
      </c>
      <c r="AA56" s="286"/>
      <c r="AB56" s="286"/>
      <c r="AC56" s="286"/>
      <c r="AD56" s="286"/>
      <c r="AE56" s="287"/>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row>
    <row r="57" spans="1:61" ht="15" customHeight="1" x14ac:dyDescent="0.25">
      <c r="A57" s="41"/>
      <c r="B57" s="308"/>
      <c r="C57" s="309"/>
      <c r="D57" s="310"/>
      <c r="E57" s="293"/>
      <c r="F57" s="294"/>
      <c r="G57" s="294"/>
      <c r="H57" s="294"/>
      <c r="I57" s="294"/>
      <c r="J57" s="178" t="str">
        <f ca="1">IF(AND('Mapa final'!$AB$8="Alta",'Mapa final'!$AD$8="Moderado"),CONCATENATE("R2C",'Mapa final'!$R$8),"")</f>
        <v/>
      </c>
      <c r="K57" s="179" t="e">
        <f>IF(AND('Mapa final'!#REF!="Alta",'Mapa final'!#REF!="Moderado"),CONCATENATE("R2C",'Mapa final'!#REF!),"")</f>
        <v>#REF!</v>
      </c>
      <c r="L57" s="180" t="e">
        <f>IF(AND('Mapa final'!#REF!="Alta",'Mapa final'!#REF!="Moderado"),CONCATENATE("R2C",'Mapa final'!#REF!),"")</f>
        <v>#REF!</v>
      </c>
      <c r="M57" s="178" t="str">
        <f ca="1">IF(AND('Mapa final'!$AB$8="Alta",'Mapa final'!$AD$8="Moderado"),CONCATENATE("R2C",'Mapa final'!$R$8),"")</f>
        <v/>
      </c>
      <c r="N57" s="179" t="e">
        <f>IF(AND('Mapa final'!#REF!="Alta",'Mapa final'!#REF!="Moderado"),CONCATENATE("R2C",'Mapa final'!#REF!),"")</f>
        <v>#REF!</v>
      </c>
      <c r="O57" s="180" t="e">
        <f>IF(AND('Mapa final'!#REF!="Alta",'Mapa final'!#REF!="Moderado"),CONCATENATE("R2C",'Mapa final'!#REF!),"")</f>
        <v>#REF!</v>
      </c>
      <c r="P57" s="86" t="str">
        <f ca="1">IF(AND('Mapa final'!$AB$8="Alta",'Mapa final'!$AD$8="Moderado"),CONCATENATE("R2C",'Mapa final'!$R$8),"")</f>
        <v/>
      </c>
      <c r="Q57" s="40" t="e">
        <f>IF(AND('Mapa final'!#REF!="Alta",'Mapa final'!#REF!="Moderado"),CONCATENATE("R2C",'Mapa final'!#REF!),"")</f>
        <v>#REF!</v>
      </c>
      <c r="R57" s="87" t="e">
        <f>IF(AND('Mapa final'!#REF!="Alta",'Mapa final'!#REF!="Moderado"),CONCATENATE("R2C",'Mapa final'!#REF!),"")</f>
        <v>#REF!</v>
      </c>
      <c r="S57" s="86" t="str">
        <f ca="1">IF(AND('Mapa final'!$AB$8="Alta",'Mapa final'!$AD$8="Mayor"),CONCATENATE("R2C",'Mapa final'!$R$8),"")</f>
        <v/>
      </c>
      <c r="T57" s="40" t="e">
        <f>IF(AND('Mapa final'!#REF!="Alta",'Mapa final'!#REF!="Mayor"),CONCATENATE("R2C",'Mapa final'!#REF!),"")</f>
        <v>#REF!</v>
      </c>
      <c r="U57" s="87" t="e">
        <f>IF(AND('Mapa final'!#REF!="Alta",'Mapa final'!#REF!="Mayor"),CONCATENATE("R2C",'Mapa final'!#REF!),"")</f>
        <v>#REF!</v>
      </c>
      <c r="V57" s="172" t="str">
        <f ca="1">IF(AND('Mapa final'!$AB$8="Alta",'Mapa final'!$AD$8="Catastrófico"),CONCATENATE("R2C",'Mapa final'!$R$8),"")</f>
        <v/>
      </c>
      <c r="W57" s="173" t="e">
        <f>IF(AND('Mapa final'!#REF!="Alta",'Mapa final'!#REF!="Catastrófico"),CONCATENATE("R2C",'Mapa final'!#REF!),"")</f>
        <v>#REF!</v>
      </c>
      <c r="X57" s="174" t="e">
        <f>IF(AND('Mapa final'!#REF!="Alta",'Mapa final'!#REF!="Catastrófico"),CONCATENATE("R2C",'Mapa final'!#REF!),"")</f>
        <v>#REF!</v>
      </c>
      <c r="Y57" s="41"/>
      <c r="Z57" s="288"/>
      <c r="AA57" s="289"/>
      <c r="AB57" s="289"/>
      <c r="AC57" s="289"/>
      <c r="AD57" s="289"/>
      <c r="AE57" s="290"/>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row>
    <row r="58" spans="1:61" ht="15" customHeight="1" x14ac:dyDescent="0.25">
      <c r="A58" s="41"/>
      <c r="B58" s="308"/>
      <c r="C58" s="309"/>
      <c r="D58" s="310"/>
      <c r="E58" s="295"/>
      <c r="F58" s="294"/>
      <c r="G58" s="294"/>
      <c r="H58" s="294"/>
      <c r="I58" s="294"/>
      <c r="J58" s="178" t="str">
        <f ca="1">IF(AND('Mapa final'!$AB$9="Alta",'Mapa final'!$AD$9="Moderado"),CONCATENATE("R3C",'Mapa final'!$R$9),"")</f>
        <v/>
      </c>
      <c r="K58" s="179" t="e">
        <f>IF(AND('Mapa final'!#REF!="Alta",'Mapa final'!#REF!="Moderado"),CONCATENATE("R3C",'Mapa final'!#REF!),"")</f>
        <v>#REF!</v>
      </c>
      <c r="L58" s="180" t="e">
        <f>IF(AND('Mapa final'!#REF!="Alta",'Mapa final'!#REF!="Moderado"),CONCATENATE("R3C",'Mapa final'!#REF!),"")</f>
        <v>#REF!</v>
      </c>
      <c r="M58" s="178" t="str">
        <f ca="1">IF(AND('Mapa final'!$AB$9="Alta",'Mapa final'!$AD$9="Moderado"),CONCATENATE("R3C",'Mapa final'!$R$9),"")</f>
        <v/>
      </c>
      <c r="N58" s="179" t="e">
        <f>IF(AND('Mapa final'!#REF!="Alta",'Mapa final'!#REF!="Moderado"),CONCATENATE("R3C",'Mapa final'!#REF!),"")</f>
        <v>#REF!</v>
      </c>
      <c r="O58" s="180" t="e">
        <f>IF(AND('Mapa final'!#REF!="Alta",'Mapa final'!#REF!="Moderado"),CONCATENATE("R3C",'Mapa final'!#REF!),"")</f>
        <v>#REF!</v>
      </c>
      <c r="P58" s="86" t="str">
        <f ca="1">IF(AND('Mapa final'!$AB$9="Alta",'Mapa final'!$AD$9="Moderado"),CONCATENATE("R3C",'Mapa final'!$R$9),"")</f>
        <v/>
      </c>
      <c r="Q58" s="40" t="e">
        <f>IF(AND('Mapa final'!#REF!="Alta",'Mapa final'!#REF!="Moderado"),CONCATENATE("R3C",'Mapa final'!#REF!),"")</f>
        <v>#REF!</v>
      </c>
      <c r="R58" s="87" t="e">
        <f>IF(AND('Mapa final'!#REF!="Alta",'Mapa final'!#REF!="Moderado"),CONCATENATE("R3C",'Mapa final'!#REF!),"")</f>
        <v>#REF!</v>
      </c>
      <c r="S58" s="86" t="str">
        <f ca="1">IF(AND('Mapa final'!$AB$9="Alta",'Mapa final'!$AD$9="Mayor"),CONCATENATE("R3C",'Mapa final'!$R$9),"")</f>
        <v/>
      </c>
      <c r="T58" s="40" t="e">
        <f>IF(AND('Mapa final'!#REF!="Alta",'Mapa final'!#REF!="Mayor"),CONCATENATE("R3C",'Mapa final'!#REF!),"")</f>
        <v>#REF!</v>
      </c>
      <c r="U58" s="87" t="e">
        <f>IF(AND('Mapa final'!#REF!="Alta",'Mapa final'!#REF!="Mayor"),CONCATENATE("R3C",'Mapa final'!#REF!),"")</f>
        <v>#REF!</v>
      </c>
      <c r="V58" s="172" t="str">
        <f ca="1">IF(AND('Mapa final'!$AB$9="Alta",'Mapa final'!$AD$9="Catastrófico"),CONCATENATE("R3C",'Mapa final'!$R$9),"")</f>
        <v/>
      </c>
      <c r="W58" s="173" t="e">
        <f>IF(AND('Mapa final'!#REF!="Alta",'Mapa final'!#REF!="Catastrófico"),CONCATENATE("R3C",'Mapa final'!#REF!),"")</f>
        <v>#REF!</v>
      </c>
      <c r="X58" s="174" t="e">
        <f>IF(AND('Mapa final'!#REF!="Alta",'Mapa final'!#REF!="Catastrófico"),CONCATENATE("R3C",'Mapa final'!#REF!),"")</f>
        <v>#REF!</v>
      </c>
      <c r="Y58" s="41"/>
      <c r="Z58" s="288"/>
      <c r="AA58" s="289"/>
      <c r="AB58" s="289"/>
      <c r="AC58" s="289"/>
      <c r="AD58" s="289"/>
      <c r="AE58" s="290"/>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row>
    <row r="59" spans="1:61" ht="15" customHeight="1" x14ac:dyDescent="0.25">
      <c r="A59" s="41"/>
      <c r="B59" s="308"/>
      <c r="C59" s="309"/>
      <c r="D59" s="310"/>
      <c r="E59" s="295"/>
      <c r="F59" s="294"/>
      <c r="G59" s="294"/>
      <c r="H59" s="294"/>
      <c r="I59" s="294"/>
      <c r="J59" s="178" t="str">
        <f ca="1">IF(AND('Mapa final'!$AB$10="Alta",'Mapa final'!$AD$10="Moderado"),CONCATENATE("R4C",'Mapa final'!$R$10),"")</f>
        <v/>
      </c>
      <c r="K59" s="179" t="e">
        <f>IF(AND('Mapa final'!#REF!="Alta",'Mapa final'!#REF!="Moderado"),CONCATENATE("R4C",'Mapa final'!#REF!),"")</f>
        <v>#REF!</v>
      </c>
      <c r="L59" s="180" t="e">
        <f>IF(AND('Mapa final'!#REF!="Alta",'Mapa final'!#REF!="Moderado"),CONCATENATE("R4C",'Mapa final'!#REF!),"")</f>
        <v>#REF!</v>
      </c>
      <c r="M59" s="178" t="str">
        <f ca="1">IF(AND('Mapa final'!$AB$10="Alta",'Mapa final'!$AD$10="Moderado"),CONCATENATE("R4C",'Mapa final'!$R$10),"")</f>
        <v/>
      </c>
      <c r="N59" s="179" t="e">
        <f>IF(AND('Mapa final'!#REF!="Alta",'Mapa final'!#REF!="Moderado"),CONCATENATE("R4C",'Mapa final'!#REF!),"")</f>
        <v>#REF!</v>
      </c>
      <c r="O59" s="180" t="e">
        <f>IF(AND('Mapa final'!#REF!="Alta",'Mapa final'!#REF!="Moderado"),CONCATENATE("R4C",'Mapa final'!#REF!),"")</f>
        <v>#REF!</v>
      </c>
      <c r="P59" s="86" t="str">
        <f ca="1">IF(AND('Mapa final'!$AB$10="Alta",'Mapa final'!$AD$10="Moderado"),CONCATENATE("R4C",'Mapa final'!$R$10),"")</f>
        <v/>
      </c>
      <c r="Q59" s="40" t="e">
        <f>IF(AND('Mapa final'!#REF!="Alta",'Mapa final'!#REF!="Moderado"),CONCATENATE("R4C",'Mapa final'!#REF!),"")</f>
        <v>#REF!</v>
      </c>
      <c r="R59" s="87" t="e">
        <f>IF(AND('Mapa final'!#REF!="Alta",'Mapa final'!#REF!="Moderado"),CONCATENATE("R4C",'Mapa final'!#REF!),"")</f>
        <v>#REF!</v>
      </c>
      <c r="S59" s="86" t="str">
        <f ca="1">IF(AND('Mapa final'!$AB$10="Alta",'Mapa final'!$AD$10="Mayor"),CONCATENATE("R4C",'Mapa final'!$R$10),"")</f>
        <v/>
      </c>
      <c r="T59" s="40" t="e">
        <f>IF(AND('Mapa final'!#REF!="Alta",'Mapa final'!#REF!="Mayor"),CONCATENATE("R4C",'Mapa final'!#REF!),"")</f>
        <v>#REF!</v>
      </c>
      <c r="U59" s="87" t="e">
        <f>IF(AND('Mapa final'!#REF!="Alta",'Mapa final'!#REF!="Mayor"),CONCATENATE("R4C",'Mapa final'!#REF!),"")</f>
        <v>#REF!</v>
      </c>
      <c r="V59" s="172" t="str">
        <f ca="1">IF(AND('Mapa final'!$AB$10="Alta",'Mapa final'!$AD$10="Catastrófico"),CONCATENATE("R4C",'Mapa final'!$R$10),"")</f>
        <v/>
      </c>
      <c r="W59" s="173" t="e">
        <f>IF(AND('Mapa final'!#REF!="Alta",'Mapa final'!#REF!="Catastrófico"),CONCATENATE("R4C",'Mapa final'!#REF!),"")</f>
        <v>#REF!</v>
      </c>
      <c r="X59" s="174" t="e">
        <f>IF(AND('Mapa final'!#REF!="Alta",'Mapa final'!#REF!="Catastrófico"),CONCATENATE("R4C",'Mapa final'!#REF!),"")</f>
        <v>#REF!</v>
      </c>
      <c r="Y59" s="41"/>
      <c r="Z59" s="288"/>
      <c r="AA59" s="289"/>
      <c r="AB59" s="289"/>
      <c r="AC59" s="289"/>
      <c r="AD59" s="289"/>
      <c r="AE59" s="290"/>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row>
    <row r="60" spans="1:61" ht="12" customHeight="1" x14ac:dyDescent="0.25">
      <c r="A60" s="41"/>
      <c r="B60" s="308"/>
      <c r="C60" s="309"/>
      <c r="D60" s="310"/>
      <c r="E60" s="295"/>
      <c r="F60" s="294"/>
      <c r="G60" s="294"/>
      <c r="H60" s="294"/>
      <c r="I60" s="294"/>
      <c r="J60" s="178" t="str">
        <f ca="1">IF(AND('Mapa final'!$AB$11="Alta",'Mapa final'!$AD$11="Moderado"),CONCATENATE("R5C",'Mapa final'!$R$11),"")</f>
        <v/>
      </c>
      <c r="K60" s="179" t="e">
        <f>IF(AND('Mapa final'!#REF!="Alta",'Mapa final'!#REF!="Moderado"),CONCATENATE("R5C",'Mapa final'!#REF!),"")</f>
        <v>#REF!</v>
      </c>
      <c r="L60" s="180" t="e">
        <f>IF(AND('Mapa final'!#REF!="Alta",'Mapa final'!#REF!="Moderado"),CONCATENATE("R5C",'Mapa final'!#REF!),"")</f>
        <v>#REF!</v>
      </c>
      <c r="M60" s="178" t="str">
        <f ca="1">IF(AND('Mapa final'!$AB$11="Alta",'Mapa final'!$AD$11="Moderado"),CONCATENATE("R5C",'Mapa final'!$R$11),"")</f>
        <v/>
      </c>
      <c r="N60" s="179" t="e">
        <f>IF(AND('Mapa final'!#REF!="Alta",'Mapa final'!#REF!="Moderado"),CONCATENATE("R5C",'Mapa final'!#REF!),"")</f>
        <v>#REF!</v>
      </c>
      <c r="O60" s="180" t="e">
        <f>IF(AND('Mapa final'!#REF!="Alta",'Mapa final'!#REF!="Moderado"),CONCATENATE("R5C",'Mapa final'!#REF!),"")</f>
        <v>#REF!</v>
      </c>
      <c r="P60" s="86" t="str">
        <f ca="1">IF(AND('Mapa final'!$AB$11="Alta",'Mapa final'!$AD$11="Moderado"),CONCATENATE("R5C",'Mapa final'!$R$11),"")</f>
        <v/>
      </c>
      <c r="Q60" s="40" t="e">
        <f>IF(AND('Mapa final'!#REF!="Alta",'Mapa final'!#REF!="Moderado"),CONCATENATE("R5C",'Mapa final'!#REF!),"")</f>
        <v>#REF!</v>
      </c>
      <c r="R60" s="87" t="e">
        <f>IF(AND('Mapa final'!#REF!="Alta",'Mapa final'!#REF!="Moderado"),CONCATENATE("R5C",'Mapa final'!#REF!),"")</f>
        <v>#REF!</v>
      </c>
      <c r="S60" s="86" t="str">
        <f ca="1">IF(AND('Mapa final'!$AB$11="Alta",'Mapa final'!$AD$11="Mayor"),CONCATENATE("R5C",'Mapa final'!$R$11),"")</f>
        <v/>
      </c>
      <c r="T60" s="40" t="e">
        <f>IF(AND('Mapa final'!#REF!="Alta",'Mapa final'!#REF!="Mayor"),CONCATENATE("R5C",'Mapa final'!#REF!),"")</f>
        <v>#REF!</v>
      </c>
      <c r="U60" s="87" t="e">
        <f>IF(AND('Mapa final'!#REF!="Alta",'Mapa final'!#REF!="Mayor"),CONCATENATE("R5C",'Mapa final'!#REF!),"")</f>
        <v>#REF!</v>
      </c>
      <c r="V60" s="172" t="str">
        <f ca="1">IF(AND('Mapa final'!$AB$11="Alta",'Mapa final'!$AD$11="Catastrófico"),CONCATENATE("R5C",'Mapa final'!$R$11),"")</f>
        <v/>
      </c>
      <c r="W60" s="173" t="e">
        <f>IF(AND('Mapa final'!#REF!="Alta",'Mapa final'!#REF!="Catastrófico"),CONCATENATE("R5C",'Mapa final'!#REF!),"")</f>
        <v>#REF!</v>
      </c>
      <c r="X60" s="174" t="e">
        <f>IF(AND('Mapa final'!#REF!="Alta",'Mapa final'!#REF!="Catastrófico"),CONCATENATE("R5C",'Mapa final'!#REF!),"")</f>
        <v>#REF!</v>
      </c>
      <c r="Y60" s="41"/>
      <c r="Z60" s="288"/>
      <c r="AA60" s="289"/>
      <c r="AB60" s="289"/>
      <c r="AC60" s="289"/>
      <c r="AD60" s="289"/>
      <c r="AE60" s="290"/>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row>
    <row r="61" spans="1:61" ht="12" customHeight="1" x14ac:dyDescent="0.25">
      <c r="A61" s="41"/>
      <c r="B61" s="308"/>
      <c r="C61" s="309"/>
      <c r="D61" s="310"/>
      <c r="E61" s="295"/>
      <c r="F61" s="294"/>
      <c r="G61" s="294"/>
      <c r="H61" s="294"/>
      <c r="I61" s="294"/>
      <c r="J61" s="178" t="str">
        <f ca="1">IF(AND('Mapa final'!$AB$12="Alta",'Mapa final'!$AD$12="Moderado"),CONCATENATE("R6C",'Mapa final'!$R$12),"")</f>
        <v/>
      </c>
      <c r="K61" s="179" t="e">
        <f>IF(AND('Mapa final'!#REF!="Alta",'Mapa final'!#REF!="Moderado"),CONCATENATE("R6C",'Mapa final'!#REF!),"")</f>
        <v>#REF!</v>
      </c>
      <c r="L61" s="180" t="e">
        <f>IF(AND('Mapa final'!#REF!="Alta",'Mapa final'!#REF!="Moderado"),CONCATENATE("R6C",'Mapa final'!#REF!),"")</f>
        <v>#REF!</v>
      </c>
      <c r="M61" s="178" t="str">
        <f ca="1">IF(AND('Mapa final'!$AB$12="Alta",'Mapa final'!$AD$12="Moderado"),CONCATENATE("R6C",'Mapa final'!$R$12),"")</f>
        <v/>
      </c>
      <c r="N61" s="179" t="e">
        <f>IF(AND('Mapa final'!#REF!="Alta",'Mapa final'!#REF!="Moderado"),CONCATENATE("R6C",'Mapa final'!#REF!),"")</f>
        <v>#REF!</v>
      </c>
      <c r="O61" s="180" t="e">
        <f>IF(AND('Mapa final'!#REF!="Alta",'Mapa final'!#REF!="Moderado"),CONCATENATE("R6C",'Mapa final'!#REF!),"")</f>
        <v>#REF!</v>
      </c>
      <c r="P61" s="86" t="str">
        <f ca="1">IF(AND('Mapa final'!$AB$12="Alta",'Mapa final'!$AD$12="Moderado"),CONCATENATE("R6C",'Mapa final'!$R$12),"")</f>
        <v/>
      </c>
      <c r="Q61" s="40" t="e">
        <f>IF(AND('Mapa final'!#REF!="Alta",'Mapa final'!#REF!="Moderado"),CONCATENATE("R6C",'Mapa final'!#REF!),"")</f>
        <v>#REF!</v>
      </c>
      <c r="R61" s="87" t="e">
        <f>IF(AND('Mapa final'!#REF!="Alta",'Mapa final'!#REF!="Moderado"),CONCATENATE("R6C",'Mapa final'!#REF!),"")</f>
        <v>#REF!</v>
      </c>
      <c r="S61" s="86" t="str">
        <f ca="1">IF(AND('Mapa final'!$AB$12="Alta",'Mapa final'!$AD$12="Mayor"),CONCATENATE("R6C",'Mapa final'!$R$12),"")</f>
        <v/>
      </c>
      <c r="T61" s="40" t="e">
        <f>IF(AND('Mapa final'!#REF!="Alta",'Mapa final'!#REF!="Mayor"),CONCATENATE("R6C",'Mapa final'!#REF!),"")</f>
        <v>#REF!</v>
      </c>
      <c r="U61" s="87" t="e">
        <f>IF(AND('Mapa final'!#REF!="Alta",'Mapa final'!#REF!="Mayor"),CONCATENATE("R6C",'Mapa final'!#REF!),"")</f>
        <v>#REF!</v>
      </c>
      <c r="V61" s="172" t="str">
        <f ca="1">IF(AND('Mapa final'!$AB$12="Alta",'Mapa final'!$AD$12="Catastrófico"),CONCATENATE("R6C",'Mapa final'!$R$12),"")</f>
        <v/>
      </c>
      <c r="W61" s="173" t="e">
        <f>IF(AND('Mapa final'!#REF!="Alta",'Mapa final'!#REF!="Catastrófico"),CONCATENATE("R6C",'Mapa final'!#REF!),"")</f>
        <v>#REF!</v>
      </c>
      <c r="X61" s="174" t="e">
        <f>IF(AND('Mapa final'!#REF!="Alta",'Mapa final'!#REF!="Catastrófico"),CONCATENATE("R6C",'Mapa final'!#REF!),"")</f>
        <v>#REF!</v>
      </c>
      <c r="Y61" s="41"/>
      <c r="Z61" s="288"/>
      <c r="AA61" s="289"/>
      <c r="AB61" s="289"/>
      <c r="AC61" s="289"/>
      <c r="AD61" s="289"/>
      <c r="AE61" s="290"/>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row>
    <row r="62" spans="1:61" ht="12" customHeight="1" x14ac:dyDescent="0.25">
      <c r="A62" s="41"/>
      <c r="B62" s="308"/>
      <c r="C62" s="309"/>
      <c r="D62" s="310"/>
      <c r="E62" s="295"/>
      <c r="F62" s="294"/>
      <c r="G62" s="294"/>
      <c r="H62" s="294"/>
      <c r="I62" s="294"/>
      <c r="J62" s="178" t="str">
        <f ca="1">IF(AND('Mapa final'!$AB$13="Alta",'Mapa final'!$AD$13="Moderado"),CONCATENATE("R7C",'Mapa final'!$R$13),"")</f>
        <v/>
      </c>
      <c r="K62" s="179" t="str">
        <f>IF(AND('Mapa final'!$AB$14="Alta",'Mapa final'!$AD$14="Moderado"),CONCATENATE("R7C",'Mapa final'!$R$14),"")</f>
        <v/>
      </c>
      <c r="L62" s="180" t="e">
        <f>IF(AND('Mapa final'!#REF!="Alta",'Mapa final'!#REF!="Moderado"),CONCATENATE("R7C",'Mapa final'!#REF!),"")</f>
        <v>#REF!</v>
      </c>
      <c r="M62" s="178" t="str">
        <f ca="1">IF(AND('Mapa final'!$AB$13="Alta",'Mapa final'!$AD$13="Moderado"),CONCATENATE("R7C",'Mapa final'!$R$13),"")</f>
        <v/>
      </c>
      <c r="N62" s="179" t="str">
        <f>IF(AND('Mapa final'!$AB$14="Alta",'Mapa final'!$AD$14="Moderado"),CONCATENATE("R7C",'Mapa final'!$R$14),"")</f>
        <v/>
      </c>
      <c r="O62" s="180" t="e">
        <f>IF(AND('Mapa final'!#REF!="Alta",'Mapa final'!#REF!="Moderado"),CONCATENATE("R7C",'Mapa final'!#REF!),"")</f>
        <v>#REF!</v>
      </c>
      <c r="P62" s="86" t="str">
        <f ca="1">IF(AND('Mapa final'!$AB$13="Alta",'Mapa final'!$AD$13="Moderado"),CONCATENATE("R7C",'Mapa final'!$R$13),"")</f>
        <v/>
      </c>
      <c r="Q62" s="40" t="str">
        <f>IF(AND('Mapa final'!$AB$14="Alta",'Mapa final'!$AD$14="Moderado"),CONCATENATE("R7C",'Mapa final'!$R$14),"")</f>
        <v/>
      </c>
      <c r="R62" s="87" t="e">
        <f>IF(AND('Mapa final'!#REF!="Alta",'Mapa final'!#REF!="Moderado"),CONCATENATE("R7C",'Mapa final'!#REF!),"")</f>
        <v>#REF!</v>
      </c>
      <c r="S62" s="86" t="str">
        <f ca="1">IF(AND('Mapa final'!$AB$13="Alta",'Mapa final'!$AD$13="Mayor"),CONCATENATE("R7C",'Mapa final'!$R$13),"")</f>
        <v/>
      </c>
      <c r="T62" s="40" t="str">
        <f>IF(AND('Mapa final'!$AB$14="Alta",'Mapa final'!$AD$14="Mayor"),CONCATENATE("R7C",'Mapa final'!$R$14),"")</f>
        <v/>
      </c>
      <c r="U62" s="87" t="e">
        <f>IF(AND('Mapa final'!#REF!="Alta",'Mapa final'!#REF!="Mayor"),CONCATENATE("R7C",'Mapa final'!#REF!),"")</f>
        <v>#REF!</v>
      </c>
      <c r="V62" s="172" t="str">
        <f ca="1">IF(AND('Mapa final'!$AB$13="Alta",'Mapa final'!$AD$13="Catastrófico"),CONCATENATE("R7C",'Mapa final'!$R$13),"")</f>
        <v/>
      </c>
      <c r="W62" s="173" t="str">
        <f>IF(AND('Mapa final'!$AB$14="Alta",'Mapa final'!$AD$14="Catastrófico"),CONCATENATE("R7C",'Mapa final'!$R$14),"")</f>
        <v/>
      </c>
      <c r="X62" s="174" t="e">
        <f>IF(AND('Mapa final'!#REF!="Alta",'Mapa final'!#REF!="Catastrófico"),CONCATENATE("R7C",'Mapa final'!#REF!),"")</f>
        <v>#REF!</v>
      </c>
      <c r="Y62" s="41"/>
      <c r="Z62" s="288"/>
      <c r="AA62" s="289"/>
      <c r="AB62" s="289"/>
      <c r="AC62" s="289"/>
      <c r="AD62" s="289"/>
      <c r="AE62" s="290"/>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row>
    <row r="63" spans="1:61" ht="12" customHeight="1" x14ac:dyDescent="0.25">
      <c r="A63" s="41"/>
      <c r="B63" s="308"/>
      <c r="C63" s="309"/>
      <c r="D63" s="310"/>
      <c r="E63" s="295"/>
      <c r="F63" s="294"/>
      <c r="G63" s="294"/>
      <c r="H63" s="294"/>
      <c r="I63" s="294"/>
      <c r="J63" s="178" t="str">
        <f ca="1">IF(AND('Mapa final'!$AB$15="Alta",'Mapa final'!$AD$15="Moderado"),CONCATENATE("R8C",'Mapa final'!$R$15),"")</f>
        <v/>
      </c>
      <c r="K63" s="179" t="str">
        <f>IF(AND('Mapa final'!$AB$16="Alta",'Mapa final'!$AD$16="Moderado"),CONCATENATE("R8C",'Mapa final'!$R$16),"")</f>
        <v/>
      </c>
      <c r="L63" s="180" t="str">
        <f>IF(AND('Mapa final'!$AB$17="Alta",'Mapa final'!$AD$17="Moderado"),CONCATENATE("R8C",'Mapa final'!$R$17),"")</f>
        <v/>
      </c>
      <c r="M63" s="178" t="str">
        <f ca="1">IF(AND('Mapa final'!$AB$15="Alta",'Mapa final'!$AD$15="Moderado"),CONCATENATE("R8C",'Mapa final'!$R$15),"")</f>
        <v/>
      </c>
      <c r="N63" s="179" t="str">
        <f>IF(AND('Mapa final'!$AB$16="Alta",'Mapa final'!$AD$16="Moderado"),CONCATENATE("R8C",'Mapa final'!$R$16),"")</f>
        <v/>
      </c>
      <c r="O63" s="180" t="str">
        <f>IF(AND('Mapa final'!$AB$17="Alta",'Mapa final'!$AD$17="Moderado"),CONCATENATE("R8C",'Mapa final'!$R$17),"")</f>
        <v/>
      </c>
      <c r="P63" s="86" t="str">
        <f ca="1">IF(AND('Mapa final'!$AB$15="Alta",'Mapa final'!$AD$15="Moderado"),CONCATENATE("R8C",'Mapa final'!$R$15),"")</f>
        <v/>
      </c>
      <c r="Q63" s="40" t="str">
        <f>IF(AND('Mapa final'!$AB$16="Alta",'Mapa final'!$AD$16="Moderado"),CONCATENATE("R8C",'Mapa final'!$R$16),"")</f>
        <v/>
      </c>
      <c r="R63" s="87" t="str">
        <f>IF(AND('Mapa final'!$AB$17="Alta",'Mapa final'!$AD$17="Moderado"),CONCATENATE("R8C",'Mapa final'!$R$17),"")</f>
        <v/>
      </c>
      <c r="S63" s="86" t="str">
        <f ca="1">IF(AND('Mapa final'!$AB$15="Alta",'Mapa final'!$AD$15="Mayor"),CONCATENATE("R8C",'Mapa final'!$R$15),"")</f>
        <v/>
      </c>
      <c r="T63" s="40" t="str">
        <f>IF(AND('Mapa final'!$AB$16="Alta",'Mapa final'!$AD$16="Mayor"),CONCATENATE("R8C",'Mapa final'!$R$16),"")</f>
        <v/>
      </c>
      <c r="U63" s="87" t="str">
        <f>IF(AND('Mapa final'!$AB$17="Alta",'Mapa final'!$AD$17="Mayor"),CONCATENATE("R8C",'Mapa final'!$R$17),"")</f>
        <v/>
      </c>
      <c r="V63" s="172" t="str">
        <f ca="1">IF(AND('Mapa final'!$AB$15="Alta",'Mapa final'!$AD$15="Catastrófico"),CONCATENATE("R8C",'Mapa final'!$R$15),"")</f>
        <v/>
      </c>
      <c r="W63" s="173" t="str">
        <f>IF(AND('Mapa final'!$AB$16="Alta",'Mapa final'!$AD$16="Catastrófico"),CONCATENATE("R8C",'Mapa final'!$R$16),"")</f>
        <v/>
      </c>
      <c r="X63" s="174" t="str">
        <f>IF(AND('Mapa final'!$AB$17="Alta",'Mapa final'!$AD$17="Catastrófico"),CONCATENATE("R8C",'Mapa final'!$R$17),"")</f>
        <v/>
      </c>
      <c r="Y63" s="41"/>
      <c r="Z63" s="288"/>
      <c r="AA63" s="289"/>
      <c r="AB63" s="289"/>
      <c r="AC63" s="289"/>
      <c r="AD63" s="289"/>
      <c r="AE63" s="290"/>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row>
    <row r="64" spans="1:61" ht="12" customHeight="1" x14ac:dyDescent="0.25">
      <c r="A64" s="41"/>
      <c r="B64" s="308"/>
      <c r="C64" s="309"/>
      <c r="D64" s="310"/>
      <c r="E64" s="295"/>
      <c r="F64" s="294"/>
      <c r="G64" s="294"/>
      <c r="H64" s="294"/>
      <c r="I64" s="294"/>
      <c r="J64" s="178" t="e">
        <f>IF(AND('Mapa final'!#REF!="Alta",'Mapa final'!#REF!="Moderado"),CONCATENATE("R9C",'Mapa final'!#REF!),"")</f>
        <v>#REF!</v>
      </c>
      <c r="K64" s="179" t="e">
        <f>IF(AND('Mapa final'!#REF!="Alta",'Mapa final'!#REF!="Moderado"),CONCATENATE("R9C",'Mapa final'!#REF!),"")</f>
        <v>#REF!</v>
      </c>
      <c r="L64" s="180" t="e">
        <f>IF(AND('Mapa final'!#REF!="Alta",'Mapa final'!#REF!="Moderado"),CONCATENATE("R9C",'Mapa final'!#REF!),"")</f>
        <v>#REF!</v>
      </c>
      <c r="M64" s="178" t="e">
        <f>IF(AND('Mapa final'!#REF!="Alta",'Mapa final'!#REF!="Moderado"),CONCATENATE("R9C",'Mapa final'!#REF!),"")</f>
        <v>#REF!</v>
      </c>
      <c r="N64" s="179" t="e">
        <f>IF(AND('Mapa final'!#REF!="Alta",'Mapa final'!#REF!="Moderado"),CONCATENATE("R9C",'Mapa final'!#REF!),"")</f>
        <v>#REF!</v>
      </c>
      <c r="O64" s="180" t="e">
        <f>IF(AND('Mapa final'!#REF!="Alta",'Mapa final'!#REF!="Moderado"),CONCATENATE("R9C",'Mapa final'!#REF!),"")</f>
        <v>#REF!</v>
      </c>
      <c r="P64" s="86" t="e">
        <f>IF(AND('Mapa final'!#REF!="Alta",'Mapa final'!#REF!="Moderado"),CONCATENATE("R9C",'Mapa final'!#REF!),"")</f>
        <v>#REF!</v>
      </c>
      <c r="Q64" s="40" t="e">
        <f>IF(AND('Mapa final'!#REF!="Alta",'Mapa final'!#REF!="Moderado"),CONCATENATE("R9C",'Mapa final'!#REF!),"")</f>
        <v>#REF!</v>
      </c>
      <c r="R64" s="87" t="e">
        <f>IF(AND('Mapa final'!#REF!="Alta",'Mapa final'!#REF!="Moderado"),CONCATENATE("R9C",'Mapa final'!#REF!),"")</f>
        <v>#REF!</v>
      </c>
      <c r="S64" s="86" t="e">
        <f>IF(AND('Mapa final'!#REF!="Alta",'Mapa final'!#REF!="Mayor"),CONCATENATE("R9C",'Mapa final'!#REF!),"")</f>
        <v>#REF!</v>
      </c>
      <c r="T64" s="40" t="e">
        <f>IF(AND('Mapa final'!#REF!="Alta",'Mapa final'!#REF!="Mayor"),CONCATENATE("R9C",'Mapa final'!#REF!),"")</f>
        <v>#REF!</v>
      </c>
      <c r="U64" s="87" t="e">
        <f>IF(AND('Mapa final'!#REF!="Alta",'Mapa final'!#REF!="Mayor"),CONCATENATE("R9C",'Mapa final'!#REF!),"")</f>
        <v>#REF!</v>
      </c>
      <c r="V64" s="172" t="e">
        <f>IF(AND('Mapa final'!#REF!="Alta",'Mapa final'!#REF!="Catastrófico"),CONCATENATE("R9C",'Mapa final'!#REF!),"")</f>
        <v>#REF!</v>
      </c>
      <c r="W64" s="173" t="e">
        <f>IF(AND('Mapa final'!#REF!="Alta",'Mapa final'!#REF!="Catastrófico"),CONCATENATE("R9C",'Mapa final'!#REF!),"")</f>
        <v>#REF!</v>
      </c>
      <c r="X64" s="174" t="e">
        <f>IF(AND('Mapa final'!#REF!="Alta",'Mapa final'!#REF!="Catastrófico"),CONCATENATE("R9C",'Mapa final'!#REF!),"")</f>
        <v>#REF!</v>
      </c>
      <c r="Y64" s="41"/>
      <c r="Z64" s="288"/>
      <c r="AA64" s="289"/>
      <c r="AB64" s="289"/>
      <c r="AC64" s="289"/>
      <c r="AD64" s="289"/>
      <c r="AE64" s="290"/>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row>
    <row r="65" spans="1:61" ht="12" customHeight="1" x14ac:dyDescent="0.25">
      <c r="A65" s="41"/>
      <c r="B65" s="308"/>
      <c r="C65" s="309"/>
      <c r="D65" s="310"/>
      <c r="E65" s="295"/>
      <c r="F65" s="294"/>
      <c r="G65" s="294"/>
      <c r="H65" s="294"/>
      <c r="I65" s="294"/>
      <c r="J65" s="178" t="str">
        <f ca="1">IF(AND('Mapa final'!$AB$18="Alta",'Mapa final'!$AD$18="Moderado"),CONCATENATE("R10C",'Mapa final'!$R$18),"")</f>
        <v/>
      </c>
      <c r="K65" s="179" t="e">
        <f>IF(AND('Mapa final'!#REF!="Alta",'Mapa final'!#REF!="Moderado"),CONCATENATE("R10C",'Mapa final'!#REF!),"")</f>
        <v>#REF!</v>
      </c>
      <c r="L65" s="180" t="e">
        <f>IF(AND('Mapa final'!#REF!="Alta",'Mapa final'!#REF!="Moderado"),CONCATENATE("R10C",'Mapa final'!#REF!),"")</f>
        <v>#REF!</v>
      </c>
      <c r="M65" s="178" t="str">
        <f ca="1">IF(AND('Mapa final'!$AB$18="Alta",'Mapa final'!$AD$18="Moderado"),CONCATENATE("R10C",'Mapa final'!$R$18),"")</f>
        <v/>
      </c>
      <c r="N65" s="179" t="e">
        <f>IF(AND('Mapa final'!#REF!="Alta",'Mapa final'!#REF!="Moderado"),CONCATENATE("R10C",'Mapa final'!#REF!),"")</f>
        <v>#REF!</v>
      </c>
      <c r="O65" s="180" t="e">
        <f>IF(AND('Mapa final'!#REF!="Alta",'Mapa final'!#REF!="Moderado"),CONCATENATE("R10C",'Mapa final'!#REF!),"")</f>
        <v>#REF!</v>
      </c>
      <c r="P65" s="86" t="str">
        <f ca="1">IF(AND('Mapa final'!$AB$18="Alta",'Mapa final'!$AD$18="Moderado"),CONCATENATE("R10C",'Mapa final'!$R$18),"")</f>
        <v/>
      </c>
      <c r="Q65" s="40" t="e">
        <f>IF(AND('Mapa final'!#REF!="Alta",'Mapa final'!#REF!="Moderado"),CONCATENATE("R10C",'Mapa final'!#REF!),"")</f>
        <v>#REF!</v>
      </c>
      <c r="R65" s="87" t="e">
        <f>IF(AND('Mapa final'!#REF!="Alta",'Mapa final'!#REF!="Moderado"),CONCATENATE("R10C",'Mapa final'!#REF!),"")</f>
        <v>#REF!</v>
      </c>
      <c r="S65" s="86" t="str">
        <f ca="1">IF(AND('Mapa final'!$AB$18="Alta",'Mapa final'!$AD$18="Mayor"),CONCATENATE("R10C",'Mapa final'!$R$18),"")</f>
        <v/>
      </c>
      <c r="T65" s="40" t="e">
        <f>IF(AND('Mapa final'!#REF!="Alta",'Mapa final'!#REF!="Mayor"),CONCATENATE("R10C",'Mapa final'!#REF!),"")</f>
        <v>#REF!</v>
      </c>
      <c r="U65" s="87" t="e">
        <f>IF(AND('Mapa final'!#REF!="Alta",'Mapa final'!#REF!="Mayor"),CONCATENATE("R10C",'Mapa final'!#REF!),"")</f>
        <v>#REF!</v>
      </c>
      <c r="V65" s="172" t="str">
        <f ca="1">IF(AND('Mapa final'!$AB$18="Alta",'Mapa final'!$AD$18="Catastrófico"),CONCATENATE("R10C",'Mapa final'!$R$18),"")</f>
        <v/>
      </c>
      <c r="W65" s="173" t="e">
        <f>IF(AND('Mapa final'!#REF!="Alta",'Mapa final'!#REF!="Catastrófico"),CONCATENATE("R10C",'Mapa final'!#REF!),"")</f>
        <v>#REF!</v>
      </c>
      <c r="X65" s="174" t="e">
        <f>IF(AND('Mapa final'!#REF!="Alta",'Mapa final'!#REF!="Catastrófico"),CONCATENATE("R10C",'Mapa final'!#REF!),"")</f>
        <v>#REF!</v>
      </c>
      <c r="Y65" s="41"/>
      <c r="Z65" s="288"/>
      <c r="AA65" s="289"/>
      <c r="AB65" s="289"/>
      <c r="AC65" s="289"/>
      <c r="AD65" s="289"/>
      <c r="AE65" s="290"/>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row>
    <row r="66" spans="1:61" ht="12" customHeight="1" x14ac:dyDescent="0.25">
      <c r="A66" s="41"/>
      <c r="B66" s="308"/>
      <c r="C66" s="309"/>
      <c r="D66" s="310"/>
      <c r="E66" s="295"/>
      <c r="F66" s="294"/>
      <c r="G66" s="294"/>
      <c r="H66" s="294"/>
      <c r="I66" s="294"/>
      <c r="J66" s="178" t="str">
        <f ca="1">IF(AND('Mapa final'!$AB$19="Alta",'Mapa final'!$AD$19="Moderado"),CONCATENATE("R11C",'Mapa final'!$R$19),"")</f>
        <v/>
      </c>
      <c r="K66" s="179" t="e">
        <f>IF(AND('Mapa final'!#REF!="Alta",'Mapa final'!#REF!="Moderado"),CONCATENATE("R11C",'Mapa final'!#REF!),"")</f>
        <v>#REF!</v>
      </c>
      <c r="L66" s="180" t="e">
        <f>IF(AND('Mapa final'!#REF!="Alta",'Mapa final'!#REF!="Moderado"),CONCATENATE("R11C",'Mapa final'!#REF!),"")</f>
        <v>#REF!</v>
      </c>
      <c r="M66" s="178" t="str">
        <f ca="1">IF(AND('Mapa final'!$AB$19="Alta",'Mapa final'!$AD$19="Moderado"),CONCATENATE("R11C",'Mapa final'!$R$19),"")</f>
        <v/>
      </c>
      <c r="N66" s="179" t="e">
        <f>IF(AND('Mapa final'!#REF!="Alta",'Mapa final'!#REF!="Moderado"),CONCATENATE("R11C",'Mapa final'!#REF!),"")</f>
        <v>#REF!</v>
      </c>
      <c r="O66" s="180" t="e">
        <f>IF(AND('Mapa final'!#REF!="Alta",'Mapa final'!#REF!="Moderado"),CONCATENATE("R11C",'Mapa final'!#REF!),"")</f>
        <v>#REF!</v>
      </c>
      <c r="P66" s="86" t="str">
        <f ca="1">IF(AND('Mapa final'!$AB$19="Alta",'Mapa final'!$AD$19="Moderado"),CONCATENATE("R11C",'Mapa final'!$R$19),"")</f>
        <v/>
      </c>
      <c r="Q66" s="40" t="e">
        <f>IF(AND('Mapa final'!#REF!="Alta",'Mapa final'!#REF!="Moderado"),CONCATENATE("R11C",'Mapa final'!#REF!),"")</f>
        <v>#REF!</v>
      </c>
      <c r="R66" s="87" t="e">
        <f>IF(AND('Mapa final'!#REF!="Alta",'Mapa final'!#REF!="Moderado"),CONCATENATE("R11C",'Mapa final'!#REF!),"")</f>
        <v>#REF!</v>
      </c>
      <c r="S66" s="86" t="str">
        <f ca="1">IF(AND('Mapa final'!$AB$19="Alta",'Mapa final'!$AD$19="Mayor"),CONCATENATE("R11C",'Mapa final'!$R$19),"")</f>
        <v/>
      </c>
      <c r="T66" s="40" t="e">
        <f>IF(AND('Mapa final'!#REF!="Alta",'Mapa final'!#REF!="Mayor"),CONCATENATE("R11C",'Mapa final'!#REF!),"")</f>
        <v>#REF!</v>
      </c>
      <c r="U66" s="87" t="e">
        <f>IF(AND('Mapa final'!#REF!="Alta",'Mapa final'!#REF!="Mayor"),CONCATENATE("R11C",'Mapa final'!#REF!),"")</f>
        <v>#REF!</v>
      </c>
      <c r="V66" s="172" t="str">
        <f ca="1">IF(AND('Mapa final'!$AB$19="Alta",'Mapa final'!$AD$19="Catastrófico"),CONCATENATE("R11C",'Mapa final'!$R$19),"")</f>
        <v/>
      </c>
      <c r="W66" s="173" t="e">
        <f>IF(AND('Mapa final'!#REF!="Alta",'Mapa final'!#REF!="Catastrófico"),CONCATENATE("R11C",'Mapa final'!#REF!),"")</f>
        <v>#REF!</v>
      </c>
      <c r="X66" s="174" t="e">
        <f>IF(AND('Mapa final'!#REF!="Alta",'Mapa final'!#REF!="Catastrófico"),CONCATENATE("R11C",'Mapa final'!#REF!),"")</f>
        <v>#REF!</v>
      </c>
      <c r="Y66" s="41"/>
      <c r="Z66" s="288"/>
      <c r="AA66" s="289"/>
      <c r="AB66" s="289"/>
      <c r="AC66" s="289"/>
      <c r="AD66" s="289"/>
      <c r="AE66" s="290"/>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row>
    <row r="67" spans="1:61" ht="12" customHeight="1" x14ac:dyDescent="0.25">
      <c r="A67" s="41"/>
      <c r="B67" s="308"/>
      <c r="C67" s="309"/>
      <c r="D67" s="310"/>
      <c r="E67" s="295"/>
      <c r="F67" s="294"/>
      <c r="G67" s="294"/>
      <c r="H67" s="294"/>
      <c r="I67" s="294"/>
      <c r="J67" s="178" t="str">
        <f ca="1">IF(AND('Mapa final'!$AB$20="Alta",'Mapa final'!$AD$20="Moderado"),CONCATENATE("R12C",'Mapa final'!$R$20),"")</f>
        <v/>
      </c>
      <c r="K67" s="179" t="str">
        <f>IF(AND('Mapa final'!$AB$21="Alta",'Mapa final'!$AD$21="Moderado"),CONCATENATE("R12C",'Mapa final'!$R$21),"")</f>
        <v/>
      </c>
      <c r="L67" s="180" t="e">
        <f>IF(AND('Mapa final'!#REF!="Alta",'Mapa final'!#REF!="Moderado"),CONCATENATE("R12C",'Mapa final'!#REF!),"")</f>
        <v>#REF!</v>
      </c>
      <c r="M67" s="178" t="str">
        <f ca="1">IF(AND('Mapa final'!$AB$20="Alta",'Mapa final'!$AD$20="Moderado"),CONCATENATE("R12C",'Mapa final'!$R$20),"")</f>
        <v/>
      </c>
      <c r="N67" s="179" t="str">
        <f>IF(AND('Mapa final'!$AB$21="Alta",'Mapa final'!$AD$21="Moderado"),CONCATENATE("R12C",'Mapa final'!$R$21),"")</f>
        <v/>
      </c>
      <c r="O67" s="180" t="e">
        <f>IF(AND('Mapa final'!#REF!="Alta",'Mapa final'!#REF!="Moderado"),CONCATENATE("R12C",'Mapa final'!#REF!),"")</f>
        <v>#REF!</v>
      </c>
      <c r="P67" s="86" t="str">
        <f ca="1">IF(AND('Mapa final'!$AB$20="Alta",'Mapa final'!$AD$20="Moderado"),CONCATENATE("R12C",'Mapa final'!$R$20),"")</f>
        <v/>
      </c>
      <c r="Q67" s="40" t="str">
        <f>IF(AND('Mapa final'!$AB$21="Alta",'Mapa final'!$AD$21="Moderado"),CONCATENATE("R12C",'Mapa final'!$R$21),"")</f>
        <v/>
      </c>
      <c r="R67" s="87" t="e">
        <f>IF(AND('Mapa final'!#REF!="Alta",'Mapa final'!#REF!="Moderado"),CONCATENATE("R12C",'Mapa final'!#REF!),"")</f>
        <v>#REF!</v>
      </c>
      <c r="S67" s="86" t="str">
        <f ca="1">IF(AND('Mapa final'!$AB$20="Alta",'Mapa final'!$AD$20="Mayor"),CONCATENATE("R12C",'Mapa final'!$R$20),"")</f>
        <v/>
      </c>
      <c r="T67" s="40" t="str">
        <f>IF(AND('Mapa final'!$AB$21="Alta",'Mapa final'!$AD$21="Mayor"),CONCATENATE("R12C",'Mapa final'!$R$21),"")</f>
        <v/>
      </c>
      <c r="U67" s="87" t="e">
        <f>IF(AND('Mapa final'!#REF!="Alta",'Mapa final'!#REF!="Mayor"),CONCATENATE("R12C",'Mapa final'!#REF!),"")</f>
        <v>#REF!</v>
      </c>
      <c r="V67" s="172" t="str">
        <f ca="1">IF(AND('Mapa final'!$AB$20="Alta",'Mapa final'!$AD$20="Catastrófico"),CONCATENATE("R12C",'Mapa final'!$R$20),"")</f>
        <v/>
      </c>
      <c r="W67" s="173" t="str">
        <f>IF(AND('Mapa final'!$AB$21="Alta",'Mapa final'!$AD$21="Catastrófico"),CONCATENATE("R12C",'Mapa final'!$R$21),"")</f>
        <v/>
      </c>
      <c r="X67" s="174" t="e">
        <f>IF(AND('Mapa final'!#REF!="Alta",'Mapa final'!#REF!="Catastrófico"),CONCATENATE("R12C",'Mapa final'!#REF!),"")</f>
        <v>#REF!</v>
      </c>
      <c r="Y67" s="41"/>
      <c r="Z67" s="288"/>
      <c r="AA67" s="289"/>
      <c r="AB67" s="289"/>
      <c r="AC67" s="289"/>
      <c r="AD67" s="289"/>
      <c r="AE67" s="290"/>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row>
    <row r="68" spans="1:61" ht="12" customHeight="1" x14ac:dyDescent="0.25">
      <c r="A68" s="41"/>
      <c r="B68" s="308"/>
      <c r="C68" s="309"/>
      <c r="D68" s="310"/>
      <c r="E68" s="295"/>
      <c r="F68" s="294"/>
      <c r="G68" s="294"/>
      <c r="H68" s="294"/>
      <c r="I68" s="294"/>
      <c r="J68" s="178" t="str">
        <f ca="1">IF(AND('Mapa final'!$AB$22="Alta",'Mapa final'!$AD$22="Moderado"),CONCATENATE("R13C",'Mapa final'!$R$22),"")</f>
        <v/>
      </c>
      <c r="K68" s="179" t="e">
        <f>IF(AND('Mapa final'!#REF!="Alta",'Mapa final'!#REF!="Moderado"),CONCATENATE("R13C",'Mapa final'!#REF!),"")</f>
        <v>#REF!</v>
      </c>
      <c r="L68" s="180" t="e">
        <f>IF(AND('Mapa final'!#REF!="Alta",'Mapa final'!#REF!="Moderado"),CONCATENATE("R13C",'Mapa final'!#REF!),"")</f>
        <v>#REF!</v>
      </c>
      <c r="M68" s="178" t="str">
        <f ca="1">IF(AND('Mapa final'!$AB$22="Alta",'Mapa final'!$AD$22="Moderado"),CONCATENATE("R13C",'Mapa final'!$R$22),"")</f>
        <v/>
      </c>
      <c r="N68" s="179" t="e">
        <f>IF(AND('Mapa final'!#REF!="Alta",'Mapa final'!#REF!="Moderado"),CONCATENATE("R13C",'Mapa final'!#REF!),"")</f>
        <v>#REF!</v>
      </c>
      <c r="O68" s="180" t="e">
        <f>IF(AND('Mapa final'!#REF!="Alta",'Mapa final'!#REF!="Moderado"),CONCATENATE("R13C",'Mapa final'!#REF!),"")</f>
        <v>#REF!</v>
      </c>
      <c r="P68" s="86" t="str">
        <f ca="1">IF(AND('Mapa final'!$AB$22="Alta",'Mapa final'!$AD$22="Moderado"),CONCATENATE("R13C",'Mapa final'!$R$22),"")</f>
        <v/>
      </c>
      <c r="Q68" s="40" t="e">
        <f>IF(AND('Mapa final'!#REF!="Alta",'Mapa final'!#REF!="Moderado"),CONCATENATE("R13C",'Mapa final'!#REF!),"")</f>
        <v>#REF!</v>
      </c>
      <c r="R68" s="87" t="e">
        <f>IF(AND('Mapa final'!#REF!="Alta",'Mapa final'!#REF!="Moderado"),CONCATENATE("R13C",'Mapa final'!#REF!),"")</f>
        <v>#REF!</v>
      </c>
      <c r="S68" s="86" t="str">
        <f ca="1">IF(AND('Mapa final'!$AB$22="Alta",'Mapa final'!$AD$22="Mayor"),CONCATENATE("R13C",'Mapa final'!$R$22),"")</f>
        <v/>
      </c>
      <c r="T68" s="40" t="e">
        <f>IF(AND('Mapa final'!#REF!="Alta",'Mapa final'!#REF!="Mayor"),CONCATENATE("R13C",'Mapa final'!#REF!),"")</f>
        <v>#REF!</v>
      </c>
      <c r="U68" s="87" t="e">
        <f>IF(AND('Mapa final'!#REF!="Alta",'Mapa final'!#REF!="Mayor"),CONCATENATE("R13C",'Mapa final'!#REF!),"")</f>
        <v>#REF!</v>
      </c>
      <c r="V68" s="172" t="str">
        <f ca="1">IF(AND('Mapa final'!$AB$22="Alta",'Mapa final'!$AD$22="Catastrófico"),CONCATENATE("R13C",'Mapa final'!$R$22),"")</f>
        <v/>
      </c>
      <c r="W68" s="173" t="e">
        <f>IF(AND('Mapa final'!#REF!="Alta",'Mapa final'!#REF!="Catastrófico"),CONCATENATE("R13C",'Mapa final'!#REF!),"")</f>
        <v>#REF!</v>
      </c>
      <c r="X68" s="174" t="e">
        <f>IF(AND('Mapa final'!#REF!="Alta",'Mapa final'!#REF!="Catastrófico"),CONCATENATE("R13C",'Mapa final'!#REF!),"")</f>
        <v>#REF!</v>
      </c>
      <c r="Y68" s="41"/>
      <c r="Z68" s="288"/>
      <c r="AA68" s="289"/>
      <c r="AB68" s="289"/>
      <c r="AC68" s="289"/>
      <c r="AD68" s="289"/>
      <c r="AE68" s="290"/>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row>
    <row r="69" spans="1:61" ht="12" customHeight="1" x14ac:dyDescent="0.25">
      <c r="A69" s="41"/>
      <c r="B69" s="308"/>
      <c r="C69" s="309"/>
      <c r="D69" s="310"/>
      <c r="E69" s="295"/>
      <c r="F69" s="294"/>
      <c r="G69" s="294"/>
      <c r="H69" s="294"/>
      <c r="I69" s="294"/>
      <c r="J69" s="178" t="str">
        <f ca="1">IF(AND('Mapa final'!$AB$23="Alta",'Mapa final'!$AD$23="Moderado"),CONCATENATE("R14C",'Mapa final'!$R$23),"")</f>
        <v/>
      </c>
      <c r="K69" s="179" t="e">
        <f>IF(AND('Mapa final'!#REF!="Alta",'Mapa final'!#REF!="Moderado"),CONCATENATE("R14C",'Mapa final'!#REF!),"")</f>
        <v>#REF!</v>
      </c>
      <c r="L69" s="180" t="e">
        <f>IF(AND('Mapa final'!#REF!="Alta",'Mapa final'!#REF!="Moderado"),CONCATENATE("R14C",'Mapa final'!#REF!),"")</f>
        <v>#REF!</v>
      </c>
      <c r="M69" s="178" t="str">
        <f ca="1">IF(AND('Mapa final'!$AB$23="Alta",'Mapa final'!$AD$23="Moderado"),CONCATENATE("R14C",'Mapa final'!$R$23),"")</f>
        <v/>
      </c>
      <c r="N69" s="179" t="e">
        <f>IF(AND('Mapa final'!#REF!="Alta",'Mapa final'!#REF!="Moderado"),CONCATENATE("R14C",'Mapa final'!#REF!),"")</f>
        <v>#REF!</v>
      </c>
      <c r="O69" s="180" t="e">
        <f>IF(AND('Mapa final'!#REF!="Alta",'Mapa final'!#REF!="Moderado"),CONCATENATE("R14C",'Mapa final'!#REF!),"")</f>
        <v>#REF!</v>
      </c>
      <c r="P69" s="86" t="str">
        <f ca="1">IF(AND('Mapa final'!$AB$23="Alta",'Mapa final'!$AD$23="Moderado"),CONCATENATE("R14C",'Mapa final'!$R$23),"")</f>
        <v/>
      </c>
      <c r="Q69" s="40" t="e">
        <f>IF(AND('Mapa final'!#REF!="Alta",'Mapa final'!#REF!="Moderado"),CONCATENATE("R14C",'Mapa final'!#REF!),"")</f>
        <v>#REF!</v>
      </c>
      <c r="R69" s="87" t="e">
        <f>IF(AND('Mapa final'!#REF!="Alta",'Mapa final'!#REF!="Moderado"),CONCATENATE("R14C",'Mapa final'!#REF!),"")</f>
        <v>#REF!</v>
      </c>
      <c r="S69" s="86" t="str">
        <f ca="1">IF(AND('Mapa final'!$AB$23="Alta",'Mapa final'!$AD$23="Mayor"),CONCATENATE("R14C",'Mapa final'!$R$23),"")</f>
        <v/>
      </c>
      <c r="T69" s="40" t="e">
        <f>IF(AND('Mapa final'!#REF!="Alta",'Mapa final'!#REF!="Mayor"),CONCATENATE("R14C",'Mapa final'!#REF!),"")</f>
        <v>#REF!</v>
      </c>
      <c r="U69" s="87" t="e">
        <f>IF(AND('Mapa final'!#REF!="Alta",'Mapa final'!#REF!="Mayor"),CONCATENATE("R14C",'Mapa final'!#REF!),"")</f>
        <v>#REF!</v>
      </c>
      <c r="V69" s="172" t="str">
        <f ca="1">IF(AND('Mapa final'!$AB$23="Alta",'Mapa final'!$AD$23="Catastrófico"),CONCATENATE("R14C",'Mapa final'!$R$23),"")</f>
        <v/>
      </c>
      <c r="W69" s="173" t="e">
        <f>IF(AND('Mapa final'!#REF!="Alta",'Mapa final'!#REF!="Catastrófico"),CONCATENATE("R14C",'Mapa final'!#REF!),"")</f>
        <v>#REF!</v>
      </c>
      <c r="X69" s="174" t="e">
        <f>IF(AND('Mapa final'!#REF!="Alta",'Mapa final'!#REF!="Catastrófico"),CONCATENATE("R14C",'Mapa final'!#REF!),"")</f>
        <v>#REF!</v>
      </c>
      <c r="Y69" s="41"/>
      <c r="Z69" s="288"/>
      <c r="AA69" s="289"/>
      <c r="AB69" s="289"/>
      <c r="AC69" s="289"/>
      <c r="AD69" s="289"/>
      <c r="AE69" s="290"/>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row>
    <row r="70" spans="1:61" ht="15" customHeight="1" x14ac:dyDescent="0.25">
      <c r="A70" s="41"/>
      <c r="B70" s="308"/>
      <c r="C70" s="309"/>
      <c r="D70" s="310"/>
      <c r="E70" s="295"/>
      <c r="F70" s="294"/>
      <c r="G70" s="294"/>
      <c r="H70" s="294"/>
      <c r="I70" s="294"/>
      <c r="J70" s="178" t="str">
        <f ca="1">IF(AND('Mapa final'!$AB$24="Alta",'Mapa final'!$AD$24="Moderado"),CONCATENATE("R15C",'Mapa final'!$R$24),"")</f>
        <v/>
      </c>
      <c r="K70" s="179" t="e">
        <f>IF(AND('Mapa final'!#REF!="Alta",'Mapa final'!#REF!="Moderado"),CONCATENATE("R15C",'Mapa final'!#REF!),"")</f>
        <v>#REF!</v>
      </c>
      <c r="L70" s="180" t="e">
        <f>IF(AND('Mapa final'!#REF!="Alta",'Mapa final'!#REF!="Moderado"),CONCATENATE("R15C",'Mapa final'!#REF!),"")</f>
        <v>#REF!</v>
      </c>
      <c r="M70" s="178" t="str">
        <f ca="1">IF(AND('Mapa final'!$AB$24="Alta",'Mapa final'!$AD$24="Moderado"),CONCATENATE("R15C",'Mapa final'!$R$24),"")</f>
        <v/>
      </c>
      <c r="N70" s="179" t="e">
        <f>IF(AND('Mapa final'!#REF!="Alta",'Mapa final'!#REF!="Moderado"),CONCATENATE("R15C",'Mapa final'!#REF!),"")</f>
        <v>#REF!</v>
      </c>
      <c r="O70" s="180" t="e">
        <f>IF(AND('Mapa final'!#REF!="Alta",'Mapa final'!#REF!="Moderado"),CONCATENATE("R15C",'Mapa final'!#REF!),"")</f>
        <v>#REF!</v>
      </c>
      <c r="P70" s="86" t="str">
        <f ca="1">IF(AND('Mapa final'!$AB$24="Alta",'Mapa final'!$AD$24="Moderado"),CONCATENATE("R15C",'Mapa final'!$R$24),"")</f>
        <v/>
      </c>
      <c r="Q70" s="40" t="e">
        <f>IF(AND('Mapa final'!#REF!="Alta",'Mapa final'!#REF!="Moderado"),CONCATENATE("R15C",'Mapa final'!#REF!),"")</f>
        <v>#REF!</v>
      </c>
      <c r="R70" s="87" t="e">
        <f>IF(AND('Mapa final'!#REF!="Alta",'Mapa final'!#REF!="Moderado"),CONCATENATE("R15C",'Mapa final'!#REF!),"")</f>
        <v>#REF!</v>
      </c>
      <c r="S70" s="86" t="str">
        <f ca="1">IF(AND('Mapa final'!$AB$24="Alta",'Mapa final'!$AD$24="Mayor"),CONCATENATE("R15C",'Mapa final'!$R$24),"")</f>
        <v/>
      </c>
      <c r="T70" s="40" t="e">
        <f>IF(AND('Mapa final'!#REF!="Alta",'Mapa final'!#REF!="Mayor"),CONCATENATE("R15C",'Mapa final'!#REF!),"")</f>
        <v>#REF!</v>
      </c>
      <c r="U70" s="87" t="e">
        <f>IF(AND('Mapa final'!#REF!="Alta",'Mapa final'!#REF!="Mayor"),CONCATENATE("R15C",'Mapa final'!#REF!),"")</f>
        <v>#REF!</v>
      </c>
      <c r="V70" s="172" t="str">
        <f ca="1">IF(AND('Mapa final'!$AB$24="Alta",'Mapa final'!$AD$24="Catastrófico"),CONCATENATE("R15C",'Mapa final'!$R$24),"")</f>
        <v/>
      </c>
      <c r="W70" s="173" t="e">
        <f>IF(AND('Mapa final'!#REF!="Alta",'Mapa final'!#REF!="Catastrófico"),CONCATENATE("R15C",'Mapa final'!#REF!),"")</f>
        <v>#REF!</v>
      </c>
      <c r="X70" s="174" t="e">
        <f>IF(AND('Mapa final'!#REF!="Alta",'Mapa final'!#REF!="Catastrófico"),CONCATENATE("R15C",'Mapa final'!#REF!),"")</f>
        <v>#REF!</v>
      </c>
      <c r="Y70" s="41"/>
      <c r="Z70" s="288"/>
      <c r="AA70" s="289"/>
      <c r="AB70" s="289"/>
      <c r="AC70" s="289"/>
      <c r="AD70" s="289"/>
      <c r="AE70" s="290"/>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row>
    <row r="71" spans="1:61" ht="15" customHeight="1" x14ac:dyDescent="0.25">
      <c r="A71" s="41"/>
      <c r="B71" s="308"/>
      <c r="C71" s="309"/>
      <c r="D71" s="310"/>
      <c r="E71" s="295"/>
      <c r="F71" s="294"/>
      <c r="G71" s="294"/>
      <c r="H71" s="294"/>
      <c r="I71" s="294"/>
      <c r="J71" s="178" t="str">
        <f ca="1">IF(AND('Mapa final'!$AB$25="Alta",'Mapa final'!$AD$25="Moderado"),CONCATENATE("R16C",'Mapa final'!$R$25),"")</f>
        <v/>
      </c>
      <c r="K71" s="179" t="str">
        <f>IF(AND('Mapa final'!$AB$26="Alta",'Mapa final'!$AD$26="Moderado"),CONCATENATE("R16C",'Mapa final'!$R$26),"")</f>
        <v/>
      </c>
      <c r="L71" s="180" t="e">
        <f>IF(AND('Mapa final'!#REF!="Alta",'Mapa final'!#REF!="Moderado"),CONCATENATE("R16C",'Mapa final'!#REF!),"")</f>
        <v>#REF!</v>
      </c>
      <c r="M71" s="178" t="str">
        <f ca="1">IF(AND('Mapa final'!$AB$25="Alta",'Mapa final'!$AD$25="Moderado"),CONCATENATE("R16C",'Mapa final'!$R$25),"")</f>
        <v/>
      </c>
      <c r="N71" s="179" t="str">
        <f>IF(AND('Mapa final'!$AB$26="Alta",'Mapa final'!$AD$26="Moderado"),CONCATENATE("R16C",'Mapa final'!$R$26),"")</f>
        <v/>
      </c>
      <c r="O71" s="180" t="e">
        <f>IF(AND('Mapa final'!#REF!="Alta",'Mapa final'!#REF!="Moderado"),CONCATENATE("R16C",'Mapa final'!#REF!),"")</f>
        <v>#REF!</v>
      </c>
      <c r="P71" s="86" t="str">
        <f ca="1">IF(AND('Mapa final'!$AB$25="Alta",'Mapa final'!$AD$25="Moderado"),CONCATENATE("R16C",'Mapa final'!$R$25),"")</f>
        <v/>
      </c>
      <c r="Q71" s="40" t="str">
        <f>IF(AND('Mapa final'!$AB$26="Alta",'Mapa final'!$AD$26="Moderado"),CONCATENATE("R16C",'Mapa final'!$R$26),"")</f>
        <v/>
      </c>
      <c r="R71" s="87" t="e">
        <f>IF(AND('Mapa final'!#REF!="Alta",'Mapa final'!#REF!="Moderado"),CONCATENATE("R16C",'Mapa final'!#REF!),"")</f>
        <v>#REF!</v>
      </c>
      <c r="S71" s="86" t="str">
        <f ca="1">IF(AND('Mapa final'!$AB$25="Alta",'Mapa final'!$AD$25="Mayor"),CONCATENATE("R16C",'Mapa final'!$R$25),"")</f>
        <v/>
      </c>
      <c r="T71" s="40" t="str">
        <f>IF(AND('Mapa final'!$AB$26="Alta",'Mapa final'!$AD$26="Mayor"),CONCATENATE("R16C",'Mapa final'!$R$26),"")</f>
        <v/>
      </c>
      <c r="U71" s="87" t="e">
        <f>IF(AND('Mapa final'!#REF!="Alta",'Mapa final'!#REF!="Mayor"),CONCATENATE("R16C",'Mapa final'!#REF!),"")</f>
        <v>#REF!</v>
      </c>
      <c r="V71" s="172" t="str">
        <f ca="1">IF(AND('Mapa final'!$AB$25="Alta",'Mapa final'!$AD$25="Catastrófico"),CONCATENATE("R16C",'Mapa final'!$R$25),"")</f>
        <v/>
      </c>
      <c r="W71" s="173" t="str">
        <f>IF(AND('Mapa final'!$AB$26="Alta",'Mapa final'!$AD$26="Catastrófico"),CONCATENATE("R16C",'Mapa final'!$R$26),"")</f>
        <v/>
      </c>
      <c r="X71" s="174" t="e">
        <f>IF(AND('Mapa final'!#REF!="Alta",'Mapa final'!#REF!="Catastrófico"),CONCATENATE("R16C",'Mapa final'!#REF!),"")</f>
        <v>#REF!</v>
      </c>
      <c r="Y71" s="41"/>
      <c r="Z71" s="288"/>
      <c r="AA71" s="289"/>
      <c r="AB71" s="289"/>
      <c r="AC71" s="289"/>
      <c r="AD71" s="289"/>
      <c r="AE71" s="290"/>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row>
    <row r="72" spans="1:61" ht="15" customHeight="1" x14ac:dyDescent="0.25">
      <c r="A72" s="41"/>
      <c r="B72" s="308"/>
      <c r="C72" s="309"/>
      <c r="D72" s="310"/>
      <c r="E72" s="295"/>
      <c r="F72" s="294"/>
      <c r="G72" s="294"/>
      <c r="H72" s="294"/>
      <c r="I72" s="294"/>
      <c r="J72" s="178" t="str">
        <f ca="1">IF(AND('Mapa final'!$AB$27="Alta",'Mapa final'!$AD$27="Moderado"),CONCATENATE("R17",'Mapa final'!$R$27),"")</f>
        <v/>
      </c>
      <c r="K72" s="179" t="e">
        <f>IF(AND('Mapa final'!#REF!="Alta",'Mapa final'!#REF!="Moderado"),CONCATENATE("R17C",'Mapa final'!#REF!),"")</f>
        <v>#REF!</v>
      </c>
      <c r="L72" s="180" t="e">
        <f>IF(AND('Mapa final'!#REF!="Alta",'Mapa final'!#REF!="Moderado"),CONCATENATE("R17C",'Mapa final'!#REF!),"")</f>
        <v>#REF!</v>
      </c>
      <c r="M72" s="178" t="str">
        <f ca="1">IF(AND('Mapa final'!$AB$27="Alta",'Mapa final'!$AD$27="Moderado"),CONCATENATE("R17",'Mapa final'!$R$27),"")</f>
        <v/>
      </c>
      <c r="N72" s="179" t="e">
        <f>IF(AND('Mapa final'!#REF!="Alta",'Mapa final'!#REF!="Moderado"),CONCATENATE("R17C",'Mapa final'!#REF!),"")</f>
        <v>#REF!</v>
      </c>
      <c r="O72" s="180" t="e">
        <f>IF(AND('Mapa final'!#REF!="Alta",'Mapa final'!#REF!="Moderado"),CONCATENATE("R17C",'Mapa final'!#REF!),"")</f>
        <v>#REF!</v>
      </c>
      <c r="P72" s="86" t="str">
        <f ca="1">IF(AND('Mapa final'!$AB$27="Alta",'Mapa final'!$AD$27="Moderado"),CONCATENATE("R17",'Mapa final'!$R$27),"")</f>
        <v/>
      </c>
      <c r="Q72" s="40" t="e">
        <f>IF(AND('Mapa final'!#REF!="Alta",'Mapa final'!#REF!="Moderado"),CONCATENATE("R17C",'Mapa final'!#REF!),"")</f>
        <v>#REF!</v>
      </c>
      <c r="R72" s="87" t="e">
        <f>IF(AND('Mapa final'!#REF!="Alta",'Mapa final'!#REF!="Moderado"),CONCATENATE("R17C",'Mapa final'!#REF!),"")</f>
        <v>#REF!</v>
      </c>
      <c r="S72" s="86" t="str">
        <f ca="1">IF(AND('Mapa final'!$AB$27="Alta",'Mapa final'!$AD$27="Mayor"),CONCATENATE("R17",'Mapa final'!$R$27),"")</f>
        <v/>
      </c>
      <c r="T72" s="40" t="e">
        <f>IF(AND('Mapa final'!#REF!="Alta",'Mapa final'!#REF!="Mayor"),CONCATENATE("R17C",'Mapa final'!#REF!),"")</f>
        <v>#REF!</v>
      </c>
      <c r="U72" s="87" t="e">
        <f>IF(AND('Mapa final'!#REF!="Alta",'Mapa final'!#REF!="Mayor"),CONCATENATE("R17C",'Mapa final'!#REF!),"")</f>
        <v>#REF!</v>
      </c>
      <c r="V72" s="172" t="str">
        <f ca="1">IF(AND('Mapa final'!$AB$27="Alta",'Mapa final'!$AD$27="Catastrófico"),CONCATENATE("R17",'Mapa final'!$R$27),"")</f>
        <v/>
      </c>
      <c r="W72" s="173" t="e">
        <f>IF(AND('Mapa final'!#REF!="Alta",'Mapa final'!#REF!="Catastrófico"),CONCATENATE("R17C",'Mapa final'!#REF!),"")</f>
        <v>#REF!</v>
      </c>
      <c r="X72" s="174" t="e">
        <f>IF(AND('Mapa final'!#REF!="Alta",'Mapa final'!#REF!="Catastrófico"),CONCATENATE("R17C",'Mapa final'!#REF!),"")</f>
        <v>#REF!</v>
      </c>
      <c r="Y72" s="41"/>
      <c r="Z72" s="288"/>
      <c r="AA72" s="289"/>
      <c r="AB72" s="289"/>
      <c r="AC72" s="289"/>
      <c r="AD72" s="289"/>
      <c r="AE72" s="290"/>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row>
    <row r="73" spans="1:61" ht="15" customHeight="1" x14ac:dyDescent="0.25">
      <c r="A73" s="41"/>
      <c r="B73" s="308"/>
      <c r="C73" s="309"/>
      <c r="D73" s="310"/>
      <c r="E73" s="295"/>
      <c r="F73" s="294"/>
      <c r="G73" s="294"/>
      <c r="H73" s="294"/>
      <c r="I73" s="294"/>
      <c r="J73" s="178" t="str">
        <f ca="1">IF(AND('Mapa final'!$AB$28="Alta",'Mapa final'!$AD$28="Moderado"),CONCATENATE("R18C",'Mapa final'!$R$28),"")</f>
        <v/>
      </c>
      <c r="K73" s="179" t="e">
        <f>IF(AND('Mapa final'!#REF!="Alta",'Mapa final'!#REF!="Moderado"),CONCATENATE("R18C",'Mapa final'!#REF!),"")</f>
        <v>#REF!</v>
      </c>
      <c r="L73" s="180" t="e">
        <f>IF(AND('Mapa final'!#REF!="Alta",'Mapa final'!#REF!="Moderado"),CONCATENATE("R18C",'Mapa final'!#REF!),"")</f>
        <v>#REF!</v>
      </c>
      <c r="M73" s="178" t="str">
        <f ca="1">IF(AND('Mapa final'!$AB$28="Alta",'Mapa final'!$AD$28="Moderado"),CONCATENATE("R18C",'Mapa final'!$R$28),"")</f>
        <v/>
      </c>
      <c r="N73" s="179" t="e">
        <f>IF(AND('Mapa final'!#REF!="Alta",'Mapa final'!#REF!="Moderado"),CONCATENATE("R18C",'Mapa final'!#REF!),"")</f>
        <v>#REF!</v>
      </c>
      <c r="O73" s="180" t="e">
        <f>IF(AND('Mapa final'!#REF!="Alta",'Mapa final'!#REF!="Moderado"),CONCATENATE("R18C",'Mapa final'!#REF!),"")</f>
        <v>#REF!</v>
      </c>
      <c r="P73" s="86" t="str">
        <f ca="1">IF(AND('Mapa final'!$AB$28="Alta",'Mapa final'!$AD$28="Moderado"),CONCATENATE("R18C",'Mapa final'!$R$28),"")</f>
        <v/>
      </c>
      <c r="Q73" s="40" t="e">
        <f>IF(AND('Mapa final'!#REF!="Alta",'Mapa final'!#REF!="Moderado"),CONCATENATE("R18C",'Mapa final'!#REF!),"")</f>
        <v>#REF!</v>
      </c>
      <c r="R73" s="87" t="e">
        <f>IF(AND('Mapa final'!#REF!="Alta",'Mapa final'!#REF!="Moderado"),CONCATENATE("R18C",'Mapa final'!#REF!),"")</f>
        <v>#REF!</v>
      </c>
      <c r="S73" s="86" t="str">
        <f ca="1">IF(AND('Mapa final'!$AB$28="Alta",'Mapa final'!$AD$28="Mayor"),CONCATENATE("R18C",'Mapa final'!$R$28),"")</f>
        <v/>
      </c>
      <c r="T73" s="40" t="e">
        <f>IF(AND('Mapa final'!#REF!="Alta",'Mapa final'!#REF!="Mayor"),CONCATENATE("R18C",'Mapa final'!#REF!),"")</f>
        <v>#REF!</v>
      </c>
      <c r="U73" s="87" t="e">
        <f>IF(AND('Mapa final'!#REF!="Alta",'Mapa final'!#REF!="Mayor"),CONCATENATE("R18C",'Mapa final'!#REF!),"")</f>
        <v>#REF!</v>
      </c>
      <c r="V73" s="172" t="str">
        <f ca="1">IF(AND('Mapa final'!$AB$28="Alta",'Mapa final'!$AD$28="Catastrófico"),CONCATENATE("R18C",'Mapa final'!$R$28),"")</f>
        <v/>
      </c>
      <c r="W73" s="173" t="e">
        <f>IF(AND('Mapa final'!#REF!="Alta",'Mapa final'!#REF!="Catastrófico"),CONCATENATE("R18C",'Mapa final'!#REF!),"")</f>
        <v>#REF!</v>
      </c>
      <c r="X73" s="174" t="e">
        <f>IF(AND('Mapa final'!#REF!="Alta",'Mapa final'!#REF!="Catastrófico"),CONCATENATE("R18C",'Mapa final'!#REF!),"")</f>
        <v>#REF!</v>
      </c>
      <c r="Y73" s="41"/>
      <c r="Z73" s="288"/>
      <c r="AA73" s="289"/>
      <c r="AB73" s="289"/>
      <c r="AC73" s="289"/>
      <c r="AD73" s="289"/>
      <c r="AE73" s="290"/>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row>
    <row r="74" spans="1:61" ht="15" customHeight="1" x14ac:dyDescent="0.25">
      <c r="A74" s="41"/>
      <c r="B74" s="308"/>
      <c r="C74" s="309"/>
      <c r="D74" s="310"/>
      <c r="E74" s="295"/>
      <c r="F74" s="294"/>
      <c r="G74" s="294"/>
      <c r="H74" s="294"/>
      <c r="I74" s="294"/>
      <c r="J74" s="178" t="str">
        <f ca="1">IF(AND('Mapa final'!$AB$29="Alta",'Mapa final'!$AD$29="Moderado"),CONCATENATE("R19C",'Mapa final'!$R$29),"")</f>
        <v/>
      </c>
      <c r="K74" s="179" t="e">
        <f>IF(AND('Mapa final'!#REF!="Alta",'Mapa final'!#REF!="Moderado"),CONCATENATE("R19C",'Mapa final'!#REF!),"")</f>
        <v>#REF!</v>
      </c>
      <c r="L74" s="180" t="e">
        <f>IF(AND('Mapa final'!#REF!="Alta",'Mapa final'!#REF!="Moderado"),CONCATENATE("R19C",'Mapa final'!#REF!),"")</f>
        <v>#REF!</v>
      </c>
      <c r="M74" s="178" t="str">
        <f ca="1">IF(AND('Mapa final'!$AB$29="Alta",'Mapa final'!$AD$29="Moderado"),CONCATENATE("R19C",'Mapa final'!$R$29),"")</f>
        <v/>
      </c>
      <c r="N74" s="179" t="e">
        <f>IF(AND('Mapa final'!#REF!="Alta",'Mapa final'!#REF!="Moderado"),CONCATENATE("R19C",'Mapa final'!#REF!),"")</f>
        <v>#REF!</v>
      </c>
      <c r="O74" s="180" t="e">
        <f>IF(AND('Mapa final'!#REF!="Alta",'Mapa final'!#REF!="Moderado"),CONCATENATE("R19C",'Mapa final'!#REF!),"")</f>
        <v>#REF!</v>
      </c>
      <c r="P74" s="86" t="str">
        <f ca="1">IF(AND('Mapa final'!$AB$29="Alta",'Mapa final'!$AD$29="Moderado"),CONCATENATE("R19C",'Mapa final'!$R$29),"")</f>
        <v/>
      </c>
      <c r="Q74" s="40" t="e">
        <f>IF(AND('Mapa final'!#REF!="Alta",'Mapa final'!#REF!="Moderado"),CONCATENATE("R19C",'Mapa final'!#REF!),"")</f>
        <v>#REF!</v>
      </c>
      <c r="R74" s="87" t="e">
        <f>IF(AND('Mapa final'!#REF!="Alta",'Mapa final'!#REF!="Moderado"),CONCATENATE("R19C",'Mapa final'!#REF!),"")</f>
        <v>#REF!</v>
      </c>
      <c r="S74" s="86" t="str">
        <f ca="1">IF(AND('Mapa final'!$AB$29="Alta",'Mapa final'!$AD$29="Mayor"),CONCATENATE("R19C",'Mapa final'!$R$29),"")</f>
        <v/>
      </c>
      <c r="T74" s="40" t="e">
        <f>IF(AND('Mapa final'!#REF!="Alta",'Mapa final'!#REF!="Mayor"),CONCATENATE("R19C",'Mapa final'!#REF!),"")</f>
        <v>#REF!</v>
      </c>
      <c r="U74" s="87" t="e">
        <f>IF(AND('Mapa final'!#REF!="Alta",'Mapa final'!#REF!="Mayor"),CONCATENATE("R19C",'Mapa final'!#REF!),"")</f>
        <v>#REF!</v>
      </c>
      <c r="V74" s="172" t="str">
        <f ca="1">IF(AND('Mapa final'!$AB$29="Alta",'Mapa final'!$AD$29="Catastrófico"),CONCATENATE("R19C",'Mapa final'!$R$29),"")</f>
        <v/>
      </c>
      <c r="W74" s="173" t="e">
        <f>IF(AND('Mapa final'!#REF!="Alta",'Mapa final'!#REF!="Catastrófico"),CONCATENATE("R19C",'Mapa final'!#REF!),"")</f>
        <v>#REF!</v>
      </c>
      <c r="X74" s="174" t="e">
        <f>IF(AND('Mapa final'!#REF!="Alta",'Mapa final'!#REF!="Catastrófico"),CONCATENATE("R19C",'Mapa final'!#REF!),"")</f>
        <v>#REF!</v>
      </c>
      <c r="Y74" s="41"/>
      <c r="Z74" s="288"/>
      <c r="AA74" s="289"/>
      <c r="AB74" s="289"/>
      <c r="AC74" s="289"/>
      <c r="AD74" s="289"/>
      <c r="AE74" s="290"/>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row>
    <row r="75" spans="1:61" ht="15" customHeight="1" x14ac:dyDescent="0.25">
      <c r="A75" s="41"/>
      <c r="B75" s="308"/>
      <c r="C75" s="309"/>
      <c r="D75" s="310"/>
      <c r="E75" s="295"/>
      <c r="F75" s="294"/>
      <c r="G75" s="294"/>
      <c r="H75" s="294"/>
      <c r="I75" s="294"/>
      <c r="J75" s="178" t="str">
        <f ca="1">IF(AND('Mapa final'!$AB$30="Alta",'Mapa final'!$AD$30="Moderado"),CONCATENATE("R20C",'Mapa final'!$R$30),"")</f>
        <v/>
      </c>
      <c r="K75" s="179" t="e">
        <f>IF(AND('Mapa final'!#REF!="Alta",'Mapa final'!#REF!="Moderado"),CONCATENATE("R20C",'Mapa final'!#REF!),"")</f>
        <v>#REF!</v>
      </c>
      <c r="L75" s="180" t="e">
        <f>IF(AND('Mapa final'!#REF!="Alta",'Mapa final'!#REF!="Moderado"),CONCATENATE("R20C",'Mapa final'!#REF!),"")</f>
        <v>#REF!</v>
      </c>
      <c r="M75" s="178" t="str">
        <f ca="1">IF(AND('Mapa final'!$AB$30="Alta",'Mapa final'!$AD$30="Moderado"),CONCATENATE("R20C",'Mapa final'!$R$30),"")</f>
        <v/>
      </c>
      <c r="N75" s="179" t="e">
        <f>IF(AND('Mapa final'!#REF!="Alta",'Mapa final'!#REF!="Moderado"),CONCATENATE("R20C",'Mapa final'!#REF!),"")</f>
        <v>#REF!</v>
      </c>
      <c r="O75" s="180" t="e">
        <f>IF(AND('Mapa final'!#REF!="Alta",'Mapa final'!#REF!="Moderado"),CONCATENATE("R20C",'Mapa final'!#REF!),"")</f>
        <v>#REF!</v>
      </c>
      <c r="P75" s="86" t="str">
        <f ca="1">IF(AND('Mapa final'!$AB$30="Alta",'Mapa final'!$AD$30="Moderado"),CONCATENATE("R20C",'Mapa final'!$R$30),"")</f>
        <v/>
      </c>
      <c r="Q75" s="40" t="e">
        <f>IF(AND('Mapa final'!#REF!="Alta",'Mapa final'!#REF!="Moderado"),CONCATENATE("R20C",'Mapa final'!#REF!),"")</f>
        <v>#REF!</v>
      </c>
      <c r="R75" s="87" t="e">
        <f>IF(AND('Mapa final'!#REF!="Alta",'Mapa final'!#REF!="Moderado"),CONCATENATE("R20C",'Mapa final'!#REF!),"")</f>
        <v>#REF!</v>
      </c>
      <c r="S75" s="86" t="str">
        <f ca="1">IF(AND('Mapa final'!$AB$30="Alta",'Mapa final'!$AD$30="Mayor"),CONCATENATE("R20C",'Mapa final'!$R$30),"")</f>
        <v/>
      </c>
      <c r="T75" s="40" t="e">
        <f>IF(AND('Mapa final'!#REF!="Alta",'Mapa final'!#REF!="Mayor"),CONCATENATE("R20C",'Mapa final'!#REF!),"")</f>
        <v>#REF!</v>
      </c>
      <c r="U75" s="87" t="e">
        <f>IF(AND('Mapa final'!#REF!="Alta",'Mapa final'!#REF!="Mayor"),CONCATENATE("R20C",'Mapa final'!#REF!),"")</f>
        <v>#REF!</v>
      </c>
      <c r="V75" s="172" t="str">
        <f ca="1">IF(AND('Mapa final'!$AB$30="Alta",'Mapa final'!$AD$30="Catastrófico"),CONCATENATE("R20C",'Mapa final'!$R$30),"")</f>
        <v/>
      </c>
      <c r="W75" s="173" t="e">
        <f>IF(AND('Mapa final'!#REF!="Alta",'Mapa final'!#REF!="Catastrófico"),CONCATENATE("R20C",'Mapa final'!#REF!),"")</f>
        <v>#REF!</v>
      </c>
      <c r="X75" s="174" t="e">
        <f>IF(AND('Mapa final'!#REF!="Alta",'Mapa final'!#REF!="Catastrófico"),CONCATENATE("R20C",'Mapa final'!#REF!),"")</f>
        <v>#REF!</v>
      </c>
      <c r="Y75" s="41"/>
      <c r="Z75" s="288"/>
      <c r="AA75" s="289"/>
      <c r="AB75" s="289"/>
      <c r="AC75" s="289"/>
      <c r="AD75" s="289"/>
      <c r="AE75" s="290"/>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row>
    <row r="76" spans="1:61" ht="15" customHeight="1" x14ac:dyDescent="0.25">
      <c r="A76" s="41"/>
      <c r="B76" s="308"/>
      <c r="C76" s="309"/>
      <c r="D76" s="310"/>
      <c r="E76" s="295"/>
      <c r="F76" s="294"/>
      <c r="G76" s="294"/>
      <c r="H76" s="294"/>
      <c r="I76" s="294"/>
      <c r="J76" s="178" t="str">
        <f ca="1">IF(AND('Mapa final'!$AB$31="Alta",'Mapa final'!$AD$31="Moderado"),CONCATENATE("R21C",'Mapa final'!$R$31),"")</f>
        <v/>
      </c>
      <c r="K76" s="179" t="e">
        <f>IF(AND('Mapa final'!#REF!="Alta",'Mapa final'!#REF!="Moderado"),CONCATENATE("R21C",'Mapa final'!#REF!),"")</f>
        <v>#REF!</v>
      </c>
      <c r="L76" s="180" t="e">
        <f>IF(AND('Mapa final'!#REF!="Alta",'Mapa final'!#REF!="Moderado"),CONCATENATE("R21C",'Mapa final'!#REF!),"")</f>
        <v>#REF!</v>
      </c>
      <c r="M76" s="178" t="str">
        <f ca="1">IF(AND('Mapa final'!$AB$31="Alta",'Mapa final'!$AD$31="Moderado"),CONCATENATE("R21C",'Mapa final'!$R$31),"")</f>
        <v/>
      </c>
      <c r="N76" s="179" t="e">
        <f>IF(AND('Mapa final'!#REF!="Alta",'Mapa final'!#REF!="Moderado"),CONCATENATE("R21C",'Mapa final'!#REF!),"")</f>
        <v>#REF!</v>
      </c>
      <c r="O76" s="180" t="e">
        <f>IF(AND('Mapa final'!#REF!="Alta",'Mapa final'!#REF!="Moderado"),CONCATENATE("R21C",'Mapa final'!#REF!),"")</f>
        <v>#REF!</v>
      </c>
      <c r="P76" s="86" t="str">
        <f ca="1">IF(AND('Mapa final'!$AB$31="Alta",'Mapa final'!$AD$31="Moderado"),CONCATENATE("R21C",'Mapa final'!$R$31),"")</f>
        <v/>
      </c>
      <c r="Q76" s="40" t="e">
        <f>IF(AND('Mapa final'!#REF!="Alta",'Mapa final'!#REF!="Moderado"),CONCATENATE("R21C",'Mapa final'!#REF!),"")</f>
        <v>#REF!</v>
      </c>
      <c r="R76" s="87" t="e">
        <f>IF(AND('Mapa final'!#REF!="Alta",'Mapa final'!#REF!="Moderado"),CONCATENATE("R21C",'Mapa final'!#REF!),"")</f>
        <v>#REF!</v>
      </c>
      <c r="S76" s="86" t="str">
        <f ca="1">IF(AND('Mapa final'!$AB$31="Alta",'Mapa final'!$AD$31="Mayor"),CONCATENATE("R21C",'Mapa final'!$R$31),"")</f>
        <v/>
      </c>
      <c r="T76" s="40" t="e">
        <f>IF(AND('Mapa final'!#REF!="Alta",'Mapa final'!#REF!="Mayor"),CONCATENATE("R21C",'Mapa final'!#REF!),"")</f>
        <v>#REF!</v>
      </c>
      <c r="U76" s="87" t="e">
        <f>IF(AND('Mapa final'!#REF!="Alta",'Mapa final'!#REF!="Mayor"),CONCATENATE("R21C",'Mapa final'!#REF!),"")</f>
        <v>#REF!</v>
      </c>
      <c r="V76" s="172" t="str">
        <f ca="1">IF(AND('Mapa final'!$AB$31="Alta",'Mapa final'!$AD$31="Catastrófico"),CONCATENATE("R21C",'Mapa final'!$R$31),"")</f>
        <v/>
      </c>
      <c r="W76" s="173" t="e">
        <f>IF(AND('Mapa final'!#REF!="Alta",'Mapa final'!#REF!="Catastrófico"),CONCATENATE("R21C",'Mapa final'!#REF!),"")</f>
        <v>#REF!</v>
      </c>
      <c r="X76" s="174" t="e">
        <f>IF(AND('Mapa final'!#REF!="Alta",'Mapa final'!#REF!="Catastrófico"),CONCATENATE("R21C",'Mapa final'!#REF!),"")</f>
        <v>#REF!</v>
      </c>
      <c r="Y76" s="41"/>
      <c r="Z76" s="288"/>
      <c r="AA76" s="289"/>
      <c r="AB76" s="289"/>
      <c r="AC76" s="289"/>
      <c r="AD76" s="289"/>
      <c r="AE76" s="290"/>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row>
    <row r="77" spans="1:61" ht="15" customHeight="1" x14ac:dyDescent="0.25">
      <c r="A77" s="41"/>
      <c r="B77" s="308"/>
      <c r="C77" s="309"/>
      <c r="D77" s="310"/>
      <c r="E77" s="295"/>
      <c r="F77" s="294"/>
      <c r="G77" s="294"/>
      <c r="H77" s="294"/>
      <c r="I77" s="294"/>
      <c r="J77" s="178" t="str">
        <f ca="1">IF(AND('Mapa final'!$AB$32="Alta",'Mapa final'!$AD$32="Moderado"),CONCATENATE("R22C",'Mapa final'!$R$32),"")</f>
        <v/>
      </c>
      <c r="K77" s="179" t="e">
        <f>IF(AND('Mapa final'!#REF!="Alta",'Mapa final'!#REF!="Moderado"),CONCATENATE("R22C",'Mapa final'!#REF!),"")</f>
        <v>#REF!</v>
      </c>
      <c r="L77" s="180" t="e">
        <f>IF(AND('Mapa final'!#REF!="Alta",'Mapa final'!#REF!="Moderado"),CONCATENATE("R22C",'Mapa final'!#REF!),"")</f>
        <v>#REF!</v>
      </c>
      <c r="M77" s="178" t="str">
        <f ca="1">IF(AND('Mapa final'!$AB$32="Alta",'Mapa final'!$AD$32="Moderado"),CONCATENATE("R22C",'Mapa final'!$R$32),"")</f>
        <v/>
      </c>
      <c r="N77" s="179" t="e">
        <f>IF(AND('Mapa final'!#REF!="Alta",'Mapa final'!#REF!="Moderado"),CONCATENATE("R22C",'Mapa final'!#REF!),"")</f>
        <v>#REF!</v>
      </c>
      <c r="O77" s="180" t="e">
        <f>IF(AND('Mapa final'!#REF!="Alta",'Mapa final'!#REF!="Moderado"),CONCATENATE("R22C",'Mapa final'!#REF!),"")</f>
        <v>#REF!</v>
      </c>
      <c r="P77" s="86" t="str">
        <f ca="1">IF(AND('Mapa final'!$AB$32="Alta",'Mapa final'!$AD$32="Moderado"),CONCATENATE("R22C",'Mapa final'!$R$32),"")</f>
        <v/>
      </c>
      <c r="Q77" s="40" t="e">
        <f>IF(AND('Mapa final'!#REF!="Alta",'Mapa final'!#REF!="Moderado"),CONCATENATE("R22C",'Mapa final'!#REF!),"")</f>
        <v>#REF!</v>
      </c>
      <c r="R77" s="87" t="e">
        <f>IF(AND('Mapa final'!#REF!="Alta",'Mapa final'!#REF!="Moderado"),CONCATENATE("R22C",'Mapa final'!#REF!),"")</f>
        <v>#REF!</v>
      </c>
      <c r="S77" s="86" t="str">
        <f ca="1">IF(AND('Mapa final'!$AB$32="Alta",'Mapa final'!$AD$32="Mayor"),CONCATENATE("R22C",'Mapa final'!$R$32),"")</f>
        <v/>
      </c>
      <c r="T77" s="40" t="e">
        <f>IF(AND('Mapa final'!#REF!="Alta",'Mapa final'!#REF!="Mayor"),CONCATENATE("R22C",'Mapa final'!#REF!),"")</f>
        <v>#REF!</v>
      </c>
      <c r="U77" s="87" t="e">
        <f>IF(AND('Mapa final'!#REF!="Alta",'Mapa final'!#REF!="Mayor"),CONCATENATE("R22C",'Mapa final'!#REF!),"")</f>
        <v>#REF!</v>
      </c>
      <c r="V77" s="172" t="str">
        <f ca="1">IF(AND('Mapa final'!$AB$32="Alta",'Mapa final'!$AD$32="Catastrófico"),CONCATENATE("R22C",'Mapa final'!$R$32),"")</f>
        <v/>
      </c>
      <c r="W77" s="173" t="e">
        <f>IF(AND('Mapa final'!#REF!="Alta",'Mapa final'!#REF!="Catastrófico"),CONCATENATE("R22C",'Mapa final'!#REF!),"")</f>
        <v>#REF!</v>
      </c>
      <c r="X77" s="174" t="e">
        <f>IF(AND('Mapa final'!#REF!="Alta",'Mapa final'!#REF!="Catastrófico"),CONCATENATE("R22C",'Mapa final'!#REF!),"")</f>
        <v>#REF!</v>
      </c>
      <c r="Y77" s="41"/>
      <c r="Z77" s="288"/>
      <c r="AA77" s="289"/>
      <c r="AB77" s="289"/>
      <c r="AC77" s="289"/>
      <c r="AD77" s="289"/>
      <c r="AE77" s="290"/>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row>
    <row r="78" spans="1:61" ht="15" customHeight="1" x14ac:dyDescent="0.25">
      <c r="A78" s="41"/>
      <c r="B78" s="308"/>
      <c r="C78" s="309"/>
      <c r="D78" s="310"/>
      <c r="E78" s="295"/>
      <c r="F78" s="294"/>
      <c r="G78" s="294"/>
      <c r="H78" s="294"/>
      <c r="I78" s="294"/>
      <c r="J78" s="178" t="str">
        <f ca="1">IF(AND('Mapa final'!$AB$33="Alta",'Mapa final'!$AD$33="Moderado"),CONCATENATE("R23C",'Mapa final'!$R$33),"")</f>
        <v/>
      </c>
      <c r="K78" s="179" t="e">
        <f>IF(AND('Mapa final'!#REF!="Alta",'Mapa final'!#REF!="Moderado"),CONCATENATE("R23C",'Mapa final'!#REF!),"")</f>
        <v>#REF!</v>
      </c>
      <c r="L78" s="180" t="e">
        <f>IF(AND('Mapa final'!#REF!="Alta",'Mapa final'!#REF!="Moderado"),CONCATENATE("R23C",'Mapa final'!#REF!),"")</f>
        <v>#REF!</v>
      </c>
      <c r="M78" s="178" t="str">
        <f ca="1">IF(AND('Mapa final'!$AB$33="Alta",'Mapa final'!$AD$33="Moderado"),CONCATENATE("R23C",'Mapa final'!$R$33),"")</f>
        <v/>
      </c>
      <c r="N78" s="179" t="e">
        <f>IF(AND('Mapa final'!#REF!="Alta",'Mapa final'!#REF!="Moderado"),CONCATENATE("R23C",'Mapa final'!#REF!),"")</f>
        <v>#REF!</v>
      </c>
      <c r="O78" s="180" t="e">
        <f>IF(AND('Mapa final'!#REF!="Alta",'Mapa final'!#REF!="Moderado"),CONCATENATE("R23C",'Mapa final'!#REF!),"")</f>
        <v>#REF!</v>
      </c>
      <c r="P78" s="86" t="str">
        <f ca="1">IF(AND('Mapa final'!$AB$33="Alta",'Mapa final'!$AD$33="Moderado"),CONCATENATE("R23C",'Mapa final'!$R$33),"")</f>
        <v/>
      </c>
      <c r="Q78" s="40" t="e">
        <f>IF(AND('Mapa final'!#REF!="Alta",'Mapa final'!#REF!="Moderado"),CONCATENATE("R23C",'Mapa final'!#REF!),"")</f>
        <v>#REF!</v>
      </c>
      <c r="R78" s="87" t="e">
        <f>IF(AND('Mapa final'!#REF!="Alta",'Mapa final'!#REF!="Moderado"),CONCATENATE("R23C",'Mapa final'!#REF!),"")</f>
        <v>#REF!</v>
      </c>
      <c r="S78" s="86" t="str">
        <f ca="1">IF(AND('Mapa final'!$AB$33="Alta",'Mapa final'!$AD$33="Mayor"),CONCATENATE("R23C",'Mapa final'!$R$33),"")</f>
        <v/>
      </c>
      <c r="T78" s="40" t="e">
        <f>IF(AND('Mapa final'!#REF!="Alta",'Mapa final'!#REF!="Mayor"),CONCATENATE("R23C",'Mapa final'!#REF!),"")</f>
        <v>#REF!</v>
      </c>
      <c r="U78" s="87" t="e">
        <f>IF(AND('Mapa final'!#REF!="Alta",'Mapa final'!#REF!="Mayor"),CONCATENATE("R23C",'Mapa final'!#REF!),"")</f>
        <v>#REF!</v>
      </c>
      <c r="V78" s="172" t="str">
        <f ca="1">IF(AND('Mapa final'!$AB$33="Alta",'Mapa final'!$AD$33="Catastrófico"),CONCATENATE("R23C",'Mapa final'!$R$33),"")</f>
        <v/>
      </c>
      <c r="W78" s="173" t="e">
        <f>IF(AND('Mapa final'!#REF!="Alta",'Mapa final'!#REF!="Catastrófico"),CONCATENATE("R23C",'Mapa final'!#REF!),"")</f>
        <v>#REF!</v>
      </c>
      <c r="X78" s="174" t="e">
        <f>IF(AND('Mapa final'!#REF!="Alta",'Mapa final'!#REF!="Catastrófico"),CONCATENATE("R23C",'Mapa final'!#REF!),"")</f>
        <v>#REF!</v>
      </c>
      <c r="Y78" s="41"/>
      <c r="Z78" s="288"/>
      <c r="AA78" s="289"/>
      <c r="AB78" s="289"/>
      <c r="AC78" s="289"/>
      <c r="AD78" s="289"/>
      <c r="AE78" s="290"/>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row>
    <row r="79" spans="1:61" ht="15" customHeight="1" x14ac:dyDescent="0.25">
      <c r="A79" s="41"/>
      <c r="B79" s="308"/>
      <c r="C79" s="309"/>
      <c r="D79" s="310"/>
      <c r="E79" s="295"/>
      <c r="F79" s="294"/>
      <c r="G79" s="294"/>
      <c r="H79" s="294"/>
      <c r="I79" s="294"/>
      <c r="J79" s="178" t="str">
        <f ca="1">IF(AND('Mapa final'!$AB$34="Alta",'Mapa final'!$AD$34="Moderado"),CONCATENATE("R24C",'Mapa final'!$R$34),"")</f>
        <v/>
      </c>
      <c r="K79" s="179" t="str">
        <f>IF(AND('Mapa final'!$AB$35="Alta",'Mapa final'!$AD$35="Moderado"),CONCATENATE("R24C",'Mapa final'!$R$35),"")</f>
        <v/>
      </c>
      <c r="L79" s="180" t="str">
        <f>IF(AND('Mapa final'!$AB$36="Alta",'Mapa final'!$AD$36="Moderado"),CONCATENATE("R24C",'Mapa final'!$R$36),"")</f>
        <v/>
      </c>
      <c r="M79" s="178" t="str">
        <f ca="1">IF(AND('Mapa final'!$AB$34="Alta",'Mapa final'!$AD$34="Moderado"),CONCATENATE("R24C",'Mapa final'!$R$34),"")</f>
        <v/>
      </c>
      <c r="N79" s="179" t="str">
        <f>IF(AND('Mapa final'!$AB$35="Alta",'Mapa final'!$AD$35="Moderado"),CONCATENATE("R24C",'Mapa final'!$R$35),"")</f>
        <v/>
      </c>
      <c r="O79" s="180" t="str">
        <f>IF(AND('Mapa final'!$AB$36="Alta",'Mapa final'!$AD$36="Moderado"),CONCATENATE("R24C",'Mapa final'!$R$36),"")</f>
        <v/>
      </c>
      <c r="P79" s="86" t="str">
        <f ca="1">IF(AND('Mapa final'!$AB$34="Alta",'Mapa final'!$AD$34="Moderado"),CONCATENATE("R24C",'Mapa final'!$R$34),"")</f>
        <v/>
      </c>
      <c r="Q79" s="40" t="str">
        <f>IF(AND('Mapa final'!$AB$35="Alta",'Mapa final'!$AD$35="Moderado"),CONCATENATE("R24C",'Mapa final'!$R$35),"")</f>
        <v/>
      </c>
      <c r="R79" s="87" t="str">
        <f>IF(AND('Mapa final'!$AB$36="Alta",'Mapa final'!$AD$36="Moderado"),CONCATENATE("R24C",'Mapa final'!$R$36),"")</f>
        <v/>
      </c>
      <c r="S79" s="86" t="str">
        <f ca="1">IF(AND('Mapa final'!$AB$34="Alta",'Mapa final'!$AD$34="Mayor"),CONCATENATE("R24C",'Mapa final'!$R$34),"")</f>
        <v/>
      </c>
      <c r="T79" s="40" t="str">
        <f>IF(AND('Mapa final'!$AB$35="Alta",'Mapa final'!$AD$35="Mayor"),CONCATENATE("R24C",'Mapa final'!$R$35),"")</f>
        <v/>
      </c>
      <c r="U79" s="87" t="str">
        <f>IF(AND('Mapa final'!$AB$36="Alta",'Mapa final'!$AD$36="Mayor"),CONCATENATE("R24C",'Mapa final'!$R$36),"")</f>
        <v/>
      </c>
      <c r="V79" s="172" t="str">
        <f ca="1">IF(AND('Mapa final'!$AB$34="Alta",'Mapa final'!$AD$34="Catastrófico"),CONCATENATE("R24C",'Mapa final'!$R$34),"")</f>
        <v/>
      </c>
      <c r="W79" s="173" t="str">
        <f>IF(AND('Mapa final'!$AB$35="Alta",'Mapa final'!$AD$35="Catastrófico"),CONCATENATE("R24C",'Mapa final'!$R$35),"")</f>
        <v/>
      </c>
      <c r="X79" s="174" t="str">
        <f>IF(AND('Mapa final'!$AB$36="Alta",'Mapa final'!$AD$36="Catastrófico"),CONCATENATE("R24C",'Mapa final'!$R$36),"")</f>
        <v/>
      </c>
      <c r="Y79" s="41"/>
      <c r="Z79" s="288"/>
      <c r="AA79" s="289"/>
      <c r="AB79" s="289"/>
      <c r="AC79" s="289"/>
      <c r="AD79" s="289"/>
      <c r="AE79" s="290"/>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row>
    <row r="80" spans="1:61" ht="15" customHeight="1" x14ac:dyDescent="0.25">
      <c r="A80" s="41"/>
      <c r="B80" s="308"/>
      <c r="C80" s="309"/>
      <c r="D80" s="310"/>
      <c r="E80" s="295"/>
      <c r="F80" s="294"/>
      <c r="G80" s="294"/>
      <c r="H80" s="294"/>
      <c r="I80" s="294"/>
      <c r="J80" s="178" t="str">
        <f ca="1">IF(AND('Mapa final'!$AB$37="Alta",'Mapa final'!$AD$37="Moderado"),CONCATENATE("R25C",'Mapa final'!$R$37),"")</f>
        <v/>
      </c>
      <c r="K80" s="179" t="str">
        <f ca="1">IF(AND('Mapa final'!$AB$38="Alta",'Mapa final'!$AD$38="Moderado"),CONCATENATE("R25C",'Mapa final'!$R$38),"")</f>
        <v/>
      </c>
      <c r="L80" s="180" t="str">
        <f ca="1">IF(AND('Mapa final'!$AB$39="Alta",'Mapa final'!$AD$39="Moderado"),CONCATENATE("R25C",'Mapa final'!$R$39),"")</f>
        <v/>
      </c>
      <c r="M80" s="178" t="str">
        <f ca="1">IF(AND('Mapa final'!$AB$37="Alta",'Mapa final'!$AD$37="Moderado"),CONCATENATE("R25C",'Mapa final'!$R$37),"")</f>
        <v/>
      </c>
      <c r="N80" s="179" t="str">
        <f ca="1">IF(AND('Mapa final'!$AB$38="Alta",'Mapa final'!$AD$38="Moderado"),CONCATENATE("R25C",'Mapa final'!$R$38),"")</f>
        <v/>
      </c>
      <c r="O80" s="180" t="str">
        <f ca="1">IF(AND('Mapa final'!$AB$39="Alta",'Mapa final'!$AD$39="Moderado"),CONCATENATE("R25C",'Mapa final'!$R$39),"")</f>
        <v/>
      </c>
      <c r="P80" s="86" t="str">
        <f ca="1">IF(AND('Mapa final'!$AB$37="Alta",'Mapa final'!$AD$37="Moderado"),CONCATENATE("R25C",'Mapa final'!$R$37),"")</f>
        <v/>
      </c>
      <c r="Q80" s="40" t="str">
        <f ca="1">IF(AND('Mapa final'!$AB$38="Alta",'Mapa final'!$AD$38="Moderado"),CONCATENATE("R25C",'Mapa final'!$R$38),"")</f>
        <v/>
      </c>
      <c r="R80" s="87" t="str">
        <f ca="1">IF(AND('Mapa final'!$AB$39="Alta",'Mapa final'!$AD$39="Moderado"),CONCATENATE("R25C",'Mapa final'!$R$39),"")</f>
        <v/>
      </c>
      <c r="S80" s="86" t="str">
        <f ca="1">IF(AND('Mapa final'!$AB$37="Alta",'Mapa final'!$AD$37="Mayor"),CONCATENATE("R25C",'Mapa final'!$R$37),"")</f>
        <v/>
      </c>
      <c r="T80" s="40" t="str">
        <f ca="1">IF(AND('Mapa final'!$AB$38="Alta",'Mapa final'!$AD$38="Mayor"),CONCATENATE("R25C",'Mapa final'!$R$38),"")</f>
        <v/>
      </c>
      <c r="U80" s="87" t="str">
        <f ca="1">IF(AND('Mapa final'!$AB$39="Alta",'Mapa final'!$AD$39="Mayor"),CONCATENATE("R25C",'Mapa final'!$R$39),"")</f>
        <v/>
      </c>
      <c r="V80" s="172" t="str">
        <f ca="1">IF(AND('Mapa final'!$AB$37="Alta",'Mapa final'!$AD$37="Catastrófico"),CONCATENATE("R25C",'Mapa final'!$R$37),"")</f>
        <v/>
      </c>
      <c r="W80" s="173" t="str">
        <f ca="1">IF(AND('Mapa final'!$AB$38="Alta",'Mapa final'!$AD$38="Catastrófico"),CONCATENATE("R25C",'Mapa final'!$R$38),"")</f>
        <v/>
      </c>
      <c r="X80" s="174" t="str">
        <f ca="1">IF(AND('Mapa final'!$AB$39="Alta",'Mapa final'!$AD$39="Catastrófico"),CONCATENATE("R25C",'Mapa final'!$R$39),"")</f>
        <v/>
      </c>
      <c r="Y80" s="41"/>
      <c r="Z80" s="288"/>
      <c r="AA80" s="289"/>
      <c r="AB80" s="289"/>
      <c r="AC80" s="289"/>
      <c r="AD80" s="289"/>
      <c r="AE80" s="290"/>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row>
    <row r="81" spans="1:61" ht="15" customHeight="1" x14ac:dyDescent="0.25">
      <c r="A81" s="41"/>
      <c r="B81" s="308"/>
      <c r="C81" s="309"/>
      <c r="D81" s="310"/>
      <c r="E81" s="295"/>
      <c r="F81" s="294"/>
      <c r="G81" s="294"/>
      <c r="H81" s="294"/>
      <c r="I81" s="294"/>
      <c r="J81" s="178" t="str">
        <f ca="1">IF(AND('Mapa final'!$AB$40="Alta",'Mapa final'!$AD$40="Moderado"),CONCATENATE("R26C",'Mapa final'!$R$40),"")</f>
        <v/>
      </c>
      <c r="K81" s="179" t="e">
        <f>IF(AND('Mapa final'!#REF!="Alta",'Mapa final'!#REF!="Moderado"),CONCATENATE("R26C",'Mapa final'!#REF!),"")</f>
        <v>#REF!</v>
      </c>
      <c r="L81" s="180" t="e">
        <f>IF(AND('Mapa final'!#REF!="Alta",'Mapa final'!#REF!="Moderado"),CONCATENATE("R26C",'Mapa final'!#REF!),"")</f>
        <v>#REF!</v>
      </c>
      <c r="M81" s="178" t="str">
        <f ca="1">IF(AND('Mapa final'!$AB$40="Alta",'Mapa final'!$AD$40="Moderado"),CONCATENATE("R26C",'Mapa final'!$R$40),"")</f>
        <v/>
      </c>
      <c r="N81" s="179" t="e">
        <f>IF(AND('Mapa final'!#REF!="Alta",'Mapa final'!#REF!="Moderado"),CONCATENATE("R26C",'Mapa final'!#REF!),"")</f>
        <v>#REF!</v>
      </c>
      <c r="O81" s="180" t="e">
        <f>IF(AND('Mapa final'!#REF!="Alta",'Mapa final'!#REF!="Moderado"),CONCATENATE("R26C",'Mapa final'!#REF!),"")</f>
        <v>#REF!</v>
      </c>
      <c r="P81" s="86" t="str">
        <f ca="1">IF(AND('Mapa final'!$AB$40="Alta",'Mapa final'!$AD$40="Moderado"),CONCATENATE("R26C",'Mapa final'!$R$40),"")</f>
        <v/>
      </c>
      <c r="Q81" s="40" t="e">
        <f>IF(AND('Mapa final'!#REF!="Alta",'Mapa final'!#REF!="Moderado"),CONCATENATE("R26C",'Mapa final'!#REF!),"")</f>
        <v>#REF!</v>
      </c>
      <c r="R81" s="87" t="e">
        <f>IF(AND('Mapa final'!#REF!="Alta",'Mapa final'!#REF!="Moderado"),CONCATENATE("R26C",'Mapa final'!#REF!),"")</f>
        <v>#REF!</v>
      </c>
      <c r="S81" s="86" t="str">
        <f ca="1">IF(AND('Mapa final'!$AB$40="Alta",'Mapa final'!$AD$40="Mayor"),CONCATENATE("R26C",'Mapa final'!$R$40),"")</f>
        <v/>
      </c>
      <c r="T81" s="40" t="e">
        <f>IF(AND('Mapa final'!#REF!="Alta",'Mapa final'!#REF!="Mayor"),CONCATENATE("R26C",'Mapa final'!#REF!),"")</f>
        <v>#REF!</v>
      </c>
      <c r="U81" s="87" t="e">
        <f>IF(AND('Mapa final'!#REF!="Alta",'Mapa final'!#REF!="Mayor"),CONCATENATE("R26C",'Mapa final'!#REF!),"")</f>
        <v>#REF!</v>
      </c>
      <c r="V81" s="172" t="str">
        <f ca="1">IF(AND('Mapa final'!$AB$40="Alta",'Mapa final'!$AD$40="Catastrófico"),CONCATENATE("R26C",'Mapa final'!$R$40),"")</f>
        <v/>
      </c>
      <c r="W81" s="173" t="e">
        <f>IF(AND('Mapa final'!#REF!="Alta",'Mapa final'!#REF!="Catastrófico"),CONCATENATE("R26C",'Mapa final'!#REF!),"")</f>
        <v>#REF!</v>
      </c>
      <c r="X81" s="174" t="e">
        <f>IF(AND('Mapa final'!#REF!="Alta",'Mapa final'!#REF!="Catastrófico"),CONCATENATE("R26C",'Mapa final'!#REF!),"")</f>
        <v>#REF!</v>
      </c>
      <c r="Y81" s="41"/>
      <c r="Z81" s="288"/>
      <c r="AA81" s="289"/>
      <c r="AB81" s="289"/>
      <c r="AC81" s="289"/>
      <c r="AD81" s="289"/>
      <c r="AE81" s="290"/>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row>
    <row r="82" spans="1:61" ht="15" customHeight="1" x14ac:dyDescent="0.25">
      <c r="A82" s="41"/>
      <c r="B82" s="308"/>
      <c r="C82" s="309"/>
      <c r="D82" s="310"/>
      <c r="E82" s="295"/>
      <c r="F82" s="294"/>
      <c r="G82" s="294"/>
      <c r="H82" s="294"/>
      <c r="I82" s="294"/>
      <c r="J82" s="178" t="str">
        <f ca="1">IF(AND('Mapa final'!$AB$41="Alta",'Mapa final'!$AD$41="Moderado"),CONCATENATE("R27C",'Mapa final'!$R$41),"")</f>
        <v/>
      </c>
      <c r="K82" s="179" t="e">
        <f>IF(AND('Mapa final'!#REF!="Alta",'Mapa final'!#REF!="Moderado"),CONCATENATE("R27C",'Mapa final'!#REF!),"")</f>
        <v>#REF!</v>
      </c>
      <c r="L82" s="180" t="e">
        <f>IF(AND('Mapa final'!#REF!="Alta",'Mapa final'!#REF!="Moderado"),CONCATENATE("R27C",'Mapa final'!#REF!),"")</f>
        <v>#REF!</v>
      </c>
      <c r="M82" s="178" t="str">
        <f ca="1">IF(AND('Mapa final'!$AB$41="Alta",'Mapa final'!$AD$41="Moderado"),CONCATENATE("R27C",'Mapa final'!$R$41),"")</f>
        <v/>
      </c>
      <c r="N82" s="179" t="e">
        <f>IF(AND('Mapa final'!#REF!="Alta",'Mapa final'!#REF!="Moderado"),CONCATENATE("R27C",'Mapa final'!#REF!),"")</f>
        <v>#REF!</v>
      </c>
      <c r="O82" s="180" t="e">
        <f>IF(AND('Mapa final'!#REF!="Alta",'Mapa final'!#REF!="Moderado"),CONCATENATE("R27C",'Mapa final'!#REF!),"")</f>
        <v>#REF!</v>
      </c>
      <c r="P82" s="86" t="str">
        <f ca="1">IF(AND('Mapa final'!$AB$41="Alta",'Mapa final'!$AD$41="Moderado"),CONCATENATE("R27C",'Mapa final'!$R$41),"")</f>
        <v/>
      </c>
      <c r="Q82" s="40" t="e">
        <f>IF(AND('Mapa final'!#REF!="Alta",'Mapa final'!#REF!="Moderado"),CONCATENATE("R27C",'Mapa final'!#REF!),"")</f>
        <v>#REF!</v>
      </c>
      <c r="R82" s="87" t="e">
        <f>IF(AND('Mapa final'!#REF!="Alta",'Mapa final'!#REF!="Moderado"),CONCATENATE("R27C",'Mapa final'!#REF!),"")</f>
        <v>#REF!</v>
      </c>
      <c r="S82" s="86" t="str">
        <f ca="1">IF(AND('Mapa final'!$AB$41="Alta",'Mapa final'!$AD$41="Mayor"),CONCATENATE("R27C",'Mapa final'!$R$41),"")</f>
        <v/>
      </c>
      <c r="T82" s="40" t="e">
        <f>IF(AND('Mapa final'!#REF!="Alta",'Mapa final'!#REF!="Mayor"),CONCATENATE("R27C",'Mapa final'!#REF!),"")</f>
        <v>#REF!</v>
      </c>
      <c r="U82" s="87" t="e">
        <f>IF(AND('Mapa final'!#REF!="Alta",'Mapa final'!#REF!="Mayor"),CONCATENATE("R27C",'Mapa final'!#REF!),"")</f>
        <v>#REF!</v>
      </c>
      <c r="V82" s="172" t="str">
        <f ca="1">IF(AND('Mapa final'!$AB$41="Alta",'Mapa final'!$AD$41="Catastrófico"),CONCATENATE("R27C",'Mapa final'!$R$41),"")</f>
        <v/>
      </c>
      <c r="W82" s="173" t="e">
        <f>IF(AND('Mapa final'!#REF!="Alta",'Mapa final'!#REF!="Catastrófico"),CONCATENATE("R27C",'Mapa final'!#REF!),"")</f>
        <v>#REF!</v>
      </c>
      <c r="X82" s="174" t="e">
        <f>IF(AND('Mapa final'!#REF!="Alta",'Mapa final'!#REF!="Catastrófico"),CONCATENATE("R27C",'Mapa final'!#REF!),"")</f>
        <v>#REF!</v>
      </c>
      <c r="Y82" s="41"/>
      <c r="Z82" s="288"/>
      <c r="AA82" s="289"/>
      <c r="AB82" s="289"/>
      <c r="AC82" s="289"/>
      <c r="AD82" s="289"/>
      <c r="AE82" s="290"/>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row>
    <row r="83" spans="1:61" ht="15" customHeight="1" x14ac:dyDescent="0.25">
      <c r="A83" s="41"/>
      <c r="B83" s="308"/>
      <c r="C83" s="309"/>
      <c r="D83" s="310"/>
      <c r="E83" s="295"/>
      <c r="F83" s="294"/>
      <c r="G83" s="294"/>
      <c r="H83" s="294"/>
      <c r="I83" s="294"/>
      <c r="J83" s="178" t="str">
        <f ca="1">IF(AND('Mapa final'!$AB$42="Alta",'Mapa final'!$AD$42="Moderado"),CONCATENATE("R28C",'Mapa final'!$R$42),"")</f>
        <v/>
      </c>
      <c r="K83" s="179" t="str">
        <f>IF(AND('Mapa final'!$AB$43="Alta",'Mapa final'!$AD$43="Moderado"),CONCATENATE("R28C",'Mapa final'!$R$43),"")</f>
        <v/>
      </c>
      <c r="L83" s="180" t="e">
        <f>IF(AND('Mapa final'!#REF!="Alta",'Mapa final'!#REF!="Moderado"),CONCATENATE("R28C",'Mapa final'!#REF!),"")</f>
        <v>#REF!</v>
      </c>
      <c r="M83" s="178" t="str">
        <f ca="1">IF(AND('Mapa final'!$AB$42="Alta",'Mapa final'!$AD$42="Moderado"),CONCATENATE("R28C",'Mapa final'!$R$42),"")</f>
        <v/>
      </c>
      <c r="N83" s="179" t="str">
        <f>IF(AND('Mapa final'!$AB$43="Alta",'Mapa final'!$AD$43="Moderado"),CONCATENATE("R28C",'Mapa final'!$R$43),"")</f>
        <v/>
      </c>
      <c r="O83" s="180" t="e">
        <f>IF(AND('Mapa final'!#REF!="Alta",'Mapa final'!#REF!="Moderado"),CONCATENATE("R28C",'Mapa final'!#REF!),"")</f>
        <v>#REF!</v>
      </c>
      <c r="P83" s="86" t="str">
        <f ca="1">IF(AND('Mapa final'!$AB$42="Alta",'Mapa final'!$AD$42="Moderado"),CONCATENATE("R28C",'Mapa final'!$R$42),"")</f>
        <v/>
      </c>
      <c r="Q83" s="40" t="str">
        <f>IF(AND('Mapa final'!$AB$43="Alta",'Mapa final'!$AD$43="Moderado"),CONCATENATE("R28C",'Mapa final'!$R$43),"")</f>
        <v/>
      </c>
      <c r="R83" s="87" t="e">
        <f>IF(AND('Mapa final'!#REF!="Alta",'Mapa final'!#REF!="Moderado"),CONCATENATE("R28C",'Mapa final'!#REF!),"")</f>
        <v>#REF!</v>
      </c>
      <c r="S83" s="86" t="str">
        <f ca="1">IF(AND('Mapa final'!$AB$42="Alta",'Mapa final'!$AD$42="Mayor"),CONCATENATE("R28C",'Mapa final'!$R$42),"")</f>
        <v/>
      </c>
      <c r="T83" s="40" t="str">
        <f>IF(AND('Mapa final'!$AB$43="Alta",'Mapa final'!$AD$43="Mayor"),CONCATENATE("R28C",'Mapa final'!$R$43),"")</f>
        <v/>
      </c>
      <c r="U83" s="87" t="e">
        <f>IF(AND('Mapa final'!#REF!="Alta",'Mapa final'!#REF!="Mayor"),CONCATENATE("R28C",'Mapa final'!#REF!),"")</f>
        <v>#REF!</v>
      </c>
      <c r="V83" s="172" t="str">
        <f ca="1">IF(AND('Mapa final'!$AB$42="Alta",'Mapa final'!$AD$42="Catastrófico"),CONCATENATE("R28C",'Mapa final'!$R$42),"")</f>
        <v/>
      </c>
      <c r="W83" s="173" t="str">
        <f>IF(AND('Mapa final'!$AB$43="Alta",'Mapa final'!$AD$43="Catastrófico"),CONCATENATE("R28C",'Mapa final'!$R$43),"")</f>
        <v/>
      </c>
      <c r="X83" s="174" t="e">
        <f>IF(AND('Mapa final'!#REF!="Alta",'Mapa final'!#REF!="Catastrófico"),CONCATENATE("R28C",'Mapa final'!#REF!),"")</f>
        <v>#REF!</v>
      </c>
      <c r="Y83" s="41"/>
      <c r="Z83" s="288"/>
      <c r="AA83" s="289"/>
      <c r="AB83" s="289"/>
      <c r="AC83" s="289"/>
      <c r="AD83" s="289"/>
      <c r="AE83" s="290"/>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row>
    <row r="84" spans="1:61" ht="15" customHeight="1" x14ac:dyDescent="0.25">
      <c r="A84" s="41"/>
      <c r="B84" s="308"/>
      <c r="C84" s="309"/>
      <c r="D84" s="310"/>
      <c r="E84" s="295"/>
      <c r="F84" s="294"/>
      <c r="G84" s="294"/>
      <c r="H84" s="294"/>
      <c r="I84" s="294"/>
      <c r="J84" s="178" t="str">
        <f ca="1">IF(AND('Mapa final'!$AB$44="Alta",'Mapa final'!$AD$44="Moderado"),CONCATENATE("R29C",'Mapa final'!$R$44),"")</f>
        <v/>
      </c>
      <c r="K84" s="179" t="str">
        <f>IF(AND('Mapa final'!$AB$45="Alta",'Mapa final'!$AD$45="Moderado"),CONCATENATE("R29C",'Mapa final'!$R$45),"")</f>
        <v/>
      </c>
      <c r="L84" s="180" t="e">
        <f>IF(AND('Mapa final'!#REF!="Alta",'Mapa final'!#REF!="Moderado"),CONCATENATE("R29C",'Mapa final'!#REF!),"")</f>
        <v>#REF!</v>
      </c>
      <c r="M84" s="178" t="str">
        <f ca="1">IF(AND('Mapa final'!$AB$44="Alta",'Mapa final'!$AD$44="Moderado"),CONCATENATE("R29C",'Mapa final'!$R$44),"")</f>
        <v/>
      </c>
      <c r="N84" s="179" t="str">
        <f>IF(AND('Mapa final'!$AB$45="Alta",'Mapa final'!$AD$45="Moderado"),CONCATENATE("R29C",'Mapa final'!$R$45),"")</f>
        <v/>
      </c>
      <c r="O84" s="180" t="e">
        <f>IF(AND('Mapa final'!#REF!="Alta",'Mapa final'!#REF!="Moderado"),CONCATENATE("R29C",'Mapa final'!#REF!),"")</f>
        <v>#REF!</v>
      </c>
      <c r="P84" s="86" t="str">
        <f ca="1">IF(AND('Mapa final'!$AB$44="Alta",'Mapa final'!$AD$44="Moderado"),CONCATENATE("R29C",'Mapa final'!$R$44),"")</f>
        <v/>
      </c>
      <c r="Q84" s="40" t="str">
        <f>IF(AND('Mapa final'!$AB$45="Alta",'Mapa final'!$AD$45="Moderado"),CONCATENATE("R29C",'Mapa final'!$R$45),"")</f>
        <v/>
      </c>
      <c r="R84" s="87" t="e">
        <f>IF(AND('Mapa final'!#REF!="Alta",'Mapa final'!#REF!="Moderado"),CONCATENATE("R29C",'Mapa final'!#REF!),"")</f>
        <v>#REF!</v>
      </c>
      <c r="S84" s="86" t="str">
        <f ca="1">IF(AND('Mapa final'!$AB$44="Alta",'Mapa final'!$AD$44="Mayor"),CONCATENATE("R29C",'Mapa final'!$R$44),"")</f>
        <v/>
      </c>
      <c r="T84" s="40" t="str">
        <f>IF(AND('Mapa final'!$AB$45="Alta",'Mapa final'!$AD$45="Mayor"),CONCATENATE("R29C",'Mapa final'!$R$45),"")</f>
        <v/>
      </c>
      <c r="U84" s="87" t="e">
        <f>IF(AND('Mapa final'!#REF!="Alta",'Mapa final'!#REF!="Mayor"),CONCATENATE("R29C",'Mapa final'!#REF!),"")</f>
        <v>#REF!</v>
      </c>
      <c r="V84" s="172" t="str">
        <f ca="1">IF(AND('Mapa final'!$AB$44="Alta",'Mapa final'!$AD$44="Catastrófico"),CONCATENATE("R29C",'Mapa final'!$R$44),"")</f>
        <v/>
      </c>
      <c r="W84" s="173" t="str">
        <f>IF(AND('Mapa final'!$AB$45="Alta",'Mapa final'!$AD$45="Catastrófico"),CONCATENATE("R29C",'Mapa final'!$R$45),"")</f>
        <v/>
      </c>
      <c r="X84" s="174" t="e">
        <f>IF(AND('Mapa final'!#REF!="Alta",'Mapa final'!#REF!="Catastrófico"),CONCATENATE("R29C",'Mapa final'!#REF!),"")</f>
        <v>#REF!</v>
      </c>
      <c r="Y84" s="41"/>
      <c r="Z84" s="288"/>
      <c r="AA84" s="289"/>
      <c r="AB84" s="289"/>
      <c r="AC84" s="289"/>
      <c r="AD84" s="289"/>
      <c r="AE84" s="290"/>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row>
    <row r="85" spans="1:61" ht="15" customHeight="1" x14ac:dyDescent="0.25">
      <c r="A85" s="41"/>
      <c r="B85" s="308"/>
      <c r="C85" s="309"/>
      <c r="D85" s="310"/>
      <c r="E85" s="295"/>
      <c r="F85" s="294"/>
      <c r="G85" s="294"/>
      <c r="H85" s="294"/>
      <c r="I85" s="294"/>
      <c r="J85" s="178" t="str">
        <f ca="1">IF(AND('Mapa final'!$AB$46="Alta",'Mapa final'!$AD$46="Moderado"),CONCATENATE("R30C",'Mapa final'!$R$46),"")</f>
        <v/>
      </c>
      <c r="K85" s="179" t="e">
        <f>IF(AND('Mapa final'!#REF!="Alta",'Mapa final'!#REF!="Moderado"),CONCATENATE("R30C",'Mapa final'!#REF!),"")</f>
        <v>#REF!</v>
      </c>
      <c r="L85" s="180" t="e">
        <f>IF(AND('Mapa final'!#REF!="Alta",'Mapa final'!#REF!="Moderado"),CONCATENATE("R30C",'Mapa final'!#REF!),"")</f>
        <v>#REF!</v>
      </c>
      <c r="M85" s="178" t="str">
        <f ca="1">IF(AND('Mapa final'!$AB$46="Alta",'Mapa final'!$AD$46="Moderado"),CONCATENATE("R30C",'Mapa final'!$R$46),"")</f>
        <v/>
      </c>
      <c r="N85" s="179" t="e">
        <f>IF(AND('Mapa final'!#REF!="Alta",'Mapa final'!#REF!="Moderado"),CONCATENATE("R30C",'Mapa final'!#REF!),"")</f>
        <v>#REF!</v>
      </c>
      <c r="O85" s="180" t="e">
        <f>IF(AND('Mapa final'!#REF!="Alta",'Mapa final'!#REF!="Moderado"),CONCATENATE("R30C",'Mapa final'!#REF!),"")</f>
        <v>#REF!</v>
      </c>
      <c r="P85" s="86" t="str">
        <f ca="1">IF(AND('Mapa final'!$AB$46="Alta",'Mapa final'!$AD$46="Moderado"),CONCATENATE("R30C",'Mapa final'!$R$46),"")</f>
        <v/>
      </c>
      <c r="Q85" s="40" t="e">
        <f>IF(AND('Mapa final'!#REF!="Alta",'Mapa final'!#REF!="Moderado"),CONCATENATE("R30C",'Mapa final'!#REF!),"")</f>
        <v>#REF!</v>
      </c>
      <c r="R85" s="87" t="e">
        <f>IF(AND('Mapa final'!#REF!="Alta",'Mapa final'!#REF!="Moderado"),CONCATENATE("R30C",'Mapa final'!#REF!),"")</f>
        <v>#REF!</v>
      </c>
      <c r="S85" s="86" t="str">
        <f ca="1">IF(AND('Mapa final'!$AB$46="Alta",'Mapa final'!$AD$46="Mayor"),CONCATENATE("R30C",'Mapa final'!$R$46),"")</f>
        <v/>
      </c>
      <c r="T85" s="40" t="e">
        <f>IF(AND('Mapa final'!#REF!="Alta",'Mapa final'!#REF!="Mayor"),CONCATENATE("R30C",'Mapa final'!#REF!),"")</f>
        <v>#REF!</v>
      </c>
      <c r="U85" s="87" t="e">
        <f>IF(AND('Mapa final'!#REF!="Alta",'Mapa final'!#REF!="Mayor"),CONCATENATE("R30C",'Mapa final'!#REF!),"")</f>
        <v>#REF!</v>
      </c>
      <c r="V85" s="172" t="str">
        <f ca="1">IF(AND('Mapa final'!$AB$46="Alta",'Mapa final'!$AD$46="Catastrófico"),CONCATENATE("R30C",'Mapa final'!$R$46),"")</f>
        <v/>
      </c>
      <c r="W85" s="173" t="e">
        <f>IF(AND('Mapa final'!#REF!="Alta",'Mapa final'!#REF!="Catastrófico"),CONCATENATE("R30C",'Mapa final'!#REF!),"")</f>
        <v>#REF!</v>
      </c>
      <c r="X85" s="174" t="e">
        <f>IF(AND('Mapa final'!#REF!="Alta",'Mapa final'!#REF!="Catastrófico"),CONCATENATE("R30C",'Mapa final'!#REF!),"")</f>
        <v>#REF!</v>
      </c>
      <c r="Y85" s="41"/>
      <c r="Z85" s="288"/>
      <c r="AA85" s="289"/>
      <c r="AB85" s="289"/>
      <c r="AC85" s="289"/>
      <c r="AD85" s="289"/>
      <c r="AE85" s="290"/>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row>
    <row r="86" spans="1:61" ht="15" customHeight="1" x14ac:dyDescent="0.25">
      <c r="A86" s="41"/>
      <c r="B86" s="308"/>
      <c r="C86" s="309"/>
      <c r="D86" s="310"/>
      <c r="E86" s="295"/>
      <c r="F86" s="294"/>
      <c r="G86" s="294"/>
      <c r="H86" s="294"/>
      <c r="I86" s="294"/>
      <c r="J86" s="178" t="str">
        <f>IF(AND('Mapa final'!$AB$47="Alta",'Mapa final'!$AD$47="Moderado"),CONCATENATE("R31C",'Mapa final'!$R$47),"")</f>
        <v/>
      </c>
      <c r="K86" s="179" t="e">
        <f>IF(AND('Mapa final'!#REF!="Alta",'Mapa final'!#REF!="Moderado"),CONCATENATE("R31C",'Mapa final'!#REF!),"")</f>
        <v>#REF!</v>
      </c>
      <c r="L86" s="179" t="e">
        <f>IF(AND('Mapa final'!#REF!="Alta",'Mapa final'!#REF!="Moderado"),CONCATENATE("R31C",'Mapa final'!#REF!),"")</f>
        <v>#REF!</v>
      </c>
      <c r="M86" s="178" t="str">
        <f>IF(AND('Mapa final'!$AB$47="Alta",'Mapa final'!$AD$47="Moderado"),CONCATENATE("R31C",'Mapa final'!$R$47),"")</f>
        <v/>
      </c>
      <c r="N86" s="179" t="e">
        <f>IF(AND('Mapa final'!#REF!="Alta",'Mapa final'!#REF!="Moderado"),CONCATENATE("R31C",'Mapa final'!#REF!),"")</f>
        <v>#REF!</v>
      </c>
      <c r="O86" s="179" t="e">
        <f>IF(AND('Mapa final'!#REF!="Alta",'Mapa final'!#REF!="Moderado"),CONCATENATE("R31C",'Mapa final'!#REF!),"")</f>
        <v>#REF!</v>
      </c>
      <c r="P86" s="86" t="str">
        <f>IF(AND('Mapa final'!$AB$47="Alta",'Mapa final'!$AD$47="Moderado"),CONCATENATE("R31C",'Mapa final'!$R$47),"")</f>
        <v/>
      </c>
      <c r="Q86" s="40" t="e">
        <f>IF(AND('Mapa final'!#REF!="Alta",'Mapa final'!#REF!="Moderado"),CONCATENATE("R31C",'Mapa final'!#REF!),"")</f>
        <v>#REF!</v>
      </c>
      <c r="R86" s="40" t="e">
        <f>IF(AND('Mapa final'!#REF!="Alta",'Mapa final'!#REF!="Moderado"),CONCATENATE("R31C",'Mapa final'!#REF!),"")</f>
        <v>#REF!</v>
      </c>
      <c r="S86" s="86" t="str">
        <f>IF(AND('Mapa final'!$AB$47="Alta",'Mapa final'!$AD$47="Mayor"),CONCATENATE("R31C",'Mapa final'!$R$47),"")</f>
        <v/>
      </c>
      <c r="T86" s="40" t="e">
        <f>IF(AND('Mapa final'!#REF!="Alta",'Mapa final'!#REF!="Mayor"),CONCATENATE("R31C",'Mapa final'!#REF!),"")</f>
        <v>#REF!</v>
      </c>
      <c r="U86" s="40" t="e">
        <f>IF(AND('Mapa final'!#REF!="Alta",'Mapa final'!#REF!="Mayor"),CONCATENATE("R31C",'Mapa final'!#REF!),"")</f>
        <v>#REF!</v>
      </c>
      <c r="V86" s="172" t="str">
        <f>IF(AND('Mapa final'!$AB$47="Alta",'Mapa final'!$AD$47="Catastrófico"),CONCATENATE("R31C",'Mapa final'!$R$47),"")</f>
        <v/>
      </c>
      <c r="W86" s="173" t="e">
        <f>IF(AND('Mapa final'!#REF!="Alta",'Mapa final'!#REF!="Catastrófico"),CONCATENATE("R31C",'Mapa final'!#REF!),"")</f>
        <v>#REF!</v>
      </c>
      <c r="X86" s="174" t="e">
        <f>IF(AND('Mapa final'!#REF!="Alta",'Mapa final'!#REF!="Catastrófico"),CONCATENATE("R31C",'Mapa final'!#REF!),"")</f>
        <v>#REF!</v>
      </c>
      <c r="Y86" s="41"/>
      <c r="Z86" s="288"/>
      <c r="AA86" s="289"/>
      <c r="AB86" s="289"/>
      <c r="AC86" s="289"/>
      <c r="AD86" s="289"/>
      <c r="AE86" s="290"/>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row>
    <row r="87" spans="1:61" ht="15" customHeight="1" x14ac:dyDescent="0.25">
      <c r="A87" s="41"/>
      <c r="B87" s="308"/>
      <c r="C87" s="309"/>
      <c r="D87" s="310"/>
      <c r="E87" s="295"/>
      <c r="F87" s="294"/>
      <c r="G87" s="294"/>
      <c r="H87" s="294"/>
      <c r="I87" s="294"/>
      <c r="J87" s="178" t="str">
        <f ca="1">IF(AND('Mapa final'!$AB$48="Alta",'Mapa final'!$AD$48="Moderado"),CONCATENATE("R32C",'Mapa final'!$R$48),"")</f>
        <v/>
      </c>
      <c r="K87" s="179" t="str">
        <f>IF(AND('Mapa final'!$AB$49="Alta",'Mapa final'!$AD$49="Moderado"),CONCATENATE("R32C",'Mapa final'!$R$49),"")</f>
        <v/>
      </c>
      <c r="L87" s="180" t="e">
        <f>IF(AND('Mapa final'!#REF!="Alta",'Mapa final'!#REF!="Moderado"),CONCATENATE("R32C",'Mapa final'!#REF!),"")</f>
        <v>#REF!</v>
      </c>
      <c r="M87" s="178" t="str">
        <f ca="1">IF(AND('Mapa final'!$AB$48="Alta",'Mapa final'!$AD$48="Moderado"),CONCATENATE("R32C",'Mapa final'!$R$48),"")</f>
        <v/>
      </c>
      <c r="N87" s="179" t="str">
        <f>IF(AND('Mapa final'!$AB$49="Alta",'Mapa final'!$AD$49="Moderado"),CONCATENATE("R32C",'Mapa final'!$R$49),"")</f>
        <v/>
      </c>
      <c r="O87" s="180" t="e">
        <f>IF(AND('Mapa final'!#REF!="Alta",'Mapa final'!#REF!="Moderado"),CONCATENATE("R32C",'Mapa final'!#REF!),"")</f>
        <v>#REF!</v>
      </c>
      <c r="P87" s="86" t="str">
        <f ca="1">IF(AND('Mapa final'!$AB$48="Alta",'Mapa final'!$AD$48="Moderado"),CONCATENATE("R32C",'Mapa final'!$R$48),"")</f>
        <v/>
      </c>
      <c r="Q87" s="40" t="str">
        <f>IF(AND('Mapa final'!$AB$49="Alta",'Mapa final'!$AD$49="Moderado"),CONCATENATE("R32C",'Mapa final'!$R$49),"")</f>
        <v/>
      </c>
      <c r="R87" s="87" t="e">
        <f>IF(AND('Mapa final'!#REF!="Alta",'Mapa final'!#REF!="Moderado"),CONCATENATE("R32C",'Mapa final'!#REF!),"")</f>
        <v>#REF!</v>
      </c>
      <c r="S87" s="86" t="str">
        <f ca="1">IF(AND('Mapa final'!$AB$48="Alta",'Mapa final'!$AD$48="Mayor"),CONCATENATE("R32C",'Mapa final'!$R$48),"")</f>
        <v/>
      </c>
      <c r="T87" s="40" t="str">
        <f>IF(AND('Mapa final'!$AB$49="Alta",'Mapa final'!$AD$49="Mayor"),CONCATENATE("R32C",'Mapa final'!$R$49),"")</f>
        <v/>
      </c>
      <c r="U87" s="87" t="e">
        <f>IF(AND('Mapa final'!#REF!="Alta",'Mapa final'!#REF!="Mayor"),CONCATENATE("R32C",'Mapa final'!#REF!),"")</f>
        <v>#REF!</v>
      </c>
      <c r="V87" s="172" t="str">
        <f ca="1">IF(AND('Mapa final'!$AB$48="Alta",'Mapa final'!$AD$48="Catastrófico"),CONCATENATE("R32C",'Mapa final'!$R$48),"")</f>
        <v/>
      </c>
      <c r="W87" s="173" t="str">
        <f>IF(AND('Mapa final'!$AB$49="Alta",'Mapa final'!$AD$49="Catastrófico"),CONCATENATE("R32C",'Mapa final'!$R$49),"")</f>
        <v/>
      </c>
      <c r="X87" s="174" t="e">
        <f>IF(AND('Mapa final'!#REF!="Alta",'Mapa final'!#REF!="Catastrófico"),CONCATENATE("R32C",'Mapa final'!#REF!),"")</f>
        <v>#REF!</v>
      </c>
      <c r="Y87" s="41"/>
      <c r="Z87" s="288"/>
      <c r="AA87" s="289"/>
      <c r="AB87" s="289"/>
      <c r="AC87" s="289"/>
      <c r="AD87" s="289"/>
      <c r="AE87" s="290"/>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row>
    <row r="88" spans="1:61" ht="15" customHeight="1" x14ac:dyDescent="0.25">
      <c r="A88" s="41"/>
      <c r="B88" s="308"/>
      <c r="C88" s="309"/>
      <c r="D88" s="310"/>
      <c r="E88" s="295"/>
      <c r="F88" s="294"/>
      <c r="G88" s="294"/>
      <c r="H88" s="294"/>
      <c r="I88" s="294"/>
      <c r="J88" s="178" t="str">
        <f ca="1">IF(AND('Mapa final'!$AB$50="Alta",'Mapa final'!$AD$50="Moderado"),CONCATENATE("R33C",'Mapa final'!$R$50),"")</f>
        <v/>
      </c>
      <c r="K88" s="179" t="str">
        <f>IF(AND('Mapa final'!$AB$51="Alta",'Mapa final'!$AD$51="Moderado"),CONCATENATE("R33C",'Mapa final'!$R$51),"")</f>
        <v/>
      </c>
      <c r="L88" s="180" t="e">
        <f>IF(AND('Mapa final'!#REF!="Alta",'Mapa final'!#REF!="Moderado"),CONCATENATE("R33C",'Mapa final'!#REF!),"")</f>
        <v>#REF!</v>
      </c>
      <c r="M88" s="178" t="str">
        <f ca="1">IF(AND('Mapa final'!$AB$50="Alta",'Mapa final'!$AD$50="Moderado"),CONCATENATE("R33C",'Mapa final'!$R$50),"")</f>
        <v/>
      </c>
      <c r="N88" s="179" t="str">
        <f>IF(AND('Mapa final'!$AB$51="Alta",'Mapa final'!$AD$51="Moderado"),CONCATENATE("R33C",'Mapa final'!$R$51),"")</f>
        <v/>
      </c>
      <c r="O88" s="180" t="e">
        <f>IF(AND('Mapa final'!#REF!="Alta",'Mapa final'!#REF!="Moderado"),CONCATENATE("R33C",'Mapa final'!#REF!),"")</f>
        <v>#REF!</v>
      </c>
      <c r="P88" s="86" t="str">
        <f ca="1">IF(AND('Mapa final'!$AB$50="Alta",'Mapa final'!$AD$50="Moderado"),CONCATENATE("R33C",'Mapa final'!$R$50),"")</f>
        <v/>
      </c>
      <c r="Q88" s="40" t="str">
        <f>IF(AND('Mapa final'!$AB$51="Alta",'Mapa final'!$AD$51="Moderado"),CONCATENATE("R33C",'Mapa final'!$R$51),"")</f>
        <v/>
      </c>
      <c r="R88" s="87" t="e">
        <f>IF(AND('Mapa final'!#REF!="Alta",'Mapa final'!#REF!="Moderado"),CONCATENATE("R33C",'Mapa final'!#REF!),"")</f>
        <v>#REF!</v>
      </c>
      <c r="S88" s="86" t="str">
        <f ca="1">IF(AND('Mapa final'!$AB$50="Alta",'Mapa final'!$AD$50="Mayor"),CONCATENATE("R33C",'Mapa final'!$R$50),"")</f>
        <v/>
      </c>
      <c r="T88" s="40" t="str">
        <f>IF(AND('Mapa final'!$AB$51="Alta",'Mapa final'!$AD$51="Mayor"),CONCATENATE("R33C",'Mapa final'!$R$51),"")</f>
        <v/>
      </c>
      <c r="U88" s="87" t="e">
        <f>IF(AND('Mapa final'!#REF!="Alta",'Mapa final'!#REF!="Mayor"),CONCATENATE("R33C",'Mapa final'!#REF!),"")</f>
        <v>#REF!</v>
      </c>
      <c r="V88" s="172" t="str">
        <f ca="1">IF(AND('Mapa final'!$AB$50="Alta",'Mapa final'!$AD$50="Catastrófico"),CONCATENATE("R33C",'Mapa final'!$R$50),"")</f>
        <v/>
      </c>
      <c r="W88" s="173" t="str">
        <f>IF(AND('Mapa final'!$AB$51="Alta",'Mapa final'!$AD$51="Catastrófico"),CONCATENATE("R33C",'Mapa final'!$R$51),"")</f>
        <v/>
      </c>
      <c r="X88" s="174" t="e">
        <f>IF(AND('Mapa final'!#REF!="Alta",'Mapa final'!#REF!="Catastrófico"),CONCATENATE("R33C",'Mapa final'!#REF!),"")</f>
        <v>#REF!</v>
      </c>
      <c r="Y88" s="41"/>
      <c r="Z88" s="288"/>
      <c r="AA88" s="289"/>
      <c r="AB88" s="289"/>
      <c r="AC88" s="289"/>
      <c r="AD88" s="289"/>
      <c r="AE88" s="290"/>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row>
    <row r="89" spans="1:61" ht="15" customHeight="1" x14ac:dyDescent="0.25">
      <c r="A89" s="41"/>
      <c r="B89" s="308"/>
      <c r="C89" s="309"/>
      <c r="D89" s="310"/>
      <c r="E89" s="295"/>
      <c r="F89" s="294"/>
      <c r="G89" s="294"/>
      <c r="H89" s="294"/>
      <c r="I89" s="294"/>
      <c r="J89" s="178" t="str">
        <f ca="1">IF(AND('Mapa final'!$AB$52="Alta",'Mapa final'!$AD$52="Moderado"),CONCATENATE("R34C",'Mapa final'!$R$52),"")</f>
        <v/>
      </c>
      <c r="K89" s="179" t="str">
        <f>IF(AND('Mapa final'!$AB$53="Alta",'Mapa final'!$AD$53="Moderado"),CONCATENATE("R34C",'Mapa final'!$R$53),"")</f>
        <v/>
      </c>
      <c r="L89" s="180" t="e">
        <f>IF(AND('Mapa final'!#REF!="Alta",'Mapa final'!#REF!="Moderado"),CONCATENATE("R34C",'Mapa final'!#REF!),"")</f>
        <v>#REF!</v>
      </c>
      <c r="M89" s="178" t="str">
        <f ca="1">IF(AND('Mapa final'!$AB$52="Alta",'Mapa final'!$AD$52="Moderado"),CONCATENATE("R34C",'Mapa final'!$R$52),"")</f>
        <v/>
      </c>
      <c r="N89" s="179" t="str">
        <f>IF(AND('Mapa final'!$AB$53="Alta",'Mapa final'!$AD$53="Moderado"),CONCATENATE("R34C",'Mapa final'!$R$53),"")</f>
        <v/>
      </c>
      <c r="O89" s="180" t="e">
        <f>IF(AND('Mapa final'!#REF!="Alta",'Mapa final'!#REF!="Moderado"),CONCATENATE("R34C",'Mapa final'!#REF!),"")</f>
        <v>#REF!</v>
      </c>
      <c r="P89" s="86" t="str">
        <f ca="1">IF(AND('Mapa final'!$AB$52="Alta",'Mapa final'!$AD$52="Moderado"),CONCATENATE("R34C",'Mapa final'!$R$52),"")</f>
        <v/>
      </c>
      <c r="Q89" s="40" t="str">
        <f>IF(AND('Mapa final'!$AB$53="Alta",'Mapa final'!$AD$53="Moderado"),CONCATENATE("R34C",'Mapa final'!$R$53),"")</f>
        <v/>
      </c>
      <c r="R89" s="87" t="e">
        <f>IF(AND('Mapa final'!#REF!="Alta",'Mapa final'!#REF!="Moderado"),CONCATENATE("R34C",'Mapa final'!#REF!),"")</f>
        <v>#REF!</v>
      </c>
      <c r="S89" s="86" t="str">
        <f ca="1">IF(AND('Mapa final'!$AB$52="Alta",'Mapa final'!$AD$52="Mayor"),CONCATENATE("R34C",'Mapa final'!$R$52),"")</f>
        <v/>
      </c>
      <c r="T89" s="40" t="str">
        <f>IF(AND('Mapa final'!$AB$53="Alta",'Mapa final'!$AD$53="Mayor"),CONCATENATE("R34C",'Mapa final'!$R$53),"")</f>
        <v/>
      </c>
      <c r="U89" s="87" t="e">
        <f>IF(AND('Mapa final'!#REF!="Alta",'Mapa final'!#REF!="Mayor"),CONCATENATE("R34C",'Mapa final'!#REF!),"")</f>
        <v>#REF!</v>
      </c>
      <c r="V89" s="172" t="str">
        <f ca="1">IF(AND('Mapa final'!$AB$52="Alta",'Mapa final'!$AD$52="Catastrófico"),CONCATENATE("R34C",'Mapa final'!$R$52),"")</f>
        <v/>
      </c>
      <c r="W89" s="173" t="str">
        <f>IF(AND('Mapa final'!$AB$53="Alta",'Mapa final'!$AD$53="Catastrófico"),CONCATENATE("R34C",'Mapa final'!$R$53),"")</f>
        <v/>
      </c>
      <c r="X89" s="174" t="e">
        <f>IF(AND('Mapa final'!#REF!="Alta",'Mapa final'!#REF!="Catastrófico"),CONCATENATE("R34C",'Mapa final'!#REF!),"")</f>
        <v>#REF!</v>
      </c>
      <c r="Y89" s="41"/>
      <c r="Z89" s="288"/>
      <c r="AA89" s="289"/>
      <c r="AB89" s="289"/>
      <c r="AC89" s="289"/>
      <c r="AD89" s="289"/>
      <c r="AE89" s="290"/>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row>
    <row r="90" spans="1:61" ht="15" customHeight="1" x14ac:dyDescent="0.25">
      <c r="A90" s="41"/>
      <c r="B90" s="308"/>
      <c r="C90" s="309"/>
      <c r="D90" s="310"/>
      <c r="E90" s="295"/>
      <c r="F90" s="294"/>
      <c r="G90" s="294"/>
      <c r="H90" s="294"/>
      <c r="I90" s="294"/>
      <c r="J90" s="178" t="str">
        <f ca="1">IF(AND('Mapa final'!$AB$54="Alta",'Mapa final'!$AD$54="Moderado"),CONCATENATE("R35C",'Mapa final'!$R$54),"")</f>
        <v/>
      </c>
      <c r="K90" s="179" t="str">
        <f>IF(AND('Mapa final'!$AB$55="Alta",'Mapa final'!$AD$55="Moderado"),CONCATENATE("R35C",'Mapa final'!$R$55),"")</f>
        <v/>
      </c>
      <c r="L90" s="180" t="e">
        <f>IF(AND('Mapa final'!#REF!="Alta",'Mapa final'!#REF!="Moderado"),CONCATENATE("R35C",'Mapa final'!#REF!),"")</f>
        <v>#REF!</v>
      </c>
      <c r="M90" s="178" t="str">
        <f ca="1">IF(AND('Mapa final'!$AB$54="Alta",'Mapa final'!$AD$54="Moderado"),CONCATENATE("R35C",'Mapa final'!$R$54),"")</f>
        <v/>
      </c>
      <c r="N90" s="179" t="str">
        <f>IF(AND('Mapa final'!$AB$55="Alta",'Mapa final'!$AD$55="Moderado"),CONCATENATE("R35C",'Mapa final'!$R$55),"")</f>
        <v/>
      </c>
      <c r="O90" s="180" t="e">
        <f>IF(AND('Mapa final'!#REF!="Alta",'Mapa final'!#REF!="Moderado"),CONCATENATE("R35C",'Mapa final'!#REF!),"")</f>
        <v>#REF!</v>
      </c>
      <c r="P90" s="86" t="str">
        <f ca="1">IF(AND('Mapa final'!$AB$54="Alta",'Mapa final'!$AD$54="Moderado"),CONCATENATE("R35C",'Mapa final'!$R$54),"")</f>
        <v/>
      </c>
      <c r="Q90" s="40" t="str">
        <f>IF(AND('Mapa final'!$AB$55="Alta",'Mapa final'!$AD$55="Moderado"),CONCATENATE("R35C",'Mapa final'!$R$55),"")</f>
        <v/>
      </c>
      <c r="R90" s="87" t="e">
        <f>IF(AND('Mapa final'!#REF!="Alta",'Mapa final'!#REF!="Moderado"),CONCATENATE("R35C",'Mapa final'!#REF!),"")</f>
        <v>#REF!</v>
      </c>
      <c r="S90" s="86" t="str">
        <f ca="1">IF(AND('Mapa final'!$AB$54="Alta",'Mapa final'!$AD$54="Mayor"),CONCATENATE("R35C",'Mapa final'!$R$54),"")</f>
        <v/>
      </c>
      <c r="T90" s="40" t="str">
        <f>IF(AND('Mapa final'!$AB$55="Alta",'Mapa final'!$AD$55="Mayor"),CONCATENATE("R35C",'Mapa final'!$R$55),"")</f>
        <v/>
      </c>
      <c r="U90" s="87" t="e">
        <f>IF(AND('Mapa final'!#REF!="Alta",'Mapa final'!#REF!="Mayor"),CONCATENATE("R35C",'Mapa final'!#REF!),"")</f>
        <v>#REF!</v>
      </c>
      <c r="V90" s="172" t="str">
        <f ca="1">IF(AND('Mapa final'!$AB$54="Alta",'Mapa final'!$AD$54="Catastrófico"),CONCATENATE("R35C",'Mapa final'!$R$54),"")</f>
        <v/>
      </c>
      <c r="W90" s="173" t="str">
        <f>IF(AND('Mapa final'!$AB$55="Alta",'Mapa final'!$AD$55="Catastrófico"),CONCATENATE("R35C",'Mapa final'!$R$55),"")</f>
        <v/>
      </c>
      <c r="X90" s="174" t="e">
        <f>IF(AND('Mapa final'!#REF!="Alta",'Mapa final'!#REF!="Catastrófico"),CONCATENATE("R35C",'Mapa final'!#REF!),"")</f>
        <v>#REF!</v>
      </c>
      <c r="Y90" s="41"/>
      <c r="Z90" s="288"/>
      <c r="AA90" s="289"/>
      <c r="AB90" s="289"/>
      <c r="AC90" s="289"/>
      <c r="AD90" s="289"/>
      <c r="AE90" s="290"/>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row>
    <row r="91" spans="1:61" ht="15" customHeight="1" x14ac:dyDescent="0.25">
      <c r="A91" s="41"/>
      <c r="B91" s="308"/>
      <c r="C91" s="309"/>
      <c r="D91" s="310"/>
      <c r="E91" s="295"/>
      <c r="F91" s="294"/>
      <c r="G91" s="294"/>
      <c r="H91" s="294"/>
      <c r="I91" s="294"/>
      <c r="J91" s="178" t="str">
        <f ca="1">IF(AND('Mapa final'!$AB$56="Alta",'Mapa final'!$AD$56="Moderado"),CONCATENATE("R36C",'Mapa final'!$R$56),"")</f>
        <v/>
      </c>
      <c r="K91" s="179" t="str">
        <f>IF(AND('Mapa final'!$AB$57="Alta",'Mapa final'!$AD$57="Moderado"),CONCATENATE("R36C",'Mapa final'!$R$57),"")</f>
        <v/>
      </c>
      <c r="L91" s="180" t="e">
        <f>IF(AND('Mapa final'!#REF!="Alta",'Mapa final'!#REF!="Moderado"),CONCATENATE("R36C",'Mapa final'!#REF!),"")</f>
        <v>#REF!</v>
      </c>
      <c r="M91" s="178" t="str">
        <f ca="1">IF(AND('Mapa final'!$AB$56="Alta",'Mapa final'!$AD$56="Moderado"),CONCATENATE("R36C",'Mapa final'!$R$56),"")</f>
        <v/>
      </c>
      <c r="N91" s="179" t="str">
        <f>IF(AND('Mapa final'!$AB$57="Alta",'Mapa final'!$AD$57="Moderado"),CONCATENATE("R36C",'Mapa final'!$R$57),"")</f>
        <v/>
      </c>
      <c r="O91" s="180" t="e">
        <f>IF(AND('Mapa final'!#REF!="Alta",'Mapa final'!#REF!="Moderado"),CONCATENATE("R36C",'Mapa final'!#REF!),"")</f>
        <v>#REF!</v>
      </c>
      <c r="P91" s="86" t="str">
        <f ca="1">IF(AND('Mapa final'!$AB$56="Alta",'Mapa final'!$AD$56="Moderado"),CONCATENATE("R36C",'Mapa final'!$R$56),"")</f>
        <v/>
      </c>
      <c r="Q91" s="40" t="str">
        <f>IF(AND('Mapa final'!$AB$57="Alta",'Mapa final'!$AD$57="Moderado"),CONCATENATE("R36C",'Mapa final'!$R$57),"")</f>
        <v/>
      </c>
      <c r="R91" s="87" t="e">
        <f>IF(AND('Mapa final'!#REF!="Alta",'Mapa final'!#REF!="Moderado"),CONCATENATE("R36C",'Mapa final'!#REF!),"")</f>
        <v>#REF!</v>
      </c>
      <c r="S91" s="86" t="str">
        <f ca="1">IF(AND('Mapa final'!$AB$56="Alta",'Mapa final'!$AD$56="Mayor"),CONCATENATE("R36C",'Mapa final'!$R$56),"")</f>
        <v/>
      </c>
      <c r="T91" s="40" t="str">
        <f>IF(AND('Mapa final'!$AB$57="Alta",'Mapa final'!$AD$57="Mayor"),CONCATENATE("R36C",'Mapa final'!$R$57),"")</f>
        <v/>
      </c>
      <c r="U91" s="87" t="e">
        <f>IF(AND('Mapa final'!#REF!="Alta",'Mapa final'!#REF!="Mayor"),CONCATENATE("R36C",'Mapa final'!#REF!),"")</f>
        <v>#REF!</v>
      </c>
      <c r="V91" s="172" t="str">
        <f ca="1">IF(AND('Mapa final'!$AB$56="Alta",'Mapa final'!$AD$56="Catastrófico"),CONCATENATE("R36C",'Mapa final'!$R$56),"")</f>
        <v/>
      </c>
      <c r="W91" s="173" t="str">
        <f>IF(AND('Mapa final'!$AB$57="Alta",'Mapa final'!$AD$57="Catastrófico"),CONCATENATE("R36C",'Mapa final'!$R$57),"")</f>
        <v/>
      </c>
      <c r="X91" s="174" t="e">
        <f>IF(AND('Mapa final'!#REF!="Alta",'Mapa final'!#REF!="Catastrófico"),CONCATENATE("R36C",'Mapa final'!#REF!),"")</f>
        <v>#REF!</v>
      </c>
      <c r="Y91" s="41"/>
      <c r="Z91" s="288"/>
      <c r="AA91" s="289"/>
      <c r="AB91" s="289"/>
      <c r="AC91" s="289"/>
      <c r="AD91" s="289"/>
      <c r="AE91" s="290"/>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row>
    <row r="92" spans="1:61" ht="15" customHeight="1" x14ac:dyDescent="0.25">
      <c r="A92" s="41"/>
      <c r="B92" s="308"/>
      <c r="C92" s="309"/>
      <c r="D92" s="310"/>
      <c r="E92" s="295"/>
      <c r="F92" s="294"/>
      <c r="G92" s="294"/>
      <c r="H92" s="294"/>
      <c r="I92" s="294"/>
      <c r="J92" s="178" t="str">
        <f ca="1">IF(AND('Mapa final'!$AB$58="Alta",'Mapa final'!$AD$58="Moderado"),CONCATENATE("R37C",'Mapa final'!$R$58),"")</f>
        <v/>
      </c>
      <c r="K92" s="179" t="str">
        <f>IF(AND('Mapa final'!$AB$59="Alta",'Mapa final'!$AD$59="Moderado"),CONCATENATE("R37C",'Mapa final'!$R$59),"")</f>
        <v/>
      </c>
      <c r="L92" s="180" t="str">
        <f>IF(AND('Mapa final'!$AB$60="Alta",'Mapa final'!$AD$60="Moderado"),CONCATENATE("R37C",'Mapa final'!$R$60),"")</f>
        <v/>
      </c>
      <c r="M92" s="178" t="str">
        <f ca="1">IF(AND('Mapa final'!$AB$58="Alta",'Mapa final'!$AD$58="Moderado"),CONCATENATE("R37C",'Mapa final'!$R$58),"")</f>
        <v/>
      </c>
      <c r="N92" s="179" t="str">
        <f>IF(AND('Mapa final'!$AB$59="Alta",'Mapa final'!$AD$59="Moderado"),CONCATENATE("R37C",'Mapa final'!$R$59),"")</f>
        <v/>
      </c>
      <c r="O92" s="180" t="str">
        <f>IF(AND('Mapa final'!$AB$60="Alta",'Mapa final'!$AD$60="Moderado"),CONCATENATE("R37C",'Mapa final'!$R$60),"")</f>
        <v/>
      </c>
      <c r="P92" s="86" t="str">
        <f ca="1">IF(AND('Mapa final'!$AB$58="Alta",'Mapa final'!$AD$58="Moderado"),CONCATENATE("R37C",'Mapa final'!$R$58),"")</f>
        <v/>
      </c>
      <c r="Q92" s="40" t="str">
        <f>IF(AND('Mapa final'!$AB$59="Alta",'Mapa final'!$AD$59="Moderado"),CONCATENATE("R37C",'Mapa final'!$R$59),"")</f>
        <v/>
      </c>
      <c r="R92" s="87" t="str">
        <f>IF(AND('Mapa final'!$AB$60="Alta",'Mapa final'!$AD$60="Moderado"),CONCATENATE("R37C",'Mapa final'!$R$60),"")</f>
        <v/>
      </c>
      <c r="S92" s="86" t="str">
        <f ca="1">IF(AND('Mapa final'!$AB$58="Alta",'Mapa final'!$AD$58="Mayor"),CONCATENATE("R37C",'Mapa final'!$R$58),"")</f>
        <v/>
      </c>
      <c r="T92" s="40" t="str">
        <f>IF(AND('Mapa final'!$AB$59="Alta",'Mapa final'!$AD$59="Mayor"),CONCATENATE("R37C",'Mapa final'!$R$59),"")</f>
        <v/>
      </c>
      <c r="U92" s="87" t="str">
        <f>IF(AND('Mapa final'!$AB$60="Alta",'Mapa final'!$AD$60="Mayor"),CONCATENATE("R37C",'Mapa final'!$R$60),"")</f>
        <v/>
      </c>
      <c r="V92" s="172" t="str">
        <f ca="1">IF(AND('Mapa final'!$AB$58="Alta",'Mapa final'!$AD$58="Catastrófico"),CONCATENATE("R37C",'Mapa final'!$R$58),"")</f>
        <v/>
      </c>
      <c r="W92" s="173" t="str">
        <f>IF(AND('Mapa final'!$AB$59="Alta",'Mapa final'!$AD$59="Catastrófico"),CONCATENATE("R37C",'Mapa final'!$R$59),"")</f>
        <v/>
      </c>
      <c r="X92" s="174" t="str">
        <f>IF(AND('Mapa final'!$AB$60="Alta",'Mapa final'!$AD$60="Catastrófico"),CONCATENATE("R37C",'Mapa final'!$R$60),"")</f>
        <v/>
      </c>
      <c r="Y92" s="41"/>
      <c r="Z92" s="288"/>
      <c r="AA92" s="289"/>
      <c r="AB92" s="289"/>
      <c r="AC92" s="289"/>
      <c r="AD92" s="289"/>
      <c r="AE92" s="290"/>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row>
    <row r="93" spans="1:61" ht="15" customHeight="1" x14ac:dyDescent="0.25">
      <c r="A93" s="41"/>
      <c r="B93" s="308"/>
      <c r="C93" s="309"/>
      <c r="D93" s="310"/>
      <c r="E93" s="295"/>
      <c r="F93" s="294"/>
      <c r="G93" s="294"/>
      <c r="H93" s="294"/>
      <c r="I93" s="294"/>
      <c r="J93" s="178" t="str">
        <f ca="1">IF(AND('Mapa final'!$AB$61="Alta",'Mapa final'!$AD$61="Moderado"),CONCATENATE("R39C",'Mapa final'!$R$61),"")</f>
        <v/>
      </c>
      <c r="K93" s="179" t="str">
        <f>IF(AND('Mapa final'!$AB$62="Alta",'Mapa final'!$AD$62="Moderado"),CONCATENATE("R38C",'Mapa final'!$R$62),"")</f>
        <v/>
      </c>
      <c r="L93" s="180" t="e">
        <f>IF(AND('Mapa final'!#REF!="Alta",'Mapa final'!#REF!="Moderado"),CONCATENATE("R38C",'Mapa final'!#REF!),"")</f>
        <v>#REF!</v>
      </c>
      <c r="M93" s="178" t="str">
        <f ca="1">IF(AND('Mapa final'!$AB$61="Alta",'Mapa final'!$AD$61="Moderado"),CONCATENATE("R39C",'Mapa final'!$R$61),"")</f>
        <v/>
      </c>
      <c r="N93" s="179" t="str">
        <f>IF(AND('Mapa final'!$AB$62="Alta",'Mapa final'!$AD$62="Moderado"),CONCATENATE("R38C",'Mapa final'!$R$62),"")</f>
        <v/>
      </c>
      <c r="O93" s="180" t="e">
        <f>IF(AND('Mapa final'!#REF!="Alta",'Mapa final'!#REF!="Moderado"),CONCATENATE("R38C",'Mapa final'!#REF!),"")</f>
        <v>#REF!</v>
      </c>
      <c r="P93" s="86" t="str">
        <f ca="1">IF(AND('Mapa final'!$AB$61="Alta",'Mapa final'!$AD$61="Moderado"),CONCATENATE("R39C",'Mapa final'!$R$61),"")</f>
        <v/>
      </c>
      <c r="Q93" s="40" t="str">
        <f>IF(AND('Mapa final'!$AB$62="Alta",'Mapa final'!$AD$62="Moderado"),CONCATENATE("R38C",'Mapa final'!$R$62),"")</f>
        <v/>
      </c>
      <c r="R93" s="87" t="e">
        <f>IF(AND('Mapa final'!#REF!="Alta",'Mapa final'!#REF!="Moderado"),CONCATENATE("R38C",'Mapa final'!#REF!),"")</f>
        <v>#REF!</v>
      </c>
      <c r="S93" s="86" t="str">
        <f ca="1">IF(AND('Mapa final'!$AB$61="Alta",'Mapa final'!$AD$61="Mayor"),CONCATENATE("R39C",'Mapa final'!$R$61),"")</f>
        <v/>
      </c>
      <c r="T93" s="40" t="str">
        <f>IF(AND('Mapa final'!$AB$62="Alta",'Mapa final'!$AD$62="Mayor"),CONCATENATE("R38C",'Mapa final'!$R$62),"")</f>
        <v/>
      </c>
      <c r="U93" s="87" t="e">
        <f>IF(AND('Mapa final'!#REF!="Alta",'Mapa final'!#REF!="Mayor"),CONCATENATE("R38C",'Mapa final'!#REF!),"")</f>
        <v>#REF!</v>
      </c>
      <c r="V93" s="172" t="str">
        <f ca="1">IF(AND('Mapa final'!$AB$61="Alta",'Mapa final'!$AD$61="Catastrófico"),CONCATENATE("R39C",'Mapa final'!$R$61),"")</f>
        <v/>
      </c>
      <c r="W93" s="173" t="str">
        <f>IF(AND('Mapa final'!$AB$62="Alta",'Mapa final'!$AD$62="Catastrófico"),CONCATENATE("R38C",'Mapa final'!$R$62),"")</f>
        <v/>
      </c>
      <c r="X93" s="174" t="e">
        <f>IF(AND('Mapa final'!#REF!="Alta",'Mapa final'!#REF!="Catastrófico"),CONCATENATE("R38C",'Mapa final'!#REF!),"")</f>
        <v>#REF!</v>
      </c>
      <c r="Y93" s="41"/>
      <c r="Z93" s="288"/>
      <c r="AA93" s="289"/>
      <c r="AB93" s="289"/>
      <c r="AC93" s="289"/>
      <c r="AD93" s="289"/>
      <c r="AE93" s="290"/>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row>
    <row r="94" spans="1:61" ht="15" customHeight="1" x14ac:dyDescent="0.25">
      <c r="A94" s="41"/>
      <c r="B94" s="308"/>
      <c r="C94" s="309"/>
      <c r="D94" s="310"/>
      <c r="E94" s="295"/>
      <c r="F94" s="294"/>
      <c r="G94" s="294"/>
      <c r="H94" s="294"/>
      <c r="I94" s="294"/>
      <c r="J94" s="178" t="str">
        <f ca="1">IF(AND('Mapa final'!$AB$63="Alta",'Mapa final'!$AD$63="Moderado"),CONCATENATE("R40C",'Mapa final'!$R$63),"")</f>
        <v/>
      </c>
      <c r="K94" s="179" t="e">
        <f>IF(AND('Mapa final'!#REF!="Alta",'Mapa final'!#REF!="Moderado"),CONCATENATE("R39C",'Mapa final'!#REF!),"")</f>
        <v>#REF!</v>
      </c>
      <c r="L94" s="180" t="e">
        <f>IF(AND('Mapa final'!#REF!="Alta",'Mapa final'!#REF!="Moderado"),CONCATENATE("R39C",'Mapa final'!#REF!),"")</f>
        <v>#REF!</v>
      </c>
      <c r="M94" s="178" t="str">
        <f ca="1">IF(AND('Mapa final'!$AB$63="Alta",'Mapa final'!$AD$63="Moderado"),CONCATENATE("R40C",'Mapa final'!$R$63),"")</f>
        <v/>
      </c>
      <c r="N94" s="179" t="e">
        <f>IF(AND('Mapa final'!#REF!="Alta",'Mapa final'!#REF!="Moderado"),CONCATENATE("R39C",'Mapa final'!#REF!),"")</f>
        <v>#REF!</v>
      </c>
      <c r="O94" s="180" t="e">
        <f>IF(AND('Mapa final'!#REF!="Alta",'Mapa final'!#REF!="Moderado"),CONCATENATE("R39C",'Mapa final'!#REF!),"")</f>
        <v>#REF!</v>
      </c>
      <c r="P94" s="86" t="str">
        <f ca="1">IF(AND('Mapa final'!$AB$63="Alta",'Mapa final'!$AD$63="Moderado"),CONCATENATE("R40C",'Mapa final'!$R$63),"")</f>
        <v/>
      </c>
      <c r="Q94" s="40" t="e">
        <f>IF(AND('Mapa final'!#REF!="Alta",'Mapa final'!#REF!="Moderado"),CONCATENATE("R39C",'Mapa final'!#REF!),"")</f>
        <v>#REF!</v>
      </c>
      <c r="R94" s="87" t="e">
        <f>IF(AND('Mapa final'!#REF!="Alta",'Mapa final'!#REF!="Moderado"),CONCATENATE("R39C",'Mapa final'!#REF!),"")</f>
        <v>#REF!</v>
      </c>
      <c r="S94" s="86" t="str">
        <f ca="1">IF(AND('Mapa final'!$AB$63="Alta",'Mapa final'!$AD$63="Mayor"),CONCATENATE("R40C",'Mapa final'!$R$63),"")</f>
        <v/>
      </c>
      <c r="T94" s="40" t="e">
        <f>IF(AND('Mapa final'!#REF!="Alta",'Mapa final'!#REF!="Mayor"),CONCATENATE("R39C",'Mapa final'!#REF!),"")</f>
        <v>#REF!</v>
      </c>
      <c r="U94" s="87" t="e">
        <f>IF(AND('Mapa final'!#REF!="Alta",'Mapa final'!#REF!="Mayor"),CONCATENATE("R39C",'Mapa final'!#REF!),"")</f>
        <v>#REF!</v>
      </c>
      <c r="V94" s="172" t="str">
        <f ca="1">IF(AND('Mapa final'!$AB$63="Alta",'Mapa final'!$AD$63="Catastrófico"),CONCATENATE("R40C",'Mapa final'!$R$63),"")</f>
        <v/>
      </c>
      <c r="W94" s="173" t="e">
        <f>IF(AND('Mapa final'!#REF!="Alta",'Mapa final'!#REF!="Catastrófico"),CONCATENATE("R39C",'Mapa final'!#REF!),"")</f>
        <v>#REF!</v>
      </c>
      <c r="X94" s="174" t="e">
        <f>IF(AND('Mapa final'!#REF!="Alta",'Mapa final'!#REF!="Catastrófico"),CONCATENATE("R39C",'Mapa final'!#REF!),"")</f>
        <v>#REF!</v>
      </c>
      <c r="Y94" s="41"/>
      <c r="Z94" s="288"/>
      <c r="AA94" s="289"/>
      <c r="AB94" s="289"/>
      <c r="AC94" s="289"/>
      <c r="AD94" s="289"/>
      <c r="AE94" s="290"/>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row>
    <row r="95" spans="1:61" ht="15" customHeight="1" x14ac:dyDescent="0.25">
      <c r="A95" s="41"/>
      <c r="B95" s="308"/>
      <c r="C95" s="309"/>
      <c r="D95" s="310"/>
      <c r="E95" s="295"/>
      <c r="F95" s="294"/>
      <c r="G95" s="294"/>
      <c r="H95" s="294"/>
      <c r="I95" s="294"/>
      <c r="J95" s="178" t="str">
        <f ca="1">IF(AND('Mapa final'!$AB$64="Alta",'Mapa final'!$AD$64="Moderado"),CONCATENATE("R41C",'Mapa final'!$R$64),"")</f>
        <v/>
      </c>
      <c r="K95" s="179" t="e">
        <f>IF(AND('Mapa final'!#REF!="Alta",'Mapa final'!#REF!="Moderado"),CONCATENATE("R40C",'Mapa final'!#REF!),"")</f>
        <v>#REF!</v>
      </c>
      <c r="L95" s="180" t="e">
        <f>IF(AND('Mapa final'!#REF!="Alta",'Mapa final'!#REF!="Moderado"),CONCATENATE("R40C",'Mapa final'!#REF!),"")</f>
        <v>#REF!</v>
      </c>
      <c r="M95" s="178" t="str">
        <f ca="1">IF(AND('Mapa final'!$AB$64="Alta",'Mapa final'!$AD$64="Moderado"),CONCATENATE("R41C",'Mapa final'!$R$64),"")</f>
        <v/>
      </c>
      <c r="N95" s="179" t="e">
        <f>IF(AND('Mapa final'!#REF!="Alta",'Mapa final'!#REF!="Moderado"),CONCATENATE("R40C",'Mapa final'!#REF!),"")</f>
        <v>#REF!</v>
      </c>
      <c r="O95" s="180" t="e">
        <f>IF(AND('Mapa final'!#REF!="Alta",'Mapa final'!#REF!="Moderado"),CONCATENATE("R40C",'Mapa final'!#REF!),"")</f>
        <v>#REF!</v>
      </c>
      <c r="P95" s="86" t="str">
        <f ca="1">IF(AND('Mapa final'!$AB$64="Alta",'Mapa final'!$AD$64="Moderado"),CONCATENATE("R41C",'Mapa final'!$R$64),"")</f>
        <v/>
      </c>
      <c r="Q95" s="40" t="e">
        <f>IF(AND('Mapa final'!#REF!="Alta",'Mapa final'!#REF!="Moderado"),CONCATENATE("R40C",'Mapa final'!#REF!),"")</f>
        <v>#REF!</v>
      </c>
      <c r="R95" s="87" t="e">
        <f>IF(AND('Mapa final'!#REF!="Alta",'Mapa final'!#REF!="Moderado"),CONCATENATE("R40C",'Mapa final'!#REF!),"")</f>
        <v>#REF!</v>
      </c>
      <c r="S95" s="86" t="str">
        <f ca="1">IF(AND('Mapa final'!$AB$64="Alta",'Mapa final'!$AD$64="Mayor"),CONCATENATE("R41C",'Mapa final'!$R$64),"")</f>
        <v/>
      </c>
      <c r="T95" s="40" t="e">
        <f>IF(AND('Mapa final'!#REF!="Alta",'Mapa final'!#REF!="Mayor"),CONCATENATE("R40C",'Mapa final'!#REF!),"")</f>
        <v>#REF!</v>
      </c>
      <c r="U95" s="87" t="e">
        <f>IF(AND('Mapa final'!#REF!="Alta",'Mapa final'!#REF!="Mayor"),CONCATENATE("R40C",'Mapa final'!#REF!),"")</f>
        <v>#REF!</v>
      </c>
      <c r="V95" s="172" t="str">
        <f ca="1">IF(AND('Mapa final'!$AB$64="Alta",'Mapa final'!$AD$64="Catastrófico"),CONCATENATE("R41C",'Mapa final'!$R$64),"")</f>
        <v/>
      </c>
      <c r="W95" s="173" t="e">
        <f>IF(AND('Mapa final'!#REF!="Alta",'Mapa final'!#REF!="Catastrófico"),CONCATENATE("R40C",'Mapa final'!#REF!),"")</f>
        <v>#REF!</v>
      </c>
      <c r="X95" s="174" t="e">
        <f>IF(AND('Mapa final'!#REF!="Alta",'Mapa final'!#REF!="Catastrófico"),CONCATENATE("R40C",'Mapa final'!#REF!),"")</f>
        <v>#REF!</v>
      </c>
      <c r="Y95" s="41"/>
      <c r="Z95" s="288"/>
      <c r="AA95" s="289"/>
      <c r="AB95" s="289"/>
      <c r="AC95" s="289"/>
      <c r="AD95" s="289"/>
      <c r="AE95" s="290"/>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row>
    <row r="96" spans="1:61" ht="15" customHeight="1" x14ac:dyDescent="0.25">
      <c r="A96" s="41"/>
      <c r="B96" s="308"/>
      <c r="C96" s="309"/>
      <c r="D96" s="310"/>
      <c r="E96" s="295"/>
      <c r="F96" s="294"/>
      <c r="G96" s="294"/>
      <c r="H96" s="294"/>
      <c r="I96" s="294"/>
      <c r="J96" s="178" t="str">
        <f ca="1">IF(AND('Mapa final'!$AB$65="Alta",'Mapa final'!$AD$65="Moderado"),CONCATENATE("R42C",'Mapa final'!$R$65),"")</f>
        <v/>
      </c>
      <c r="K96" s="179" t="str">
        <f>IF(AND('Mapa final'!$AB$66="Alta",'Mapa final'!$AD$66="Moderado"),CONCATENATE("R41C",'Mapa final'!$R$66),"")</f>
        <v/>
      </c>
      <c r="L96" s="180" t="str">
        <f>IF(AND('Mapa final'!$AB$67="Alta",'Mapa final'!$AD$67="Moderado"),CONCATENATE("R41C",'Mapa final'!$R$67),"")</f>
        <v/>
      </c>
      <c r="M96" s="178" t="str">
        <f ca="1">IF(AND('Mapa final'!$AB$65="Alta",'Mapa final'!$AD$65="Moderado"),CONCATENATE("R42C",'Mapa final'!$R$65),"")</f>
        <v/>
      </c>
      <c r="N96" s="179" t="str">
        <f>IF(AND('Mapa final'!$AB$66="Alta",'Mapa final'!$AD$66="Moderado"),CONCATENATE("R41C",'Mapa final'!$R$66),"")</f>
        <v/>
      </c>
      <c r="O96" s="180" t="str">
        <f>IF(AND('Mapa final'!$AB$67="Alta",'Mapa final'!$AD$67="Moderado"),CONCATENATE("R41C",'Mapa final'!$R$67),"")</f>
        <v/>
      </c>
      <c r="P96" s="86" t="str">
        <f ca="1">IF(AND('Mapa final'!$AB$65="Alta",'Mapa final'!$AD$65="Moderado"),CONCATENATE("R42C",'Mapa final'!$R$65),"")</f>
        <v/>
      </c>
      <c r="Q96" s="40" t="str">
        <f>IF(AND('Mapa final'!$AB$66="Alta",'Mapa final'!$AD$66="Moderado"),CONCATENATE("R41C",'Mapa final'!$R$66),"")</f>
        <v/>
      </c>
      <c r="R96" s="87" t="str">
        <f>IF(AND('Mapa final'!$AB$67="Alta",'Mapa final'!$AD$67="Moderado"),CONCATENATE("R41C",'Mapa final'!$R$67),"")</f>
        <v/>
      </c>
      <c r="S96" s="86" t="str">
        <f ca="1">IF(AND('Mapa final'!$AB$65="Alta",'Mapa final'!$AD$65="Mayor"),CONCATENATE("R42C",'Mapa final'!$R$65),"")</f>
        <v/>
      </c>
      <c r="T96" s="40" t="str">
        <f>IF(AND('Mapa final'!$AB$66="Alta",'Mapa final'!$AD$66="Mayor"),CONCATENATE("R41C",'Mapa final'!$R$66),"")</f>
        <v/>
      </c>
      <c r="U96" s="87" t="str">
        <f>IF(AND('Mapa final'!$AB$67="Alta",'Mapa final'!$AD$67="Mayor"),CONCATENATE("R41C",'Mapa final'!$R$67),"")</f>
        <v/>
      </c>
      <c r="V96" s="172" t="str">
        <f ca="1">IF(AND('Mapa final'!$AB$65="Alta",'Mapa final'!$AD$65="Catastrófico"),CONCATENATE("R42C",'Mapa final'!$R$65),"")</f>
        <v/>
      </c>
      <c r="W96" s="173" t="str">
        <f>IF(AND('Mapa final'!$AB$66="Alta",'Mapa final'!$AD$66="Catastrófico"),CONCATENATE("R41C",'Mapa final'!$R$66),"")</f>
        <v/>
      </c>
      <c r="X96" s="174" t="str">
        <f>IF(AND('Mapa final'!$AB$67="Alta",'Mapa final'!$AD$67="Catastrófico"),CONCATENATE("R41C",'Mapa final'!$R$67),"")</f>
        <v/>
      </c>
      <c r="Y96" s="41"/>
      <c r="Z96" s="288"/>
      <c r="AA96" s="289"/>
      <c r="AB96" s="289"/>
      <c r="AC96" s="289"/>
      <c r="AD96" s="289"/>
      <c r="AE96" s="290"/>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row>
    <row r="97" spans="1:61" ht="15" customHeight="1" x14ac:dyDescent="0.25">
      <c r="A97" s="41"/>
      <c r="B97" s="308"/>
      <c r="C97" s="309"/>
      <c r="D97" s="310"/>
      <c r="E97" s="295"/>
      <c r="F97" s="294"/>
      <c r="G97" s="294"/>
      <c r="H97" s="294"/>
      <c r="I97" s="294"/>
      <c r="J97" s="178" t="str">
        <f ca="1">IF(AND('Mapa final'!$AB$68="Alta",'Mapa final'!$AD$68="Moderado"),CONCATENATE("R43C",'Mapa final'!$R$68),"")</f>
        <v/>
      </c>
      <c r="K97" s="179" t="str">
        <f>IF(AND('Mapa final'!$AB$69="Alta",'Mapa final'!$AD$69="Moderado"),CONCATENATE("R42C",'Mapa final'!$R$69),"")</f>
        <v/>
      </c>
      <c r="L97" s="180" t="str">
        <f>IF(AND('Mapa final'!$AB$70="Alta",'Mapa final'!$AD$70="Moderado"),CONCATENATE("R42C",'Mapa final'!$R$70),"")</f>
        <v/>
      </c>
      <c r="M97" s="178" t="str">
        <f ca="1">IF(AND('Mapa final'!$AB$68="Alta",'Mapa final'!$AD$68="Moderado"),CONCATENATE("R43C",'Mapa final'!$R$68),"")</f>
        <v/>
      </c>
      <c r="N97" s="179" t="str">
        <f>IF(AND('Mapa final'!$AB$69="Alta",'Mapa final'!$AD$69="Moderado"),CONCATENATE("R42C",'Mapa final'!$R$69),"")</f>
        <v/>
      </c>
      <c r="O97" s="180" t="str">
        <f>IF(AND('Mapa final'!$AB$70="Alta",'Mapa final'!$AD$70="Moderado"),CONCATENATE("R42C",'Mapa final'!$R$70),"")</f>
        <v/>
      </c>
      <c r="P97" s="86" t="str">
        <f ca="1">IF(AND('Mapa final'!$AB$68="Alta",'Mapa final'!$AD$68="Moderado"),CONCATENATE("R43C",'Mapa final'!$R$68),"")</f>
        <v/>
      </c>
      <c r="Q97" s="40" t="str">
        <f>IF(AND('Mapa final'!$AB$69="Alta",'Mapa final'!$AD$69="Moderado"),CONCATENATE("R42C",'Mapa final'!$R$69),"")</f>
        <v/>
      </c>
      <c r="R97" s="87" t="str">
        <f>IF(AND('Mapa final'!$AB$70="Alta",'Mapa final'!$AD$70="Moderado"),CONCATENATE("R42C",'Mapa final'!$R$70),"")</f>
        <v/>
      </c>
      <c r="S97" s="86" t="str">
        <f ca="1">IF(AND('Mapa final'!$AB$68="Alta",'Mapa final'!$AD$68="Mayor"),CONCATENATE("R43C",'Mapa final'!$R$68),"")</f>
        <v/>
      </c>
      <c r="T97" s="40" t="str">
        <f>IF(AND('Mapa final'!$AB$69="Alta",'Mapa final'!$AD$69="Mayor"),CONCATENATE("R42C",'Mapa final'!$R$69),"")</f>
        <v/>
      </c>
      <c r="U97" s="87" t="str">
        <f>IF(AND('Mapa final'!$AB$70="Alta",'Mapa final'!$AD$70="Mayor"),CONCATENATE("R42C",'Mapa final'!$R$70),"")</f>
        <v/>
      </c>
      <c r="V97" s="172" t="str">
        <f ca="1">IF(AND('Mapa final'!$AB$68="Alta",'Mapa final'!$AD$68="Catastrófico"),CONCATENATE("R43C",'Mapa final'!$R$68),"")</f>
        <v/>
      </c>
      <c r="W97" s="173" t="str">
        <f>IF(AND('Mapa final'!$AB$69="Alta",'Mapa final'!$AD$69="Catastrófico"),CONCATENATE("R42C",'Mapa final'!$R$69),"")</f>
        <v/>
      </c>
      <c r="X97" s="174" t="str">
        <f>IF(AND('Mapa final'!$AB$70="Alta",'Mapa final'!$AD$70="Catastrófico"),CONCATENATE("R42C",'Mapa final'!$R$70),"")</f>
        <v/>
      </c>
      <c r="Y97" s="41"/>
      <c r="Z97" s="288"/>
      <c r="AA97" s="289"/>
      <c r="AB97" s="289"/>
      <c r="AC97" s="289"/>
      <c r="AD97" s="289"/>
      <c r="AE97" s="290"/>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row>
    <row r="98" spans="1:61" ht="15" customHeight="1" x14ac:dyDescent="0.25">
      <c r="A98" s="41"/>
      <c r="B98" s="308"/>
      <c r="C98" s="309"/>
      <c r="D98" s="310"/>
      <c r="E98" s="295"/>
      <c r="F98" s="294"/>
      <c r="G98" s="294"/>
      <c r="H98" s="294"/>
      <c r="I98" s="294"/>
      <c r="J98" s="178" t="str">
        <f ca="1">IF(AND('Mapa final'!$AB$71="Alta",'Mapa final'!$AD$71="Moderado"),CONCATENATE("R44C",'Mapa final'!$R$71),"")</f>
        <v/>
      </c>
      <c r="K98" s="179" t="e">
        <f>IF(AND('Mapa final'!#REF!="Alta",'Mapa final'!#REF!="Moderado"),CONCATENATE("R43C",'Mapa final'!#REF!),"")</f>
        <v>#REF!</v>
      </c>
      <c r="L98" s="180" t="e">
        <f>IF(AND('Mapa final'!#REF!="Alta",'Mapa final'!#REF!="Moderado"),CONCATENATE("R43C",'Mapa final'!#REF!),"")</f>
        <v>#REF!</v>
      </c>
      <c r="M98" s="178" t="str">
        <f ca="1">IF(AND('Mapa final'!$AB$71="Alta",'Mapa final'!$AD$71="Moderado"),CONCATENATE("R44C",'Mapa final'!$R$71),"")</f>
        <v/>
      </c>
      <c r="N98" s="179" t="e">
        <f>IF(AND('Mapa final'!#REF!="Alta",'Mapa final'!#REF!="Moderado"),CONCATENATE("R43C",'Mapa final'!#REF!),"")</f>
        <v>#REF!</v>
      </c>
      <c r="O98" s="180" t="e">
        <f>IF(AND('Mapa final'!#REF!="Alta",'Mapa final'!#REF!="Moderado"),CONCATENATE("R43C",'Mapa final'!#REF!),"")</f>
        <v>#REF!</v>
      </c>
      <c r="P98" s="86" t="str">
        <f ca="1">IF(AND('Mapa final'!$AB$71="Alta",'Mapa final'!$AD$71="Moderado"),CONCATENATE("R44C",'Mapa final'!$R$71),"")</f>
        <v/>
      </c>
      <c r="Q98" s="40" t="e">
        <f>IF(AND('Mapa final'!#REF!="Alta",'Mapa final'!#REF!="Moderado"),CONCATENATE("R43C",'Mapa final'!#REF!),"")</f>
        <v>#REF!</v>
      </c>
      <c r="R98" s="87" t="e">
        <f>IF(AND('Mapa final'!#REF!="Alta",'Mapa final'!#REF!="Moderado"),CONCATENATE("R43C",'Mapa final'!#REF!),"")</f>
        <v>#REF!</v>
      </c>
      <c r="S98" s="86" t="str">
        <f ca="1">IF(AND('Mapa final'!$AB$71="Alta",'Mapa final'!$AD$71="Mayor"),CONCATENATE("R44C",'Mapa final'!$R$71),"")</f>
        <v/>
      </c>
      <c r="T98" s="40" t="e">
        <f>IF(AND('Mapa final'!#REF!="Alta",'Mapa final'!#REF!="Mayor"),CONCATENATE("R43C",'Mapa final'!#REF!),"")</f>
        <v>#REF!</v>
      </c>
      <c r="U98" s="87" t="e">
        <f>IF(AND('Mapa final'!#REF!="Alta",'Mapa final'!#REF!="Mayor"),CONCATENATE("R43C",'Mapa final'!#REF!),"")</f>
        <v>#REF!</v>
      </c>
      <c r="V98" s="172" t="str">
        <f ca="1">IF(AND('Mapa final'!$AB$71="Alta",'Mapa final'!$AD$71="Catastrófico"),CONCATENATE("R44C",'Mapa final'!$R$71),"")</f>
        <v/>
      </c>
      <c r="W98" s="173" t="e">
        <f>IF(AND('Mapa final'!#REF!="Alta",'Mapa final'!#REF!="Catastrófico"),CONCATENATE("R43C",'Mapa final'!#REF!),"")</f>
        <v>#REF!</v>
      </c>
      <c r="X98" s="174" t="e">
        <f>IF(AND('Mapa final'!#REF!="Alta",'Mapa final'!#REF!="Catastrófico"),CONCATENATE("R43C",'Mapa final'!#REF!),"")</f>
        <v>#REF!</v>
      </c>
      <c r="Y98" s="41"/>
      <c r="Z98" s="288"/>
      <c r="AA98" s="289"/>
      <c r="AB98" s="289"/>
      <c r="AC98" s="289"/>
      <c r="AD98" s="289"/>
      <c r="AE98" s="290"/>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row>
    <row r="99" spans="1:61" ht="15" customHeight="1" x14ac:dyDescent="0.25">
      <c r="A99" s="41"/>
      <c r="B99" s="308"/>
      <c r="C99" s="309"/>
      <c r="D99" s="310"/>
      <c r="E99" s="295"/>
      <c r="F99" s="294"/>
      <c r="G99" s="294"/>
      <c r="H99" s="294"/>
      <c r="I99" s="294"/>
      <c r="J99" s="178" t="str">
        <f ca="1">IF(AND('Mapa final'!$AB$72="Alta",'Mapa final'!$AD$72="Moderado"),CONCATENATE("R45C",'Mapa final'!$R$72),"")</f>
        <v/>
      </c>
      <c r="K99" s="179" t="e">
        <f>IF(AND('Mapa final'!#REF!="Alta",'Mapa final'!#REF!="Moderado"),CONCATENATE("R44C",'Mapa final'!#REF!),"")</f>
        <v>#REF!</v>
      </c>
      <c r="L99" s="180" t="e">
        <f>IF(AND('Mapa final'!#REF!="Alta",'Mapa final'!#REF!="Moderado"),CONCATENATE("R44C",'Mapa final'!#REF!),"")</f>
        <v>#REF!</v>
      </c>
      <c r="M99" s="178" t="str">
        <f ca="1">IF(AND('Mapa final'!$AB$72="Alta",'Mapa final'!$AD$72="Moderado"),CONCATENATE("R45C",'Mapa final'!$R$72),"")</f>
        <v/>
      </c>
      <c r="N99" s="179" t="e">
        <f>IF(AND('Mapa final'!#REF!="Alta",'Mapa final'!#REF!="Moderado"),CONCATENATE("R44C",'Mapa final'!#REF!),"")</f>
        <v>#REF!</v>
      </c>
      <c r="O99" s="180" t="e">
        <f>IF(AND('Mapa final'!#REF!="Alta",'Mapa final'!#REF!="Moderado"),CONCATENATE("R44C",'Mapa final'!#REF!),"")</f>
        <v>#REF!</v>
      </c>
      <c r="P99" s="86" t="str">
        <f ca="1">IF(AND('Mapa final'!$AB$72="Alta",'Mapa final'!$AD$72="Moderado"),CONCATENATE("R45C",'Mapa final'!$R$72),"")</f>
        <v/>
      </c>
      <c r="Q99" s="40" t="e">
        <f>IF(AND('Mapa final'!#REF!="Alta",'Mapa final'!#REF!="Moderado"),CONCATENATE("R44C",'Mapa final'!#REF!),"")</f>
        <v>#REF!</v>
      </c>
      <c r="R99" s="87" t="e">
        <f>IF(AND('Mapa final'!#REF!="Alta",'Mapa final'!#REF!="Moderado"),CONCATENATE("R44C",'Mapa final'!#REF!),"")</f>
        <v>#REF!</v>
      </c>
      <c r="S99" s="86" t="str">
        <f ca="1">IF(AND('Mapa final'!$AB$72="Alta",'Mapa final'!$AD$72="Mayor"),CONCATENATE("R45C",'Mapa final'!$R$72),"")</f>
        <v/>
      </c>
      <c r="T99" s="40" t="e">
        <f>IF(AND('Mapa final'!#REF!="Alta",'Mapa final'!#REF!="Mayor"),CONCATENATE("R44C",'Mapa final'!#REF!),"")</f>
        <v>#REF!</v>
      </c>
      <c r="U99" s="87" t="e">
        <f>IF(AND('Mapa final'!#REF!="Alta",'Mapa final'!#REF!="Mayor"),CONCATENATE("R44C",'Mapa final'!#REF!),"")</f>
        <v>#REF!</v>
      </c>
      <c r="V99" s="172" t="str">
        <f ca="1">IF(AND('Mapa final'!$AB$72="Alta",'Mapa final'!$AD$72="Catastrófico"),CONCATENATE("R45C",'Mapa final'!$R$72),"")</f>
        <v/>
      </c>
      <c r="W99" s="173" t="e">
        <f>IF(AND('Mapa final'!#REF!="Alta",'Mapa final'!#REF!="Catastrófico"),CONCATENATE("R44C",'Mapa final'!#REF!),"")</f>
        <v>#REF!</v>
      </c>
      <c r="X99" s="174" t="e">
        <f>IF(AND('Mapa final'!#REF!="Alta",'Mapa final'!#REF!="Catastrófico"),CONCATENATE("R44C",'Mapa final'!#REF!),"")</f>
        <v>#REF!</v>
      </c>
      <c r="Y99" s="41"/>
      <c r="Z99" s="288"/>
      <c r="AA99" s="289"/>
      <c r="AB99" s="289"/>
      <c r="AC99" s="289"/>
      <c r="AD99" s="289"/>
      <c r="AE99" s="290"/>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row>
    <row r="100" spans="1:61" ht="15" customHeight="1" x14ac:dyDescent="0.25">
      <c r="A100" s="41"/>
      <c r="B100" s="308"/>
      <c r="C100" s="309"/>
      <c r="D100" s="310"/>
      <c r="E100" s="295"/>
      <c r="F100" s="294"/>
      <c r="G100" s="294"/>
      <c r="H100" s="294"/>
      <c r="I100" s="294"/>
      <c r="J100" s="178" t="str">
        <f ca="1">IF(AND('Mapa final'!$AB$73="Alta",'Mapa final'!$AD$73="Moderado"),CONCATENATE("R46C",'Mapa final'!$R$73),"")</f>
        <v/>
      </c>
      <c r="K100" s="179" t="e">
        <f>IF(AND('Mapa final'!#REF!="Alta",'Mapa final'!#REF!="Moderado"),CONCATENATE("R45C",'Mapa final'!#REF!),"")</f>
        <v>#REF!</v>
      </c>
      <c r="L100" s="180" t="e">
        <f>IF(AND('Mapa final'!#REF!="Alta",'Mapa final'!#REF!="Moderado"),CONCATENATE("R45C",'Mapa final'!#REF!),"")</f>
        <v>#REF!</v>
      </c>
      <c r="M100" s="178" t="str">
        <f ca="1">IF(AND('Mapa final'!$AB$73="Alta",'Mapa final'!$AD$73="Moderado"),CONCATENATE("R46C",'Mapa final'!$R$73),"")</f>
        <v/>
      </c>
      <c r="N100" s="179" t="e">
        <f>IF(AND('Mapa final'!#REF!="Alta",'Mapa final'!#REF!="Moderado"),CONCATENATE("R45C",'Mapa final'!#REF!),"")</f>
        <v>#REF!</v>
      </c>
      <c r="O100" s="180" t="e">
        <f>IF(AND('Mapa final'!#REF!="Alta",'Mapa final'!#REF!="Moderado"),CONCATENATE("R45C",'Mapa final'!#REF!),"")</f>
        <v>#REF!</v>
      </c>
      <c r="P100" s="86" t="str">
        <f ca="1">IF(AND('Mapa final'!$AB$73="Alta",'Mapa final'!$AD$73="Moderado"),CONCATENATE("R46C",'Mapa final'!$R$73),"")</f>
        <v/>
      </c>
      <c r="Q100" s="40" t="e">
        <f>IF(AND('Mapa final'!#REF!="Alta",'Mapa final'!#REF!="Moderado"),CONCATENATE("R45C",'Mapa final'!#REF!),"")</f>
        <v>#REF!</v>
      </c>
      <c r="R100" s="87" t="e">
        <f>IF(AND('Mapa final'!#REF!="Alta",'Mapa final'!#REF!="Moderado"),CONCATENATE("R45C",'Mapa final'!#REF!),"")</f>
        <v>#REF!</v>
      </c>
      <c r="S100" s="86" t="str">
        <f ca="1">IF(AND('Mapa final'!$AB$73="Alta",'Mapa final'!$AD$73="Mayor"),CONCATENATE("R46C",'Mapa final'!$R$73),"")</f>
        <v/>
      </c>
      <c r="T100" s="40" t="e">
        <f>IF(AND('Mapa final'!#REF!="Alta",'Mapa final'!#REF!="Mayor"),CONCATENATE("R45C",'Mapa final'!#REF!),"")</f>
        <v>#REF!</v>
      </c>
      <c r="U100" s="87" t="e">
        <f>IF(AND('Mapa final'!#REF!="Alta",'Mapa final'!#REF!="Mayor"),CONCATENATE("R45C",'Mapa final'!#REF!),"")</f>
        <v>#REF!</v>
      </c>
      <c r="V100" s="172" t="str">
        <f ca="1">IF(AND('Mapa final'!$AB$73="Alta",'Mapa final'!$AD$73="Catastrófico"),CONCATENATE("R46C",'Mapa final'!$R$73),"")</f>
        <v/>
      </c>
      <c r="W100" s="173" t="e">
        <f>IF(AND('Mapa final'!#REF!="Alta",'Mapa final'!#REF!="Catastrófico"),CONCATENATE("R45C",'Mapa final'!#REF!),"")</f>
        <v>#REF!</v>
      </c>
      <c r="X100" s="174" t="e">
        <f>IF(AND('Mapa final'!#REF!="Alta",'Mapa final'!#REF!="Catastrófico"),CONCATENATE("R45C",'Mapa final'!#REF!),"")</f>
        <v>#REF!</v>
      </c>
      <c r="Y100" s="41"/>
      <c r="Z100" s="288"/>
      <c r="AA100" s="289"/>
      <c r="AB100" s="289"/>
      <c r="AC100" s="289"/>
      <c r="AD100" s="289"/>
      <c r="AE100" s="290"/>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row>
    <row r="101" spans="1:61" ht="15" customHeight="1" x14ac:dyDescent="0.25">
      <c r="A101" s="41"/>
      <c r="B101" s="308"/>
      <c r="C101" s="309"/>
      <c r="D101" s="310"/>
      <c r="E101" s="295"/>
      <c r="F101" s="294"/>
      <c r="G101" s="294"/>
      <c r="H101" s="294"/>
      <c r="I101" s="294"/>
      <c r="J101" s="178" t="str">
        <f ca="1">IF(AND('Mapa final'!$AB$74="Alta",'Mapa final'!$AD$74="Moderado"),CONCATENATE("R47C",'Mapa final'!$R$74),"")</f>
        <v/>
      </c>
      <c r="K101" s="179" t="e">
        <f>IF(AND('Mapa final'!#REF!="Alta",'Mapa final'!#REF!="Moderado"),CONCATENATE("R46C",'Mapa final'!#REF!),"")</f>
        <v>#REF!</v>
      </c>
      <c r="L101" s="180" t="e">
        <f>IF(AND('Mapa final'!#REF!="Alta",'Mapa final'!#REF!="Moderado"),CONCATENATE("R46C",'Mapa final'!#REF!),"")</f>
        <v>#REF!</v>
      </c>
      <c r="M101" s="178" t="str">
        <f ca="1">IF(AND('Mapa final'!$AB$74="Alta",'Mapa final'!$AD$74="Moderado"),CONCATENATE("R47C",'Mapa final'!$R$74),"")</f>
        <v/>
      </c>
      <c r="N101" s="179" t="e">
        <f>IF(AND('Mapa final'!#REF!="Alta",'Mapa final'!#REF!="Moderado"),CONCATENATE("R46C",'Mapa final'!#REF!),"")</f>
        <v>#REF!</v>
      </c>
      <c r="O101" s="180" t="e">
        <f>IF(AND('Mapa final'!#REF!="Alta",'Mapa final'!#REF!="Moderado"),CONCATENATE("R46C",'Mapa final'!#REF!),"")</f>
        <v>#REF!</v>
      </c>
      <c r="P101" s="86" t="str">
        <f ca="1">IF(AND('Mapa final'!$AB$74="Alta",'Mapa final'!$AD$74="Moderado"),CONCATENATE("R47C",'Mapa final'!$R$74),"")</f>
        <v/>
      </c>
      <c r="Q101" s="40" t="e">
        <f>IF(AND('Mapa final'!#REF!="Alta",'Mapa final'!#REF!="Moderado"),CONCATENATE("R46C",'Mapa final'!#REF!),"")</f>
        <v>#REF!</v>
      </c>
      <c r="R101" s="87" t="e">
        <f>IF(AND('Mapa final'!#REF!="Alta",'Mapa final'!#REF!="Moderado"),CONCATENATE("R46C",'Mapa final'!#REF!),"")</f>
        <v>#REF!</v>
      </c>
      <c r="S101" s="86" t="str">
        <f ca="1">IF(AND('Mapa final'!$AB$74="Alta",'Mapa final'!$AD$74="Mayor"),CONCATENATE("R47C",'Mapa final'!$R$74),"")</f>
        <v/>
      </c>
      <c r="T101" s="40" t="e">
        <f>IF(AND('Mapa final'!#REF!="Alta",'Mapa final'!#REF!="Mayor"),CONCATENATE("R46C",'Mapa final'!#REF!),"")</f>
        <v>#REF!</v>
      </c>
      <c r="U101" s="87" t="e">
        <f>IF(AND('Mapa final'!#REF!="Alta",'Mapa final'!#REF!="Mayor"),CONCATENATE("R46C",'Mapa final'!#REF!),"")</f>
        <v>#REF!</v>
      </c>
      <c r="V101" s="172" t="str">
        <f ca="1">IF(AND('Mapa final'!$AB$74="Alta",'Mapa final'!$AD$74="Catastrófico"),CONCATENATE("R47C",'Mapa final'!$R$74),"")</f>
        <v/>
      </c>
      <c r="W101" s="173" t="e">
        <f>IF(AND('Mapa final'!#REF!="Alta",'Mapa final'!#REF!="Catastrófico"),CONCATENATE("R46C",'Mapa final'!#REF!),"")</f>
        <v>#REF!</v>
      </c>
      <c r="X101" s="174" t="e">
        <f>IF(AND('Mapa final'!#REF!="Alta",'Mapa final'!#REF!="Catastrófico"),CONCATENATE("R46C",'Mapa final'!#REF!),"")</f>
        <v>#REF!</v>
      </c>
      <c r="Y101" s="41"/>
      <c r="Z101" s="288"/>
      <c r="AA101" s="289"/>
      <c r="AB101" s="289"/>
      <c r="AC101" s="289"/>
      <c r="AD101" s="289"/>
      <c r="AE101" s="290"/>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row>
    <row r="102" spans="1:61" ht="15" customHeight="1" x14ac:dyDescent="0.25">
      <c r="A102" s="41"/>
      <c r="B102" s="308"/>
      <c r="C102" s="309"/>
      <c r="D102" s="310"/>
      <c r="E102" s="295"/>
      <c r="F102" s="294"/>
      <c r="G102" s="294"/>
      <c r="H102" s="294"/>
      <c r="I102" s="294"/>
      <c r="J102" s="178" t="str">
        <f ca="1">IF(AND('Mapa final'!$AB$75="Alta",'Mapa final'!$AD$75="Moderado"),CONCATENATE("R48C",'Mapa final'!$R$75),"")</f>
        <v/>
      </c>
      <c r="K102" s="179" t="e">
        <f>IF(AND('Mapa final'!#REF!="Alta",'Mapa final'!#REF!="Moderado"),CONCATENATE("R47C",'Mapa final'!#REF!),"")</f>
        <v>#REF!</v>
      </c>
      <c r="L102" s="180" t="e">
        <f>IF(AND('Mapa final'!#REF!="Alta",'Mapa final'!#REF!="Moderado"),CONCATENATE("R47C",'Mapa final'!#REF!),"")</f>
        <v>#REF!</v>
      </c>
      <c r="M102" s="178" t="str">
        <f ca="1">IF(AND('Mapa final'!$AB$75="Alta",'Mapa final'!$AD$75="Moderado"),CONCATENATE("R48C",'Mapa final'!$R$75),"")</f>
        <v/>
      </c>
      <c r="N102" s="179" t="e">
        <f>IF(AND('Mapa final'!#REF!="Alta",'Mapa final'!#REF!="Moderado"),CONCATENATE("R47C",'Mapa final'!#REF!),"")</f>
        <v>#REF!</v>
      </c>
      <c r="O102" s="180" t="e">
        <f>IF(AND('Mapa final'!#REF!="Alta",'Mapa final'!#REF!="Moderado"),CONCATENATE("R47C",'Mapa final'!#REF!),"")</f>
        <v>#REF!</v>
      </c>
      <c r="P102" s="86" t="str">
        <f ca="1">IF(AND('Mapa final'!$AB$75="Alta",'Mapa final'!$AD$75="Moderado"),CONCATENATE("R48C",'Mapa final'!$R$75),"")</f>
        <v/>
      </c>
      <c r="Q102" s="40" t="e">
        <f>IF(AND('Mapa final'!#REF!="Alta",'Mapa final'!#REF!="Moderado"),CONCATENATE("R47C",'Mapa final'!#REF!),"")</f>
        <v>#REF!</v>
      </c>
      <c r="R102" s="87" t="e">
        <f>IF(AND('Mapa final'!#REF!="Alta",'Mapa final'!#REF!="Moderado"),CONCATENATE("R47C",'Mapa final'!#REF!),"")</f>
        <v>#REF!</v>
      </c>
      <c r="S102" s="86" t="str">
        <f ca="1">IF(AND('Mapa final'!$AB$75="Alta",'Mapa final'!$AD$75="Mayor"),CONCATENATE("R48C",'Mapa final'!$R$75),"")</f>
        <v/>
      </c>
      <c r="T102" s="40" t="e">
        <f>IF(AND('Mapa final'!#REF!="Alta",'Mapa final'!#REF!="Mayor"),CONCATENATE("R47C",'Mapa final'!#REF!),"")</f>
        <v>#REF!</v>
      </c>
      <c r="U102" s="87" t="e">
        <f>IF(AND('Mapa final'!#REF!="Alta",'Mapa final'!#REF!="Mayor"),CONCATENATE("R47C",'Mapa final'!#REF!),"")</f>
        <v>#REF!</v>
      </c>
      <c r="V102" s="172" t="str">
        <f ca="1">IF(AND('Mapa final'!$AB$75="Alta",'Mapa final'!$AD$75="Catastrófico"),CONCATENATE("R48C",'Mapa final'!$R$75),"")</f>
        <v/>
      </c>
      <c r="W102" s="173" t="e">
        <f>IF(AND('Mapa final'!#REF!="Alta",'Mapa final'!#REF!="Catastrófico"),CONCATENATE("R47C",'Mapa final'!#REF!),"")</f>
        <v>#REF!</v>
      </c>
      <c r="X102" s="174" t="e">
        <f>IF(AND('Mapa final'!#REF!="Alta",'Mapa final'!#REF!="Catastrófico"),CONCATENATE("R47C",'Mapa final'!#REF!),"")</f>
        <v>#REF!</v>
      </c>
      <c r="Y102" s="41"/>
      <c r="Z102" s="288"/>
      <c r="AA102" s="289"/>
      <c r="AB102" s="289"/>
      <c r="AC102" s="289"/>
      <c r="AD102" s="289"/>
      <c r="AE102" s="290"/>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row>
    <row r="103" spans="1:61" ht="15" customHeight="1" x14ac:dyDescent="0.25">
      <c r="A103" s="41"/>
      <c r="B103" s="308"/>
      <c r="C103" s="309"/>
      <c r="D103" s="310"/>
      <c r="E103" s="295"/>
      <c r="F103" s="294"/>
      <c r="G103" s="294"/>
      <c r="H103" s="294"/>
      <c r="I103" s="294"/>
      <c r="J103" s="178" t="e">
        <f>IF(AND('Mapa final'!#REF!="Alta",'Mapa final'!#REF!="Moderado"),CONCATENATE("R49C",'Mapa final'!#REF!),"")</f>
        <v>#REF!</v>
      </c>
      <c r="K103" s="179" t="e">
        <f>IF(AND('Mapa final'!#REF!="Alta",'Mapa final'!#REF!="Moderado"),CONCATENATE("R48C",'Mapa final'!#REF!),"")</f>
        <v>#REF!</v>
      </c>
      <c r="L103" s="180" t="e">
        <f>IF(AND('Mapa final'!#REF!="Alta",'Mapa final'!#REF!="Moderado"),CONCATENATE("R48C",'Mapa final'!#REF!),"")</f>
        <v>#REF!</v>
      </c>
      <c r="M103" s="178" t="e">
        <f>IF(AND('Mapa final'!#REF!="Alta",'Mapa final'!#REF!="Moderado"),CONCATENATE("R49C",'Mapa final'!#REF!),"")</f>
        <v>#REF!</v>
      </c>
      <c r="N103" s="179" t="e">
        <f>IF(AND('Mapa final'!#REF!="Alta",'Mapa final'!#REF!="Moderado"),CONCATENATE("R48C",'Mapa final'!#REF!),"")</f>
        <v>#REF!</v>
      </c>
      <c r="O103" s="180" t="e">
        <f>IF(AND('Mapa final'!#REF!="Alta",'Mapa final'!#REF!="Moderado"),CONCATENATE("R48C",'Mapa final'!#REF!),"")</f>
        <v>#REF!</v>
      </c>
      <c r="P103" s="86" t="e">
        <f>IF(AND('Mapa final'!#REF!="Alta",'Mapa final'!#REF!="Moderado"),CONCATENATE("R49C",'Mapa final'!#REF!),"")</f>
        <v>#REF!</v>
      </c>
      <c r="Q103" s="40" t="e">
        <f>IF(AND('Mapa final'!#REF!="Alta",'Mapa final'!#REF!="Moderado"),CONCATENATE("R48C",'Mapa final'!#REF!),"")</f>
        <v>#REF!</v>
      </c>
      <c r="R103" s="87" t="e">
        <f>IF(AND('Mapa final'!#REF!="Alta",'Mapa final'!#REF!="Moderado"),CONCATENATE("R48C",'Mapa final'!#REF!),"")</f>
        <v>#REF!</v>
      </c>
      <c r="S103" s="86" t="e">
        <f>IF(AND('Mapa final'!#REF!="Alta",'Mapa final'!#REF!="Mayor"),CONCATENATE("R49C",'Mapa final'!#REF!),"")</f>
        <v>#REF!</v>
      </c>
      <c r="T103" s="40" t="e">
        <f>IF(AND('Mapa final'!#REF!="Alta",'Mapa final'!#REF!="Mayor"),CONCATENATE("R48C",'Mapa final'!#REF!),"")</f>
        <v>#REF!</v>
      </c>
      <c r="U103" s="87" t="e">
        <f>IF(AND('Mapa final'!#REF!="Alta",'Mapa final'!#REF!="Mayor"),CONCATENATE("R48C",'Mapa final'!#REF!),"")</f>
        <v>#REF!</v>
      </c>
      <c r="V103" s="172" t="e">
        <f>IF(AND('Mapa final'!#REF!="Alta",'Mapa final'!#REF!="Catastrófico"),CONCATENATE("R49C",'Mapa final'!#REF!),"")</f>
        <v>#REF!</v>
      </c>
      <c r="W103" s="173" t="e">
        <f>IF(AND('Mapa final'!#REF!="Alta",'Mapa final'!#REF!="Catastrófico"),CONCATENATE("R48C",'Mapa final'!#REF!),"")</f>
        <v>#REF!</v>
      </c>
      <c r="X103" s="174" t="e">
        <f>IF(AND('Mapa final'!#REF!="Alta",'Mapa final'!#REF!="Catastrófico"),CONCATENATE("R48C",'Mapa final'!#REF!),"")</f>
        <v>#REF!</v>
      </c>
      <c r="Y103" s="41"/>
      <c r="Z103" s="288"/>
      <c r="AA103" s="289"/>
      <c r="AB103" s="289"/>
      <c r="AC103" s="289"/>
      <c r="AD103" s="289"/>
      <c r="AE103" s="290"/>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row>
    <row r="104" spans="1:61" ht="15" customHeight="1" x14ac:dyDescent="0.25">
      <c r="A104" s="41"/>
      <c r="B104" s="308"/>
      <c r="C104" s="309"/>
      <c r="D104" s="310"/>
      <c r="E104" s="295"/>
      <c r="F104" s="294"/>
      <c r="G104" s="294"/>
      <c r="H104" s="294"/>
      <c r="I104" s="294"/>
      <c r="J104" s="178" t="str">
        <f>IF(AND('Mapa final'!$AB$76="Alta",'Mapa final'!$AD$76="Moderado"),CONCATENATE("R49C",'Mapa final'!$R$76),"")</f>
        <v/>
      </c>
      <c r="K104" s="179" t="str">
        <f>IF(AND('Mapa final'!$AB$77="Alta",'Mapa final'!$AD$77="Moderado"),CONCATENATE("R49C",'Mapa final'!$R$77),"")</f>
        <v/>
      </c>
      <c r="L104" s="180" t="str">
        <f>IF(AND('Mapa final'!$AB$78="Alta",'Mapa final'!$AD$78="Moderado"),CONCATENATE("R49C",'Mapa final'!$R$78),"")</f>
        <v/>
      </c>
      <c r="M104" s="178" t="str">
        <f>IF(AND('Mapa final'!$AB$76="Alta",'Mapa final'!$AD$76="Moderado"),CONCATENATE("R49C",'Mapa final'!$R$76),"")</f>
        <v/>
      </c>
      <c r="N104" s="179" t="str">
        <f>IF(AND('Mapa final'!$AB$77="Alta",'Mapa final'!$AD$77="Moderado"),CONCATENATE("R49C",'Mapa final'!$R$77),"")</f>
        <v/>
      </c>
      <c r="O104" s="180" t="str">
        <f>IF(AND('Mapa final'!$AB$78="Alta",'Mapa final'!$AD$78="Moderado"),CONCATENATE("R49C",'Mapa final'!$R$78),"")</f>
        <v/>
      </c>
      <c r="P104" s="86" t="str">
        <f>IF(AND('Mapa final'!$AB$76="Alta",'Mapa final'!$AD$76="Moderado"),CONCATENATE("R49C",'Mapa final'!$R$76),"")</f>
        <v/>
      </c>
      <c r="Q104" s="40" t="str">
        <f>IF(AND('Mapa final'!$AB$77="Alta",'Mapa final'!$AD$77="Moderado"),CONCATENATE("R49C",'Mapa final'!$R$77),"")</f>
        <v/>
      </c>
      <c r="R104" s="87" t="str">
        <f>IF(AND('Mapa final'!$AB$78="Alta",'Mapa final'!$AD$78="Moderado"),CONCATENATE("R49C",'Mapa final'!$R$78),"")</f>
        <v/>
      </c>
      <c r="S104" s="86" t="str">
        <f>IF(AND('Mapa final'!$AB$76="Alta",'Mapa final'!$AD$76="Mayor"),CONCATENATE("R49C",'Mapa final'!$R$76),"")</f>
        <v/>
      </c>
      <c r="T104" s="40" t="str">
        <f>IF(AND('Mapa final'!$AB$77="Alta",'Mapa final'!$AD$77="Mayor"),CONCATENATE("R49C",'Mapa final'!$R$77),"")</f>
        <v/>
      </c>
      <c r="U104" s="87" t="str">
        <f>IF(AND('Mapa final'!$AB$78="Alta",'Mapa final'!$AD$78="Mayor"),CONCATENATE("R49C",'Mapa final'!$R$78),"")</f>
        <v/>
      </c>
      <c r="V104" s="172" t="str">
        <f>IF(AND('Mapa final'!$AB$76="Alta",'Mapa final'!$AD$76="Catastrófico"),CONCATENATE("R49C",'Mapa final'!$R$76),"")</f>
        <v/>
      </c>
      <c r="W104" s="173" t="str">
        <f>IF(AND('Mapa final'!$AB$77="Alta",'Mapa final'!$AD$77="Catastrófico"),CONCATENATE("R49C",'Mapa final'!$R$77),"")</f>
        <v/>
      </c>
      <c r="X104" s="174" t="str">
        <f>IF(AND('Mapa final'!$AB$78="Alta",'Mapa final'!$AD$78="Catastrófico"),CONCATENATE("R49C",'Mapa final'!$R$78),"")</f>
        <v/>
      </c>
      <c r="Y104" s="41"/>
      <c r="Z104" s="288"/>
      <c r="AA104" s="289"/>
      <c r="AB104" s="289"/>
      <c r="AC104" s="289"/>
      <c r="AD104" s="289"/>
      <c r="AE104" s="290"/>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row>
    <row r="105" spans="1:61" ht="15" customHeight="1" thickBot="1" x14ac:dyDescent="0.3">
      <c r="A105" s="41"/>
      <c r="B105" s="308"/>
      <c r="C105" s="309"/>
      <c r="D105" s="310"/>
      <c r="E105" s="295"/>
      <c r="F105" s="294"/>
      <c r="G105" s="294"/>
      <c r="H105" s="294"/>
      <c r="I105" s="294"/>
      <c r="J105" s="178" t="str">
        <f>IF(AND('Mapa final'!$AB$79="Alta",'Mapa final'!$AD$79="Moderado"),CONCATENATE("R50C",'Mapa final'!$R$79),"")</f>
        <v/>
      </c>
      <c r="K105" s="179" t="str">
        <f>IF(AND('Mapa final'!$AB$80="Alta",'Mapa final'!$AD$80="Moderado"),CONCATENATE("R50C",'Mapa final'!$R$80),"")</f>
        <v/>
      </c>
      <c r="L105" s="180" t="str">
        <f>IF(AND('Mapa final'!$AB$81="Alta",'Mapa final'!$AD$81="Moderado"),CONCATENATE("R50C",'Mapa final'!$R$81),"")</f>
        <v/>
      </c>
      <c r="M105" s="178" t="str">
        <f>IF(AND('Mapa final'!$AB$79="Alta",'Mapa final'!$AD$79="Moderado"),CONCATENATE("R50C",'Mapa final'!$R$79),"")</f>
        <v/>
      </c>
      <c r="N105" s="179" t="str">
        <f>IF(AND('Mapa final'!$AB$80="Alta",'Mapa final'!$AD$80="Moderado"),CONCATENATE("R50C",'Mapa final'!$R$80),"")</f>
        <v/>
      </c>
      <c r="O105" s="180" t="str">
        <f>IF(AND('Mapa final'!$AB$81="Alta",'Mapa final'!$AD$81="Moderado"),CONCATENATE("R50C",'Mapa final'!$R$81),"")</f>
        <v/>
      </c>
      <c r="P105" s="86" t="str">
        <f>IF(AND('Mapa final'!$AB$79="Alta",'Mapa final'!$AD$79="Moderado"),CONCATENATE("R50C",'Mapa final'!$R$79),"")</f>
        <v/>
      </c>
      <c r="Q105" s="40" t="str">
        <f>IF(AND('Mapa final'!$AB$80="Alta",'Mapa final'!$AD$80="Moderado"),CONCATENATE("R50C",'Mapa final'!$R$80),"")</f>
        <v/>
      </c>
      <c r="R105" s="87" t="str">
        <f>IF(AND('Mapa final'!$AB$81="Alta",'Mapa final'!$AD$81="Moderado"),CONCATENATE("R50C",'Mapa final'!$R$81),"")</f>
        <v/>
      </c>
      <c r="S105" s="86" t="str">
        <f>IF(AND('Mapa final'!$AB$79="Alta",'Mapa final'!$AD$79="Mayor"),CONCATENATE("R50C",'Mapa final'!$R$79),"")</f>
        <v/>
      </c>
      <c r="T105" s="40" t="str">
        <f>IF(AND('Mapa final'!$AB$80="Alta",'Mapa final'!$AD$80="Mayor"),CONCATENATE("R50C",'Mapa final'!$R$80),"")</f>
        <v/>
      </c>
      <c r="U105" s="87" t="str">
        <f>IF(AND('Mapa final'!$AB$81="Alta",'Mapa final'!$AD$81="Mayor"),CONCATENATE("R50C",'Mapa final'!$R$81),"")</f>
        <v/>
      </c>
      <c r="V105" s="172" t="str">
        <f>IF(AND('Mapa final'!$AB$79="Alta",'Mapa final'!$AD$79="Catastrófico"),CONCATENATE("R50C",'Mapa final'!$R$79),"")</f>
        <v/>
      </c>
      <c r="W105" s="173" t="str">
        <f>IF(AND('Mapa final'!$AB$80="Alta",'Mapa final'!$AD$80="Catastrófico"),CONCATENATE("R50C",'Mapa final'!$R$80),"")</f>
        <v/>
      </c>
      <c r="X105" s="174" t="str">
        <f>IF(AND('Mapa final'!$AB$81="Alta",'Mapa final'!$AD$81="Catastrófico"),CONCATENATE("R50C",'Mapa final'!$R$81),"")</f>
        <v/>
      </c>
      <c r="Y105" s="41"/>
      <c r="Z105" s="288"/>
      <c r="AA105" s="289"/>
      <c r="AB105" s="289"/>
      <c r="AC105" s="289"/>
      <c r="AD105" s="289"/>
      <c r="AE105" s="290"/>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row>
    <row r="106" spans="1:61" ht="15" customHeight="1" x14ac:dyDescent="0.25">
      <c r="A106" s="41"/>
      <c r="B106" s="308"/>
      <c r="C106" s="309"/>
      <c r="D106" s="310"/>
      <c r="E106" s="291" t="s">
        <v>108</v>
      </c>
      <c r="F106" s="292"/>
      <c r="G106" s="292"/>
      <c r="H106" s="292"/>
      <c r="I106" s="292"/>
      <c r="J106" s="175" t="str">
        <f ca="1">IF(AND('Mapa final'!$AB$7="Muy Alta",'Mapa final'!$AD$7="Moderado"),CONCATENATE("R1C",'Mapa final'!$R$7),"")</f>
        <v/>
      </c>
      <c r="K106" s="176" t="e">
        <f>IF(AND('Mapa final'!#REF!="Muy Alta",'Mapa final'!#REF!="Moderado"),CONCATENATE("R1C",'Mapa final'!#REF!),"")</f>
        <v>#REF!</v>
      </c>
      <c r="L106" s="177" t="e">
        <f>IF(AND('Mapa final'!#REF!="Muy Alta",'Mapa final'!#REF!="Moderado"),CONCATENATE("R1C",'Mapa final'!#REF!),"")</f>
        <v>#REF!</v>
      </c>
      <c r="M106" s="175" t="str">
        <f ca="1">IF(AND('Mapa final'!$AB$7="Muy Alta",'Mapa final'!$AD$7="Moderado"),CONCATENATE("R1C",'Mapa final'!$R$7),"")</f>
        <v/>
      </c>
      <c r="N106" s="176" t="e">
        <f>IF(AND('Mapa final'!#REF!="Muy Alta",'Mapa final'!#REF!="Moderado"),CONCATENATE("R1C",'Mapa final'!#REF!),"")</f>
        <v>#REF!</v>
      </c>
      <c r="O106" s="177" t="e">
        <f>IF(AND('Mapa final'!#REF!="Muy Alta",'Mapa final'!#REF!="Moderado"),CONCATENATE("R1C",'Mapa final'!#REF!),"")</f>
        <v>#REF!</v>
      </c>
      <c r="P106" s="175" t="str">
        <f ca="1">IF(AND('Mapa final'!$AB$7="Muy Alta",'Mapa final'!$AD$7="Moderado"),CONCATENATE("R1C",'Mapa final'!$R$7),"")</f>
        <v/>
      </c>
      <c r="Q106" s="176" t="e">
        <f>IF(AND('Mapa final'!#REF!="Muy Alta",'Mapa final'!#REF!="Moderado"),CONCATENATE("R1C",'Mapa final'!#REF!),"")</f>
        <v>#REF!</v>
      </c>
      <c r="R106" s="177" t="e">
        <f>IF(AND('Mapa final'!#REF!="Muy Alta",'Mapa final'!#REF!="Moderado"),CONCATENATE("R1C",'Mapa final'!#REF!),"")</f>
        <v>#REF!</v>
      </c>
      <c r="S106" s="83" t="str">
        <f ca="1">IF(AND('Mapa final'!$AB$7="Muy Alta",'Mapa final'!$AD$7="Mayor"),CONCATENATE("R1C",'Mapa final'!$R$7),"")</f>
        <v/>
      </c>
      <c r="T106" s="84" t="e">
        <f>IF(AND('Mapa final'!#REF!="Muy Alta",'Mapa final'!#REF!="Mayor"),CONCATENATE("R1C",'Mapa final'!#REF!),"")</f>
        <v>#REF!</v>
      </c>
      <c r="U106" s="85" t="e">
        <f>IF(AND('Mapa final'!#REF!="Muy Alta",'Mapa final'!#REF!="Mayor"),CONCATENATE("R1C",'Mapa final'!#REF!),"")</f>
        <v>#REF!</v>
      </c>
      <c r="V106" s="169" t="str">
        <f ca="1">IF(AND('Mapa final'!$AB$7="Muy Alta",'Mapa final'!$AD$7="Catastrófico"),CONCATENATE("R1C",'Mapa final'!$R$7),"")</f>
        <v/>
      </c>
      <c r="W106" s="170" t="e">
        <f>IF(AND('Mapa final'!#REF!="Muy Alta",'Mapa final'!#REF!="Catastrófico"),CONCATENATE("R1C",'Mapa final'!#REF!),"")</f>
        <v>#REF!</v>
      </c>
      <c r="X106" s="171" t="e">
        <f>IF(AND('Mapa final'!#REF!="Muy Alta",'Mapa final'!#REF!="Catastrófico"),CONCATENATE("R1C",'Mapa final'!#REF!),"")</f>
        <v>#REF!</v>
      </c>
      <c r="Y106" s="41"/>
      <c r="Z106" s="325" t="s">
        <v>75</v>
      </c>
      <c r="AA106" s="326"/>
      <c r="AB106" s="326"/>
      <c r="AC106" s="326"/>
      <c r="AD106" s="326"/>
      <c r="AE106" s="327"/>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row>
    <row r="107" spans="1:61" ht="15" customHeight="1" x14ac:dyDescent="0.25">
      <c r="A107" s="41"/>
      <c r="B107" s="308"/>
      <c r="C107" s="309"/>
      <c r="D107" s="310"/>
      <c r="E107" s="293"/>
      <c r="F107" s="294"/>
      <c r="G107" s="294"/>
      <c r="H107" s="294"/>
      <c r="I107" s="294"/>
      <c r="J107" s="178" t="str">
        <f ca="1">IF(AND('Mapa final'!$AB$8="Media",'Mapa final'!$AD$8="Moderado"),CONCATENATE("R2C",'Mapa final'!$R$8),"")</f>
        <v/>
      </c>
      <c r="K107" s="179" t="e">
        <f>IF(AND('Mapa final'!#REF!="Media",'Mapa final'!#REF!="Moderado"),CONCATENATE("R2C",'Mapa final'!#REF!),"")</f>
        <v>#REF!</v>
      </c>
      <c r="L107" s="180" t="e">
        <f>IF(AND('Mapa final'!#REF!="Media",'Mapa final'!#REF!="Moderado"),CONCATENATE("R2C",'Mapa final'!#REF!),"")</f>
        <v>#REF!</v>
      </c>
      <c r="M107" s="178" t="str">
        <f ca="1">IF(AND('Mapa final'!$AB$8="Media",'Mapa final'!$AD$8="Moderado"),CONCATENATE("R2C",'Mapa final'!$R$8),"")</f>
        <v/>
      </c>
      <c r="N107" s="179" t="e">
        <f>IF(AND('Mapa final'!#REF!="Media",'Mapa final'!#REF!="Moderado"),CONCATENATE("R2C",'Mapa final'!#REF!),"")</f>
        <v>#REF!</v>
      </c>
      <c r="O107" s="180" t="e">
        <f>IF(AND('Mapa final'!#REF!="Media",'Mapa final'!#REF!="Moderado"),CONCATENATE("R2C",'Mapa final'!#REF!),"")</f>
        <v>#REF!</v>
      </c>
      <c r="P107" s="178" t="str">
        <f ca="1">IF(AND('Mapa final'!$AB$8="Media",'Mapa final'!$AD$8="Moderado"),CONCATENATE("R2C",'Mapa final'!$R$8),"")</f>
        <v/>
      </c>
      <c r="Q107" s="179" t="e">
        <f>IF(AND('Mapa final'!#REF!="Media",'Mapa final'!#REF!="Moderado"),CONCATENATE("R2C",'Mapa final'!#REF!),"")</f>
        <v>#REF!</v>
      </c>
      <c r="R107" s="180" t="e">
        <f>IF(AND('Mapa final'!#REF!="Media",'Mapa final'!#REF!="Moderado"),CONCATENATE("R2C",'Mapa final'!#REF!),"")</f>
        <v>#REF!</v>
      </c>
      <c r="S107" s="86" t="str">
        <f ca="1">IF(AND('Mapa final'!$AB$8="Media",'Mapa final'!$AD$8="Mayor"),CONCATENATE("R2C",'Mapa final'!$R$8),"")</f>
        <v/>
      </c>
      <c r="T107" s="40" t="e">
        <f>IF(AND('Mapa final'!#REF!="Media",'Mapa final'!#REF!="Mayor"),CONCATENATE("R2C",'Mapa final'!#REF!),"")</f>
        <v>#REF!</v>
      </c>
      <c r="U107" s="87" t="e">
        <f>IF(AND('Mapa final'!#REF!="Media",'Mapa final'!#REF!="Mayor"),CONCATENATE("R2C",'Mapa final'!#REF!),"")</f>
        <v>#REF!</v>
      </c>
      <c r="V107" s="172" t="str">
        <f ca="1">IF(AND('Mapa final'!$AB$8="Media",'Mapa final'!$AD$8="Catastrófico"),CONCATENATE("R2C",'Mapa final'!$R$8),"")</f>
        <v/>
      </c>
      <c r="W107" s="173" t="e">
        <f>IF(AND('Mapa final'!#REF!="Media",'Mapa final'!#REF!="Catastrófico"),CONCATENATE("R2C",'Mapa final'!#REF!),"")</f>
        <v>#REF!</v>
      </c>
      <c r="X107" s="174" t="e">
        <f>IF(AND('Mapa final'!#REF!="Media",'Mapa final'!#REF!="Catastrófico"),CONCATENATE("R2C",'Mapa final'!#REF!),"")</f>
        <v>#REF!</v>
      </c>
      <c r="Y107" s="41"/>
      <c r="Z107" s="328"/>
      <c r="AA107" s="329"/>
      <c r="AB107" s="329"/>
      <c r="AC107" s="329"/>
      <c r="AD107" s="329"/>
      <c r="AE107" s="330"/>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row>
    <row r="108" spans="1:61" ht="15" customHeight="1" x14ac:dyDescent="0.25">
      <c r="A108" s="41"/>
      <c r="B108" s="308"/>
      <c r="C108" s="309"/>
      <c r="D108" s="310"/>
      <c r="E108" s="295"/>
      <c r="F108" s="294"/>
      <c r="G108" s="294"/>
      <c r="H108" s="294"/>
      <c r="I108" s="294"/>
      <c r="J108" s="178" t="str">
        <f ca="1">IF(AND('Mapa final'!$AB$9="Media",'Mapa final'!$AD$9="Moderado"),CONCATENATE("R3C",'Mapa final'!$R$9),"")</f>
        <v>R3C1</v>
      </c>
      <c r="K108" s="179" t="e">
        <f>IF(AND('Mapa final'!#REF!="Media",'Mapa final'!#REF!="Moderado"),CONCATENATE("R3C",'Mapa final'!#REF!),"")</f>
        <v>#REF!</v>
      </c>
      <c r="L108" s="180" t="e">
        <f>IF(AND('Mapa final'!#REF!="Media",'Mapa final'!#REF!="Moderado"),CONCATENATE("R3C",'Mapa final'!#REF!),"")</f>
        <v>#REF!</v>
      </c>
      <c r="M108" s="178" t="str">
        <f ca="1">IF(AND('Mapa final'!$AB$9="Media",'Mapa final'!$AD$9="Moderado"),CONCATENATE("R3C",'Mapa final'!$R$9),"")</f>
        <v>R3C1</v>
      </c>
      <c r="N108" s="179" t="e">
        <f>IF(AND('Mapa final'!#REF!="Media",'Mapa final'!#REF!="Moderado"),CONCATENATE("R3C",'Mapa final'!#REF!),"")</f>
        <v>#REF!</v>
      </c>
      <c r="O108" s="180" t="e">
        <f>IF(AND('Mapa final'!#REF!="Media",'Mapa final'!#REF!="Moderado"),CONCATENATE("R3C",'Mapa final'!#REF!),"")</f>
        <v>#REF!</v>
      </c>
      <c r="P108" s="178" t="str">
        <f ca="1">IF(AND('Mapa final'!$AB$9="Media",'Mapa final'!$AD$9="Moderado"),CONCATENATE("R3C",'Mapa final'!$R$9),"")</f>
        <v>R3C1</v>
      </c>
      <c r="Q108" s="179" t="e">
        <f>IF(AND('Mapa final'!#REF!="Media",'Mapa final'!#REF!="Moderado"),CONCATENATE("R3C",'Mapa final'!#REF!),"")</f>
        <v>#REF!</v>
      </c>
      <c r="R108" s="180" t="e">
        <f>IF(AND('Mapa final'!#REF!="Media",'Mapa final'!#REF!="Moderado"),CONCATENATE("R3C",'Mapa final'!#REF!),"")</f>
        <v>#REF!</v>
      </c>
      <c r="S108" s="86" t="str">
        <f ca="1">IF(AND('Mapa final'!$AB$9="Media",'Mapa final'!$AD$9="Mayor"),CONCATENATE("R3C",'Mapa final'!$R$9),"")</f>
        <v/>
      </c>
      <c r="T108" s="40" t="e">
        <f>IF(AND('Mapa final'!#REF!="Media",'Mapa final'!#REF!="Mayor"),CONCATENATE("R3C",'Mapa final'!#REF!),"")</f>
        <v>#REF!</v>
      </c>
      <c r="U108" s="87" t="e">
        <f>IF(AND('Mapa final'!#REF!="Media",'Mapa final'!#REF!="Mayor"),CONCATENATE("R3C",'Mapa final'!#REF!),"")</f>
        <v>#REF!</v>
      </c>
      <c r="V108" s="172" t="str">
        <f ca="1">IF(AND('Mapa final'!$AB$9="Media",'Mapa final'!$AD$9="Catastrófico"),CONCATENATE("R3C",'Mapa final'!$R$9),"")</f>
        <v/>
      </c>
      <c r="W108" s="173" t="e">
        <f>IF(AND('Mapa final'!#REF!="Media",'Mapa final'!#REF!="Catastrófico"),CONCATENATE("R3C",'Mapa final'!#REF!),"")</f>
        <v>#REF!</v>
      </c>
      <c r="X108" s="174" t="e">
        <f>IF(AND('Mapa final'!#REF!="Media",'Mapa final'!#REF!="Catastrófico"),CONCATENATE("R3C",'Mapa final'!#REF!),"")</f>
        <v>#REF!</v>
      </c>
      <c r="Y108" s="41"/>
      <c r="Z108" s="328"/>
      <c r="AA108" s="329"/>
      <c r="AB108" s="329"/>
      <c r="AC108" s="329"/>
      <c r="AD108" s="329"/>
      <c r="AE108" s="330"/>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row>
    <row r="109" spans="1:61" ht="15" customHeight="1" x14ac:dyDescent="0.25">
      <c r="A109" s="41"/>
      <c r="B109" s="308"/>
      <c r="C109" s="309"/>
      <c r="D109" s="310"/>
      <c r="E109" s="295"/>
      <c r="F109" s="294"/>
      <c r="G109" s="294"/>
      <c r="H109" s="294"/>
      <c r="I109" s="294"/>
      <c r="J109" s="178" t="str">
        <f ca="1">IF(AND('Mapa final'!$AB$10="Media",'Mapa final'!$AD$10="Moderado"),CONCATENATE("R4C",'Mapa final'!$R$10),"")</f>
        <v/>
      </c>
      <c r="K109" s="179" t="e">
        <f>IF(AND('Mapa final'!#REF!="Media",'Mapa final'!#REF!="Moderado"),CONCATENATE("R4C",'Mapa final'!#REF!),"")</f>
        <v>#REF!</v>
      </c>
      <c r="L109" s="180" t="e">
        <f>IF(AND('Mapa final'!#REF!="Media",'Mapa final'!#REF!="Moderado"),CONCATENATE("R4C",'Mapa final'!#REF!),"")</f>
        <v>#REF!</v>
      </c>
      <c r="M109" s="178" t="str">
        <f ca="1">IF(AND('Mapa final'!$AB$10="Media",'Mapa final'!$AD$10="Moderado"),CONCATENATE("R4C",'Mapa final'!$R$10),"")</f>
        <v/>
      </c>
      <c r="N109" s="179" t="e">
        <f>IF(AND('Mapa final'!#REF!="Media",'Mapa final'!#REF!="Moderado"),CONCATENATE("R4C",'Mapa final'!#REF!),"")</f>
        <v>#REF!</v>
      </c>
      <c r="O109" s="180" t="e">
        <f>IF(AND('Mapa final'!#REF!="Media",'Mapa final'!#REF!="Moderado"),CONCATENATE("R4C",'Mapa final'!#REF!),"")</f>
        <v>#REF!</v>
      </c>
      <c r="P109" s="178" t="str">
        <f ca="1">IF(AND('Mapa final'!$AB$10="Media",'Mapa final'!$AD$10="Moderado"),CONCATENATE("R4C",'Mapa final'!$R$10),"")</f>
        <v/>
      </c>
      <c r="Q109" s="179" t="e">
        <f>IF(AND('Mapa final'!#REF!="Media",'Mapa final'!#REF!="Moderado"),CONCATENATE("R4C",'Mapa final'!#REF!),"")</f>
        <v>#REF!</v>
      </c>
      <c r="R109" s="180" t="e">
        <f>IF(AND('Mapa final'!#REF!="Media",'Mapa final'!#REF!="Moderado"),CONCATENATE("R4C",'Mapa final'!#REF!),"")</f>
        <v>#REF!</v>
      </c>
      <c r="S109" s="86" t="str">
        <f ca="1">IF(AND('Mapa final'!$AB$10="Media",'Mapa final'!$AD$10="Mayor"),CONCATENATE("R4C",'Mapa final'!$R$10),"")</f>
        <v/>
      </c>
      <c r="T109" s="40" t="e">
        <f>IF(AND('Mapa final'!#REF!="Media",'Mapa final'!#REF!="Mayor"),CONCATENATE("R4C",'Mapa final'!#REF!),"")</f>
        <v>#REF!</v>
      </c>
      <c r="U109" s="87" t="e">
        <f>IF(AND('Mapa final'!#REF!="Media",'Mapa final'!#REF!="Mayor"),CONCATENATE("R4C",'Mapa final'!#REF!),"")</f>
        <v>#REF!</v>
      </c>
      <c r="V109" s="172" t="str">
        <f ca="1">IF(AND('Mapa final'!$AB$10="Media",'Mapa final'!$AD$10="Catastrófico"),CONCATENATE("R4C",'Mapa final'!$R$10),"")</f>
        <v/>
      </c>
      <c r="W109" s="173" t="e">
        <f>IF(AND('Mapa final'!#REF!="Media",'Mapa final'!#REF!="Catastrófico"),CONCATENATE("R4C",'Mapa final'!#REF!),"")</f>
        <v>#REF!</v>
      </c>
      <c r="X109" s="174" t="e">
        <f>IF(AND('Mapa final'!#REF!="Media",'Mapa final'!#REF!="Catastrófico"),CONCATENATE("R4C",'Mapa final'!#REF!),"")</f>
        <v>#REF!</v>
      </c>
      <c r="Y109" s="41"/>
      <c r="Z109" s="328"/>
      <c r="AA109" s="329"/>
      <c r="AB109" s="329"/>
      <c r="AC109" s="329"/>
      <c r="AD109" s="329"/>
      <c r="AE109" s="330"/>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row>
    <row r="110" spans="1:61" ht="15" customHeight="1" x14ac:dyDescent="0.25">
      <c r="A110" s="41"/>
      <c r="B110" s="308"/>
      <c r="C110" s="309"/>
      <c r="D110" s="310"/>
      <c r="E110" s="295"/>
      <c r="F110" s="294"/>
      <c r="G110" s="294"/>
      <c r="H110" s="294"/>
      <c r="I110" s="294"/>
      <c r="J110" s="178" t="str">
        <f ca="1">IF(AND('Mapa final'!$AB$11="Media",'Mapa final'!$AD$11="Moderado"),CONCATENATE("R5C",'Mapa final'!$R$11),"")</f>
        <v/>
      </c>
      <c r="K110" s="179" t="e">
        <f>IF(AND('Mapa final'!#REF!="Media",'Mapa final'!#REF!="Moderado"),CONCATENATE("R5C",'Mapa final'!#REF!),"")</f>
        <v>#REF!</v>
      </c>
      <c r="L110" s="180" t="e">
        <f>IF(AND('Mapa final'!#REF!="Media",'Mapa final'!#REF!="Moderado"),CONCATENATE("R5C",'Mapa final'!#REF!),"")</f>
        <v>#REF!</v>
      </c>
      <c r="M110" s="178" t="str">
        <f ca="1">IF(AND('Mapa final'!$AB$11="Media",'Mapa final'!$AD$11="Moderado"),CONCATENATE("R5C",'Mapa final'!$R$11),"")</f>
        <v/>
      </c>
      <c r="N110" s="179" t="e">
        <f>IF(AND('Mapa final'!#REF!="Media",'Mapa final'!#REF!="Moderado"),CONCATENATE("R5C",'Mapa final'!#REF!),"")</f>
        <v>#REF!</v>
      </c>
      <c r="O110" s="180" t="e">
        <f>IF(AND('Mapa final'!#REF!="Media",'Mapa final'!#REF!="Moderado"),CONCATENATE("R5C",'Mapa final'!#REF!),"")</f>
        <v>#REF!</v>
      </c>
      <c r="P110" s="178" t="str">
        <f ca="1">IF(AND('Mapa final'!$AB$11="Media",'Mapa final'!$AD$11="Moderado"),CONCATENATE("R5C",'Mapa final'!$R$11),"")</f>
        <v/>
      </c>
      <c r="Q110" s="179" t="e">
        <f>IF(AND('Mapa final'!#REF!="Media",'Mapa final'!#REF!="Moderado"),CONCATENATE("R5C",'Mapa final'!#REF!),"")</f>
        <v>#REF!</v>
      </c>
      <c r="R110" s="180" t="e">
        <f>IF(AND('Mapa final'!#REF!="Media",'Mapa final'!#REF!="Moderado"),CONCATENATE("R5C",'Mapa final'!#REF!),"")</f>
        <v>#REF!</v>
      </c>
      <c r="S110" s="86" t="str">
        <f ca="1">IF(AND('Mapa final'!$AB$11="Media",'Mapa final'!$AD$11="Mayor"),CONCATENATE("R5C",'Mapa final'!$R$11),"")</f>
        <v/>
      </c>
      <c r="T110" s="40" t="e">
        <f>IF(AND('Mapa final'!#REF!="Media",'Mapa final'!#REF!="Mayor"),CONCATENATE("R5C",'Mapa final'!#REF!),"")</f>
        <v>#REF!</v>
      </c>
      <c r="U110" s="87" t="e">
        <f>IF(AND('Mapa final'!#REF!="Media",'Mapa final'!#REF!="Mayor"),CONCATENATE("R5C",'Mapa final'!#REF!),"")</f>
        <v>#REF!</v>
      </c>
      <c r="V110" s="172" t="str">
        <f ca="1">IF(AND('Mapa final'!$AB$11="Media",'Mapa final'!$AD$11="Catastrófico"),CONCATENATE("R5C",'Mapa final'!$R$11),"")</f>
        <v/>
      </c>
      <c r="W110" s="173" t="e">
        <f>IF(AND('Mapa final'!#REF!="Media",'Mapa final'!#REF!="Catastrófico"),CONCATENATE("R5C",'Mapa final'!#REF!),"")</f>
        <v>#REF!</v>
      </c>
      <c r="X110" s="174" t="e">
        <f>IF(AND('Mapa final'!#REF!="Media",'Mapa final'!#REF!="Catastrófico"),CONCATENATE("R5C",'Mapa final'!#REF!),"")</f>
        <v>#REF!</v>
      </c>
      <c r="Y110" s="41"/>
      <c r="Z110" s="328"/>
      <c r="AA110" s="329"/>
      <c r="AB110" s="329"/>
      <c r="AC110" s="329"/>
      <c r="AD110" s="329"/>
      <c r="AE110" s="330"/>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row>
    <row r="111" spans="1:61" ht="15" customHeight="1" x14ac:dyDescent="0.25">
      <c r="A111" s="41"/>
      <c r="B111" s="308"/>
      <c r="C111" s="309"/>
      <c r="D111" s="310"/>
      <c r="E111" s="295"/>
      <c r="F111" s="294"/>
      <c r="G111" s="294"/>
      <c r="H111" s="294"/>
      <c r="I111" s="294"/>
      <c r="J111" s="178" t="str">
        <f ca="1">IF(AND('Mapa final'!$AB$12="Media",'Mapa final'!$AD$12="Moderado"),CONCATENATE("R6C",'Mapa final'!$R$12),"")</f>
        <v>R6C1</v>
      </c>
      <c r="K111" s="179" t="e">
        <f>IF(AND('Mapa final'!#REF!="Media",'Mapa final'!#REF!="Moderado"),CONCATENATE("R6C",'Mapa final'!#REF!),"")</f>
        <v>#REF!</v>
      </c>
      <c r="L111" s="180" t="e">
        <f>IF(AND('Mapa final'!#REF!="Media",'Mapa final'!#REF!="Moderado"),CONCATENATE("R6C",'Mapa final'!#REF!),"")</f>
        <v>#REF!</v>
      </c>
      <c r="M111" s="178" t="str">
        <f ca="1">IF(AND('Mapa final'!$AB$12="Media",'Mapa final'!$AD$12="Moderado"),CONCATENATE("R6C",'Mapa final'!$R$12),"")</f>
        <v>R6C1</v>
      </c>
      <c r="N111" s="179" t="e">
        <f>IF(AND('Mapa final'!#REF!="Media",'Mapa final'!#REF!="Moderado"),CONCATENATE("R6C",'Mapa final'!#REF!),"")</f>
        <v>#REF!</v>
      </c>
      <c r="O111" s="180" t="e">
        <f>IF(AND('Mapa final'!#REF!="Media",'Mapa final'!#REF!="Moderado"),CONCATENATE("R6C",'Mapa final'!#REF!),"")</f>
        <v>#REF!</v>
      </c>
      <c r="P111" s="178" t="str">
        <f ca="1">IF(AND('Mapa final'!$AB$12="Media",'Mapa final'!$AD$12="Moderado"),CONCATENATE("R6C",'Mapa final'!$R$12),"")</f>
        <v>R6C1</v>
      </c>
      <c r="Q111" s="179" t="e">
        <f>IF(AND('Mapa final'!#REF!="Media",'Mapa final'!#REF!="Moderado"),CONCATENATE("R6C",'Mapa final'!#REF!),"")</f>
        <v>#REF!</v>
      </c>
      <c r="R111" s="180" t="e">
        <f>IF(AND('Mapa final'!#REF!="Media",'Mapa final'!#REF!="Moderado"),CONCATENATE("R6C",'Mapa final'!#REF!),"")</f>
        <v>#REF!</v>
      </c>
      <c r="S111" s="86" t="str">
        <f ca="1">IF(AND('Mapa final'!$AB$12="Media",'Mapa final'!$AD$12="Mayor"),CONCATENATE("R6C",'Mapa final'!$R$12),"")</f>
        <v/>
      </c>
      <c r="T111" s="40" t="e">
        <f>IF(AND('Mapa final'!#REF!="Media",'Mapa final'!#REF!="Mayor"),CONCATENATE("R6C",'Mapa final'!#REF!),"")</f>
        <v>#REF!</v>
      </c>
      <c r="U111" s="87" t="e">
        <f>IF(AND('Mapa final'!#REF!="Media",'Mapa final'!#REF!="Mayor"),CONCATENATE("R6C",'Mapa final'!#REF!),"")</f>
        <v>#REF!</v>
      </c>
      <c r="V111" s="172" t="str">
        <f ca="1">IF(AND('Mapa final'!$AB$12="Media",'Mapa final'!$AD$12="Catastrófico"),CONCATENATE("R6C",'Mapa final'!$R$12),"")</f>
        <v/>
      </c>
      <c r="W111" s="173" t="e">
        <f>IF(AND('Mapa final'!#REF!="Media",'Mapa final'!#REF!="Catastrófico"),CONCATENATE("R6C",'Mapa final'!#REF!),"")</f>
        <v>#REF!</v>
      </c>
      <c r="X111" s="174" t="e">
        <f>IF(AND('Mapa final'!#REF!="Media",'Mapa final'!#REF!="Catastrófico"),CONCATENATE("R6C",'Mapa final'!#REF!),"")</f>
        <v>#REF!</v>
      </c>
      <c r="Y111" s="41"/>
      <c r="Z111" s="328"/>
      <c r="AA111" s="329"/>
      <c r="AB111" s="329"/>
      <c r="AC111" s="329"/>
      <c r="AD111" s="329"/>
      <c r="AE111" s="330"/>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row>
    <row r="112" spans="1:61" ht="15" customHeight="1" x14ac:dyDescent="0.25">
      <c r="A112" s="41"/>
      <c r="B112" s="308"/>
      <c r="C112" s="309"/>
      <c r="D112" s="310"/>
      <c r="E112" s="295"/>
      <c r="F112" s="294"/>
      <c r="G112" s="294"/>
      <c r="H112" s="294"/>
      <c r="I112" s="294"/>
      <c r="J112" s="178" t="str">
        <f ca="1">IF(AND('Mapa final'!$AB$13="Media",'Mapa final'!$AD$13="Moderado"),CONCATENATE("R7C",'Mapa final'!$R$13),"")</f>
        <v/>
      </c>
      <c r="K112" s="179" t="str">
        <f>IF(AND('Mapa final'!$AB$14="Media",'Mapa final'!$AD$14="Moderado"),CONCATENATE("R7C",'Mapa final'!$R$14),"")</f>
        <v/>
      </c>
      <c r="L112" s="180" t="e">
        <f>IF(AND('Mapa final'!#REF!="Media",'Mapa final'!#REF!="Moderado"),CONCATENATE("R7C",'Mapa final'!#REF!),"")</f>
        <v>#REF!</v>
      </c>
      <c r="M112" s="178" t="str">
        <f ca="1">IF(AND('Mapa final'!$AB$13="Media",'Mapa final'!$AD$13="Moderado"),CONCATENATE("R7C",'Mapa final'!$R$13),"")</f>
        <v/>
      </c>
      <c r="N112" s="179" t="str">
        <f>IF(AND('Mapa final'!$AB$14="Media",'Mapa final'!$AD$14="Moderado"),CONCATENATE("R7C",'Mapa final'!$R$14),"")</f>
        <v/>
      </c>
      <c r="O112" s="180" t="e">
        <f>IF(AND('Mapa final'!#REF!="Media",'Mapa final'!#REF!="Moderado"),CONCATENATE("R7C",'Mapa final'!#REF!),"")</f>
        <v>#REF!</v>
      </c>
      <c r="P112" s="178" t="str">
        <f ca="1">IF(AND('Mapa final'!$AB$13="Media",'Mapa final'!$AD$13="Moderado"),CONCATENATE("R7C",'Mapa final'!$R$13),"")</f>
        <v/>
      </c>
      <c r="Q112" s="179" t="str">
        <f>IF(AND('Mapa final'!$AB$14="Media",'Mapa final'!$AD$14="Moderado"),CONCATENATE("R7C",'Mapa final'!$R$14),"")</f>
        <v/>
      </c>
      <c r="R112" s="180" t="e">
        <f>IF(AND('Mapa final'!#REF!="Media",'Mapa final'!#REF!="Moderado"),CONCATENATE("R7C",'Mapa final'!#REF!),"")</f>
        <v>#REF!</v>
      </c>
      <c r="S112" s="86" t="str">
        <f ca="1">IF(AND('Mapa final'!$AB$13="Media",'Mapa final'!$AD$13="Mayor"),CONCATENATE("R7C",'Mapa final'!$R$13),"")</f>
        <v>R7C1</v>
      </c>
      <c r="T112" s="40" t="str">
        <f>IF(AND('Mapa final'!$AB$14="Media",'Mapa final'!$AD$14="Mayor"),CONCATENATE("R7C",'Mapa final'!$R$14),"")</f>
        <v/>
      </c>
      <c r="U112" s="87" t="e">
        <f>IF(AND('Mapa final'!#REF!="Media",'Mapa final'!#REF!="Mayor"),CONCATENATE("R7C",'Mapa final'!#REF!),"")</f>
        <v>#REF!</v>
      </c>
      <c r="V112" s="172" t="str">
        <f ca="1">IF(AND('Mapa final'!$AB$13="Media",'Mapa final'!$AD$13="Catastrófico"),CONCATENATE("R7C",'Mapa final'!$R$13),"")</f>
        <v/>
      </c>
      <c r="W112" s="173" t="str">
        <f>IF(AND('Mapa final'!$AB$14="Media",'Mapa final'!$AD$14="Catastrófico"),CONCATENATE("R7C",'Mapa final'!$R$14),"")</f>
        <v/>
      </c>
      <c r="X112" s="174" t="e">
        <f>IF(AND('Mapa final'!#REF!="Media",'Mapa final'!#REF!="Catastrófico"),CONCATENATE("R7C",'Mapa final'!#REF!),"")</f>
        <v>#REF!</v>
      </c>
      <c r="Y112" s="41"/>
      <c r="Z112" s="328"/>
      <c r="AA112" s="329"/>
      <c r="AB112" s="329"/>
      <c r="AC112" s="329"/>
      <c r="AD112" s="329"/>
      <c r="AE112" s="330"/>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row>
    <row r="113" spans="1:61" ht="15" customHeight="1" x14ac:dyDescent="0.25">
      <c r="A113" s="41"/>
      <c r="B113" s="308"/>
      <c r="C113" s="309"/>
      <c r="D113" s="310"/>
      <c r="E113" s="295"/>
      <c r="F113" s="294"/>
      <c r="G113" s="294"/>
      <c r="H113" s="294"/>
      <c r="I113" s="294"/>
      <c r="J113" s="178" t="str">
        <f ca="1">IF(AND('Mapa final'!$AB$15="Media",'Mapa final'!$AD$15="Moderado"),CONCATENATE("R8C",'Mapa final'!$R$15),"")</f>
        <v>R8C1</v>
      </c>
      <c r="K113" s="179" t="str">
        <f>IF(AND('Mapa final'!$AB$16="Media",'Mapa final'!$AD$16="Moderado"),CONCATENATE("R8C",'Mapa final'!$R$16),"")</f>
        <v/>
      </c>
      <c r="L113" s="180" t="str">
        <f>IF(AND('Mapa final'!$AB$17="Media",'Mapa final'!$AD$17="Moderado"),CONCATENATE("R8C",'Mapa final'!$R$17),"")</f>
        <v/>
      </c>
      <c r="M113" s="178" t="str">
        <f ca="1">IF(AND('Mapa final'!$AB$15="Media",'Mapa final'!$AD$15="Moderado"),CONCATENATE("R8C",'Mapa final'!$R$15),"")</f>
        <v>R8C1</v>
      </c>
      <c r="N113" s="179" t="str">
        <f>IF(AND('Mapa final'!$AB$16="Media",'Mapa final'!$AD$16="Moderado"),CONCATENATE("R8C",'Mapa final'!$R$16),"")</f>
        <v/>
      </c>
      <c r="O113" s="180" t="str">
        <f>IF(AND('Mapa final'!$AB$17="Media",'Mapa final'!$AD$17="Moderado"),CONCATENATE("R8C",'Mapa final'!$R$17),"")</f>
        <v/>
      </c>
      <c r="P113" s="178" t="str">
        <f ca="1">IF(AND('Mapa final'!$AB$15="Media",'Mapa final'!$AD$15="Moderado"),CONCATENATE("R8C",'Mapa final'!$R$15),"")</f>
        <v>R8C1</v>
      </c>
      <c r="Q113" s="179" t="str">
        <f>IF(AND('Mapa final'!$AB$16="Media",'Mapa final'!$AD$16="Moderado"),CONCATENATE("R8C",'Mapa final'!$R$16),"")</f>
        <v/>
      </c>
      <c r="R113" s="180" t="str">
        <f>IF(AND('Mapa final'!$AB$17="Media",'Mapa final'!$AD$17="Moderado"),CONCATENATE("R8C",'Mapa final'!$R$17),"")</f>
        <v/>
      </c>
      <c r="S113" s="86" t="str">
        <f ca="1">IF(AND('Mapa final'!$AB$15="Media",'Mapa final'!$AD$15="Mayor"),CONCATENATE("R8C",'Mapa final'!$R$15),"")</f>
        <v/>
      </c>
      <c r="T113" s="40" t="str">
        <f>IF(AND('Mapa final'!$AB$16="Media",'Mapa final'!$AD$16="Mayor"),CONCATENATE("R8C",'Mapa final'!$R$16),"")</f>
        <v/>
      </c>
      <c r="U113" s="87" t="str">
        <f>IF(AND('Mapa final'!$AB$17="Media",'Mapa final'!$AD$17="Mayor"),CONCATENATE("R8C",'Mapa final'!$R$17),"")</f>
        <v/>
      </c>
      <c r="V113" s="172" t="str">
        <f ca="1">IF(AND('Mapa final'!$AB$15="Media",'Mapa final'!$AD$15="Catastrófico"),CONCATENATE("R8C",'Mapa final'!$R$15),"")</f>
        <v/>
      </c>
      <c r="W113" s="173" t="str">
        <f>IF(AND('Mapa final'!$AB$16="Media",'Mapa final'!$AD$16="Catastrófico"),CONCATENATE("R8C",'Mapa final'!$R$16),"")</f>
        <v/>
      </c>
      <c r="X113" s="174" t="str">
        <f>IF(AND('Mapa final'!$AB$17="Media",'Mapa final'!$AD$17="Catastrófico"),CONCATENATE("R8C",'Mapa final'!$R$17),"")</f>
        <v/>
      </c>
      <c r="Y113" s="41"/>
      <c r="Z113" s="328"/>
      <c r="AA113" s="329"/>
      <c r="AB113" s="329"/>
      <c r="AC113" s="329"/>
      <c r="AD113" s="329"/>
      <c r="AE113" s="330"/>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row>
    <row r="114" spans="1:61" ht="15" customHeight="1" x14ac:dyDescent="0.25">
      <c r="A114" s="41"/>
      <c r="B114" s="308"/>
      <c r="C114" s="309"/>
      <c r="D114" s="310"/>
      <c r="E114" s="295"/>
      <c r="F114" s="294"/>
      <c r="G114" s="294"/>
      <c r="H114" s="294"/>
      <c r="I114" s="294"/>
      <c r="J114" s="178" t="e">
        <f>IF(AND('Mapa final'!#REF!="Media",'Mapa final'!#REF!="Moderado"),CONCATENATE("R9C",'Mapa final'!#REF!),"")</f>
        <v>#REF!</v>
      </c>
      <c r="K114" s="179" t="e">
        <f>IF(AND('Mapa final'!#REF!="Media",'Mapa final'!#REF!="Moderado"),CONCATENATE("R9C",'Mapa final'!#REF!),"")</f>
        <v>#REF!</v>
      </c>
      <c r="L114" s="180" t="e">
        <f>IF(AND('Mapa final'!#REF!="Media",'Mapa final'!#REF!="Moderado"),CONCATENATE("R9C",'Mapa final'!#REF!),"")</f>
        <v>#REF!</v>
      </c>
      <c r="M114" s="178" t="e">
        <f>IF(AND('Mapa final'!#REF!="Media",'Mapa final'!#REF!="Moderado"),CONCATENATE("R9C",'Mapa final'!#REF!),"")</f>
        <v>#REF!</v>
      </c>
      <c r="N114" s="179" t="e">
        <f>IF(AND('Mapa final'!#REF!="Media",'Mapa final'!#REF!="Moderado"),CONCATENATE("R9C",'Mapa final'!#REF!),"")</f>
        <v>#REF!</v>
      </c>
      <c r="O114" s="180" t="e">
        <f>IF(AND('Mapa final'!#REF!="Media",'Mapa final'!#REF!="Moderado"),CONCATENATE("R9C",'Mapa final'!#REF!),"")</f>
        <v>#REF!</v>
      </c>
      <c r="P114" s="178" t="e">
        <f>IF(AND('Mapa final'!#REF!="Media",'Mapa final'!#REF!="Moderado"),CONCATENATE("R9C",'Mapa final'!#REF!),"")</f>
        <v>#REF!</v>
      </c>
      <c r="Q114" s="179" t="e">
        <f>IF(AND('Mapa final'!#REF!="Media",'Mapa final'!#REF!="Moderado"),CONCATENATE("R9C",'Mapa final'!#REF!),"")</f>
        <v>#REF!</v>
      </c>
      <c r="R114" s="180" t="e">
        <f>IF(AND('Mapa final'!#REF!="Media",'Mapa final'!#REF!="Moderado"),CONCATENATE("R9C",'Mapa final'!#REF!),"")</f>
        <v>#REF!</v>
      </c>
      <c r="S114" s="86" t="e">
        <f>IF(AND('Mapa final'!#REF!="Media",'Mapa final'!#REF!="Mayor"),CONCATENATE("R9C",'Mapa final'!#REF!),"")</f>
        <v>#REF!</v>
      </c>
      <c r="T114" s="40" t="e">
        <f>IF(AND('Mapa final'!#REF!="Media",'Mapa final'!#REF!="Mayor"),CONCATENATE("R9C",'Mapa final'!#REF!),"")</f>
        <v>#REF!</v>
      </c>
      <c r="U114" s="87" t="e">
        <f>IF(AND('Mapa final'!#REF!="Media",'Mapa final'!#REF!="Mayor"),CONCATENATE("R9C",'Mapa final'!#REF!),"")</f>
        <v>#REF!</v>
      </c>
      <c r="V114" s="172" t="e">
        <f>IF(AND('Mapa final'!#REF!="Media",'Mapa final'!#REF!="Catastrófico"),CONCATENATE("R9C",'Mapa final'!#REF!),"")</f>
        <v>#REF!</v>
      </c>
      <c r="W114" s="173" t="e">
        <f>IF(AND('Mapa final'!#REF!="Media",'Mapa final'!#REF!="Catastrófico"),CONCATENATE("R9C",'Mapa final'!#REF!),"")</f>
        <v>#REF!</v>
      </c>
      <c r="X114" s="174" t="e">
        <f>IF(AND('Mapa final'!#REF!="Media",'Mapa final'!#REF!="Catastrófico"),CONCATENATE("R9C",'Mapa final'!#REF!),"")</f>
        <v>#REF!</v>
      </c>
      <c r="Y114" s="41"/>
      <c r="Z114" s="328"/>
      <c r="AA114" s="329"/>
      <c r="AB114" s="329"/>
      <c r="AC114" s="329"/>
      <c r="AD114" s="329"/>
      <c r="AE114" s="330"/>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row>
    <row r="115" spans="1:61" ht="15" customHeight="1" x14ac:dyDescent="0.25">
      <c r="A115" s="41"/>
      <c r="B115" s="308"/>
      <c r="C115" s="309"/>
      <c r="D115" s="310"/>
      <c r="E115" s="295"/>
      <c r="F115" s="294"/>
      <c r="G115" s="294"/>
      <c r="H115" s="294"/>
      <c r="I115" s="294"/>
      <c r="J115" s="178" t="str">
        <f ca="1">IF(AND('Mapa final'!$AB$18="Media",'Mapa final'!$AD$18="Moderado"),CONCATENATE("R10C",'Mapa final'!$R$18),"")</f>
        <v/>
      </c>
      <c r="K115" s="179" t="e">
        <f>IF(AND('Mapa final'!#REF!="Media",'Mapa final'!#REF!="Moderado"),CONCATENATE("R10C",'Mapa final'!#REF!),"")</f>
        <v>#REF!</v>
      </c>
      <c r="L115" s="180" t="e">
        <f>IF(AND('Mapa final'!#REF!="Media",'Mapa final'!#REF!="Moderado"),CONCATENATE("R10C",'Mapa final'!#REF!),"")</f>
        <v>#REF!</v>
      </c>
      <c r="M115" s="178" t="str">
        <f ca="1">IF(AND('Mapa final'!$AB$18="Media",'Mapa final'!$AD$18="Moderado"),CONCATENATE("R10C",'Mapa final'!$R$18),"")</f>
        <v/>
      </c>
      <c r="N115" s="179" t="e">
        <f>IF(AND('Mapa final'!#REF!="Media",'Mapa final'!#REF!="Moderado"),CONCATENATE("R10C",'Mapa final'!#REF!),"")</f>
        <v>#REF!</v>
      </c>
      <c r="O115" s="180" t="e">
        <f>IF(AND('Mapa final'!#REF!="Media",'Mapa final'!#REF!="Moderado"),CONCATENATE("R10C",'Mapa final'!#REF!),"")</f>
        <v>#REF!</v>
      </c>
      <c r="P115" s="178" t="str">
        <f ca="1">IF(AND('Mapa final'!$AB$18="Media",'Mapa final'!$AD$18="Moderado"),CONCATENATE("R10C",'Mapa final'!$R$18),"")</f>
        <v/>
      </c>
      <c r="Q115" s="179" t="e">
        <f>IF(AND('Mapa final'!#REF!="Media",'Mapa final'!#REF!="Moderado"),CONCATENATE("R10C",'Mapa final'!#REF!),"")</f>
        <v>#REF!</v>
      </c>
      <c r="R115" s="180" t="e">
        <f>IF(AND('Mapa final'!#REF!="Media",'Mapa final'!#REF!="Moderado"),CONCATENATE("R10C",'Mapa final'!#REF!),"")</f>
        <v>#REF!</v>
      </c>
      <c r="S115" s="86" t="str">
        <f ca="1">IF(AND('Mapa final'!$AB$18="Media",'Mapa final'!$AD$18="Mayor"),CONCATENATE("R10C",'Mapa final'!$R$18),"")</f>
        <v/>
      </c>
      <c r="T115" s="40" t="e">
        <f>IF(AND('Mapa final'!#REF!="Media",'Mapa final'!#REF!="Mayor"),CONCATENATE("R10C",'Mapa final'!#REF!),"")</f>
        <v>#REF!</v>
      </c>
      <c r="U115" s="87" t="e">
        <f>IF(AND('Mapa final'!#REF!="Media",'Mapa final'!#REF!="Mayor"),CONCATENATE("R10C",'Mapa final'!#REF!),"")</f>
        <v>#REF!</v>
      </c>
      <c r="V115" s="172" t="str">
        <f ca="1">IF(AND('Mapa final'!$AB$18="Media",'Mapa final'!$AD$18="Catastrófico"),CONCATENATE("R10C",'Mapa final'!$R$18),"")</f>
        <v/>
      </c>
      <c r="W115" s="173" t="e">
        <f>IF(AND('Mapa final'!#REF!="Media",'Mapa final'!#REF!="Catastrófico"),CONCATENATE("R10C",'Mapa final'!#REF!),"")</f>
        <v>#REF!</v>
      </c>
      <c r="X115" s="174" t="e">
        <f>IF(AND('Mapa final'!#REF!="Media",'Mapa final'!#REF!="Catastrófico"),CONCATENATE("R10C",'Mapa final'!#REF!),"")</f>
        <v>#REF!</v>
      </c>
      <c r="Y115" s="41"/>
      <c r="Z115" s="328"/>
      <c r="AA115" s="329"/>
      <c r="AB115" s="329"/>
      <c r="AC115" s="329"/>
      <c r="AD115" s="329"/>
      <c r="AE115" s="330"/>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row>
    <row r="116" spans="1:61" ht="15" customHeight="1" x14ac:dyDescent="0.25">
      <c r="A116" s="41"/>
      <c r="B116" s="308"/>
      <c r="C116" s="309"/>
      <c r="D116" s="310"/>
      <c r="E116" s="295"/>
      <c r="F116" s="294"/>
      <c r="G116" s="294"/>
      <c r="H116" s="294"/>
      <c r="I116" s="294"/>
      <c r="J116" s="178" t="str">
        <f ca="1">IF(AND('Mapa final'!$AB$19="Media",'Mapa final'!$AD$19="Moderado"),CONCATENATE("R11C",'Mapa final'!$R$19),"")</f>
        <v/>
      </c>
      <c r="K116" s="179" t="e">
        <f>IF(AND('Mapa final'!#REF!="Media",'Mapa final'!#REF!="Moderado"),CONCATENATE("R11C",'Mapa final'!#REF!),"")</f>
        <v>#REF!</v>
      </c>
      <c r="L116" s="180" t="e">
        <f>IF(AND('Mapa final'!#REF!="Media",'Mapa final'!#REF!="Moderado"),CONCATENATE("R11C",'Mapa final'!#REF!),"")</f>
        <v>#REF!</v>
      </c>
      <c r="M116" s="178" t="str">
        <f ca="1">IF(AND('Mapa final'!$AB$19="Media",'Mapa final'!$AD$19="Moderado"),CONCATENATE("R11C",'Mapa final'!$R$19),"")</f>
        <v/>
      </c>
      <c r="N116" s="179" t="e">
        <f>IF(AND('Mapa final'!#REF!="Media",'Mapa final'!#REF!="Moderado"),CONCATENATE("R11C",'Mapa final'!#REF!),"")</f>
        <v>#REF!</v>
      </c>
      <c r="O116" s="180" t="e">
        <f>IF(AND('Mapa final'!#REF!="Media",'Mapa final'!#REF!="Moderado"),CONCATENATE("R11C",'Mapa final'!#REF!),"")</f>
        <v>#REF!</v>
      </c>
      <c r="P116" s="178" t="str">
        <f ca="1">IF(AND('Mapa final'!$AB$19="Media",'Mapa final'!$AD$19="Moderado"),CONCATENATE("R11C",'Mapa final'!$R$19),"")</f>
        <v/>
      </c>
      <c r="Q116" s="179" t="e">
        <f>IF(AND('Mapa final'!#REF!="Media",'Mapa final'!#REF!="Moderado"),CONCATENATE("R11C",'Mapa final'!#REF!),"")</f>
        <v>#REF!</v>
      </c>
      <c r="R116" s="180" t="e">
        <f>IF(AND('Mapa final'!#REF!="Media",'Mapa final'!#REF!="Moderado"),CONCATENATE("R11C",'Mapa final'!#REF!),"")</f>
        <v>#REF!</v>
      </c>
      <c r="S116" s="86" t="str">
        <f ca="1">IF(AND('Mapa final'!$AB$19="Media",'Mapa final'!$AD$19="Mayor"),CONCATENATE("R11C",'Mapa final'!$R$19),"")</f>
        <v/>
      </c>
      <c r="T116" s="40" t="e">
        <f>IF(AND('Mapa final'!#REF!="Media",'Mapa final'!#REF!="Mayor"),CONCATENATE("R11C",'Mapa final'!#REF!),"")</f>
        <v>#REF!</v>
      </c>
      <c r="U116" s="87" t="e">
        <f>IF(AND('Mapa final'!#REF!="Media",'Mapa final'!#REF!="Mayor"),CONCATENATE("R11C",'Mapa final'!#REF!),"")</f>
        <v>#REF!</v>
      </c>
      <c r="V116" s="172" t="str">
        <f ca="1">IF(AND('Mapa final'!$AB$19="Media",'Mapa final'!$AD$19="Catastrófico"),CONCATENATE("R11C",'Mapa final'!$R$19),"")</f>
        <v/>
      </c>
      <c r="W116" s="173" t="e">
        <f>IF(AND('Mapa final'!#REF!="Media",'Mapa final'!#REF!="Catastrófico"),CONCATENATE("R11C",'Mapa final'!#REF!),"")</f>
        <v>#REF!</v>
      </c>
      <c r="X116" s="174" t="e">
        <f>IF(AND('Mapa final'!#REF!="Media",'Mapa final'!#REF!="Catastrófico"),CONCATENATE("R11C",'Mapa final'!#REF!),"")</f>
        <v>#REF!</v>
      </c>
      <c r="Y116" s="41"/>
      <c r="Z116" s="328"/>
      <c r="AA116" s="329"/>
      <c r="AB116" s="329"/>
      <c r="AC116" s="329"/>
      <c r="AD116" s="329"/>
      <c r="AE116" s="330"/>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row>
    <row r="117" spans="1:61" ht="15" customHeight="1" x14ac:dyDescent="0.25">
      <c r="A117" s="41"/>
      <c r="B117" s="308"/>
      <c r="C117" s="309"/>
      <c r="D117" s="310"/>
      <c r="E117" s="295"/>
      <c r="F117" s="294"/>
      <c r="G117" s="294"/>
      <c r="H117" s="294"/>
      <c r="I117" s="294"/>
      <c r="J117" s="178" t="str">
        <f ca="1">IF(AND('Mapa final'!$AB$20="Media",'Mapa final'!$AD$20="Moderado"),CONCATENATE("R12C",'Mapa final'!$R$20),"")</f>
        <v/>
      </c>
      <c r="K117" s="179" t="str">
        <f>IF(AND('Mapa final'!$AB$21="Media",'Mapa final'!$AD$21="Moderado"),CONCATENATE("R12C",'Mapa final'!$R$21),"")</f>
        <v/>
      </c>
      <c r="L117" s="180" t="e">
        <f>IF(AND('Mapa final'!#REF!="Media",'Mapa final'!#REF!="Moderado"),CONCATENATE("R12C",'Mapa final'!#REF!),"")</f>
        <v>#REF!</v>
      </c>
      <c r="M117" s="178" t="str">
        <f ca="1">IF(AND('Mapa final'!$AB$20="Media",'Mapa final'!$AD$20="Moderado"),CONCATENATE("R12C",'Mapa final'!$R$20),"")</f>
        <v/>
      </c>
      <c r="N117" s="179" t="str">
        <f>IF(AND('Mapa final'!$AB$21="Media",'Mapa final'!$AD$21="Moderado"),CONCATENATE("R12C",'Mapa final'!$R$21),"")</f>
        <v/>
      </c>
      <c r="O117" s="180" t="e">
        <f>IF(AND('Mapa final'!#REF!="Media",'Mapa final'!#REF!="Moderado"),CONCATENATE("R12C",'Mapa final'!#REF!),"")</f>
        <v>#REF!</v>
      </c>
      <c r="P117" s="178" t="str">
        <f ca="1">IF(AND('Mapa final'!$AB$20="Media",'Mapa final'!$AD$20="Moderado"),CONCATENATE("R12C",'Mapa final'!$R$20),"")</f>
        <v/>
      </c>
      <c r="Q117" s="179" t="str">
        <f>IF(AND('Mapa final'!$AB$21="Media",'Mapa final'!$AD$21="Moderado"),CONCATENATE("R12C",'Mapa final'!$R$21),"")</f>
        <v/>
      </c>
      <c r="R117" s="180" t="e">
        <f>IF(AND('Mapa final'!#REF!="Media",'Mapa final'!#REF!="Moderado"),CONCATENATE("R12C",'Mapa final'!#REF!),"")</f>
        <v>#REF!</v>
      </c>
      <c r="S117" s="86" t="str">
        <f ca="1">IF(AND('Mapa final'!$AB$20="Media",'Mapa final'!$AD$20="Mayor"),CONCATENATE("R12C",'Mapa final'!$R$20),"")</f>
        <v/>
      </c>
      <c r="T117" s="40" t="str">
        <f>IF(AND('Mapa final'!$AB$21="Media",'Mapa final'!$AD$21="Mayor"),CONCATENATE("R12C",'Mapa final'!$R$21),"")</f>
        <v/>
      </c>
      <c r="U117" s="87" t="e">
        <f>IF(AND('Mapa final'!#REF!="Media",'Mapa final'!#REF!="Mayor"),CONCATENATE("R12C",'Mapa final'!#REF!),"")</f>
        <v>#REF!</v>
      </c>
      <c r="V117" s="172" t="str">
        <f ca="1">IF(AND('Mapa final'!$AB$20="Media",'Mapa final'!$AD$20="Catastrófico"),CONCATENATE("R12C",'Mapa final'!$R$20),"")</f>
        <v/>
      </c>
      <c r="W117" s="173" t="str">
        <f>IF(AND('Mapa final'!$AB$21="Media",'Mapa final'!$AD$21="Catastrófico"),CONCATENATE("R12C",'Mapa final'!$R$21),"")</f>
        <v/>
      </c>
      <c r="X117" s="174" t="e">
        <f>IF(AND('Mapa final'!#REF!="Media",'Mapa final'!#REF!="Catastrófico"),CONCATENATE("R12C",'Mapa final'!#REF!),"")</f>
        <v>#REF!</v>
      </c>
      <c r="Y117" s="41"/>
      <c r="Z117" s="328"/>
      <c r="AA117" s="329"/>
      <c r="AB117" s="329"/>
      <c r="AC117" s="329"/>
      <c r="AD117" s="329"/>
      <c r="AE117" s="330"/>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row>
    <row r="118" spans="1:61" ht="15" customHeight="1" x14ac:dyDescent="0.25">
      <c r="A118" s="41"/>
      <c r="B118" s="308"/>
      <c r="C118" s="309"/>
      <c r="D118" s="310"/>
      <c r="E118" s="295"/>
      <c r="F118" s="294"/>
      <c r="G118" s="294"/>
      <c r="H118" s="294"/>
      <c r="I118" s="294"/>
      <c r="J118" s="178" t="str">
        <f ca="1">IF(AND('Mapa final'!$AB$22="Media",'Mapa final'!$AD$22="Moderado"),CONCATENATE("R13C",'Mapa final'!$R$22),"")</f>
        <v>R13C1</v>
      </c>
      <c r="K118" s="179" t="e">
        <f>IF(AND('Mapa final'!#REF!="Media",'Mapa final'!#REF!="Moderado"),CONCATENATE("R13C",'Mapa final'!#REF!),"")</f>
        <v>#REF!</v>
      </c>
      <c r="L118" s="180" t="e">
        <f>IF(AND('Mapa final'!#REF!="Media",'Mapa final'!#REF!="Moderado"),CONCATENATE("R13C",'Mapa final'!#REF!),"")</f>
        <v>#REF!</v>
      </c>
      <c r="M118" s="178" t="str">
        <f ca="1">IF(AND('Mapa final'!$AB$22="Media",'Mapa final'!$AD$22="Moderado"),CONCATENATE("R13C",'Mapa final'!$R$22),"")</f>
        <v>R13C1</v>
      </c>
      <c r="N118" s="179" t="e">
        <f>IF(AND('Mapa final'!#REF!="Media",'Mapa final'!#REF!="Moderado"),CONCATENATE("R13C",'Mapa final'!#REF!),"")</f>
        <v>#REF!</v>
      </c>
      <c r="O118" s="180" t="e">
        <f>IF(AND('Mapa final'!#REF!="Media",'Mapa final'!#REF!="Moderado"),CONCATENATE("R13C",'Mapa final'!#REF!),"")</f>
        <v>#REF!</v>
      </c>
      <c r="P118" s="178" t="str">
        <f ca="1">IF(AND('Mapa final'!$AB$22="Media",'Mapa final'!$AD$22="Moderado"),CONCATENATE("R13C",'Mapa final'!$R$22),"")</f>
        <v>R13C1</v>
      </c>
      <c r="Q118" s="179" t="e">
        <f>IF(AND('Mapa final'!#REF!="Media",'Mapa final'!#REF!="Moderado"),CONCATENATE("R13C",'Mapa final'!#REF!),"")</f>
        <v>#REF!</v>
      </c>
      <c r="R118" s="180" t="e">
        <f>IF(AND('Mapa final'!#REF!="Media",'Mapa final'!#REF!="Moderado"),CONCATENATE("R13C",'Mapa final'!#REF!),"")</f>
        <v>#REF!</v>
      </c>
      <c r="S118" s="86" t="str">
        <f ca="1">IF(AND('Mapa final'!$AB$22="Media",'Mapa final'!$AD$22="Mayor"),CONCATENATE("R13C",'Mapa final'!$R$22),"")</f>
        <v/>
      </c>
      <c r="T118" s="40" t="e">
        <f>IF(AND('Mapa final'!#REF!="Media",'Mapa final'!#REF!="Mayor"),CONCATENATE("R13C",'Mapa final'!#REF!),"")</f>
        <v>#REF!</v>
      </c>
      <c r="U118" s="87" t="e">
        <f>IF(AND('Mapa final'!#REF!="Media",'Mapa final'!#REF!="Mayor"),CONCATENATE("R13C",'Mapa final'!#REF!),"")</f>
        <v>#REF!</v>
      </c>
      <c r="V118" s="172" t="str">
        <f ca="1">IF(AND('Mapa final'!$AB$22="Media",'Mapa final'!$AD$22="Catastrófico"),CONCATENATE("R13C",'Mapa final'!$R$22),"")</f>
        <v/>
      </c>
      <c r="W118" s="173" t="e">
        <f>IF(AND('Mapa final'!#REF!="Media",'Mapa final'!#REF!="Catastrófico"),CONCATENATE("R13C",'Mapa final'!#REF!),"")</f>
        <v>#REF!</v>
      </c>
      <c r="X118" s="174" t="e">
        <f>IF(AND('Mapa final'!#REF!="Media",'Mapa final'!#REF!="Catastrófico"),CONCATENATE("R13C",'Mapa final'!#REF!),"")</f>
        <v>#REF!</v>
      </c>
      <c r="Y118" s="41"/>
      <c r="Z118" s="328"/>
      <c r="AA118" s="329"/>
      <c r="AB118" s="329"/>
      <c r="AC118" s="329"/>
      <c r="AD118" s="329"/>
      <c r="AE118" s="330"/>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row>
    <row r="119" spans="1:61" ht="15" customHeight="1" x14ac:dyDescent="0.25">
      <c r="A119" s="41"/>
      <c r="B119" s="308"/>
      <c r="C119" s="309"/>
      <c r="D119" s="310"/>
      <c r="E119" s="295"/>
      <c r="F119" s="294"/>
      <c r="G119" s="294"/>
      <c r="H119" s="294"/>
      <c r="I119" s="294"/>
      <c r="J119" s="178" t="str">
        <f ca="1">IF(AND('Mapa final'!$AB$23="Media",'Mapa final'!$AD$23="Moderado"),CONCATENATE("R14C",'Mapa final'!$R$23),"")</f>
        <v/>
      </c>
      <c r="K119" s="179" t="e">
        <f>IF(AND('Mapa final'!#REF!="Media",'Mapa final'!#REF!="Moderado"),CONCATENATE("R14C",'Mapa final'!#REF!),"")</f>
        <v>#REF!</v>
      </c>
      <c r="L119" s="180" t="e">
        <f>IF(AND('Mapa final'!#REF!="Media",'Mapa final'!#REF!="Moderado"),CONCATENATE("R14C",'Mapa final'!#REF!),"")</f>
        <v>#REF!</v>
      </c>
      <c r="M119" s="178" t="str">
        <f ca="1">IF(AND('Mapa final'!$AB$23="Media",'Mapa final'!$AD$23="Moderado"),CONCATENATE("R14C",'Mapa final'!$R$23),"")</f>
        <v/>
      </c>
      <c r="N119" s="179" t="e">
        <f>IF(AND('Mapa final'!#REF!="Media",'Mapa final'!#REF!="Moderado"),CONCATENATE("R14C",'Mapa final'!#REF!),"")</f>
        <v>#REF!</v>
      </c>
      <c r="O119" s="180" t="e">
        <f>IF(AND('Mapa final'!#REF!="Media",'Mapa final'!#REF!="Moderado"),CONCATENATE("R14C",'Mapa final'!#REF!),"")</f>
        <v>#REF!</v>
      </c>
      <c r="P119" s="178" t="str">
        <f ca="1">IF(AND('Mapa final'!$AB$23="Media",'Mapa final'!$AD$23="Moderado"),CONCATENATE("R14C",'Mapa final'!$R$23),"")</f>
        <v/>
      </c>
      <c r="Q119" s="179" t="e">
        <f>IF(AND('Mapa final'!#REF!="Media",'Mapa final'!#REF!="Moderado"),CONCATENATE("R14C",'Mapa final'!#REF!),"")</f>
        <v>#REF!</v>
      </c>
      <c r="R119" s="180" t="e">
        <f>IF(AND('Mapa final'!#REF!="Media",'Mapa final'!#REF!="Moderado"),CONCATENATE("R14C",'Mapa final'!#REF!),"")</f>
        <v>#REF!</v>
      </c>
      <c r="S119" s="86" t="str">
        <f ca="1">IF(AND('Mapa final'!$AB$23="Media",'Mapa final'!$AD$23="Mayor"),CONCATENATE("R14C",'Mapa final'!$R$23),"")</f>
        <v/>
      </c>
      <c r="T119" s="40" t="e">
        <f>IF(AND('Mapa final'!#REF!="Media",'Mapa final'!#REF!="Mayor"),CONCATENATE("R14C",'Mapa final'!#REF!),"")</f>
        <v>#REF!</v>
      </c>
      <c r="U119" s="87" t="e">
        <f>IF(AND('Mapa final'!#REF!="Media",'Mapa final'!#REF!="Mayor"),CONCATENATE("R14C",'Mapa final'!#REF!),"")</f>
        <v>#REF!</v>
      </c>
      <c r="V119" s="172" t="str">
        <f ca="1">IF(AND('Mapa final'!$AB$23="Media",'Mapa final'!$AD$23="Catastrófico"),CONCATENATE("R14C",'Mapa final'!$R$23),"")</f>
        <v/>
      </c>
      <c r="W119" s="173" t="e">
        <f>IF(AND('Mapa final'!#REF!="Media",'Mapa final'!#REF!="Catastrófico"),CONCATENATE("R14C",'Mapa final'!#REF!),"")</f>
        <v>#REF!</v>
      </c>
      <c r="X119" s="174" t="e">
        <f>IF(AND('Mapa final'!#REF!="Media",'Mapa final'!#REF!="Catastrófico"),CONCATENATE("R14C",'Mapa final'!#REF!),"")</f>
        <v>#REF!</v>
      </c>
      <c r="Y119" s="41"/>
      <c r="Z119" s="328"/>
      <c r="AA119" s="329"/>
      <c r="AB119" s="329"/>
      <c r="AC119" s="329"/>
      <c r="AD119" s="329"/>
      <c r="AE119" s="330"/>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row>
    <row r="120" spans="1:61" ht="15" customHeight="1" x14ac:dyDescent="0.25">
      <c r="A120" s="41"/>
      <c r="B120" s="308"/>
      <c r="C120" s="309"/>
      <c r="D120" s="310"/>
      <c r="E120" s="295"/>
      <c r="F120" s="294"/>
      <c r="G120" s="294"/>
      <c r="H120" s="294"/>
      <c r="I120" s="294"/>
      <c r="J120" s="178" t="str">
        <f ca="1">IF(AND('Mapa final'!$AB$24="Media",'Mapa final'!$AD$24="Moderado"),CONCATENATE("R15C",'Mapa final'!$R$24),"")</f>
        <v/>
      </c>
      <c r="K120" s="179" t="e">
        <f>IF(AND('Mapa final'!#REF!="Media",'Mapa final'!#REF!="Moderado"),CONCATENATE("R15C",'Mapa final'!#REF!),"")</f>
        <v>#REF!</v>
      </c>
      <c r="L120" s="180" t="e">
        <f>IF(AND('Mapa final'!#REF!="Media",'Mapa final'!#REF!="Moderado"),CONCATENATE("R15C",'Mapa final'!#REF!),"")</f>
        <v>#REF!</v>
      </c>
      <c r="M120" s="178" t="str">
        <f ca="1">IF(AND('Mapa final'!$AB$24="Media",'Mapa final'!$AD$24="Moderado"),CONCATENATE("R15C",'Mapa final'!$R$24),"")</f>
        <v/>
      </c>
      <c r="N120" s="179" t="e">
        <f>IF(AND('Mapa final'!#REF!="Media",'Mapa final'!#REF!="Moderado"),CONCATENATE("R15C",'Mapa final'!#REF!),"")</f>
        <v>#REF!</v>
      </c>
      <c r="O120" s="180" t="e">
        <f>IF(AND('Mapa final'!#REF!="Media",'Mapa final'!#REF!="Moderado"),CONCATENATE("R15C",'Mapa final'!#REF!),"")</f>
        <v>#REF!</v>
      </c>
      <c r="P120" s="178" t="str">
        <f ca="1">IF(AND('Mapa final'!$AB$24="Media",'Mapa final'!$AD$24="Moderado"),CONCATENATE("R15C",'Mapa final'!$R$24),"")</f>
        <v/>
      </c>
      <c r="Q120" s="179" t="e">
        <f>IF(AND('Mapa final'!#REF!="Media",'Mapa final'!#REF!="Moderado"),CONCATENATE("R15C",'Mapa final'!#REF!),"")</f>
        <v>#REF!</v>
      </c>
      <c r="R120" s="180" t="e">
        <f>IF(AND('Mapa final'!#REF!="Media",'Mapa final'!#REF!="Moderado"),CONCATENATE("R15C",'Mapa final'!#REF!),"")</f>
        <v>#REF!</v>
      </c>
      <c r="S120" s="86" t="str">
        <f ca="1">IF(AND('Mapa final'!$AB$24="Media",'Mapa final'!$AD$24="Mayor"),CONCATENATE("R15C",'Mapa final'!$R$24),"")</f>
        <v>R15C1</v>
      </c>
      <c r="T120" s="40" t="e">
        <f>IF(AND('Mapa final'!#REF!="Media",'Mapa final'!#REF!="Mayor"),CONCATENATE("R15C",'Mapa final'!#REF!),"")</f>
        <v>#REF!</v>
      </c>
      <c r="U120" s="87" t="e">
        <f>IF(AND('Mapa final'!#REF!="Media",'Mapa final'!#REF!="Mayor"),CONCATENATE("R15C",'Mapa final'!#REF!),"")</f>
        <v>#REF!</v>
      </c>
      <c r="V120" s="172" t="str">
        <f ca="1">IF(AND('Mapa final'!$AB$24="Media",'Mapa final'!$AD$24="Catastrófico"),CONCATENATE("R15C",'Mapa final'!$R$24),"")</f>
        <v/>
      </c>
      <c r="W120" s="173" t="e">
        <f>IF(AND('Mapa final'!#REF!="Media",'Mapa final'!#REF!="Catastrófico"),CONCATENATE("R15C",'Mapa final'!#REF!),"")</f>
        <v>#REF!</v>
      </c>
      <c r="X120" s="174" t="e">
        <f>IF(AND('Mapa final'!#REF!="Media",'Mapa final'!#REF!="Catastrófico"),CONCATENATE("R15C",'Mapa final'!#REF!),"")</f>
        <v>#REF!</v>
      </c>
      <c r="Y120" s="41"/>
      <c r="Z120" s="328"/>
      <c r="AA120" s="329"/>
      <c r="AB120" s="329"/>
      <c r="AC120" s="329"/>
      <c r="AD120" s="329"/>
      <c r="AE120" s="330"/>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row>
    <row r="121" spans="1:61" ht="15" customHeight="1" x14ac:dyDescent="0.25">
      <c r="A121" s="41"/>
      <c r="B121" s="308"/>
      <c r="C121" s="309"/>
      <c r="D121" s="310"/>
      <c r="E121" s="295"/>
      <c r="F121" s="294"/>
      <c r="G121" s="294"/>
      <c r="H121" s="294"/>
      <c r="I121" s="294"/>
      <c r="J121" s="178" t="str">
        <f ca="1">IF(AND('Mapa final'!$AB$25="Media",'Mapa final'!$AD$25="Moderado"),CONCATENATE("R16C",'Mapa final'!$R$25),"")</f>
        <v>R16C1</v>
      </c>
      <c r="K121" s="179" t="str">
        <f>IF(AND('Mapa final'!$AB$26="Media",'Mapa final'!$AD$26="Moderado"),CONCATENATE("R16C",'Mapa final'!$R$26),"")</f>
        <v/>
      </c>
      <c r="L121" s="180" t="e">
        <f>IF(AND('Mapa final'!#REF!="Media",'Mapa final'!#REF!="Moderado"),CONCATENATE("R16C",'Mapa final'!#REF!),"")</f>
        <v>#REF!</v>
      </c>
      <c r="M121" s="178" t="str">
        <f ca="1">IF(AND('Mapa final'!$AB$25="Media",'Mapa final'!$AD$25="Moderado"),CONCATENATE("R16C",'Mapa final'!$R$25),"")</f>
        <v>R16C1</v>
      </c>
      <c r="N121" s="179" t="str">
        <f>IF(AND('Mapa final'!$AB$26="Media",'Mapa final'!$AD$26="Moderado"),CONCATENATE("R16C",'Mapa final'!$R$26),"")</f>
        <v/>
      </c>
      <c r="O121" s="180" t="e">
        <f>IF(AND('Mapa final'!#REF!="Media",'Mapa final'!#REF!="Moderado"),CONCATENATE("R16C",'Mapa final'!#REF!),"")</f>
        <v>#REF!</v>
      </c>
      <c r="P121" s="178" t="str">
        <f ca="1">IF(AND('Mapa final'!$AB$25="Media",'Mapa final'!$AD$25="Moderado"),CONCATENATE("R16C",'Mapa final'!$R$25),"")</f>
        <v>R16C1</v>
      </c>
      <c r="Q121" s="179" t="str">
        <f>IF(AND('Mapa final'!$AB$26="Media",'Mapa final'!$AD$26="Moderado"),CONCATENATE("R16C",'Mapa final'!$R$26),"")</f>
        <v/>
      </c>
      <c r="R121" s="180" t="e">
        <f>IF(AND('Mapa final'!#REF!="Media",'Mapa final'!#REF!="Moderado"),CONCATENATE("R16C",'Mapa final'!#REF!),"")</f>
        <v>#REF!</v>
      </c>
      <c r="S121" s="86" t="str">
        <f ca="1">IF(AND('Mapa final'!$AB$25="Media",'Mapa final'!$AD$25="Mayor"),CONCATENATE("R16C",'Mapa final'!$R$25),"")</f>
        <v/>
      </c>
      <c r="T121" s="40" t="str">
        <f>IF(AND('Mapa final'!$AB$26="Media",'Mapa final'!$AD$26="Mayor"),CONCATENATE("R16C",'Mapa final'!$R$26),"")</f>
        <v/>
      </c>
      <c r="U121" s="87" t="e">
        <f>IF(AND('Mapa final'!#REF!="Media",'Mapa final'!#REF!="Mayor"),CONCATENATE("R16C",'Mapa final'!#REF!),"")</f>
        <v>#REF!</v>
      </c>
      <c r="V121" s="172" t="str">
        <f ca="1">IF(AND('Mapa final'!$AB$25="Media",'Mapa final'!$AD$25="Catastrófico"),CONCATENATE("R16C",'Mapa final'!$R$25),"")</f>
        <v/>
      </c>
      <c r="W121" s="173" t="str">
        <f>IF(AND('Mapa final'!$AB$26="Media",'Mapa final'!$AD$26="Catastrófico"),CONCATENATE("R16C",'Mapa final'!$R$26),"")</f>
        <v/>
      </c>
      <c r="X121" s="174" t="e">
        <f>IF(AND('Mapa final'!#REF!="Media",'Mapa final'!#REF!="Catastrófico"),CONCATENATE("R16C",'Mapa final'!#REF!),"")</f>
        <v>#REF!</v>
      </c>
      <c r="Y121" s="41"/>
      <c r="Z121" s="328"/>
      <c r="AA121" s="329"/>
      <c r="AB121" s="329"/>
      <c r="AC121" s="329"/>
      <c r="AD121" s="329"/>
      <c r="AE121" s="330"/>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row>
    <row r="122" spans="1:61" ht="15" customHeight="1" x14ac:dyDescent="0.25">
      <c r="A122" s="41"/>
      <c r="B122" s="308"/>
      <c r="C122" s="309"/>
      <c r="D122" s="310"/>
      <c r="E122" s="295"/>
      <c r="F122" s="294"/>
      <c r="G122" s="294"/>
      <c r="H122" s="294"/>
      <c r="I122" s="294"/>
      <c r="J122" s="178" t="str">
        <f ca="1">IF(AND('Mapa final'!$AB$27="Media",'Mapa final'!$AD$27="Moderado"),CONCATENATE("R17",'Mapa final'!$R$27),"")</f>
        <v>R171</v>
      </c>
      <c r="K122" s="179" t="e">
        <f>IF(AND('Mapa final'!#REF!="Media",'Mapa final'!#REF!="Moderado"),CONCATENATE("R17C",'Mapa final'!#REF!),"")</f>
        <v>#REF!</v>
      </c>
      <c r="L122" s="180" t="e">
        <f>IF(AND('Mapa final'!#REF!="Media",'Mapa final'!#REF!="Moderado"),CONCATENATE("R17C",'Mapa final'!#REF!),"")</f>
        <v>#REF!</v>
      </c>
      <c r="M122" s="178" t="str">
        <f ca="1">IF(AND('Mapa final'!$AB$27="Media",'Mapa final'!$AD$27="Moderado"),CONCATENATE("R17",'Mapa final'!$R$27),"")</f>
        <v>R171</v>
      </c>
      <c r="N122" s="179" t="e">
        <f>IF(AND('Mapa final'!#REF!="Media",'Mapa final'!#REF!="Moderado"),CONCATENATE("R17C",'Mapa final'!#REF!),"")</f>
        <v>#REF!</v>
      </c>
      <c r="O122" s="180" t="e">
        <f>IF(AND('Mapa final'!#REF!="Media",'Mapa final'!#REF!="Moderado"),CONCATENATE("R17C",'Mapa final'!#REF!),"")</f>
        <v>#REF!</v>
      </c>
      <c r="P122" s="178" t="str">
        <f ca="1">IF(AND('Mapa final'!$AB$27="Media",'Mapa final'!$AD$27="Moderado"),CONCATENATE("R17",'Mapa final'!$R$27),"")</f>
        <v>R171</v>
      </c>
      <c r="Q122" s="179" t="e">
        <f>IF(AND('Mapa final'!#REF!="Media",'Mapa final'!#REF!="Moderado"),CONCATENATE("R17C",'Mapa final'!#REF!),"")</f>
        <v>#REF!</v>
      </c>
      <c r="R122" s="180" t="e">
        <f>IF(AND('Mapa final'!#REF!="Media",'Mapa final'!#REF!="Moderado"),CONCATENATE("R17C",'Mapa final'!#REF!),"")</f>
        <v>#REF!</v>
      </c>
      <c r="S122" s="86" t="str">
        <f ca="1">IF(AND('Mapa final'!$AB$27="Media",'Mapa final'!$AD$27="Mayor"),CONCATENATE("R17",'Mapa final'!$R$27),"")</f>
        <v/>
      </c>
      <c r="T122" s="40" t="e">
        <f>IF(AND('Mapa final'!#REF!="Media",'Mapa final'!#REF!="Mayor"),CONCATENATE("R17C",'Mapa final'!#REF!),"")</f>
        <v>#REF!</v>
      </c>
      <c r="U122" s="87" t="e">
        <f>IF(AND('Mapa final'!#REF!="Media",'Mapa final'!#REF!="Mayor"),CONCATENATE("R17C",'Mapa final'!#REF!),"")</f>
        <v>#REF!</v>
      </c>
      <c r="V122" s="172" t="str">
        <f ca="1">IF(AND('Mapa final'!$AB$27="Media",'Mapa final'!$AD$27="Catastrófico"),CONCATENATE("R17",'Mapa final'!$R$27),"")</f>
        <v/>
      </c>
      <c r="W122" s="173" t="e">
        <f>IF(AND('Mapa final'!#REF!="Media",'Mapa final'!#REF!="Catastrófico"),CONCATENATE("R17C",'Mapa final'!#REF!),"")</f>
        <v>#REF!</v>
      </c>
      <c r="X122" s="174" t="e">
        <f>IF(AND('Mapa final'!#REF!="Media",'Mapa final'!#REF!="Catastrófico"),CONCATENATE("R17C",'Mapa final'!#REF!),"")</f>
        <v>#REF!</v>
      </c>
      <c r="Y122" s="41"/>
      <c r="Z122" s="328"/>
      <c r="AA122" s="329"/>
      <c r="AB122" s="329"/>
      <c r="AC122" s="329"/>
      <c r="AD122" s="329"/>
      <c r="AE122" s="330"/>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row>
    <row r="123" spans="1:61" ht="15" customHeight="1" x14ac:dyDescent="0.25">
      <c r="A123" s="41"/>
      <c r="B123" s="308"/>
      <c r="C123" s="309"/>
      <c r="D123" s="310"/>
      <c r="E123" s="295"/>
      <c r="F123" s="294"/>
      <c r="G123" s="294"/>
      <c r="H123" s="294"/>
      <c r="I123" s="294"/>
      <c r="J123" s="178" t="str">
        <f ca="1">IF(AND('Mapa final'!$AB$28="Media",'Mapa final'!$AD$28="Moderado"),CONCATENATE("R18C",'Mapa final'!$R$28),"")</f>
        <v/>
      </c>
      <c r="K123" s="179" t="e">
        <f>IF(AND('Mapa final'!#REF!="Media",'Mapa final'!#REF!="Moderado"),CONCATENATE("R18C",'Mapa final'!#REF!),"")</f>
        <v>#REF!</v>
      </c>
      <c r="L123" s="180" t="e">
        <f>IF(AND('Mapa final'!#REF!="Media",'Mapa final'!#REF!="Moderado"),CONCATENATE("R18C",'Mapa final'!#REF!),"")</f>
        <v>#REF!</v>
      </c>
      <c r="M123" s="178" t="str">
        <f ca="1">IF(AND('Mapa final'!$AB$28="Media",'Mapa final'!$AD$28="Moderado"),CONCATENATE("R18C",'Mapa final'!$R$28),"")</f>
        <v/>
      </c>
      <c r="N123" s="179" t="e">
        <f>IF(AND('Mapa final'!#REF!="Media",'Mapa final'!#REF!="Moderado"),CONCATENATE("R18C",'Mapa final'!#REF!),"")</f>
        <v>#REF!</v>
      </c>
      <c r="O123" s="180" t="e">
        <f>IF(AND('Mapa final'!#REF!="Media",'Mapa final'!#REF!="Moderado"),CONCATENATE("R18C",'Mapa final'!#REF!),"")</f>
        <v>#REF!</v>
      </c>
      <c r="P123" s="178" t="str">
        <f ca="1">IF(AND('Mapa final'!$AB$28="Media",'Mapa final'!$AD$28="Moderado"),CONCATENATE("R18C",'Mapa final'!$R$28),"")</f>
        <v/>
      </c>
      <c r="Q123" s="179" t="e">
        <f>IF(AND('Mapa final'!#REF!="Media",'Mapa final'!#REF!="Moderado"),CONCATENATE("R18C",'Mapa final'!#REF!),"")</f>
        <v>#REF!</v>
      </c>
      <c r="R123" s="180" t="e">
        <f>IF(AND('Mapa final'!#REF!="Media",'Mapa final'!#REF!="Moderado"),CONCATENATE("R18C",'Mapa final'!#REF!),"")</f>
        <v>#REF!</v>
      </c>
      <c r="S123" s="86" t="str">
        <f ca="1">IF(AND('Mapa final'!$AB$28="Media",'Mapa final'!$AD$28="Mayor"),CONCATENATE("R18C",'Mapa final'!$R$28),"")</f>
        <v/>
      </c>
      <c r="T123" s="40" t="e">
        <f>IF(AND('Mapa final'!#REF!="Media",'Mapa final'!#REF!="Mayor"),CONCATENATE("R18C",'Mapa final'!#REF!),"")</f>
        <v>#REF!</v>
      </c>
      <c r="U123" s="87" t="e">
        <f>IF(AND('Mapa final'!#REF!="Media",'Mapa final'!#REF!="Mayor"),CONCATENATE("R18C",'Mapa final'!#REF!),"")</f>
        <v>#REF!</v>
      </c>
      <c r="V123" s="172" t="str">
        <f ca="1">IF(AND('Mapa final'!$AB$28="Media",'Mapa final'!$AD$28="Catastrófico"),CONCATENATE("R18C",'Mapa final'!$R$28),"")</f>
        <v/>
      </c>
      <c r="W123" s="173" t="e">
        <f>IF(AND('Mapa final'!#REF!="Media",'Mapa final'!#REF!="Catastrófico"),CONCATENATE("R18C",'Mapa final'!#REF!),"")</f>
        <v>#REF!</v>
      </c>
      <c r="X123" s="174" t="e">
        <f>IF(AND('Mapa final'!#REF!="Media",'Mapa final'!#REF!="Catastrófico"),CONCATENATE("R18C",'Mapa final'!#REF!),"")</f>
        <v>#REF!</v>
      </c>
      <c r="Y123" s="41"/>
      <c r="Z123" s="328"/>
      <c r="AA123" s="329"/>
      <c r="AB123" s="329"/>
      <c r="AC123" s="329"/>
      <c r="AD123" s="329"/>
      <c r="AE123" s="330"/>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row>
    <row r="124" spans="1:61" ht="15" customHeight="1" x14ac:dyDescent="0.25">
      <c r="A124" s="41"/>
      <c r="B124" s="308"/>
      <c r="C124" s="309"/>
      <c r="D124" s="310"/>
      <c r="E124" s="295"/>
      <c r="F124" s="294"/>
      <c r="G124" s="294"/>
      <c r="H124" s="294"/>
      <c r="I124" s="294"/>
      <c r="J124" s="178" t="str">
        <f ca="1">IF(AND('Mapa final'!$AB$29="Media",'Mapa final'!$AD$29="Moderado"),CONCATENATE("R19C",'Mapa final'!$R$29),"")</f>
        <v/>
      </c>
      <c r="K124" s="179" t="e">
        <f>IF(AND('Mapa final'!#REF!="Media",'Mapa final'!#REF!="Moderado"),CONCATENATE("R19C",'Mapa final'!#REF!),"")</f>
        <v>#REF!</v>
      </c>
      <c r="L124" s="180" t="e">
        <f>IF(AND('Mapa final'!#REF!="Media",'Mapa final'!#REF!="Moderado"),CONCATENATE("R19C",'Mapa final'!#REF!),"")</f>
        <v>#REF!</v>
      </c>
      <c r="M124" s="178" t="str">
        <f ca="1">IF(AND('Mapa final'!$AB$29="Media",'Mapa final'!$AD$29="Moderado"),CONCATENATE("R19C",'Mapa final'!$R$29),"")</f>
        <v/>
      </c>
      <c r="N124" s="179" t="e">
        <f>IF(AND('Mapa final'!#REF!="Media",'Mapa final'!#REF!="Moderado"),CONCATENATE("R19C",'Mapa final'!#REF!),"")</f>
        <v>#REF!</v>
      </c>
      <c r="O124" s="180" t="e">
        <f>IF(AND('Mapa final'!#REF!="Media",'Mapa final'!#REF!="Moderado"),CONCATENATE("R19C",'Mapa final'!#REF!),"")</f>
        <v>#REF!</v>
      </c>
      <c r="P124" s="178" t="str">
        <f ca="1">IF(AND('Mapa final'!$AB$29="Media",'Mapa final'!$AD$29="Moderado"),CONCATENATE("R19C",'Mapa final'!$R$29),"")</f>
        <v/>
      </c>
      <c r="Q124" s="179" t="e">
        <f>IF(AND('Mapa final'!#REF!="Media",'Mapa final'!#REF!="Moderado"),CONCATENATE("R19C",'Mapa final'!#REF!),"")</f>
        <v>#REF!</v>
      </c>
      <c r="R124" s="180" t="e">
        <f>IF(AND('Mapa final'!#REF!="Media",'Mapa final'!#REF!="Moderado"),CONCATENATE("R19C",'Mapa final'!#REF!),"")</f>
        <v>#REF!</v>
      </c>
      <c r="S124" s="86" t="str">
        <f ca="1">IF(AND('Mapa final'!$AB$29="Media",'Mapa final'!$AD$29="Mayor"),CONCATENATE("R19C",'Mapa final'!$R$29),"")</f>
        <v/>
      </c>
      <c r="T124" s="40" t="e">
        <f>IF(AND('Mapa final'!#REF!="Media",'Mapa final'!#REF!="Mayor"),CONCATENATE("R19C",'Mapa final'!#REF!),"")</f>
        <v>#REF!</v>
      </c>
      <c r="U124" s="87" t="e">
        <f>IF(AND('Mapa final'!#REF!="Media",'Mapa final'!#REF!="Mayor"),CONCATENATE("R19C",'Mapa final'!#REF!),"")</f>
        <v>#REF!</v>
      </c>
      <c r="V124" s="172" t="str">
        <f ca="1">IF(AND('Mapa final'!$AB$29="Media",'Mapa final'!$AD$29="Catastrófico"),CONCATENATE("R19C",'Mapa final'!$R$29),"")</f>
        <v/>
      </c>
      <c r="W124" s="173" t="e">
        <f>IF(AND('Mapa final'!#REF!="Media",'Mapa final'!#REF!="Catastrófico"),CONCATENATE("R19C",'Mapa final'!#REF!),"")</f>
        <v>#REF!</v>
      </c>
      <c r="X124" s="174" t="e">
        <f>IF(AND('Mapa final'!#REF!="Media",'Mapa final'!#REF!="Catastrófico"),CONCATENATE("R19C",'Mapa final'!#REF!),"")</f>
        <v>#REF!</v>
      </c>
      <c r="Y124" s="41"/>
      <c r="Z124" s="328"/>
      <c r="AA124" s="329"/>
      <c r="AB124" s="329"/>
      <c r="AC124" s="329"/>
      <c r="AD124" s="329"/>
      <c r="AE124" s="330"/>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row>
    <row r="125" spans="1:61" ht="15" customHeight="1" x14ac:dyDescent="0.25">
      <c r="A125" s="41"/>
      <c r="B125" s="308"/>
      <c r="C125" s="309"/>
      <c r="D125" s="310"/>
      <c r="E125" s="295"/>
      <c r="F125" s="294"/>
      <c r="G125" s="294"/>
      <c r="H125" s="294"/>
      <c r="I125" s="294"/>
      <c r="J125" s="178" t="str">
        <f ca="1">IF(AND('Mapa final'!$AB$30="Media",'Mapa final'!$AD$30="Moderado"),CONCATENATE("R20C",'Mapa final'!$R$30),"")</f>
        <v/>
      </c>
      <c r="K125" s="179" t="e">
        <f>IF(AND('Mapa final'!#REF!="Media",'Mapa final'!#REF!="Moderado"),CONCATENATE("R20C",'Mapa final'!#REF!),"")</f>
        <v>#REF!</v>
      </c>
      <c r="L125" s="180" t="e">
        <f>IF(AND('Mapa final'!#REF!="Media",'Mapa final'!#REF!="Moderado"),CONCATENATE("R20C",'Mapa final'!#REF!),"")</f>
        <v>#REF!</v>
      </c>
      <c r="M125" s="178" t="str">
        <f ca="1">IF(AND('Mapa final'!$AB$30="Media",'Mapa final'!$AD$30="Moderado"),CONCATENATE("R20C",'Mapa final'!$R$30),"")</f>
        <v/>
      </c>
      <c r="N125" s="179" t="e">
        <f>IF(AND('Mapa final'!#REF!="Media",'Mapa final'!#REF!="Moderado"),CONCATENATE("R20C",'Mapa final'!#REF!),"")</f>
        <v>#REF!</v>
      </c>
      <c r="O125" s="180" t="e">
        <f>IF(AND('Mapa final'!#REF!="Media",'Mapa final'!#REF!="Moderado"),CONCATENATE("R20C",'Mapa final'!#REF!),"")</f>
        <v>#REF!</v>
      </c>
      <c r="P125" s="178" t="str">
        <f ca="1">IF(AND('Mapa final'!$AB$30="Media",'Mapa final'!$AD$30="Moderado"),CONCATENATE("R20C",'Mapa final'!$R$30),"")</f>
        <v/>
      </c>
      <c r="Q125" s="179" t="e">
        <f>IF(AND('Mapa final'!#REF!="Media",'Mapa final'!#REF!="Moderado"),CONCATENATE("R20C",'Mapa final'!#REF!),"")</f>
        <v>#REF!</v>
      </c>
      <c r="R125" s="180" t="e">
        <f>IF(AND('Mapa final'!#REF!="Media",'Mapa final'!#REF!="Moderado"),CONCATENATE("R20C",'Mapa final'!#REF!),"")</f>
        <v>#REF!</v>
      </c>
      <c r="S125" s="86" t="str">
        <f ca="1">IF(AND('Mapa final'!$AB$30="Media",'Mapa final'!$AD$30="Mayor"),CONCATENATE("R20C",'Mapa final'!$R$30),"")</f>
        <v/>
      </c>
      <c r="T125" s="40" t="e">
        <f>IF(AND('Mapa final'!#REF!="Media",'Mapa final'!#REF!="Mayor"),CONCATENATE("R20C",'Mapa final'!#REF!),"")</f>
        <v>#REF!</v>
      </c>
      <c r="U125" s="87" t="e">
        <f>IF(AND('Mapa final'!#REF!="Media",'Mapa final'!#REF!="Mayor"),CONCATENATE("R20C",'Mapa final'!#REF!),"")</f>
        <v>#REF!</v>
      </c>
      <c r="V125" s="172" t="str">
        <f ca="1">IF(AND('Mapa final'!$AB$30="Media",'Mapa final'!$AD$30="Catastrófico"),CONCATENATE("R20C",'Mapa final'!$R$30),"")</f>
        <v/>
      </c>
      <c r="W125" s="173" t="e">
        <f>IF(AND('Mapa final'!#REF!="Media",'Mapa final'!#REF!="Catastrófico"),CONCATENATE("R20C",'Mapa final'!#REF!),"")</f>
        <v>#REF!</v>
      </c>
      <c r="X125" s="174" t="e">
        <f>IF(AND('Mapa final'!#REF!="Media",'Mapa final'!#REF!="Catastrófico"),CONCATENATE("R20C",'Mapa final'!#REF!),"")</f>
        <v>#REF!</v>
      </c>
      <c r="Y125" s="41"/>
      <c r="Z125" s="328"/>
      <c r="AA125" s="329"/>
      <c r="AB125" s="329"/>
      <c r="AC125" s="329"/>
      <c r="AD125" s="329"/>
      <c r="AE125" s="330"/>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row>
    <row r="126" spans="1:61" ht="15" customHeight="1" x14ac:dyDescent="0.25">
      <c r="A126" s="41"/>
      <c r="B126" s="308"/>
      <c r="C126" s="309"/>
      <c r="D126" s="310"/>
      <c r="E126" s="295"/>
      <c r="F126" s="294"/>
      <c r="G126" s="294"/>
      <c r="H126" s="294"/>
      <c r="I126" s="294"/>
      <c r="J126" s="178" t="str">
        <f ca="1">IF(AND('Mapa final'!$AB$31="Media",'Mapa final'!$AD$31="Moderado"),CONCATENATE("R21C",'Mapa final'!$R$31),"")</f>
        <v/>
      </c>
      <c r="K126" s="179" t="e">
        <f>IF(AND('Mapa final'!#REF!="Media",'Mapa final'!#REF!="Moderado"),CONCATENATE("R21C",'Mapa final'!#REF!),"")</f>
        <v>#REF!</v>
      </c>
      <c r="L126" s="180" t="e">
        <f>IF(AND('Mapa final'!#REF!="Media",'Mapa final'!#REF!="Moderado"),CONCATENATE("R21C",'Mapa final'!#REF!),"")</f>
        <v>#REF!</v>
      </c>
      <c r="M126" s="178" t="str">
        <f ca="1">IF(AND('Mapa final'!$AB$31="Media",'Mapa final'!$AD$31="Moderado"),CONCATENATE("R21C",'Mapa final'!$R$31),"")</f>
        <v/>
      </c>
      <c r="N126" s="179" t="e">
        <f>IF(AND('Mapa final'!#REF!="Media",'Mapa final'!#REF!="Moderado"),CONCATENATE("R21C",'Mapa final'!#REF!),"")</f>
        <v>#REF!</v>
      </c>
      <c r="O126" s="180" t="e">
        <f>IF(AND('Mapa final'!#REF!="Media",'Mapa final'!#REF!="Moderado"),CONCATENATE("R21C",'Mapa final'!#REF!),"")</f>
        <v>#REF!</v>
      </c>
      <c r="P126" s="178" t="str">
        <f ca="1">IF(AND('Mapa final'!$AB$31="Media",'Mapa final'!$AD$31="Moderado"),CONCATENATE("R21C",'Mapa final'!$R$31),"")</f>
        <v/>
      </c>
      <c r="Q126" s="179" t="e">
        <f>IF(AND('Mapa final'!#REF!="Media",'Mapa final'!#REF!="Moderado"),CONCATENATE("R21C",'Mapa final'!#REF!),"")</f>
        <v>#REF!</v>
      </c>
      <c r="R126" s="180" t="e">
        <f>IF(AND('Mapa final'!#REF!="Media",'Mapa final'!#REF!="Moderado"),CONCATENATE("R21C",'Mapa final'!#REF!),"")</f>
        <v>#REF!</v>
      </c>
      <c r="S126" s="86" t="str">
        <f ca="1">IF(AND('Mapa final'!$AB$31="Media",'Mapa final'!$AD$31="Mayor"),CONCATENATE("R21C",'Mapa final'!$R$31),"")</f>
        <v/>
      </c>
      <c r="T126" s="40" t="e">
        <f>IF(AND('Mapa final'!#REF!="Media",'Mapa final'!#REF!="Mayor"),CONCATENATE("R21C",'Mapa final'!#REF!),"")</f>
        <v>#REF!</v>
      </c>
      <c r="U126" s="87" t="e">
        <f>IF(AND('Mapa final'!#REF!="Media",'Mapa final'!#REF!="Mayor"),CONCATENATE("R21C",'Mapa final'!#REF!),"")</f>
        <v>#REF!</v>
      </c>
      <c r="V126" s="172" t="str">
        <f ca="1">IF(AND('Mapa final'!$AB$31="Media",'Mapa final'!$AD$31="Catastrófico"),CONCATENATE("R21C",'Mapa final'!$R$31),"")</f>
        <v/>
      </c>
      <c r="W126" s="173" t="e">
        <f>IF(AND('Mapa final'!#REF!="Media",'Mapa final'!#REF!="Catastrófico"),CONCATENATE("R21C",'Mapa final'!#REF!),"")</f>
        <v>#REF!</v>
      </c>
      <c r="X126" s="174" t="e">
        <f>IF(AND('Mapa final'!#REF!="Media",'Mapa final'!#REF!="Catastrófico"),CONCATENATE("R21C",'Mapa final'!#REF!),"")</f>
        <v>#REF!</v>
      </c>
      <c r="Y126" s="41"/>
      <c r="Z126" s="328"/>
      <c r="AA126" s="329"/>
      <c r="AB126" s="329"/>
      <c r="AC126" s="329"/>
      <c r="AD126" s="329"/>
      <c r="AE126" s="330"/>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row>
    <row r="127" spans="1:61" ht="15" customHeight="1" x14ac:dyDescent="0.25">
      <c r="A127" s="41"/>
      <c r="B127" s="308"/>
      <c r="C127" s="309"/>
      <c r="D127" s="310"/>
      <c r="E127" s="295"/>
      <c r="F127" s="294"/>
      <c r="G127" s="294"/>
      <c r="H127" s="294"/>
      <c r="I127" s="294"/>
      <c r="J127" s="178" t="str">
        <f ca="1">IF(AND('Mapa final'!$AB$32="Media",'Mapa final'!$AD$32="Moderado"),CONCATENATE("R22C",'Mapa final'!$R$32),"")</f>
        <v/>
      </c>
      <c r="K127" s="179" t="e">
        <f>IF(AND('Mapa final'!#REF!="Media",'Mapa final'!#REF!="Moderado"),CONCATENATE("R22C",'Mapa final'!#REF!),"")</f>
        <v>#REF!</v>
      </c>
      <c r="L127" s="180" t="e">
        <f>IF(AND('Mapa final'!#REF!="Media",'Mapa final'!#REF!="Moderado"),CONCATENATE("R22C",'Mapa final'!#REF!),"")</f>
        <v>#REF!</v>
      </c>
      <c r="M127" s="178" t="str">
        <f ca="1">IF(AND('Mapa final'!$AB$32="Media",'Mapa final'!$AD$32="Moderado"),CONCATENATE("R22C",'Mapa final'!$R$32),"")</f>
        <v/>
      </c>
      <c r="N127" s="179" t="e">
        <f>IF(AND('Mapa final'!#REF!="Media",'Mapa final'!#REF!="Moderado"),CONCATENATE("R22C",'Mapa final'!#REF!),"")</f>
        <v>#REF!</v>
      </c>
      <c r="O127" s="180" t="e">
        <f>IF(AND('Mapa final'!#REF!="Media",'Mapa final'!#REF!="Moderado"),CONCATENATE("R22C",'Mapa final'!#REF!),"")</f>
        <v>#REF!</v>
      </c>
      <c r="P127" s="178" t="str">
        <f ca="1">IF(AND('Mapa final'!$AB$32="Media",'Mapa final'!$AD$32="Moderado"),CONCATENATE("R22C",'Mapa final'!$R$32),"")</f>
        <v/>
      </c>
      <c r="Q127" s="179" t="e">
        <f>IF(AND('Mapa final'!#REF!="Media",'Mapa final'!#REF!="Moderado"),CONCATENATE("R22C",'Mapa final'!#REF!),"")</f>
        <v>#REF!</v>
      </c>
      <c r="R127" s="180" t="e">
        <f>IF(AND('Mapa final'!#REF!="Media",'Mapa final'!#REF!="Moderado"),CONCATENATE("R22C",'Mapa final'!#REF!),"")</f>
        <v>#REF!</v>
      </c>
      <c r="S127" s="86" t="str">
        <f ca="1">IF(AND('Mapa final'!$AB$32="Media",'Mapa final'!$AD$32="Mayor"),CONCATENATE("R22C",'Mapa final'!$R$32),"")</f>
        <v/>
      </c>
      <c r="T127" s="40" t="e">
        <f>IF(AND('Mapa final'!#REF!="Media",'Mapa final'!#REF!="Mayor"),CONCATENATE("R22C",'Mapa final'!#REF!),"")</f>
        <v>#REF!</v>
      </c>
      <c r="U127" s="87" t="e">
        <f>IF(AND('Mapa final'!#REF!="Media",'Mapa final'!#REF!="Mayor"),CONCATENATE("R22C",'Mapa final'!#REF!),"")</f>
        <v>#REF!</v>
      </c>
      <c r="V127" s="172" t="str">
        <f ca="1">IF(AND('Mapa final'!$AB$32="Media",'Mapa final'!$AD$32="Catastrófico"),CONCATENATE("R22C",'Mapa final'!$R$32),"")</f>
        <v/>
      </c>
      <c r="W127" s="173" t="e">
        <f>IF(AND('Mapa final'!#REF!="Media",'Mapa final'!#REF!="Catastrófico"),CONCATENATE("R22C",'Mapa final'!#REF!),"")</f>
        <v>#REF!</v>
      </c>
      <c r="X127" s="174" t="e">
        <f>IF(AND('Mapa final'!#REF!="Media",'Mapa final'!#REF!="Catastrófico"),CONCATENATE("R22C",'Mapa final'!#REF!),"")</f>
        <v>#REF!</v>
      </c>
      <c r="Y127" s="41"/>
      <c r="Z127" s="328"/>
      <c r="AA127" s="329"/>
      <c r="AB127" s="329"/>
      <c r="AC127" s="329"/>
      <c r="AD127" s="329"/>
      <c r="AE127" s="330"/>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row>
    <row r="128" spans="1:61" ht="15" customHeight="1" x14ac:dyDescent="0.25">
      <c r="A128" s="41"/>
      <c r="B128" s="308"/>
      <c r="C128" s="309"/>
      <c r="D128" s="310"/>
      <c r="E128" s="295"/>
      <c r="F128" s="294"/>
      <c r="G128" s="294"/>
      <c r="H128" s="294"/>
      <c r="I128" s="294"/>
      <c r="J128" s="178" t="str">
        <f ca="1">IF(AND('Mapa final'!$AB$33="Media",'Mapa final'!$AD$33="Moderado"),CONCATENATE("R23C",'Mapa final'!$R$33),"")</f>
        <v/>
      </c>
      <c r="K128" s="179" t="e">
        <f>IF(AND('Mapa final'!#REF!="Media",'Mapa final'!#REF!="Moderado"),CONCATENATE("R23C",'Mapa final'!#REF!),"")</f>
        <v>#REF!</v>
      </c>
      <c r="L128" s="180" t="e">
        <f>IF(AND('Mapa final'!#REF!="Media",'Mapa final'!#REF!="Moderado"),CONCATENATE("R23C",'Mapa final'!#REF!),"")</f>
        <v>#REF!</v>
      </c>
      <c r="M128" s="178" t="str">
        <f ca="1">IF(AND('Mapa final'!$AB$33="Media",'Mapa final'!$AD$33="Moderado"),CONCATENATE("R23C",'Mapa final'!$R$33),"")</f>
        <v/>
      </c>
      <c r="N128" s="179" t="e">
        <f>IF(AND('Mapa final'!#REF!="Media",'Mapa final'!#REF!="Moderado"),CONCATENATE("R23C",'Mapa final'!#REF!),"")</f>
        <v>#REF!</v>
      </c>
      <c r="O128" s="180" t="e">
        <f>IF(AND('Mapa final'!#REF!="Media",'Mapa final'!#REF!="Moderado"),CONCATENATE("R23C",'Mapa final'!#REF!),"")</f>
        <v>#REF!</v>
      </c>
      <c r="P128" s="178" t="str">
        <f ca="1">IF(AND('Mapa final'!$AB$33="Media",'Mapa final'!$AD$33="Moderado"),CONCATENATE("R23C",'Mapa final'!$R$33),"")</f>
        <v/>
      </c>
      <c r="Q128" s="179" t="e">
        <f>IF(AND('Mapa final'!#REF!="Media",'Mapa final'!#REF!="Moderado"),CONCATENATE("R23C",'Mapa final'!#REF!),"")</f>
        <v>#REF!</v>
      </c>
      <c r="R128" s="180" t="e">
        <f>IF(AND('Mapa final'!#REF!="Media",'Mapa final'!#REF!="Moderado"),CONCATENATE("R23C",'Mapa final'!#REF!),"")</f>
        <v>#REF!</v>
      </c>
      <c r="S128" s="86" t="str">
        <f ca="1">IF(AND('Mapa final'!$AB$33="Media",'Mapa final'!$AD$33="Mayor"),CONCATENATE("R23C",'Mapa final'!$R$33),"")</f>
        <v/>
      </c>
      <c r="T128" s="40" t="e">
        <f>IF(AND('Mapa final'!#REF!="Media",'Mapa final'!#REF!="Mayor"),CONCATENATE("R23C",'Mapa final'!#REF!),"")</f>
        <v>#REF!</v>
      </c>
      <c r="U128" s="87" t="e">
        <f>IF(AND('Mapa final'!#REF!="Media",'Mapa final'!#REF!="Mayor"),CONCATENATE("R23C",'Mapa final'!#REF!),"")</f>
        <v>#REF!</v>
      </c>
      <c r="V128" s="172" t="str">
        <f ca="1">IF(AND('Mapa final'!$AB$33="Media",'Mapa final'!$AD$33="Catastrófico"),CONCATENATE("R23C",'Mapa final'!$R$33),"")</f>
        <v/>
      </c>
      <c r="W128" s="173" t="e">
        <f>IF(AND('Mapa final'!#REF!="Media",'Mapa final'!#REF!="Catastrófico"),CONCATENATE("R23C",'Mapa final'!#REF!),"")</f>
        <v>#REF!</v>
      </c>
      <c r="X128" s="174" t="e">
        <f>IF(AND('Mapa final'!#REF!="Media",'Mapa final'!#REF!="Catastrófico"),CONCATENATE("R23C",'Mapa final'!#REF!),"")</f>
        <v>#REF!</v>
      </c>
      <c r="Y128" s="41"/>
      <c r="Z128" s="328"/>
      <c r="AA128" s="329"/>
      <c r="AB128" s="329"/>
      <c r="AC128" s="329"/>
      <c r="AD128" s="329"/>
      <c r="AE128" s="330"/>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row>
    <row r="129" spans="1:61" ht="15" customHeight="1" x14ac:dyDescent="0.25">
      <c r="A129" s="41"/>
      <c r="B129" s="308"/>
      <c r="C129" s="309"/>
      <c r="D129" s="310"/>
      <c r="E129" s="295"/>
      <c r="F129" s="294"/>
      <c r="G129" s="294"/>
      <c r="H129" s="294"/>
      <c r="I129" s="294"/>
      <c r="J129" s="178" t="str">
        <f ca="1">IF(AND('Mapa final'!$AB$34="Media",'Mapa final'!$AD$34="Moderado"),CONCATENATE("R24C",'Mapa final'!$R$34),"")</f>
        <v/>
      </c>
      <c r="K129" s="179" t="str">
        <f>IF(AND('Mapa final'!$AB$35="Media",'Mapa final'!$AD$35="Moderado"),CONCATENATE("R24C",'Mapa final'!$R$35),"")</f>
        <v/>
      </c>
      <c r="L129" s="180" t="str">
        <f>IF(AND('Mapa final'!$AB$36="Media",'Mapa final'!$AD$36="Moderado"),CONCATENATE("R24C",'Mapa final'!$R$36),"")</f>
        <v/>
      </c>
      <c r="M129" s="178" t="str">
        <f ca="1">IF(AND('Mapa final'!$AB$34="Media",'Mapa final'!$AD$34="Moderado"),CONCATENATE("R24C",'Mapa final'!$R$34),"")</f>
        <v/>
      </c>
      <c r="N129" s="179" t="str">
        <f>IF(AND('Mapa final'!$AB$35="Media",'Mapa final'!$AD$35="Moderado"),CONCATENATE("R24C",'Mapa final'!$R$35),"")</f>
        <v/>
      </c>
      <c r="O129" s="180" t="str">
        <f>IF(AND('Mapa final'!$AB$36="Media",'Mapa final'!$AD$36="Moderado"),CONCATENATE("R24C",'Mapa final'!$R$36),"")</f>
        <v/>
      </c>
      <c r="P129" s="178" t="str">
        <f ca="1">IF(AND('Mapa final'!$AB$34="Media",'Mapa final'!$AD$34="Moderado"),CONCATENATE("R24C",'Mapa final'!$R$34),"")</f>
        <v/>
      </c>
      <c r="Q129" s="179" t="str">
        <f>IF(AND('Mapa final'!$AB$35="Media",'Mapa final'!$AD$35="Moderado"),CONCATENATE("R24C",'Mapa final'!$R$35),"")</f>
        <v/>
      </c>
      <c r="R129" s="180" t="str">
        <f>IF(AND('Mapa final'!$AB$36="Media",'Mapa final'!$AD$36="Moderado"),CONCATENATE("R24C",'Mapa final'!$R$36),"")</f>
        <v/>
      </c>
      <c r="S129" s="86" t="str">
        <f ca="1">IF(AND('Mapa final'!$AB$34="Media",'Mapa final'!$AD$34="Mayor"),CONCATENATE("R24C",'Mapa final'!$R$34),"")</f>
        <v/>
      </c>
      <c r="T129" s="40" t="str">
        <f>IF(AND('Mapa final'!$AB$35="Media",'Mapa final'!$AD$35="Mayor"),CONCATENATE("R24C",'Mapa final'!$R$35),"")</f>
        <v/>
      </c>
      <c r="U129" s="87" t="str">
        <f>IF(AND('Mapa final'!$AB$36="Media",'Mapa final'!$AD$36="Mayor"),CONCATENATE("R24C",'Mapa final'!$R$36),"")</f>
        <v/>
      </c>
      <c r="V129" s="172" t="str">
        <f ca="1">IF(AND('Mapa final'!$AB$34="Media",'Mapa final'!$AD$34="Catastrófico"),CONCATENATE("R24C",'Mapa final'!$R$34),"")</f>
        <v/>
      </c>
      <c r="W129" s="173" t="str">
        <f>IF(AND('Mapa final'!$AB$35="Media",'Mapa final'!$AD$35="Catastrófico"),CONCATENATE("R24C",'Mapa final'!$R$35),"")</f>
        <v/>
      </c>
      <c r="X129" s="174" t="str">
        <f>IF(AND('Mapa final'!$AB$36="Media",'Mapa final'!$AD$36="Catastrófico"),CONCATENATE("R24C",'Mapa final'!$R$36),"")</f>
        <v/>
      </c>
      <c r="Y129" s="41"/>
      <c r="Z129" s="328"/>
      <c r="AA129" s="329"/>
      <c r="AB129" s="329"/>
      <c r="AC129" s="329"/>
      <c r="AD129" s="329"/>
      <c r="AE129" s="330"/>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row>
    <row r="130" spans="1:61" ht="15" customHeight="1" x14ac:dyDescent="0.25">
      <c r="A130" s="41"/>
      <c r="B130" s="308"/>
      <c r="C130" s="309"/>
      <c r="D130" s="310"/>
      <c r="E130" s="295"/>
      <c r="F130" s="294"/>
      <c r="G130" s="294"/>
      <c r="H130" s="294"/>
      <c r="I130" s="294"/>
      <c r="J130" s="178" t="str">
        <f ca="1">IF(AND('Mapa final'!$AB$37="Media",'Mapa final'!$AD$37="Moderado"),CONCATENATE("R25C",'Mapa final'!$R$37),"")</f>
        <v/>
      </c>
      <c r="K130" s="179" t="str">
        <f ca="1">IF(AND('Mapa final'!$AB$38="Media",'Mapa final'!$AD$38="Moderado"),CONCATENATE("R25C",'Mapa final'!$R$38),"")</f>
        <v/>
      </c>
      <c r="L130" s="180" t="str">
        <f ca="1">IF(AND('Mapa final'!$AB$39="Media",'Mapa final'!$AD$39="Moderado"),CONCATENATE("R25C",'Mapa final'!$R$39),"")</f>
        <v/>
      </c>
      <c r="M130" s="178" t="str">
        <f ca="1">IF(AND('Mapa final'!$AB$37="Media",'Mapa final'!$AD$37="Moderado"),CONCATENATE("R25C",'Mapa final'!$R$37),"")</f>
        <v/>
      </c>
      <c r="N130" s="179" t="str">
        <f ca="1">IF(AND('Mapa final'!$AB$38="Media",'Mapa final'!$AD$38="Moderado"),CONCATENATE("R25C",'Mapa final'!$R$38),"")</f>
        <v/>
      </c>
      <c r="O130" s="180" t="str">
        <f ca="1">IF(AND('Mapa final'!$AB$39="Media",'Mapa final'!$AD$39="Moderado"),CONCATENATE("R25C",'Mapa final'!$R$39),"")</f>
        <v/>
      </c>
      <c r="P130" s="178" t="str">
        <f ca="1">IF(AND('Mapa final'!$AB$37="Media",'Mapa final'!$AD$37="Moderado"),CONCATENATE("R25C",'Mapa final'!$R$37),"")</f>
        <v/>
      </c>
      <c r="Q130" s="179" t="str">
        <f ca="1">IF(AND('Mapa final'!$AB$38="Media",'Mapa final'!$AD$38="Moderado"),CONCATENATE("R25C",'Mapa final'!$R$38),"")</f>
        <v/>
      </c>
      <c r="R130" s="180" t="str">
        <f ca="1">IF(AND('Mapa final'!$AB$39="Media",'Mapa final'!$AD$39="Moderado"),CONCATENATE("R25C",'Mapa final'!$R$39),"")</f>
        <v/>
      </c>
      <c r="S130" s="86" t="str">
        <f ca="1">IF(AND('Mapa final'!$AB$37="Media",'Mapa final'!$AD$37="Mayor"),CONCATENATE("R25C",'Mapa final'!$R$37),"")</f>
        <v/>
      </c>
      <c r="T130" s="40" t="str">
        <f ca="1">IF(AND('Mapa final'!$AB$38="Media",'Mapa final'!$AD$38="Mayor"),CONCATENATE("R25C",'Mapa final'!$R$38),"")</f>
        <v/>
      </c>
      <c r="U130" s="87" t="str">
        <f ca="1">IF(AND('Mapa final'!$AB$39="Media",'Mapa final'!$AD$39="Mayor"),CONCATENATE("R25C",'Mapa final'!$R$39),"")</f>
        <v/>
      </c>
      <c r="V130" s="172" t="str">
        <f ca="1">IF(AND('Mapa final'!$AB$37="Media",'Mapa final'!$AD$37="Catastrófico"),CONCATENATE("R25C",'Mapa final'!$R$37),"")</f>
        <v/>
      </c>
      <c r="W130" s="173" t="str">
        <f ca="1">IF(AND('Mapa final'!$AB$38="Media",'Mapa final'!$AD$38="Catastrófico"),CONCATENATE("R25C",'Mapa final'!$R$38),"")</f>
        <v/>
      </c>
      <c r="X130" s="174" t="str">
        <f ca="1">IF(AND('Mapa final'!$AB$39="Media",'Mapa final'!$AD$39="Catastrófico"),CONCATENATE("R25C",'Mapa final'!$R$39),"")</f>
        <v/>
      </c>
      <c r="Y130" s="41"/>
      <c r="Z130" s="328"/>
      <c r="AA130" s="329"/>
      <c r="AB130" s="329"/>
      <c r="AC130" s="329"/>
      <c r="AD130" s="329"/>
      <c r="AE130" s="330"/>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row>
    <row r="131" spans="1:61" ht="15" customHeight="1" x14ac:dyDescent="0.25">
      <c r="A131" s="41"/>
      <c r="B131" s="308"/>
      <c r="C131" s="309"/>
      <c r="D131" s="310"/>
      <c r="E131" s="295"/>
      <c r="F131" s="294"/>
      <c r="G131" s="294"/>
      <c r="H131" s="294"/>
      <c r="I131" s="294"/>
      <c r="J131" s="178" t="str">
        <f ca="1">IF(AND('Mapa final'!$AB$40="Media",'Mapa final'!$AD$40="Moderado"),CONCATENATE("R26C",'Mapa final'!$R$40),"")</f>
        <v/>
      </c>
      <c r="K131" s="179" t="e">
        <f>IF(AND('Mapa final'!#REF!="Media",'Mapa final'!#REF!="Moderado"),CONCATENATE("R26C",'Mapa final'!#REF!),"")</f>
        <v>#REF!</v>
      </c>
      <c r="L131" s="180" t="e">
        <f>IF(AND('Mapa final'!#REF!="Media",'Mapa final'!#REF!="Moderado"),CONCATENATE("R26C",'Mapa final'!#REF!),"")</f>
        <v>#REF!</v>
      </c>
      <c r="M131" s="178" t="str">
        <f ca="1">IF(AND('Mapa final'!$AB$40="Media",'Mapa final'!$AD$40="Moderado"),CONCATENATE("R26C",'Mapa final'!$R$40),"")</f>
        <v/>
      </c>
      <c r="N131" s="179" t="e">
        <f>IF(AND('Mapa final'!#REF!="Media",'Mapa final'!#REF!="Moderado"),CONCATENATE("R26C",'Mapa final'!#REF!),"")</f>
        <v>#REF!</v>
      </c>
      <c r="O131" s="180" t="e">
        <f>IF(AND('Mapa final'!#REF!="Media",'Mapa final'!#REF!="Moderado"),CONCATENATE("R26C",'Mapa final'!#REF!),"")</f>
        <v>#REF!</v>
      </c>
      <c r="P131" s="178" t="str">
        <f ca="1">IF(AND('Mapa final'!$AB$40="Media",'Mapa final'!$AD$40="Moderado"),CONCATENATE("R26C",'Mapa final'!$R$40),"")</f>
        <v/>
      </c>
      <c r="Q131" s="179" t="e">
        <f>IF(AND('Mapa final'!#REF!="Media",'Mapa final'!#REF!="Moderado"),CONCATENATE("R26C",'Mapa final'!#REF!),"")</f>
        <v>#REF!</v>
      </c>
      <c r="R131" s="180" t="e">
        <f>IF(AND('Mapa final'!#REF!="Media",'Mapa final'!#REF!="Moderado"),CONCATENATE("R26C",'Mapa final'!#REF!),"")</f>
        <v>#REF!</v>
      </c>
      <c r="S131" s="86" t="str">
        <f ca="1">IF(AND('Mapa final'!$AB$40="Media",'Mapa final'!$AD$40="Mayor"),CONCATENATE("R26C",'Mapa final'!$R$40),"")</f>
        <v/>
      </c>
      <c r="T131" s="40" t="e">
        <f>IF(AND('Mapa final'!#REF!="Media",'Mapa final'!#REF!="Mayor"),CONCATENATE("R26C",'Mapa final'!#REF!),"")</f>
        <v>#REF!</v>
      </c>
      <c r="U131" s="87" t="e">
        <f>IF(AND('Mapa final'!#REF!="Media",'Mapa final'!#REF!="Mayor"),CONCATENATE("R26C",'Mapa final'!#REF!),"")</f>
        <v>#REF!</v>
      </c>
      <c r="V131" s="172" t="str">
        <f ca="1">IF(AND('Mapa final'!$AB$40="Media",'Mapa final'!$AD$40="Catastrófico"),CONCATENATE("R26C",'Mapa final'!$R$40),"")</f>
        <v/>
      </c>
      <c r="W131" s="173" t="e">
        <f>IF(AND('Mapa final'!#REF!="Media",'Mapa final'!#REF!="Catastrófico"),CONCATENATE("R26C",'Mapa final'!#REF!),"")</f>
        <v>#REF!</v>
      </c>
      <c r="X131" s="174" t="e">
        <f>IF(AND('Mapa final'!#REF!="Media",'Mapa final'!#REF!="Catastrófico"),CONCATENATE("R26C",'Mapa final'!#REF!),"")</f>
        <v>#REF!</v>
      </c>
      <c r="Y131" s="41"/>
      <c r="Z131" s="328"/>
      <c r="AA131" s="329"/>
      <c r="AB131" s="329"/>
      <c r="AC131" s="329"/>
      <c r="AD131" s="329"/>
      <c r="AE131" s="330"/>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row>
    <row r="132" spans="1:61" ht="15" customHeight="1" x14ac:dyDescent="0.25">
      <c r="A132" s="41"/>
      <c r="B132" s="308"/>
      <c r="C132" s="309"/>
      <c r="D132" s="310"/>
      <c r="E132" s="295"/>
      <c r="F132" s="294"/>
      <c r="G132" s="294"/>
      <c r="H132" s="294"/>
      <c r="I132" s="294"/>
      <c r="J132" s="178" t="str">
        <f ca="1">IF(AND('Mapa final'!$AB$41="Media",'Mapa final'!$AD$41="Moderado"),CONCATENATE("R27C",'Mapa final'!$R$41),"")</f>
        <v/>
      </c>
      <c r="K132" s="179" t="e">
        <f>IF(AND('Mapa final'!#REF!="Media",'Mapa final'!#REF!="Moderado"),CONCATENATE("R27C",'Mapa final'!#REF!),"")</f>
        <v>#REF!</v>
      </c>
      <c r="L132" s="180" t="e">
        <f>IF(AND('Mapa final'!#REF!="Media",'Mapa final'!#REF!="Moderado"),CONCATENATE("R27C",'Mapa final'!#REF!),"")</f>
        <v>#REF!</v>
      </c>
      <c r="M132" s="178" t="str">
        <f ca="1">IF(AND('Mapa final'!$AB$41="Media",'Mapa final'!$AD$41="Moderado"),CONCATENATE("R27C",'Mapa final'!$R$41),"")</f>
        <v/>
      </c>
      <c r="N132" s="179" t="e">
        <f>IF(AND('Mapa final'!#REF!="Media",'Mapa final'!#REF!="Moderado"),CONCATENATE("R27C",'Mapa final'!#REF!),"")</f>
        <v>#REF!</v>
      </c>
      <c r="O132" s="180" t="e">
        <f>IF(AND('Mapa final'!#REF!="Media",'Mapa final'!#REF!="Moderado"),CONCATENATE("R27C",'Mapa final'!#REF!),"")</f>
        <v>#REF!</v>
      </c>
      <c r="P132" s="178" t="str">
        <f ca="1">IF(AND('Mapa final'!$AB$41="Media",'Mapa final'!$AD$41="Moderado"),CONCATENATE("R27C",'Mapa final'!$R$41),"")</f>
        <v/>
      </c>
      <c r="Q132" s="179" t="e">
        <f>IF(AND('Mapa final'!#REF!="Media",'Mapa final'!#REF!="Moderado"),CONCATENATE("R27C",'Mapa final'!#REF!),"")</f>
        <v>#REF!</v>
      </c>
      <c r="R132" s="180" t="e">
        <f>IF(AND('Mapa final'!#REF!="Media",'Mapa final'!#REF!="Moderado"),CONCATENATE("R27C",'Mapa final'!#REF!),"")</f>
        <v>#REF!</v>
      </c>
      <c r="S132" s="86" t="str">
        <f ca="1">IF(AND('Mapa final'!$AB$41="Media",'Mapa final'!$AD$41="Mayor"),CONCATENATE("R27C",'Mapa final'!$R$41),"")</f>
        <v/>
      </c>
      <c r="T132" s="40" t="e">
        <f>IF(AND('Mapa final'!#REF!="Media",'Mapa final'!#REF!="Mayor"),CONCATENATE("R27C",'Mapa final'!#REF!),"")</f>
        <v>#REF!</v>
      </c>
      <c r="U132" s="87" t="e">
        <f>IF(AND('Mapa final'!#REF!="Media",'Mapa final'!#REF!="Mayor"),CONCATENATE("R27C",'Mapa final'!#REF!),"")</f>
        <v>#REF!</v>
      </c>
      <c r="V132" s="172" t="str">
        <f ca="1">IF(AND('Mapa final'!$AB$41="Media",'Mapa final'!$AD$41="Catastrófico"),CONCATENATE("R27C",'Mapa final'!$R$41),"")</f>
        <v/>
      </c>
      <c r="W132" s="173" t="e">
        <f>IF(AND('Mapa final'!#REF!="Media",'Mapa final'!#REF!="Catastrófico"),CONCATENATE("R27C",'Mapa final'!#REF!),"")</f>
        <v>#REF!</v>
      </c>
      <c r="X132" s="174" t="e">
        <f>IF(AND('Mapa final'!#REF!="Media",'Mapa final'!#REF!="Catastrófico"),CONCATENATE("R27C",'Mapa final'!#REF!),"")</f>
        <v>#REF!</v>
      </c>
      <c r="Y132" s="41"/>
      <c r="Z132" s="328"/>
      <c r="AA132" s="329"/>
      <c r="AB132" s="329"/>
      <c r="AC132" s="329"/>
      <c r="AD132" s="329"/>
      <c r="AE132" s="330"/>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row>
    <row r="133" spans="1:61" ht="15" customHeight="1" x14ac:dyDescent="0.25">
      <c r="A133" s="41"/>
      <c r="B133" s="308"/>
      <c r="C133" s="309"/>
      <c r="D133" s="310"/>
      <c r="E133" s="295"/>
      <c r="F133" s="294"/>
      <c r="G133" s="294"/>
      <c r="H133" s="294"/>
      <c r="I133" s="294"/>
      <c r="J133" s="178" t="str">
        <f ca="1">IF(AND('Mapa final'!$AB$42="Media",'Mapa final'!$AD$42="Moderado"),CONCATENATE("R28C",'Mapa final'!$R$42),"")</f>
        <v/>
      </c>
      <c r="K133" s="179" t="str">
        <f>IF(AND('Mapa final'!$AB$43="Media",'Mapa final'!$AD$43="Moderado"),CONCATENATE("R28C",'Mapa final'!$R$43),"")</f>
        <v/>
      </c>
      <c r="L133" s="180" t="e">
        <f>IF(AND('Mapa final'!#REF!="Media",'Mapa final'!#REF!="Moderado"),CONCATENATE("R28C",'Mapa final'!#REF!),"")</f>
        <v>#REF!</v>
      </c>
      <c r="M133" s="178" t="str">
        <f ca="1">IF(AND('Mapa final'!$AB$42="Media",'Mapa final'!$AD$42="Moderado"),CONCATENATE("R28C",'Mapa final'!$R$42),"")</f>
        <v/>
      </c>
      <c r="N133" s="179" t="str">
        <f>IF(AND('Mapa final'!$AB$43="Media",'Mapa final'!$AD$43="Moderado"),CONCATENATE("R28C",'Mapa final'!$R$43),"")</f>
        <v/>
      </c>
      <c r="O133" s="180" t="e">
        <f>IF(AND('Mapa final'!#REF!="Media",'Mapa final'!#REF!="Moderado"),CONCATENATE("R28C",'Mapa final'!#REF!),"")</f>
        <v>#REF!</v>
      </c>
      <c r="P133" s="178" t="str">
        <f ca="1">IF(AND('Mapa final'!$AB$42="Media",'Mapa final'!$AD$42="Moderado"),CONCATENATE("R28C",'Mapa final'!$R$42),"")</f>
        <v/>
      </c>
      <c r="Q133" s="179" t="str">
        <f>IF(AND('Mapa final'!$AB$43="Media",'Mapa final'!$AD$43="Moderado"),CONCATENATE("R28C",'Mapa final'!$R$43),"")</f>
        <v/>
      </c>
      <c r="R133" s="180" t="e">
        <f>IF(AND('Mapa final'!#REF!="Media",'Mapa final'!#REF!="Moderado"),CONCATENATE("R28C",'Mapa final'!#REF!),"")</f>
        <v>#REF!</v>
      </c>
      <c r="S133" s="86" t="str">
        <f ca="1">IF(AND('Mapa final'!$AB$42="Media",'Mapa final'!$AD$42="Mayor"),CONCATENATE("R28C",'Mapa final'!$R$42),"")</f>
        <v/>
      </c>
      <c r="T133" s="40" t="str">
        <f>IF(AND('Mapa final'!$AB$43="Media",'Mapa final'!$AD$43="Mayor"),CONCATENATE("R28C",'Mapa final'!$R$43),"")</f>
        <v/>
      </c>
      <c r="U133" s="87" t="e">
        <f>IF(AND('Mapa final'!#REF!="Media",'Mapa final'!#REF!="Mayor"),CONCATENATE("R28C",'Mapa final'!#REF!),"")</f>
        <v>#REF!</v>
      </c>
      <c r="V133" s="172" t="str">
        <f ca="1">IF(AND('Mapa final'!$AB$42="Media",'Mapa final'!$AD$42="Catastrófico"),CONCATENATE("R28C",'Mapa final'!$R$42),"")</f>
        <v/>
      </c>
      <c r="W133" s="173" t="str">
        <f>IF(AND('Mapa final'!$AB$43="Media",'Mapa final'!$AD$43="Catastrófico"),CONCATENATE("R28C",'Mapa final'!$R$43),"")</f>
        <v/>
      </c>
      <c r="X133" s="174" t="e">
        <f>IF(AND('Mapa final'!#REF!="Media",'Mapa final'!#REF!="Catastrófico"),CONCATENATE("R28C",'Mapa final'!#REF!),"")</f>
        <v>#REF!</v>
      </c>
      <c r="Y133" s="41"/>
      <c r="Z133" s="328"/>
      <c r="AA133" s="329"/>
      <c r="AB133" s="329"/>
      <c r="AC133" s="329"/>
      <c r="AD133" s="329"/>
      <c r="AE133" s="330"/>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row>
    <row r="134" spans="1:61" ht="15" customHeight="1" x14ac:dyDescent="0.25">
      <c r="A134" s="41"/>
      <c r="B134" s="308"/>
      <c r="C134" s="309"/>
      <c r="D134" s="310"/>
      <c r="E134" s="295"/>
      <c r="F134" s="294"/>
      <c r="G134" s="294"/>
      <c r="H134" s="294"/>
      <c r="I134" s="294"/>
      <c r="J134" s="178" t="str">
        <f ca="1">IF(AND('Mapa final'!$AB$44="Media",'Mapa final'!$AD$44="Moderado"),CONCATENATE("R29C",'Mapa final'!$R$44),"")</f>
        <v/>
      </c>
      <c r="K134" s="179" t="str">
        <f>IF(AND('Mapa final'!$AB$45="Media",'Mapa final'!$AD$45="Moderado"),CONCATENATE("R29C",'Mapa final'!$R$45),"")</f>
        <v/>
      </c>
      <c r="L134" s="180" t="e">
        <f>IF(AND('Mapa final'!#REF!="Media",'Mapa final'!#REF!="Moderado"),CONCATENATE("R29C",'Mapa final'!#REF!),"")</f>
        <v>#REF!</v>
      </c>
      <c r="M134" s="178" t="str">
        <f ca="1">IF(AND('Mapa final'!$AB$44="Media",'Mapa final'!$AD$44="Moderado"),CONCATENATE("R29C",'Mapa final'!$R$44),"")</f>
        <v/>
      </c>
      <c r="N134" s="179" t="str">
        <f>IF(AND('Mapa final'!$AB$45="Media",'Mapa final'!$AD$45="Moderado"),CONCATENATE("R29C",'Mapa final'!$R$45),"")</f>
        <v/>
      </c>
      <c r="O134" s="180" t="e">
        <f>IF(AND('Mapa final'!#REF!="Media",'Mapa final'!#REF!="Moderado"),CONCATENATE("R29C",'Mapa final'!#REF!),"")</f>
        <v>#REF!</v>
      </c>
      <c r="P134" s="178" t="str">
        <f ca="1">IF(AND('Mapa final'!$AB$44="Media",'Mapa final'!$AD$44="Moderado"),CONCATENATE("R29C",'Mapa final'!$R$44),"")</f>
        <v/>
      </c>
      <c r="Q134" s="179" t="str">
        <f>IF(AND('Mapa final'!$AB$45="Media",'Mapa final'!$AD$45="Moderado"),CONCATENATE("R29C",'Mapa final'!$R$45),"")</f>
        <v/>
      </c>
      <c r="R134" s="180" t="e">
        <f>IF(AND('Mapa final'!#REF!="Media",'Mapa final'!#REF!="Moderado"),CONCATENATE("R29C",'Mapa final'!#REF!),"")</f>
        <v>#REF!</v>
      </c>
      <c r="S134" s="86" t="str">
        <f ca="1">IF(AND('Mapa final'!$AB$44="Media",'Mapa final'!$AD$44="Mayor"),CONCATENATE("R29C",'Mapa final'!$R$44),"")</f>
        <v>R29C1</v>
      </c>
      <c r="T134" s="40" t="str">
        <f>IF(AND('Mapa final'!$AB$45="Media",'Mapa final'!$AD$45="Mayor"),CONCATENATE("R29C",'Mapa final'!$R$45),"")</f>
        <v/>
      </c>
      <c r="U134" s="87" t="e">
        <f>IF(AND('Mapa final'!#REF!="Media",'Mapa final'!#REF!="Mayor"),CONCATENATE("R29C",'Mapa final'!#REF!),"")</f>
        <v>#REF!</v>
      </c>
      <c r="V134" s="172" t="str">
        <f ca="1">IF(AND('Mapa final'!$AB$44="Media",'Mapa final'!$AD$44="Catastrófico"),CONCATENATE("R29C",'Mapa final'!$R$44),"")</f>
        <v/>
      </c>
      <c r="W134" s="173" t="str">
        <f>IF(AND('Mapa final'!$AB$45="Media",'Mapa final'!$AD$45="Catastrófico"),CONCATENATE("R29C",'Mapa final'!$R$45),"")</f>
        <v/>
      </c>
      <c r="X134" s="174" t="e">
        <f>IF(AND('Mapa final'!#REF!="Media",'Mapa final'!#REF!="Catastrófico"),CONCATENATE("R29C",'Mapa final'!#REF!),"")</f>
        <v>#REF!</v>
      </c>
      <c r="Y134" s="41"/>
      <c r="Z134" s="328"/>
      <c r="AA134" s="329"/>
      <c r="AB134" s="329"/>
      <c r="AC134" s="329"/>
      <c r="AD134" s="329"/>
      <c r="AE134" s="330"/>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row>
    <row r="135" spans="1:61" ht="15" customHeight="1" x14ac:dyDescent="0.25">
      <c r="A135" s="41"/>
      <c r="B135" s="308"/>
      <c r="C135" s="309"/>
      <c r="D135" s="310"/>
      <c r="E135" s="295"/>
      <c r="F135" s="294"/>
      <c r="G135" s="294"/>
      <c r="H135" s="294"/>
      <c r="I135" s="294"/>
      <c r="J135" s="178" t="str">
        <f ca="1">IF(AND('Mapa final'!$AB$46="Media",'Mapa final'!$AD$46="Moderado"),CONCATENATE("R30C",'Mapa final'!$R$46),"")</f>
        <v/>
      </c>
      <c r="K135" s="179" t="e">
        <f>IF(AND('Mapa final'!#REF!="Media",'Mapa final'!#REF!="Moderado"),CONCATENATE("R30C",'Mapa final'!#REF!),"")</f>
        <v>#REF!</v>
      </c>
      <c r="L135" s="180" t="e">
        <f>IF(AND('Mapa final'!#REF!="Media",'Mapa final'!#REF!="Moderado"),CONCATENATE("R30C",'Mapa final'!#REF!),"")</f>
        <v>#REF!</v>
      </c>
      <c r="M135" s="178" t="str">
        <f ca="1">IF(AND('Mapa final'!$AB$46="Media",'Mapa final'!$AD$46="Moderado"),CONCATENATE("R30C",'Mapa final'!$R$46),"")</f>
        <v/>
      </c>
      <c r="N135" s="179" t="e">
        <f>IF(AND('Mapa final'!#REF!="Media",'Mapa final'!#REF!="Moderado"),CONCATENATE("R30C",'Mapa final'!#REF!),"")</f>
        <v>#REF!</v>
      </c>
      <c r="O135" s="180" t="e">
        <f>IF(AND('Mapa final'!#REF!="Media",'Mapa final'!#REF!="Moderado"),CONCATENATE("R30C",'Mapa final'!#REF!),"")</f>
        <v>#REF!</v>
      </c>
      <c r="P135" s="178" t="str">
        <f ca="1">IF(AND('Mapa final'!$AB$46="Media",'Mapa final'!$AD$46="Moderado"),CONCATENATE("R30C",'Mapa final'!$R$46),"")</f>
        <v/>
      </c>
      <c r="Q135" s="179" t="e">
        <f>IF(AND('Mapa final'!#REF!="Media",'Mapa final'!#REF!="Moderado"),CONCATENATE("R30C",'Mapa final'!#REF!),"")</f>
        <v>#REF!</v>
      </c>
      <c r="R135" s="180" t="e">
        <f>IF(AND('Mapa final'!#REF!="Media",'Mapa final'!#REF!="Moderado"),CONCATENATE("R30C",'Mapa final'!#REF!),"")</f>
        <v>#REF!</v>
      </c>
      <c r="S135" s="86" t="str">
        <f ca="1">IF(AND('Mapa final'!$AB$46="Media",'Mapa final'!$AD$46="Mayor"),CONCATENATE("R30C",'Mapa final'!$R$46),"")</f>
        <v/>
      </c>
      <c r="T135" s="40" t="e">
        <f>IF(AND('Mapa final'!#REF!="Media",'Mapa final'!#REF!="Mayor"),CONCATENATE("R30C",'Mapa final'!#REF!),"")</f>
        <v>#REF!</v>
      </c>
      <c r="U135" s="87" t="e">
        <f>IF(AND('Mapa final'!#REF!="Media",'Mapa final'!#REF!="Mayor"),CONCATENATE("R30C",'Mapa final'!#REF!),"")</f>
        <v>#REF!</v>
      </c>
      <c r="V135" s="172" t="str">
        <f ca="1">IF(AND('Mapa final'!$AB$46="Media",'Mapa final'!$AD$46="Catastrófico"),CONCATENATE("R30C",'Mapa final'!$R$46),"")</f>
        <v/>
      </c>
      <c r="W135" s="173" t="e">
        <f>IF(AND('Mapa final'!#REF!="Media",'Mapa final'!#REF!="Catastrófico"),CONCATENATE("R30C",'Mapa final'!#REF!),"")</f>
        <v>#REF!</v>
      </c>
      <c r="X135" s="174" t="e">
        <f>IF(AND('Mapa final'!#REF!="Media",'Mapa final'!#REF!="Catastrófico"),CONCATENATE("R30C",'Mapa final'!#REF!),"")</f>
        <v>#REF!</v>
      </c>
      <c r="Y135" s="41"/>
      <c r="Z135" s="328"/>
      <c r="AA135" s="329"/>
      <c r="AB135" s="329"/>
      <c r="AC135" s="329"/>
      <c r="AD135" s="329"/>
      <c r="AE135" s="330"/>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row>
    <row r="136" spans="1:61" ht="15" customHeight="1" x14ac:dyDescent="0.25">
      <c r="A136" s="41"/>
      <c r="B136" s="308"/>
      <c r="C136" s="309"/>
      <c r="D136" s="310"/>
      <c r="E136" s="295"/>
      <c r="F136" s="294"/>
      <c r="G136" s="294"/>
      <c r="H136" s="294"/>
      <c r="I136" s="294"/>
      <c r="J136" s="178" t="str">
        <f>IF(AND('Mapa final'!$AB$47="Media",'Mapa final'!$AD$47="Moderado"),CONCATENATE("R31C",'Mapa final'!$R$47),"")</f>
        <v>R31C1</v>
      </c>
      <c r="K136" s="179" t="e">
        <f>IF(AND('Mapa final'!#REF!="Media",'Mapa final'!#REF!="Moderado"),CONCATENATE("R31C",'Mapa final'!#REF!),"")</f>
        <v>#REF!</v>
      </c>
      <c r="L136" s="179" t="e">
        <f>IF(AND('Mapa final'!#REF!="Media",'Mapa final'!#REF!="Moderado"),CONCATENATE("R31C",'Mapa final'!#REF!),"")</f>
        <v>#REF!</v>
      </c>
      <c r="M136" s="178" t="str">
        <f>IF(AND('Mapa final'!$AB$47="Media",'Mapa final'!$AD$47="Moderado"),CONCATENATE("R31C",'Mapa final'!$R$47),"")</f>
        <v>R31C1</v>
      </c>
      <c r="N136" s="179" t="e">
        <f>IF(AND('Mapa final'!#REF!="Media",'Mapa final'!#REF!="Moderado"),CONCATENATE("R31C",'Mapa final'!#REF!),"")</f>
        <v>#REF!</v>
      </c>
      <c r="O136" s="179" t="e">
        <f>IF(AND('Mapa final'!#REF!="Media",'Mapa final'!#REF!="Moderado"),CONCATENATE("R31C",'Mapa final'!#REF!),"")</f>
        <v>#REF!</v>
      </c>
      <c r="P136" s="178" t="str">
        <f>IF(AND('Mapa final'!$AB$47="Media",'Mapa final'!$AD$47="Moderado"),CONCATENATE("R31C",'Mapa final'!$R$47),"")</f>
        <v>R31C1</v>
      </c>
      <c r="Q136" s="179" t="e">
        <f>IF(AND('Mapa final'!#REF!="Media",'Mapa final'!#REF!="Moderado"),CONCATENATE("R31C",'Mapa final'!#REF!),"")</f>
        <v>#REF!</v>
      </c>
      <c r="R136" s="179" t="e">
        <f>IF(AND('Mapa final'!#REF!="Media",'Mapa final'!#REF!="Moderado"),CONCATENATE("R31C",'Mapa final'!#REF!),"")</f>
        <v>#REF!</v>
      </c>
      <c r="S136" s="86" t="str">
        <f>IF(AND('Mapa final'!$AB$47="Media",'Mapa final'!$AD$47="Mayor"),CONCATENATE("R31C",'Mapa final'!$R$47),"")</f>
        <v/>
      </c>
      <c r="T136" s="40" t="e">
        <f>IF(AND('Mapa final'!#REF!="Media",'Mapa final'!#REF!="Mayor"),CONCATENATE("R31C",'Mapa final'!#REF!),"")</f>
        <v>#REF!</v>
      </c>
      <c r="U136" s="40" t="e">
        <f>IF(AND('Mapa final'!#REF!="Media",'Mapa final'!#REF!="Mayor"),CONCATENATE("R31C",'Mapa final'!#REF!),"")</f>
        <v>#REF!</v>
      </c>
      <c r="V136" s="172" t="str">
        <f>IF(AND('Mapa final'!$AB$47="Media",'Mapa final'!$AD$47="Catastrófico"),CONCATENATE("R31C",'Mapa final'!$R$47),"")</f>
        <v/>
      </c>
      <c r="W136" s="173" t="e">
        <f>IF(AND('Mapa final'!#REF!="Media",'Mapa final'!#REF!="Catastrófico"),CONCATENATE("R31C",'Mapa final'!#REF!),"")</f>
        <v>#REF!</v>
      </c>
      <c r="X136" s="174" t="e">
        <f>IF(AND('Mapa final'!#REF!="Media",'Mapa final'!#REF!="Catastrófico"),CONCATENATE("R31C",'Mapa final'!#REF!),"")</f>
        <v>#REF!</v>
      </c>
      <c r="Y136" s="41"/>
      <c r="Z136" s="328"/>
      <c r="AA136" s="329"/>
      <c r="AB136" s="329"/>
      <c r="AC136" s="329"/>
      <c r="AD136" s="329"/>
      <c r="AE136" s="330"/>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row>
    <row r="137" spans="1:61" ht="15" customHeight="1" x14ac:dyDescent="0.25">
      <c r="A137" s="41"/>
      <c r="B137" s="308"/>
      <c r="C137" s="309"/>
      <c r="D137" s="310"/>
      <c r="E137" s="295"/>
      <c r="F137" s="294"/>
      <c r="G137" s="294"/>
      <c r="H137" s="294"/>
      <c r="I137" s="294"/>
      <c r="J137" s="178" t="str">
        <f ca="1">IF(AND('Mapa final'!$AB$48="Media",'Mapa final'!$AD$48="Moderado"),CONCATENATE("R32C",'Mapa final'!$R$48),"")</f>
        <v>R32C1</v>
      </c>
      <c r="K137" s="179" t="str">
        <f>IF(AND('Mapa final'!$AB$49="Media",'Mapa final'!$AD$49="Moderado"),CONCATENATE("R32C",'Mapa final'!$R$49),"")</f>
        <v/>
      </c>
      <c r="L137" s="180" t="e">
        <f>IF(AND('Mapa final'!#REF!="Media",'Mapa final'!#REF!="Moderado"),CONCATENATE("R32C",'Mapa final'!#REF!),"")</f>
        <v>#REF!</v>
      </c>
      <c r="M137" s="178" t="str">
        <f ca="1">IF(AND('Mapa final'!$AB$48="Media",'Mapa final'!$AD$48="Moderado"),CONCATENATE("R32C",'Mapa final'!$R$48),"")</f>
        <v>R32C1</v>
      </c>
      <c r="N137" s="179" t="str">
        <f>IF(AND('Mapa final'!$AB$49="Media",'Mapa final'!$AD$49="Moderado"),CONCATENATE("R32C",'Mapa final'!$R$49),"")</f>
        <v/>
      </c>
      <c r="O137" s="180" t="e">
        <f>IF(AND('Mapa final'!#REF!="Media",'Mapa final'!#REF!="Moderado"),CONCATENATE("R32C",'Mapa final'!#REF!),"")</f>
        <v>#REF!</v>
      </c>
      <c r="P137" s="178" t="str">
        <f ca="1">IF(AND('Mapa final'!$AB$48="Media",'Mapa final'!$AD$48="Moderado"),CONCATENATE("R32C",'Mapa final'!$R$48),"")</f>
        <v>R32C1</v>
      </c>
      <c r="Q137" s="179" t="str">
        <f>IF(AND('Mapa final'!$AB$49="Media",'Mapa final'!$AD$49="Moderado"),CONCATENATE("R32C",'Mapa final'!$R$49),"")</f>
        <v/>
      </c>
      <c r="R137" s="180" t="e">
        <f>IF(AND('Mapa final'!#REF!="Media",'Mapa final'!#REF!="Moderado"),CONCATENATE("R32C",'Mapa final'!#REF!),"")</f>
        <v>#REF!</v>
      </c>
      <c r="S137" s="86" t="str">
        <f ca="1">IF(AND('Mapa final'!$AB$48="Media",'Mapa final'!$AD$48="Mayor"),CONCATENATE("R32C",'Mapa final'!$R$48),"")</f>
        <v/>
      </c>
      <c r="T137" s="40" t="str">
        <f>IF(AND('Mapa final'!$AB$49="Media",'Mapa final'!$AD$49="Mayor"),CONCATENATE("R32C",'Mapa final'!$R$49),"")</f>
        <v/>
      </c>
      <c r="U137" s="87" t="e">
        <f>IF(AND('Mapa final'!#REF!="Media",'Mapa final'!#REF!="Mayor"),CONCATENATE("R32C",'Mapa final'!#REF!),"")</f>
        <v>#REF!</v>
      </c>
      <c r="V137" s="172" t="str">
        <f ca="1">IF(AND('Mapa final'!$AB$48="Media",'Mapa final'!$AD$48="Catastrófico"),CONCATENATE("R32C",'Mapa final'!$R$48),"")</f>
        <v/>
      </c>
      <c r="W137" s="173" t="str">
        <f>IF(AND('Mapa final'!$AB$49="Media",'Mapa final'!$AD$49="Catastrófico"),CONCATENATE("R32C",'Mapa final'!$R$49),"")</f>
        <v/>
      </c>
      <c r="X137" s="174" t="e">
        <f>IF(AND('Mapa final'!#REF!="Media",'Mapa final'!#REF!="Catastrófico"),CONCATENATE("R32C",'Mapa final'!#REF!),"")</f>
        <v>#REF!</v>
      </c>
      <c r="Y137" s="41"/>
      <c r="Z137" s="328"/>
      <c r="AA137" s="329"/>
      <c r="AB137" s="329"/>
      <c r="AC137" s="329"/>
      <c r="AD137" s="329"/>
      <c r="AE137" s="330"/>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row>
    <row r="138" spans="1:61" ht="15" customHeight="1" x14ac:dyDescent="0.25">
      <c r="A138" s="41"/>
      <c r="B138" s="308"/>
      <c r="C138" s="309"/>
      <c r="D138" s="310"/>
      <c r="E138" s="295"/>
      <c r="F138" s="294"/>
      <c r="G138" s="294"/>
      <c r="H138" s="294"/>
      <c r="I138" s="294"/>
      <c r="J138" s="178" t="str">
        <f ca="1">IF(AND('Mapa final'!$AB$50="Media",'Mapa final'!$AD$50="Moderado"),CONCATENATE("R33C",'Mapa final'!$R$50),"")</f>
        <v/>
      </c>
      <c r="K138" s="179" t="str">
        <f>IF(AND('Mapa final'!$AB$51="Media",'Mapa final'!$AD$51="Moderado"),CONCATENATE("R33C",'Mapa final'!$R$51),"")</f>
        <v/>
      </c>
      <c r="L138" s="180" t="e">
        <f>IF(AND('Mapa final'!#REF!="Media",'Mapa final'!#REF!="Moderado"),CONCATENATE("R33C",'Mapa final'!#REF!),"")</f>
        <v>#REF!</v>
      </c>
      <c r="M138" s="178" t="str">
        <f ca="1">IF(AND('Mapa final'!$AB$50="Media",'Mapa final'!$AD$50="Moderado"),CONCATENATE("R33C",'Mapa final'!$R$50),"")</f>
        <v/>
      </c>
      <c r="N138" s="179" t="str">
        <f>IF(AND('Mapa final'!$AB$51="Media",'Mapa final'!$AD$51="Moderado"),CONCATENATE("R33C",'Mapa final'!$R$51),"")</f>
        <v/>
      </c>
      <c r="O138" s="180" t="e">
        <f>IF(AND('Mapa final'!#REF!="Media",'Mapa final'!#REF!="Moderado"),CONCATENATE("R33C",'Mapa final'!#REF!),"")</f>
        <v>#REF!</v>
      </c>
      <c r="P138" s="178" t="str">
        <f ca="1">IF(AND('Mapa final'!$AB$50="Media",'Mapa final'!$AD$50="Moderado"),CONCATENATE("R33C",'Mapa final'!$R$50),"")</f>
        <v/>
      </c>
      <c r="Q138" s="179" t="str">
        <f>IF(AND('Mapa final'!$AB$51="Media",'Mapa final'!$AD$51="Moderado"),CONCATENATE("R33C",'Mapa final'!$R$51),"")</f>
        <v/>
      </c>
      <c r="R138" s="180" t="e">
        <f>IF(AND('Mapa final'!#REF!="Media",'Mapa final'!#REF!="Moderado"),CONCATENATE("R33C",'Mapa final'!#REF!),"")</f>
        <v>#REF!</v>
      </c>
      <c r="S138" s="86" t="str">
        <f ca="1">IF(AND('Mapa final'!$AB$50="Media",'Mapa final'!$AD$50="Mayor"),CONCATENATE("R33C",'Mapa final'!$R$50),"")</f>
        <v/>
      </c>
      <c r="T138" s="40" t="str">
        <f>IF(AND('Mapa final'!$AB$51="Media",'Mapa final'!$AD$51="Mayor"),CONCATENATE("R33C",'Mapa final'!$R$51),"")</f>
        <v/>
      </c>
      <c r="U138" s="87" t="e">
        <f>IF(AND('Mapa final'!#REF!="Media",'Mapa final'!#REF!="Mayor"),CONCATENATE("R33C",'Mapa final'!#REF!),"")</f>
        <v>#REF!</v>
      </c>
      <c r="V138" s="172" t="str">
        <f ca="1">IF(AND('Mapa final'!$AB$50="Media",'Mapa final'!$AD$50="Catastrófico"),CONCATENATE("R33C",'Mapa final'!$R$50),"")</f>
        <v/>
      </c>
      <c r="W138" s="173" t="str">
        <f>IF(AND('Mapa final'!$AB$51="Media",'Mapa final'!$AD$51="Catastrófico"),CONCATENATE("R33C",'Mapa final'!$R$51),"")</f>
        <v/>
      </c>
      <c r="X138" s="174" t="e">
        <f>IF(AND('Mapa final'!#REF!="Media",'Mapa final'!#REF!="Catastrófico"),CONCATENATE("R33C",'Mapa final'!#REF!),"")</f>
        <v>#REF!</v>
      </c>
      <c r="Y138" s="41"/>
      <c r="Z138" s="328"/>
      <c r="AA138" s="329"/>
      <c r="AB138" s="329"/>
      <c r="AC138" s="329"/>
      <c r="AD138" s="329"/>
      <c r="AE138" s="330"/>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row>
    <row r="139" spans="1:61" ht="15" customHeight="1" x14ac:dyDescent="0.25">
      <c r="A139" s="41"/>
      <c r="B139" s="308"/>
      <c r="C139" s="309"/>
      <c r="D139" s="310"/>
      <c r="E139" s="295"/>
      <c r="F139" s="294"/>
      <c r="G139" s="294"/>
      <c r="H139" s="294"/>
      <c r="I139" s="294"/>
      <c r="J139" s="178" t="str">
        <f ca="1">IF(AND('Mapa final'!$AB$52="Media",'Mapa final'!$AD$52="Moderado"),CONCATENATE("R34C",'Mapa final'!$R$52),"")</f>
        <v/>
      </c>
      <c r="K139" s="179" t="str">
        <f>IF(AND('Mapa final'!$AB$53="Media",'Mapa final'!$AD$53="Moderado"),CONCATENATE("R34C",'Mapa final'!$R$53),"")</f>
        <v/>
      </c>
      <c r="L139" s="180" t="e">
        <f>IF(AND('Mapa final'!#REF!="Media",'Mapa final'!#REF!="Moderado"),CONCATENATE("R34C",'Mapa final'!#REF!),"")</f>
        <v>#REF!</v>
      </c>
      <c r="M139" s="178" t="str">
        <f ca="1">IF(AND('Mapa final'!$AB$52="Media",'Mapa final'!$AD$52="Moderado"),CONCATENATE("R34C",'Mapa final'!$R$52),"")</f>
        <v/>
      </c>
      <c r="N139" s="179" t="str">
        <f>IF(AND('Mapa final'!$AB$53="Media",'Mapa final'!$AD$53="Moderado"),CONCATENATE("R34C",'Mapa final'!$R$53),"")</f>
        <v/>
      </c>
      <c r="O139" s="180" t="e">
        <f>IF(AND('Mapa final'!#REF!="Media",'Mapa final'!#REF!="Moderado"),CONCATENATE("R34C",'Mapa final'!#REF!),"")</f>
        <v>#REF!</v>
      </c>
      <c r="P139" s="178" t="str">
        <f ca="1">IF(AND('Mapa final'!$AB$52="Media",'Mapa final'!$AD$52="Moderado"),CONCATENATE("R34C",'Mapa final'!$R$52),"")</f>
        <v/>
      </c>
      <c r="Q139" s="179" t="str">
        <f>IF(AND('Mapa final'!$AB$53="Media",'Mapa final'!$AD$53="Moderado"),CONCATENATE("R34C",'Mapa final'!$R$53),"")</f>
        <v/>
      </c>
      <c r="R139" s="180" t="e">
        <f>IF(AND('Mapa final'!#REF!="Media",'Mapa final'!#REF!="Moderado"),CONCATENATE("R34C",'Mapa final'!#REF!),"")</f>
        <v>#REF!</v>
      </c>
      <c r="S139" s="86" t="str">
        <f ca="1">IF(AND('Mapa final'!$AB$52="Media",'Mapa final'!$AD$52="Mayor"),CONCATENATE("R34C",'Mapa final'!$R$52),"")</f>
        <v/>
      </c>
      <c r="T139" s="40" t="str">
        <f>IF(AND('Mapa final'!$AB$53="Media",'Mapa final'!$AD$53="Mayor"),CONCATENATE("R34C",'Mapa final'!$R$53),"")</f>
        <v/>
      </c>
      <c r="U139" s="87" t="e">
        <f>IF(AND('Mapa final'!#REF!="Media",'Mapa final'!#REF!="Mayor"),CONCATENATE("R34C",'Mapa final'!#REF!),"")</f>
        <v>#REF!</v>
      </c>
      <c r="V139" s="172" t="str">
        <f ca="1">IF(AND('Mapa final'!$AB$52="Media",'Mapa final'!$AD$52="Catastrófico"),CONCATENATE("R34C",'Mapa final'!$R$52),"")</f>
        <v/>
      </c>
      <c r="W139" s="173" t="str">
        <f>IF(AND('Mapa final'!$AB$53="Media",'Mapa final'!$AD$53="Catastrófico"),CONCATENATE("R34C",'Mapa final'!$R$53),"")</f>
        <v/>
      </c>
      <c r="X139" s="174" t="e">
        <f>IF(AND('Mapa final'!#REF!="Media",'Mapa final'!#REF!="Catastrófico"),CONCATENATE("R34C",'Mapa final'!#REF!),"")</f>
        <v>#REF!</v>
      </c>
      <c r="Y139" s="41"/>
      <c r="Z139" s="328"/>
      <c r="AA139" s="329"/>
      <c r="AB139" s="329"/>
      <c r="AC139" s="329"/>
      <c r="AD139" s="329"/>
      <c r="AE139" s="330"/>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41"/>
    </row>
    <row r="140" spans="1:61" ht="15" customHeight="1" x14ac:dyDescent="0.25">
      <c r="A140" s="41"/>
      <c r="B140" s="308"/>
      <c r="C140" s="309"/>
      <c r="D140" s="310"/>
      <c r="E140" s="295"/>
      <c r="F140" s="294"/>
      <c r="G140" s="294"/>
      <c r="H140" s="294"/>
      <c r="I140" s="294"/>
      <c r="J140" s="178" t="str">
        <f ca="1">IF(AND('Mapa final'!$AB$54="Media",'Mapa final'!$AD$54="Moderado"),CONCATENATE("R35C",'Mapa final'!$R$54),"")</f>
        <v/>
      </c>
      <c r="K140" s="179" t="str">
        <f>IF(AND('Mapa final'!$AB$55="Media",'Mapa final'!$AD$55="Moderado"),CONCATENATE("R35C",'Mapa final'!$R$55),"")</f>
        <v/>
      </c>
      <c r="L140" s="180" t="e">
        <f>IF(AND('Mapa final'!#REF!="Media",'Mapa final'!#REF!="Moderado"),CONCATENATE("R35C",'Mapa final'!#REF!),"")</f>
        <v>#REF!</v>
      </c>
      <c r="M140" s="178" t="str">
        <f ca="1">IF(AND('Mapa final'!$AB$54="Media",'Mapa final'!$AD$54="Moderado"),CONCATENATE("R35C",'Mapa final'!$R$54),"")</f>
        <v/>
      </c>
      <c r="N140" s="179" t="str">
        <f>IF(AND('Mapa final'!$AB$55="Media",'Mapa final'!$AD$55="Moderado"),CONCATENATE("R35C",'Mapa final'!$R$55),"")</f>
        <v/>
      </c>
      <c r="O140" s="180" t="e">
        <f>IF(AND('Mapa final'!#REF!="Media",'Mapa final'!#REF!="Moderado"),CONCATENATE("R35C",'Mapa final'!#REF!),"")</f>
        <v>#REF!</v>
      </c>
      <c r="P140" s="178" t="str">
        <f ca="1">IF(AND('Mapa final'!$AB$54="Media",'Mapa final'!$AD$54="Moderado"),CONCATENATE("R35C",'Mapa final'!$R$54),"")</f>
        <v/>
      </c>
      <c r="Q140" s="179" t="str">
        <f>IF(AND('Mapa final'!$AB$55="Media",'Mapa final'!$AD$55="Moderado"),CONCATENATE("R35C",'Mapa final'!$R$55),"")</f>
        <v/>
      </c>
      <c r="R140" s="180" t="e">
        <f>IF(AND('Mapa final'!#REF!="Media",'Mapa final'!#REF!="Moderado"),CONCATENATE("R35C",'Mapa final'!#REF!),"")</f>
        <v>#REF!</v>
      </c>
      <c r="S140" s="86" t="str">
        <f ca="1">IF(AND('Mapa final'!$AB$54="Media",'Mapa final'!$AD$54="Mayor"),CONCATENATE("R35C",'Mapa final'!$R$54),"")</f>
        <v/>
      </c>
      <c r="T140" s="40" t="str">
        <f>IF(AND('Mapa final'!$AB$55="Media",'Mapa final'!$AD$55="Mayor"),CONCATENATE("R35C",'Mapa final'!$R$55),"")</f>
        <v/>
      </c>
      <c r="U140" s="87" t="e">
        <f>IF(AND('Mapa final'!#REF!="Media",'Mapa final'!#REF!="Mayor"),CONCATENATE("R35C",'Mapa final'!#REF!),"")</f>
        <v>#REF!</v>
      </c>
      <c r="V140" s="172" t="str">
        <f ca="1">IF(AND('Mapa final'!$AB$54="Media",'Mapa final'!$AD$54="Catastrófico"),CONCATENATE("R35C",'Mapa final'!$R$54),"")</f>
        <v/>
      </c>
      <c r="W140" s="173" t="str">
        <f>IF(AND('Mapa final'!$AB$55="Media",'Mapa final'!$AD$55="Catastrófico"),CONCATENATE("R35C",'Mapa final'!$R$55),"")</f>
        <v/>
      </c>
      <c r="X140" s="174" t="e">
        <f>IF(AND('Mapa final'!#REF!="Media",'Mapa final'!#REF!="Catastrófico"),CONCATENATE("R35C",'Mapa final'!#REF!),"")</f>
        <v>#REF!</v>
      </c>
      <c r="Y140" s="41"/>
      <c r="Z140" s="328"/>
      <c r="AA140" s="329"/>
      <c r="AB140" s="329"/>
      <c r="AC140" s="329"/>
      <c r="AD140" s="329"/>
      <c r="AE140" s="330"/>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row>
    <row r="141" spans="1:61" ht="15" customHeight="1" x14ac:dyDescent="0.25">
      <c r="A141" s="41"/>
      <c r="B141" s="308"/>
      <c r="C141" s="309"/>
      <c r="D141" s="310"/>
      <c r="E141" s="295"/>
      <c r="F141" s="294"/>
      <c r="G141" s="294"/>
      <c r="H141" s="294"/>
      <c r="I141" s="294"/>
      <c r="J141" s="178" t="str">
        <f ca="1">IF(AND('Mapa final'!$AB$56="Media",'Mapa final'!$AD$56="Moderado"),CONCATENATE("R36C",'Mapa final'!$R$56),"")</f>
        <v/>
      </c>
      <c r="K141" s="179" t="str">
        <f>IF(AND('Mapa final'!$AB$57="Media",'Mapa final'!$AD$57="Moderado"),CONCATENATE("R36C",'Mapa final'!$R$57),"")</f>
        <v/>
      </c>
      <c r="L141" s="180" t="e">
        <f>IF(AND('Mapa final'!#REF!="Media",'Mapa final'!#REF!="Moderado"),CONCATENATE("R36C",'Mapa final'!#REF!),"")</f>
        <v>#REF!</v>
      </c>
      <c r="M141" s="178" t="str">
        <f ca="1">IF(AND('Mapa final'!$AB$56="Media",'Mapa final'!$AD$56="Moderado"),CONCATENATE("R36C",'Mapa final'!$R$56),"")</f>
        <v/>
      </c>
      <c r="N141" s="179" t="str">
        <f>IF(AND('Mapa final'!$AB$57="Media",'Mapa final'!$AD$57="Moderado"),CONCATENATE("R36C",'Mapa final'!$R$57),"")</f>
        <v/>
      </c>
      <c r="O141" s="180" t="e">
        <f>IF(AND('Mapa final'!#REF!="Media",'Mapa final'!#REF!="Moderado"),CONCATENATE("R36C",'Mapa final'!#REF!),"")</f>
        <v>#REF!</v>
      </c>
      <c r="P141" s="178" t="str">
        <f ca="1">IF(AND('Mapa final'!$AB$56="Media",'Mapa final'!$AD$56="Moderado"),CONCATENATE("R36C",'Mapa final'!$R$56),"")</f>
        <v/>
      </c>
      <c r="Q141" s="179" t="str">
        <f>IF(AND('Mapa final'!$AB$57="Media",'Mapa final'!$AD$57="Moderado"),CONCATENATE("R36C",'Mapa final'!$R$57),"")</f>
        <v/>
      </c>
      <c r="R141" s="180" t="e">
        <f>IF(AND('Mapa final'!#REF!="Media",'Mapa final'!#REF!="Moderado"),CONCATENATE("R36C",'Mapa final'!#REF!),"")</f>
        <v>#REF!</v>
      </c>
      <c r="S141" s="86" t="str">
        <f ca="1">IF(AND('Mapa final'!$AB$56="Media",'Mapa final'!$AD$56="Mayor"),CONCATENATE("R36C",'Mapa final'!$R$56),"")</f>
        <v/>
      </c>
      <c r="T141" s="40" t="str">
        <f>IF(AND('Mapa final'!$AB$57="Media",'Mapa final'!$AD$57="Mayor"),CONCATENATE("R36C",'Mapa final'!$R$57),"")</f>
        <v/>
      </c>
      <c r="U141" s="87" t="e">
        <f>IF(AND('Mapa final'!#REF!="Media",'Mapa final'!#REF!="Mayor"),CONCATENATE("R36C",'Mapa final'!#REF!),"")</f>
        <v>#REF!</v>
      </c>
      <c r="V141" s="172" t="str">
        <f ca="1">IF(AND('Mapa final'!$AB$56="Media",'Mapa final'!$AD$56="Catastrófico"),CONCATENATE("R36C",'Mapa final'!$R$56),"")</f>
        <v/>
      </c>
      <c r="W141" s="173" t="str">
        <f>IF(AND('Mapa final'!$AB$57="Media",'Mapa final'!$AD$57="Catastrófico"),CONCATENATE("R36C",'Mapa final'!$R$57),"")</f>
        <v/>
      </c>
      <c r="X141" s="174" t="e">
        <f>IF(AND('Mapa final'!#REF!="Media",'Mapa final'!#REF!="Catastrófico"),CONCATENATE("R36C",'Mapa final'!#REF!),"")</f>
        <v>#REF!</v>
      </c>
      <c r="Y141" s="41"/>
      <c r="Z141" s="328"/>
      <c r="AA141" s="329"/>
      <c r="AB141" s="329"/>
      <c r="AC141" s="329"/>
      <c r="AD141" s="329"/>
      <c r="AE141" s="330"/>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row>
    <row r="142" spans="1:61" ht="15" customHeight="1" x14ac:dyDescent="0.25">
      <c r="A142" s="41"/>
      <c r="B142" s="308"/>
      <c r="C142" s="309"/>
      <c r="D142" s="310"/>
      <c r="E142" s="295"/>
      <c r="F142" s="294"/>
      <c r="G142" s="294"/>
      <c r="H142" s="294"/>
      <c r="I142" s="294"/>
      <c r="J142" s="178" t="str">
        <f ca="1">IF(AND('Mapa final'!$AB$58="Media",'Mapa final'!$AD$58="Moderado"),CONCATENATE("R37C",'Mapa final'!$R$58),"")</f>
        <v>R37C1</v>
      </c>
      <c r="K142" s="179" t="str">
        <f>IF(AND('Mapa final'!$AB$59="Media",'Mapa final'!$AD$59="Moderado"),CONCATENATE("R37C",'Mapa final'!$R$59),"")</f>
        <v/>
      </c>
      <c r="L142" s="180" t="str">
        <f>IF(AND('Mapa final'!$AB$60="Media",'Mapa final'!$AD$60="Moderado"),CONCATENATE("R37C",'Mapa final'!$R$60),"")</f>
        <v/>
      </c>
      <c r="M142" s="178" t="str">
        <f ca="1">IF(AND('Mapa final'!$AB$58="Media",'Mapa final'!$AD$58="Moderado"),CONCATENATE("R37C",'Mapa final'!$R$58),"")</f>
        <v>R37C1</v>
      </c>
      <c r="N142" s="179" t="str">
        <f>IF(AND('Mapa final'!$AB$59="Media",'Mapa final'!$AD$59="Moderado"),CONCATENATE("R37C",'Mapa final'!$R$59),"")</f>
        <v/>
      </c>
      <c r="O142" s="180" t="str">
        <f>IF(AND('Mapa final'!$AB$60="Media",'Mapa final'!$AD$60="Moderado"),CONCATENATE("R37C",'Mapa final'!$R$60),"")</f>
        <v/>
      </c>
      <c r="P142" s="178" t="str">
        <f ca="1">IF(AND('Mapa final'!$AB$58="Media",'Mapa final'!$AD$58="Moderado"),CONCATENATE("R37C",'Mapa final'!$R$58),"")</f>
        <v>R37C1</v>
      </c>
      <c r="Q142" s="179" t="str">
        <f>IF(AND('Mapa final'!$AB$59="Media",'Mapa final'!$AD$59="Moderado"),CONCATENATE("R37C",'Mapa final'!$R$59),"")</f>
        <v/>
      </c>
      <c r="R142" s="180" t="str">
        <f>IF(AND('Mapa final'!$AB$60="Media",'Mapa final'!$AD$60="Moderado"),CONCATENATE("R37C",'Mapa final'!$R$60),"")</f>
        <v/>
      </c>
      <c r="S142" s="86" t="str">
        <f ca="1">IF(AND('Mapa final'!$AB$58="Media",'Mapa final'!$AD$58="Mayor"),CONCATENATE("R37C",'Mapa final'!$R$58),"")</f>
        <v/>
      </c>
      <c r="T142" s="40" t="str">
        <f>IF(AND('Mapa final'!$AB$59="Media",'Mapa final'!$AD$59="Mayor"),CONCATENATE("R37C",'Mapa final'!$R$59),"")</f>
        <v/>
      </c>
      <c r="U142" s="87" t="str">
        <f>IF(AND('Mapa final'!$AB$60="Media",'Mapa final'!$AD$60="Mayor"),CONCATENATE("R37C",'Mapa final'!$R$60),"")</f>
        <v/>
      </c>
      <c r="V142" s="172" t="str">
        <f ca="1">IF(AND('Mapa final'!$AB$58="Media",'Mapa final'!$AD$58="Catastrófico"),CONCATENATE("R37C",'Mapa final'!$R$58),"")</f>
        <v/>
      </c>
      <c r="W142" s="173" t="str">
        <f>IF(AND('Mapa final'!$AB$59="Media",'Mapa final'!$AD$59="Catastrófico"),CONCATENATE("R37C",'Mapa final'!$R$59),"")</f>
        <v/>
      </c>
      <c r="X142" s="174" t="str">
        <f>IF(AND('Mapa final'!$AB$60="Media",'Mapa final'!$AD$60="Catastrófico"),CONCATENATE("R37C",'Mapa final'!$R$60),"")</f>
        <v/>
      </c>
      <c r="Y142" s="41"/>
      <c r="Z142" s="328"/>
      <c r="AA142" s="329"/>
      <c r="AB142" s="329"/>
      <c r="AC142" s="329"/>
      <c r="AD142" s="329"/>
      <c r="AE142" s="330"/>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row>
    <row r="143" spans="1:61" ht="15" customHeight="1" x14ac:dyDescent="0.25">
      <c r="A143" s="41"/>
      <c r="B143" s="308"/>
      <c r="C143" s="309"/>
      <c r="D143" s="310"/>
      <c r="E143" s="295"/>
      <c r="F143" s="294"/>
      <c r="G143" s="294"/>
      <c r="H143" s="294"/>
      <c r="I143" s="294"/>
      <c r="J143" s="178" t="str">
        <f ca="1">IF(AND('Mapa final'!$AB$61="Media",'Mapa final'!$AD$61="Moderado"),CONCATENATE("R39C",'Mapa final'!$R$61),"")</f>
        <v/>
      </c>
      <c r="K143" s="179" t="str">
        <f>IF(AND('Mapa final'!$AB$62="Media",'Mapa final'!$AD$62="Moderado"),CONCATENATE("R38C",'Mapa final'!$R$62),"")</f>
        <v/>
      </c>
      <c r="L143" s="180" t="e">
        <f>IF(AND('Mapa final'!#REF!="Media",'Mapa final'!#REF!="Moderado"),CONCATENATE("R38C",'Mapa final'!#REF!),"")</f>
        <v>#REF!</v>
      </c>
      <c r="M143" s="178" t="str">
        <f ca="1">IF(AND('Mapa final'!$AB$61="Media",'Mapa final'!$AD$61="Moderado"),CONCATENATE("R39C",'Mapa final'!$R$61),"")</f>
        <v/>
      </c>
      <c r="N143" s="179" t="str">
        <f>IF(AND('Mapa final'!$AB$62="Media",'Mapa final'!$AD$62="Moderado"),CONCATENATE("R38C",'Mapa final'!$R$62),"")</f>
        <v/>
      </c>
      <c r="O143" s="180" t="e">
        <f>IF(AND('Mapa final'!#REF!="Media",'Mapa final'!#REF!="Moderado"),CONCATENATE("R38C",'Mapa final'!#REF!),"")</f>
        <v>#REF!</v>
      </c>
      <c r="P143" s="178" t="str">
        <f ca="1">IF(AND('Mapa final'!$AB$61="Media",'Mapa final'!$AD$61="Moderado"),CONCATENATE("R39C",'Mapa final'!$R$61),"")</f>
        <v/>
      </c>
      <c r="Q143" s="179" t="str">
        <f>IF(AND('Mapa final'!$AB$62="Media",'Mapa final'!$AD$62="Moderado"),CONCATENATE("R38C",'Mapa final'!$R$62),"")</f>
        <v/>
      </c>
      <c r="R143" s="180" t="e">
        <f>IF(AND('Mapa final'!#REF!="Media",'Mapa final'!#REF!="Moderado"),CONCATENATE("R38C",'Mapa final'!#REF!),"")</f>
        <v>#REF!</v>
      </c>
      <c r="S143" s="86" t="str">
        <f ca="1">IF(AND('Mapa final'!$AB$61="Media",'Mapa final'!$AD$61="Mayor"),CONCATENATE("R39C",'Mapa final'!$R$61),"")</f>
        <v/>
      </c>
      <c r="T143" s="40" t="str">
        <f>IF(AND('Mapa final'!$AB$62="Media",'Mapa final'!$AD$62="Mayor"),CONCATENATE("R38C",'Mapa final'!$R$62),"")</f>
        <v/>
      </c>
      <c r="U143" s="87" t="e">
        <f>IF(AND('Mapa final'!#REF!="Media",'Mapa final'!#REF!="Mayor"),CONCATENATE("R38C",'Mapa final'!#REF!),"")</f>
        <v>#REF!</v>
      </c>
      <c r="V143" s="172" t="str">
        <f ca="1">IF(AND('Mapa final'!$AB$61="Media",'Mapa final'!$AD$61="Catastrófico"),CONCATENATE("R39C",'Mapa final'!$R$61),"")</f>
        <v/>
      </c>
      <c r="W143" s="173" t="str">
        <f>IF(AND('Mapa final'!$AB$62="Media",'Mapa final'!$AD$62="Catastrófico"),CONCATENATE("R38C",'Mapa final'!$R$62),"")</f>
        <v/>
      </c>
      <c r="X143" s="174" t="e">
        <f>IF(AND('Mapa final'!#REF!="Media",'Mapa final'!#REF!="Catastrófico"),CONCATENATE("R38C",'Mapa final'!#REF!),"")</f>
        <v>#REF!</v>
      </c>
      <c r="Y143" s="41"/>
      <c r="Z143" s="328"/>
      <c r="AA143" s="329"/>
      <c r="AB143" s="329"/>
      <c r="AC143" s="329"/>
      <c r="AD143" s="329"/>
      <c r="AE143" s="330"/>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row>
    <row r="144" spans="1:61" ht="15" customHeight="1" x14ac:dyDescent="0.25">
      <c r="A144" s="41"/>
      <c r="B144" s="308"/>
      <c r="C144" s="309"/>
      <c r="D144" s="310"/>
      <c r="E144" s="295"/>
      <c r="F144" s="294"/>
      <c r="G144" s="294"/>
      <c r="H144" s="294"/>
      <c r="I144" s="294"/>
      <c r="J144" s="178" t="str">
        <f ca="1">IF(AND('Mapa final'!$AB$63="Media",'Mapa final'!$AD$63="Moderado"),CONCATENATE("R40C",'Mapa final'!$R$63),"")</f>
        <v>R40C1</v>
      </c>
      <c r="K144" s="179" t="e">
        <f>IF(AND('Mapa final'!#REF!="Media",'Mapa final'!#REF!="Moderado"),CONCATENATE("R39C",'Mapa final'!#REF!),"")</f>
        <v>#REF!</v>
      </c>
      <c r="L144" s="180" t="e">
        <f>IF(AND('Mapa final'!#REF!="Media",'Mapa final'!#REF!="Moderado"),CONCATENATE("R39C",'Mapa final'!#REF!),"")</f>
        <v>#REF!</v>
      </c>
      <c r="M144" s="178" t="str">
        <f ca="1">IF(AND('Mapa final'!$AB$63="Media",'Mapa final'!$AD$63="Moderado"),CONCATENATE("R40C",'Mapa final'!$R$63),"")</f>
        <v>R40C1</v>
      </c>
      <c r="N144" s="179" t="e">
        <f>IF(AND('Mapa final'!#REF!="Media",'Mapa final'!#REF!="Moderado"),CONCATENATE("R39C",'Mapa final'!#REF!),"")</f>
        <v>#REF!</v>
      </c>
      <c r="O144" s="180" t="e">
        <f>IF(AND('Mapa final'!#REF!="Media",'Mapa final'!#REF!="Moderado"),CONCATENATE("R39C",'Mapa final'!#REF!),"")</f>
        <v>#REF!</v>
      </c>
      <c r="P144" s="178" t="str">
        <f ca="1">IF(AND('Mapa final'!$AB$63="Media",'Mapa final'!$AD$63="Moderado"),CONCATENATE("R40C",'Mapa final'!$R$63),"")</f>
        <v>R40C1</v>
      </c>
      <c r="Q144" s="179" t="e">
        <f>IF(AND('Mapa final'!#REF!="Media",'Mapa final'!#REF!="Moderado"),CONCATENATE("R39C",'Mapa final'!#REF!),"")</f>
        <v>#REF!</v>
      </c>
      <c r="R144" s="180" t="e">
        <f>IF(AND('Mapa final'!#REF!="Media",'Mapa final'!#REF!="Moderado"),CONCATENATE("R39C",'Mapa final'!#REF!),"")</f>
        <v>#REF!</v>
      </c>
      <c r="S144" s="86" t="str">
        <f ca="1">IF(AND('Mapa final'!$AB$63="Media",'Mapa final'!$AD$63="Mayor"),CONCATENATE("R40C",'Mapa final'!$R$63),"")</f>
        <v/>
      </c>
      <c r="T144" s="40" t="e">
        <f>IF(AND('Mapa final'!#REF!="Media",'Mapa final'!#REF!="Mayor"),CONCATENATE("R39C",'Mapa final'!#REF!),"")</f>
        <v>#REF!</v>
      </c>
      <c r="U144" s="87" t="e">
        <f>IF(AND('Mapa final'!#REF!="Media",'Mapa final'!#REF!="Mayor"),CONCATENATE("R39C",'Mapa final'!#REF!),"")</f>
        <v>#REF!</v>
      </c>
      <c r="V144" s="172" t="str">
        <f ca="1">IF(AND('Mapa final'!$AB$63="Media",'Mapa final'!$AD$63="Catastrófico"),CONCATENATE("R40C",'Mapa final'!$R$63),"")</f>
        <v/>
      </c>
      <c r="W144" s="173" t="e">
        <f>IF(AND('Mapa final'!#REF!="Media",'Mapa final'!#REF!="Catastrófico"),CONCATENATE("R39C",'Mapa final'!#REF!),"")</f>
        <v>#REF!</v>
      </c>
      <c r="X144" s="174" t="e">
        <f>IF(AND('Mapa final'!#REF!="Media",'Mapa final'!#REF!="Catastrófico"),CONCATENATE("R39C",'Mapa final'!#REF!),"")</f>
        <v>#REF!</v>
      </c>
      <c r="Y144" s="41"/>
      <c r="Z144" s="328"/>
      <c r="AA144" s="329"/>
      <c r="AB144" s="329"/>
      <c r="AC144" s="329"/>
      <c r="AD144" s="329"/>
      <c r="AE144" s="330"/>
      <c r="AF144" s="41"/>
      <c r="AG144" s="41"/>
      <c r="AH144" s="41"/>
      <c r="AI144" s="41"/>
      <c r="AJ144" s="41"/>
      <c r="AK144" s="41"/>
      <c r="AL144" s="41"/>
      <c r="AM144" s="41"/>
      <c r="AN144" s="41"/>
      <c r="AO144" s="41"/>
      <c r="AP144" s="41"/>
      <c r="AQ144" s="41"/>
      <c r="AR144" s="41"/>
      <c r="AS144" s="41"/>
      <c r="AT144" s="41"/>
      <c r="AU144" s="41"/>
      <c r="AV144" s="41"/>
      <c r="AW144" s="41"/>
      <c r="AX144" s="41"/>
      <c r="AY144" s="41"/>
      <c r="AZ144" s="41"/>
      <c r="BA144" s="41"/>
      <c r="BB144" s="41"/>
      <c r="BC144" s="41"/>
      <c r="BD144" s="41"/>
      <c r="BE144" s="41"/>
      <c r="BF144" s="41"/>
      <c r="BG144" s="41"/>
      <c r="BH144" s="41"/>
      <c r="BI144" s="41"/>
    </row>
    <row r="145" spans="1:61" ht="15" customHeight="1" x14ac:dyDescent="0.25">
      <c r="A145" s="41"/>
      <c r="B145" s="308"/>
      <c r="C145" s="309"/>
      <c r="D145" s="310"/>
      <c r="E145" s="295"/>
      <c r="F145" s="294"/>
      <c r="G145" s="294"/>
      <c r="H145" s="294"/>
      <c r="I145" s="294"/>
      <c r="J145" s="178" t="str">
        <f ca="1">IF(AND('Mapa final'!$AB$64="Media",'Mapa final'!$AD$64="Moderado"),CONCATENATE("R41C",'Mapa final'!$R$64),"")</f>
        <v/>
      </c>
      <c r="K145" s="179" t="e">
        <f>IF(AND('Mapa final'!#REF!="Media",'Mapa final'!#REF!="Moderado"),CONCATENATE("R40C",'Mapa final'!#REF!),"")</f>
        <v>#REF!</v>
      </c>
      <c r="L145" s="180" t="e">
        <f>IF(AND('Mapa final'!#REF!="Media",'Mapa final'!#REF!="Moderado"),CONCATENATE("R40C",'Mapa final'!#REF!),"")</f>
        <v>#REF!</v>
      </c>
      <c r="M145" s="178" t="str">
        <f ca="1">IF(AND('Mapa final'!$AB$64="Media",'Mapa final'!$AD$64="Moderado"),CONCATENATE("R41C",'Mapa final'!$R$64),"")</f>
        <v/>
      </c>
      <c r="N145" s="179" t="e">
        <f>IF(AND('Mapa final'!#REF!="Media",'Mapa final'!#REF!="Moderado"),CONCATENATE("R40C",'Mapa final'!#REF!),"")</f>
        <v>#REF!</v>
      </c>
      <c r="O145" s="180" t="e">
        <f>IF(AND('Mapa final'!#REF!="Media",'Mapa final'!#REF!="Moderado"),CONCATENATE("R40C",'Mapa final'!#REF!),"")</f>
        <v>#REF!</v>
      </c>
      <c r="P145" s="178" t="str">
        <f ca="1">IF(AND('Mapa final'!$AB$64="Media",'Mapa final'!$AD$64="Moderado"),CONCATENATE("R41C",'Mapa final'!$R$64),"")</f>
        <v/>
      </c>
      <c r="Q145" s="179" t="e">
        <f>IF(AND('Mapa final'!#REF!="Media",'Mapa final'!#REF!="Moderado"),CONCATENATE("R40C",'Mapa final'!#REF!),"")</f>
        <v>#REF!</v>
      </c>
      <c r="R145" s="180" t="e">
        <f>IF(AND('Mapa final'!#REF!="Media",'Mapa final'!#REF!="Moderado"),CONCATENATE("R40C",'Mapa final'!#REF!),"")</f>
        <v>#REF!</v>
      </c>
      <c r="S145" s="86" t="str">
        <f ca="1">IF(AND('Mapa final'!$AB$64="Media",'Mapa final'!$AD$64="Mayor"),CONCATENATE("R41C",'Mapa final'!$R$64),"")</f>
        <v/>
      </c>
      <c r="T145" s="40" t="e">
        <f>IF(AND('Mapa final'!#REF!="Media",'Mapa final'!#REF!="Mayor"),CONCATENATE("R40C",'Mapa final'!#REF!),"")</f>
        <v>#REF!</v>
      </c>
      <c r="U145" s="87" t="e">
        <f>IF(AND('Mapa final'!#REF!="Media",'Mapa final'!#REF!="Mayor"),CONCATENATE("R40C",'Mapa final'!#REF!),"")</f>
        <v>#REF!</v>
      </c>
      <c r="V145" s="172" t="str">
        <f ca="1">IF(AND('Mapa final'!$AB$64="Media",'Mapa final'!$AD$64="Catastrófico"),CONCATENATE("R41C",'Mapa final'!$R$64),"")</f>
        <v/>
      </c>
      <c r="W145" s="173" t="e">
        <f>IF(AND('Mapa final'!#REF!="Media",'Mapa final'!#REF!="Catastrófico"),CONCATENATE("R40C",'Mapa final'!#REF!),"")</f>
        <v>#REF!</v>
      </c>
      <c r="X145" s="174" t="e">
        <f>IF(AND('Mapa final'!#REF!="Media",'Mapa final'!#REF!="Catastrófico"),CONCATENATE("R40C",'Mapa final'!#REF!),"")</f>
        <v>#REF!</v>
      </c>
      <c r="Y145" s="41"/>
      <c r="Z145" s="328"/>
      <c r="AA145" s="329"/>
      <c r="AB145" s="329"/>
      <c r="AC145" s="329"/>
      <c r="AD145" s="329"/>
      <c r="AE145" s="330"/>
      <c r="AF145" s="41"/>
      <c r="AG145" s="41"/>
      <c r="AH145" s="41"/>
      <c r="AI145" s="41"/>
      <c r="AJ145" s="41"/>
      <c r="AK145" s="41"/>
      <c r="AL145" s="41"/>
      <c r="AM145" s="41"/>
      <c r="AN145" s="41"/>
      <c r="AO145" s="41"/>
      <c r="AP145" s="41"/>
      <c r="AQ145" s="41"/>
      <c r="AR145" s="41"/>
      <c r="AS145" s="41"/>
      <c r="AT145" s="41"/>
      <c r="AU145" s="41"/>
      <c r="AV145" s="41"/>
      <c r="AW145" s="41"/>
      <c r="AX145" s="41"/>
      <c r="AY145" s="41"/>
      <c r="AZ145" s="41"/>
      <c r="BA145" s="41"/>
      <c r="BB145" s="41"/>
      <c r="BC145" s="41"/>
      <c r="BD145" s="41"/>
      <c r="BE145" s="41"/>
      <c r="BF145" s="41"/>
      <c r="BG145" s="41"/>
      <c r="BH145" s="41"/>
      <c r="BI145" s="41"/>
    </row>
    <row r="146" spans="1:61" ht="15" customHeight="1" x14ac:dyDescent="0.25">
      <c r="A146" s="41"/>
      <c r="B146" s="308"/>
      <c r="C146" s="309"/>
      <c r="D146" s="310"/>
      <c r="E146" s="295"/>
      <c r="F146" s="294"/>
      <c r="G146" s="294"/>
      <c r="H146" s="294"/>
      <c r="I146" s="294"/>
      <c r="J146" s="178" t="str">
        <f ca="1">IF(AND('Mapa final'!$AB$65="Media",'Mapa final'!$AD$65="Moderado"),CONCATENATE("R42C",'Mapa final'!$R$65),"")</f>
        <v/>
      </c>
      <c r="K146" s="179" t="str">
        <f>IF(AND('Mapa final'!$AB$66="Media",'Mapa final'!$AD$66="Moderado"),CONCATENATE("R41C",'Mapa final'!$R$66),"")</f>
        <v/>
      </c>
      <c r="L146" s="180" t="str">
        <f>IF(AND('Mapa final'!$AB$67="Media",'Mapa final'!$AD$67="Moderado"),CONCATENATE("R41C",'Mapa final'!$R$67),"")</f>
        <v/>
      </c>
      <c r="M146" s="178" t="str">
        <f ca="1">IF(AND('Mapa final'!$AB$65="Media",'Mapa final'!$AD$65="Moderado"),CONCATENATE("R42C",'Mapa final'!$R$65),"")</f>
        <v/>
      </c>
      <c r="N146" s="179" t="str">
        <f>IF(AND('Mapa final'!$AB$66="Media",'Mapa final'!$AD$66="Moderado"),CONCATENATE("R41C",'Mapa final'!$R$66),"")</f>
        <v/>
      </c>
      <c r="O146" s="180" t="str">
        <f>IF(AND('Mapa final'!$AB$67="Media",'Mapa final'!$AD$67="Moderado"),CONCATENATE("R41C",'Mapa final'!$R$67),"")</f>
        <v/>
      </c>
      <c r="P146" s="178" t="str">
        <f ca="1">IF(AND('Mapa final'!$AB$65="Media",'Mapa final'!$AD$65="Moderado"),CONCATENATE("R42C",'Mapa final'!$R$65),"")</f>
        <v/>
      </c>
      <c r="Q146" s="179" t="str">
        <f>IF(AND('Mapa final'!$AB$66="Media",'Mapa final'!$AD$66="Moderado"),CONCATENATE("R41C",'Mapa final'!$R$66),"")</f>
        <v/>
      </c>
      <c r="R146" s="180" t="str">
        <f>IF(AND('Mapa final'!$AB$67="Media",'Mapa final'!$AD$67="Moderado"),CONCATENATE("R41C",'Mapa final'!$R$67),"")</f>
        <v/>
      </c>
      <c r="S146" s="86" t="str">
        <f ca="1">IF(AND('Mapa final'!$AB$65="Media",'Mapa final'!$AD$65="Mayor"),CONCATENATE("R42C",'Mapa final'!$R$65),"")</f>
        <v>R42C1</v>
      </c>
      <c r="T146" s="40" t="str">
        <f>IF(AND('Mapa final'!$AB$66="Media",'Mapa final'!$AD$66="Mayor"),CONCATENATE("R41C",'Mapa final'!$R$66),"")</f>
        <v/>
      </c>
      <c r="U146" s="87" t="str">
        <f>IF(AND('Mapa final'!$AB$67="Media",'Mapa final'!$AD$67="Mayor"),CONCATENATE("R41C",'Mapa final'!$R$67),"")</f>
        <v/>
      </c>
      <c r="V146" s="172" t="str">
        <f ca="1">IF(AND('Mapa final'!$AB$65="Media",'Mapa final'!$AD$65="Catastrófico"),CONCATENATE("R42C",'Mapa final'!$R$65),"")</f>
        <v/>
      </c>
      <c r="W146" s="173" t="str">
        <f>IF(AND('Mapa final'!$AB$66="Media",'Mapa final'!$AD$66="Catastrófico"),CONCATENATE("R41C",'Mapa final'!$R$66),"")</f>
        <v/>
      </c>
      <c r="X146" s="174" t="str">
        <f>IF(AND('Mapa final'!$AB$67="Media",'Mapa final'!$AD$67="Catastrófico"),CONCATENATE("R41C",'Mapa final'!$R$67),"")</f>
        <v/>
      </c>
      <c r="Y146" s="41"/>
      <c r="Z146" s="328"/>
      <c r="AA146" s="329"/>
      <c r="AB146" s="329"/>
      <c r="AC146" s="329"/>
      <c r="AD146" s="329"/>
      <c r="AE146" s="330"/>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1"/>
      <c r="BD146" s="41"/>
      <c r="BE146" s="41"/>
      <c r="BF146" s="41"/>
      <c r="BG146" s="41"/>
      <c r="BH146" s="41"/>
      <c r="BI146" s="41"/>
    </row>
    <row r="147" spans="1:61" ht="15" customHeight="1" x14ac:dyDescent="0.25">
      <c r="A147" s="41"/>
      <c r="B147" s="308"/>
      <c r="C147" s="309"/>
      <c r="D147" s="310"/>
      <c r="E147" s="295"/>
      <c r="F147" s="294"/>
      <c r="G147" s="294"/>
      <c r="H147" s="294"/>
      <c r="I147" s="294"/>
      <c r="J147" s="178" t="str">
        <f ca="1">IF(AND('Mapa final'!$AB$68="Media",'Mapa final'!$AD$68="Moderado"),CONCATENATE("R43C",'Mapa final'!$R$68),"")</f>
        <v>R43C1</v>
      </c>
      <c r="K147" s="179" t="str">
        <f>IF(AND('Mapa final'!$AB$69="Media",'Mapa final'!$AD$69="Moderado"),CONCATENATE("R42C",'Mapa final'!$R$69),"")</f>
        <v/>
      </c>
      <c r="L147" s="180" t="str">
        <f>IF(AND('Mapa final'!$AB$70="Media",'Mapa final'!$AD$70="Moderado"),CONCATENATE("R42C",'Mapa final'!$R$70),"")</f>
        <v/>
      </c>
      <c r="M147" s="178" t="str">
        <f ca="1">IF(AND('Mapa final'!$AB$68="Media",'Mapa final'!$AD$68="Moderado"),CONCATENATE("R43C",'Mapa final'!$R$68),"")</f>
        <v>R43C1</v>
      </c>
      <c r="N147" s="179" t="str">
        <f>IF(AND('Mapa final'!$AB$69="Media",'Mapa final'!$AD$69="Moderado"),CONCATENATE("R42C",'Mapa final'!$R$69),"")</f>
        <v/>
      </c>
      <c r="O147" s="180" t="str">
        <f>IF(AND('Mapa final'!$AB$70="Media",'Mapa final'!$AD$70="Moderado"),CONCATENATE("R42C",'Mapa final'!$R$70),"")</f>
        <v/>
      </c>
      <c r="P147" s="178" t="str">
        <f ca="1">IF(AND('Mapa final'!$AB$68="Media",'Mapa final'!$AD$68="Moderado"),CONCATENATE("R43C",'Mapa final'!$R$68),"")</f>
        <v>R43C1</v>
      </c>
      <c r="Q147" s="179" t="str">
        <f>IF(AND('Mapa final'!$AB$69="Media",'Mapa final'!$AD$69="Moderado"),CONCATENATE("R42C",'Mapa final'!$R$69),"")</f>
        <v/>
      </c>
      <c r="R147" s="180" t="str">
        <f>IF(AND('Mapa final'!$AB$70="Media",'Mapa final'!$AD$70="Moderado"),CONCATENATE("R42C",'Mapa final'!$R$70),"")</f>
        <v/>
      </c>
      <c r="S147" s="86" t="str">
        <f ca="1">IF(AND('Mapa final'!$AB$68="Media",'Mapa final'!$AD$68="Mayor"),CONCATENATE("R43C",'Mapa final'!$R$68),"")</f>
        <v/>
      </c>
      <c r="T147" s="40" t="str">
        <f>IF(AND('Mapa final'!$AB$69="Media",'Mapa final'!$AD$69="Mayor"),CONCATENATE("R42C",'Mapa final'!$R$69),"")</f>
        <v/>
      </c>
      <c r="U147" s="87" t="str">
        <f>IF(AND('Mapa final'!$AB$70="Media",'Mapa final'!$AD$70="Mayor"),CONCATENATE("R42C",'Mapa final'!$R$70),"")</f>
        <v/>
      </c>
      <c r="V147" s="172" t="str">
        <f ca="1">IF(AND('Mapa final'!$AB$68="Media",'Mapa final'!$AD$68="Catastrófico"),CONCATENATE("R43C",'Mapa final'!$R$68),"")</f>
        <v/>
      </c>
      <c r="W147" s="173" t="str">
        <f>IF(AND('Mapa final'!$AB$69="Media",'Mapa final'!$AD$69="Catastrófico"),CONCATENATE("R42C",'Mapa final'!$R$69),"")</f>
        <v/>
      </c>
      <c r="X147" s="174" t="str">
        <f>IF(AND('Mapa final'!$AB$70="Media",'Mapa final'!$AD$70="Catastrófico"),CONCATENATE("R42C",'Mapa final'!$R$70),"")</f>
        <v/>
      </c>
      <c r="Y147" s="41"/>
      <c r="Z147" s="328"/>
      <c r="AA147" s="329"/>
      <c r="AB147" s="329"/>
      <c r="AC147" s="329"/>
      <c r="AD147" s="329"/>
      <c r="AE147" s="330"/>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row>
    <row r="148" spans="1:61" ht="15" customHeight="1" x14ac:dyDescent="0.25">
      <c r="A148" s="41"/>
      <c r="B148" s="308"/>
      <c r="C148" s="309"/>
      <c r="D148" s="310"/>
      <c r="E148" s="295"/>
      <c r="F148" s="294"/>
      <c r="G148" s="294"/>
      <c r="H148" s="294"/>
      <c r="I148" s="294"/>
      <c r="J148" s="178" t="str">
        <f ca="1">IF(AND('Mapa final'!$AB$71="Media",'Mapa final'!$AD$71="Moderado"),CONCATENATE("R44C",'Mapa final'!$R$71),"")</f>
        <v/>
      </c>
      <c r="K148" s="179" t="e">
        <f>IF(AND('Mapa final'!#REF!="Media",'Mapa final'!#REF!="Moderado"),CONCATENATE("R43C",'Mapa final'!#REF!),"")</f>
        <v>#REF!</v>
      </c>
      <c r="L148" s="180" t="e">
        <f>IF(AND('Mapa final'!#REF!="Media",'Mapa final'!#REF!="Moderado"),CONCATENATE("R43C",'Mapa final'!#REF!),"")</f>
        <v>#REF!</v>
      </c>
      <c r="M148" s="178" t="str">
        <f ca="1">IF(AND('Mapa final'!$AB$71="Media",'Mapa final'!$AD$71="Moderado"),CONCATENATE("R44C",'Mapa final'!$R$71),"")</f>
        <v/>
      </c>
      <c r="N148" s="179" t="e">
        <f>IF(AND('Mapa final'!#REF!="Media",'Mapa final'!#REF!="Moderado"),CONCATENATE("R43C",'Mapa final'!#REF!),"")</f>
        <v>#REF!</v>
      </c>
      <c r="O148" s="180" t="e">
        <f>IF(AND('Mapa final'!#REF!="Media",'Mapa final'!#REF!="Moderado"),CONCATENATE("R43C",'Mapa final'!#REF!),"")</f>
        <v>#REF!</v>
      </c>
      <c r="P148" s="178" t="str">
        <f ca="1">IF(AND('Mapa final'!$AB$71="Media",'Mapa final'!$AD$71="Moderado"),CONCATENATE("R44C",'Mapa final'!$R$71),"")</f>
        <v/>
      </c>
      <c r="Q148" s="179" t="e">
        <f>IF(AND('Mapa final'!#REF!="Media",'Mapa final'!#REF!="Moderado"),CONCATENATE("R43C",'Mapa final'!#REF!),"")</f>
        <v>#REF!</v>
      </c>
      <c r="R148" s="180" t="e">
        <f>IF(AND('Mapa final'!#REF!="Media",'Mapa final'!#REF!="Moderado"),CONCATENATE("R43C",'Mapa final'!#REF!),"")</f>
        <v>#REF!</v>
      </c>
      <c r="S148" s="86" t="str">
        <f ca="1">IF(AND('Mapa final'!$AB$71="Media",'Mapa final'!$AD$71="Mayor"),CONCATENATE("R44C",'Mapa final'!$R$71),"")</f>
        <v>R44C1</v>
      </c>
      <c r="T148" s="40" t="e">
        <f>IF(AND('Mapa final'!#REF!="Media",'Mapa final'!#REF!="Mayor"),CONCATENATE("R43C",'Mapa final'!#REF!),"")</f>
        <v>#REF!</v>
      </c>
      <c r="U148" s="87" t="e">
        <f>IF(AND('Mapa final'!#REF!="Media",'Mapa final'!#REF!="Mayor"),CONCATENATE("R43C",'Mapa final'!#REF!),"")</f>
        <v>#REF!</v>
      </c>
      <c r="V148" s="172" t="str">
        <f ca="1">IF(AND('Mapa final'!$AB$71="Media",'Mapa final'!$AD$71="Catastrófico"),CONCATENATE("R44C",'Mapa final'!$R$71),"")</f>
        <v/>
      </c>
      <c r="W148" s="173" t="e">
        <f>IF(AND('Mapa final'!#REF!="Media",'Mapa final'!#REF!="Catastrófico"),CONCATENATE("R43C",'Mapa final'!#REF!),"")</f>
        <v>#REF!</v>
      </c>
      <c r="X148" s="174" t="e">
        <f>IF(AND('Mapa final'!#REF!="Media",'Mapa final'!#REF!="Catastrófico"),CONCATENATE("R43C",'Mapa final'!#REF!),"")</f>
        <v>#REF!</v>
      </c>
      <c r="Y148" s="41"/>
      <c r="Z148" s="328"/>
      <c r="AA148" s="329"/>
      <c r="AB148" s="329"/>
      <c r="AC148" s="329"/>
      <c r="AD148" s="329"/>
      <c r="AE148" s="330"/>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row>
    <row r="149" spans="1:61" ht="15" customHeight="1" x14ac:dyDescent="0.25">
      <c r="A149" s="41"/>
      <c r="B149" s="308"/>
      <c r="C149" s="309"/>
      <c r="D149" s="310"/>
      <c r="E149" s="295"/>
      <c r="F149" s="294"/>
      <c r="G149" s="294"/>
      <c r="H149" s="294"/>
      <c r="I149" s="294"/>
      <c r="J149" s="178" t="str">
        <f ca="1">IF(AND('Mapa final'!$AB$72="Media",'Mapa final'!$AD$72="Moderado"),CONCATENATE("R45C",'Mapa final'!$R$72),"")</f>
        <v/>
      </c>
      <c r="K149" s="179" t="e">
        <f>IF(AND('Mapa final'!#REF!="Media",'Mapa final'!#REF!="Moderado"),CONCATENATE("R44C",'Mapa final'!#REF!),"")</f>
        <v>#REF!</v>
      </c>
      <c r="L149" s="180" t="e">
        <f>IF(AND('Mapa final'!#REF!="Media",'Mapa final'!#REF!="Moderado"),CONCATENATE("R44C",'Mapa final'!#REF!),"")</f>
        <v>#REF!</v>
      </c>
      <c r="M149" s="178" t="str">
        <f ca="1">IF(AND('Mapa final'!$AB$72="Media",'Mapa final'!$AD$72="Moderado"),CONCATENATE("R45C",'Mapa final'!$R$72),"")</f>
        <v/>
      </c>
      <c r="N149" s="179" t="e">
        <f>IF(AND('Mapa final'!#REF!="Media",'Mapa final'!#REF!="Moderado"),CONCATENATE("R44C",'Mapa final'!#REF!),"")</f>
        <v>#REF!</v>
      </c>
      <c r="O149" s="180" t="e">
        <f>IF(AND('Mapa final'!#REF!="Media",'Mapa final'!#REF!="Moderado"),CONCATENATE("R44C",'Mapa final'!#REF!),"")</f>
        <v>#REF!</v>
      </c>
      <c r="P149" s="178" t="str">
        <f ca="1">IF(AND('Mapa final'!$AB$72="Media",'Mapa final'!$AD$72="Moderado"),CONCATENATE("R45C",'Mapa final'!$R$72),"")</f>
        <v/>
      </c>
      <c r="Q149" s="179" t="e">
        <f>IF(AND('Mapa final'!#REF!="Media",'Mapa final'!#REF!="Moderado"),CONCATENATE("R44C",'Mapa final'!#REF!),"")</f>
        <v>#REF!</v>
      </c>
      <c r="R149" s="180" t="e">
        <f>IF(AND('Mapa final'!#REF!="Media",'Mapa final'!#REF!="Moderado"),CONCATENATE("R44C",'Mapa final'!#REF!),"")</f>
        <v>#REF!</v>
      </c>
      <c r="S149" s="86" t="str">
        <f ca="1">IF(AND('Mapa final'!$AB$72="Media",'Mapa final'!$AD$72="Mayor"),CONCATENATE("R45C",'Mapa final'!$R$72),"")</f>
        <v/>
      </c>
      <c r="T149" s="40" t="e">
        <f>IF(AND('Mapa final'!#REF!="Media",'Mapa final'!#REF!="Mayor"),CONCATENATE("R44C",'Mapa final'!#REF!),"")</f>
        <v>#REF!</v>
      </c>
      <c r="U149" s="87" t="e">
        <f>IF(AND('Mapa final'!#REF!="Media",'Mapa final'!#REF!="Mayor"),CONCATENATE("R44C",'Mapa final'!#REF!),"")</f>
        <v>#REF!</v>
      </c>
      <c r="V149" s="172" t="str">
        <f ca="1">IF(AND('Mapa final'!$AB$72="Media",'Mapa final'!$AD$72="Catastrófico"),CONCATENATE("R45C",'Mapa final'!$R$72),"")</f>
        <v/>
      </c>
      <c r="W149" s="173" t="e">
        <f>IF(AND('Mapa final'!#REF!="Media",'Mapa final'!#REF!="Catastrófico"),CONCATENATE("R44C",'Mapa final'!#REF!),"")</f>
        <v>#REF!</v>
      </c>
      <c r="X149" s="174" t="e">
        <f>IF(AND('Mapa final'!#REF!="Media",'Mapa final'!#REF!="Catastrófico"),CONCATENATE("R44C",'Mapa final'!#REF!),"")</f>
        <v>#REF!</v>
      </c>
      <c r="Y149" s="41"/>
      <c r="Z149" s="328"/>
      <c r="AA149" s="329"/>
      <c r="AB149" s="329"/>
      <c r="AC149" s="329"/>
      <c r="AD149" s="329"/>
      <c r="AE149" s="330"/>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row>
    <row r="150" spans="1:61" ht="15" customHeight="1" x14ac:dyDescent="0.25">
      <c r="A150" s="41"/>
      <c r="B150" s="308"/>
      <c r="C150" s="309"/>
      <c r="D150" s="310"/>
      <c r="E150" s="295"/>
      <c r="F150" s="294"/>
      <c r="G150" s="294"/>
      <c r="H150" s="294"/>
      <c r="I150" s="294"/>
      <c r="J150" s="178" t="str">
        <f ca="1">IF(AND('Mapa final'!$AB$73="Media",'Mapa final'!$AD$73="Moderado"),CONCATENATE("R46C",'Mapa final'!$R$73),"")</f>
        <v/>
      </c>
      <c r="K150" s="179" t="e">
        <f>IF(AND('Mapa final'!#REF!="Media",'Mapa final'!#REF!="Moderado"),CONCATENATE("R45C",'Mapa final'!#REF!),"")</f>
        <v>#REF!</v>
      </c>
      <c r="L150" s="180" t="e">
        <f>IF(AND('Mapa final'!#REF!="Media",'Mapa final'!#REF!="Moderado"),CONCATENATE("R45C",'Mapa final'!#REF!),"")</f>
        <v>#REF!</v>
      </c>
      <c r="M150" s="178" t="str">
        <f ca="1">IF(AND('Mapa final'!$AB$73="Media",'Mapa final'!$AD$73="Moderado"),CONCATENATE("R46C",'Mapa final'!$R$73),"")</f>
        <v/>
      </c>
      <c r="N150" s="179" t="e">
        <f>IF(AND('Mapa final'!#REF!="Media",'Mapa final'!#REF!="Moderado"),CONCATENATE("R45C",'Mapa final'!#REF!),"")</f>
        <v>#REF!</v>
      </c>
      <c r="O150" s="180" t="e">
        <f>IF(AND('Mapa final'!#REF!="Media",'Mapa final'!#REF!="Moderado"),CONCATENATE("R45C",'Mapa final'!#REF!),"")</f>
        <v>#REF!</v>
      </c>
      <c r="P150" s="178" t="str">
        <f ca="1">IF(AND('Mapa final'!$AB$73="Media",'Mapa final'!$AD$73="Moderado"),CONCATENATE("R46C",'Mapa final'!$R$73),"")</f>
        <v/>
      </c>
      <c r="Q150" s="179" t="e">
        <f>IF(AND('Mapa final'!#REF!="Media",'Mapa final'!#REF!="Moderado"),CONCATENATE("R45C",'Mapa final'!#REF!),"")</f>
        <v>#REF!</v>
      </c>
      <c r="R150" s="180" t="e">
        <f>IF(AND('Mapa final'!#REF!="Media",'Mapa final'!#REF!="Moderado"),CONCATENATE("R45C",'Mapa final'!#REF!),"")</f>
        <v>#REF!</v>
      </c>
      <c r="S150" s="86" t="str">
        <f ca="1">IF(AND('Mapa final'!$AB$73="Media",'Mapa final'!$AD$73="Mayor"),CONCATENATE("R46C",'Mapa final'!$R$73),"")</f>
        <v/>
      </c>
      <c r="T150" s="40" t="e">
        <f>IF(AND('Mapa final'!#REF!="Media",'Mapa final'!#REF!="Mayor"),CONCATENATE("R45C",'Mapa final'!#REF!),"")</f>
        <v>#REF!</v>
      </c>
      <c r="U150" s="87" t="e">
        <f>IF(AND('Mapa final'!#REF!="Media",'Mapa final'!#REF!="Mayor"),CONCATENATE("R45C",'Mapa final'!#REF!),"")</f>
        <v>#REF!</v>
      </c>
      <c r="V150" s="172" t="str">
        <f ca="1">IF(AND('Mapa final'!$AB$73="Media",'Mapa final'!$AD$73="Catastrófico"),CONCATENATE("R46C",'Mapa final'!$R$73),"")</f>
        <v/>
      </c>
      <c r="W150" s="173" t="e">
        <f>IF(AND('Mapa final'!#REF!="Media",'Mapa final'!#REF!="Catastrófico"),CONCATENATE("R45C",'Mapa final'!#REF!),"")</f>
        <v>#REF!</v>
      </c>
      <c r="X150" s="174" t="e">
        <f>IF(AND('Mapa final'!#REF!="Media",'Mapa final'!#REF!="Catastrófico"),CONCATENATE("R45C",'Mapa final'!#REF!),"")</f>
        <v>#REF!</v>
      </c>
      <c r="Y150" s="41"/>
      <c r="Z150" s="328"/>
      <c r="AA150" s="329"/>
      <c r="AB150" s="329"/>
      <c r="AC150" s="329"/>
      <c r="AD150" s="329"/>
      <c r="AE150" s="330"/>
      <c r="AF150" s="41"/>
      <c r="AG150" s="41"/>
      <c r="AH150" s="41"/>
      <c r="AI150" s="41"/>
      <c r="AJ150" s="41"/>
      <c r="AK150" s="41"/>
      <c r="AL150" s="41"/>
      <c r="AM150" s="41"/>
      <c r="AN150" s="41"/>
      <c r="AO150" s="41"/>
      <c r="AP150" s="41"/>
      <c r="AQ150" s="41"/>
      <c r="AR150" s="41"/>
      <c r="AS150" s="41"/>
      <c r="AT150" s="41"/>
      <c r="AU150" s="41"/>
      <c r="AV150" s="41"/>
      <c r="AW150" s="41"/>
      <c r="AX150" s="41"/>
      <c r="AY150" s="41"/>
      <c r="AZ150" s="41"/>
      <c r="BA150" s="41"/>
      <c r="BB150" s="41"/>
      <c r="BC150" s="41"/>
      <c r="BD150" s="41"/>
      <c r="BE150" s="41"/>
      <c r="BF150" s="41"/>
      <c r="BG150" s="41"/>
      <c r="BH150" s="41"/>
      <c r="BI150" s="41"/>
    </row>
    <row r="151" spans="1:61" ht="15" customHeight="1" x14ac:dyDescent="0.25">
      <c r="A151" s="41"/>
      <c r="B151" s="308"/>
      <c r="C151" s="309"/>
      <c r="D151" s="310"/>
      <c r="E151" s="295"/>
      <c r="F151" s="294"/>
      <c r="G151" s="294"/>
      <c r="H151" s="294"/>
      <c r="I151" s="294"/>
      <c r="J151" s="178" t="str">
        <f ca="1">IF(AND('Mapa final'!$AB$74="Media",'Mapa final'!$AD$74="Moderado"),CONCATENATE("R47C",'Mapa final'!$R$74),"")</f>
        <v/>
      </c>
      <c r="K151" s="179" t="e">
        <f>IF(AND('Mapa final'!#REF!="Media",'Mapa final'!#REF!="Moderado"),CONCATENATE("R46C",'Mapa final'!#REF!),"")</f>
        <v>#REF!</v>
      </c>
      <c r="L151" s="180" t="e">
        <f>IF(AND('Mapa final'!#REF!="Media",'Mapa final'!#REF!="Moderado"),CONCATENATE("R46C",'Mapa final'!#REF!),"")</f>
        <v>#REF!</v>
      </c>
      <c r="M151" s="178" t="str">
        <f ca="1">IF(AND('Mapa final'!$AB$74="Media",'Mapa final'!$AD$74="Moderado"),CONCATENATE("R47C",'Mapa final'!$R$74),"")</f>
        <v/>
      </c>
      <c r="N151" s="179" t="e">
        <f>IF(AND('Mapa final'!#REF!="Media",'Mapa final'!#REF!="Moderado"),CONCATENATE("R46C",'Mapa final'!#REF!),"")</f>
        <v>#REF!</v>
      </c>
      <c r="O151" s="180" t="e">
        <f>IF(AND('Mapa final'!#REF!="Media",'Mapa final'!#REF!="Moderado"),CONCATENATE("R46C",'Mapa final'!#REF!),"")</f>
        <v>#REF!</v>
      </c>
      <c r="P151" s="178" t="str">
        <f ca="1">IF(AND('Mapa final'!$AB$74="Media",'Mapa final'!$AD$74="Moderado"),CONCATENATE("R47C",'Mapa final'!$R$74),"")</f>
        <v/>
      </c>
      <c r="Q151" s="179" t="e">
        <f>IF(AND('Mapa final'!#REF!="Media",'Mapa final'!#REF!="Moderado"),CONCATENATE("R46C",'Mapa final'!#REF!),"")</f>
        <v>#REF!</v>
      </c>
      <c r="R151" s="180" t="e">
        <f>IF(AND('Mapa final'!#REF!="Media",'Mapa final'!#REF!="Moderado"),CONCATENATE("R46C",'Mapa final'!#REF!),"")</f>
        <v>#REF!</v>
      </c>
      <c r="S151" s="86" t="str">
        <f ca="1">IF(AND('Mapa final'!$AB$74="Media",'Mapa final'!$AD$74="Mayor"),CONCATENATE("R47C",'Mapa final'!$R$74),"")</f>
        <v/>
      </c>
      <c r="T151" s="40" t="e">
        <f>IF(AND('Mapa final'!#REF!="Media",'Mapa final'!#REF!="Mayor"),CONCATENATE("R46C",'Mapa final'!#REF!),"")</f>
        <v>#REF!</v>
      </c>
      <c r="U151" s="87" t="e">
        <f>IF(AND('Mapa final'!#REF!="Media",'Mapa final'!#REF!="Mayor"),CONCATENATE("R46C",'Mapa final'!#REF!),"")</f>
        <v>#REF!</v>
      </c>
      <c r="V151" s="172" t="str">
        <f ca="1">IF(AND('Mapa final'!$AB$74="Media",'Mapa final'!$AD$74="Catastrófico"),CONCATENATE("R47C",'Mapa final'!$R$74),"")</f>
        <v/>
      </c>
      <c r="W151" s="173" t="e">
        <f>IF(AND('Mapa final'!#REF!="Media",'Mapa final'!#REF!="Catastrófico"),CONCATENATE("R46C",'Mapa final'!#REF!),"")</f>
        <v>#REF!</v>
      </c>
      <c r="X151" s="174" t="e">
        <f>IF(AND('Mapa final'!#REF!="Media",'Mapa final'!#REF!="Catastrófico"),CONCATENATE("R46C",'Mapa final'!#REF!),"")</f>
        <v>#REF!</v>
      </c>
      <c r="Y151" s="41"/>
      <c r="Z151" s="328"/>
      <c r="AA151" s="329"/>
      <c r="AB151" s="329"/>
      <c r="AC151" s="329"/>
      <c r="AD151" s="329"/>
      <c r="AE151" s="330"/>
      <c r="AF151" s="41"/>
      <c r="AG151" s="41"/>
      <c r="AH151" s="41"/>
      <c r="AI151" s="41"/>
      <c r="AJ151" s="41"/>
      <c r="AK151" s="41"/>
      <c r="AL151" s="41"/>
      <c r="AM151" s="41"/>
      <c r="AN151" s="41"/>
      <c r="AO151" s="41"/>
      <c r="AP151" s="41"/>
      <c r="AQ151" s="41"/>
      <c r="AR151" s="41"/>
      <c r="AS151" s="41"/>
      <c r="AT151" s="41"/>
      <c r="AU151" s="41"/>
      <c r="AV151" s="41"/>
      <c r="AW151" s="41"/>
      <c r="AX151" s="41"/>
      <c r="AY151" s="41"/>
      <c r="AZ151" s="41"/>
      <c r="BA151" s="41"/>
      <c r="BB151" s="41"/>
      <c r="BC151" s="41"/>
      <c r="BD151" s="41"/>
      <c r="BE151" s="41"/>
      <c r="BF151" s="41"/>
      <c r="BG151" s="41"/>
      <c r="BH151" s="41"/>
      <c r="BI151" s="41"/>
    </row>
    <row r="152" spans="1:61" ht="15" customHeight="1" x14ac:dyDescent="0.25">
      <c r="A152" s="41"/>
      <c r="B152" s="308"/>
      <c r="C152" s="309"/>
      <c r="D152" s="310"/>
      <c r="E152" s="295"/>
      <c r="F152" s="294"/>
      <c r="G152" s="294"/>
      <c r="H152" s="294"/>
      <c r="I152" s="294"/>
      <c r="J152" s="178" t="str">
        <f ca="1">IF(AND('Mapa final'!$AB$75="Media",'Mapa final'!$AD$75="Moderado"),CONCATENATE("R48C",'Mapa final'!$R$75),"")</f>
        <v/>
      </c>
      <c r="K152" s="179" t="e">
        <f>IF(AND('Mapa final'!#REF!="Media",'Mapa final'!#REF!="Moderado"),CONCATENATE("R47C",'Mapa final'!#REF!),"")</f>
        <v>#REF!</v>
      </c>
      <c r="L152" s="180" t="e">
        <f>IF(AND('Mapa final'!#REF!="Media",'Mapa final'!#REF!="Moderado"),CONCATENATE("R47C",'Mapa final'!#REF!),"")</f>
        <v>#REF!</v>
      </c>
      <c r="M152" s="178" t="str">
        <f ca="1">IF(AND('Mapa final'!$AB$75="Media",'Mapa final'!$AD$75="Moderado"),CONCATENATE("R48C",'Mapa final'!$R$75),"")</f>
        <v/>
      </c>
      <c r="N152" s="179" t="e">
        <f>IF(AND('Mapa final'!#REF!="Media",'Mapa final'!#REF!="Moderado"),CONCATENATE("R47C",'Mapa final'!#REF!),"")</f>
        <v>#REF!</v>
      </c>
      <c r="O152" s="180" t="e">
        <f>IF(AND('Mapa final'!#REF!="Media",'Mapa final'!#REF!="Moderado"),CONCATENATE("R47C",'Mapa final'!#REF!),"")</f>
        <v>#REF!</v>
      </c>
      <c r="P152" s="178" t="str">
        <f ca="1">IF(AND('Mapa final'!$AB$75="Media",'Mapa final'!$AD$75="Moderado"),CONCATENATE("R48C",'Mapa final'!$R$75),"")</f>
        <v/>
      </c>
      <c r="Q152" s="179" t="e">
        <f>IF(AND('Mapa final'!#REF!="Media",'Mapa final'!#REF!="Moderado"),CONCATENATE("R47C",'Mapa final'!#REF!),"")</f>
        <v>#REF!</v>
      </c>
      <c r="R152" s="180" t="e">
        <f>IF(AND('Mapa final'!#REF!="Media",'Mapa final'!#REF!="Moderado"),CONCATENATE("R47C",'Mapa final'!#REF!),"")</f>
        <v>#REF!</v>
      </c>
      <c r="S152" s="86" t="str">
        <f ca="1">IF(AND('Mapa final'!$AB$75="Media",'Mapa final'!$AD$75="Mayor"),CONCATENATE("R48C",'Mapa final'!$R$75),"")</f>
        <v/>
      </c>
      <c r="T152" s="40" t="e">
        <f>IF(AND('Mapa final'!#REF!="Media",'Mapa final'!#REF!="Mayor"),CONCATENATE("R47C",'Mapa final'!#REF!),"")</f>
        <v>#REF!</v>
      </c>
      <c r="U152" s="87" t="e">
        <f>IF(AND('Mapa final'!#REF!="Media",'Mapa final'!#REF!="Mayor"),CONCATENATE("R47C",'Mapa final'!#REF!),"")</f>
        <v>#REF!</v>
      </c>
      <c r="V152" s="172" t="str">
        <f ca="1">IF(AND('Mapa final'!$AB$75="Media",'Mapa final'!$AD$75="Catastrófico"),CONCATENATE("R48C",'Mapa final'!$R$75),"")</f>
        <v/>
      </c>
      <c r="W152" s="173" t="e">
        <f>IF(AND('Mapa final'!#REF!="Media",'Mapa final'!#REF!="Catastrófico"),CONCATENATE("R47C",'Mapa final'!#REF!),"")</f>
        <v>#REF!</v>
      </c>
      <c r="X152" s="174" t="e">
        <f>IF(AND('Mapa final'!#REF!="Media",'Mapa final'!#REF!="Catastrófico"),CONCATENATE("R47C",'Mapa final'!#REF!),"")</f>
        <v>#REF!</v>
      </c>
      <c r="Y152" s="41"/>
      <c r="Z152" s="328"/>
      <c r="AA152" s="329"/>
      <c r="AB152" s="329"/>
      <c r="AC152" s="329"/>
      <c r="AD152" s="329"/>
      <c r="AE152" s="330"/>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c r="BG152" s="41"/>
      <c r="BH152" s="41"/>
      <c r="BI152" s="41"/>
    </row>
    <row r="153" spans="1:61" ht="15" customHeight="1" x14ac:dyDescent="0.25">
      <c r="A153" s="41"/>
      <c r="B153" s="308"/>
      <c r="C153" s="309"/>
      <c r="D153" s="310"/>
      <c r="E153" s="295"/>
      <c r="F153" s="294"/>
      <c r="G153" s="294"/>
      <c r="H153" s="294"/>
      <c r="I153" s="294"/>
      <c r="J153" s="178" t="e">
        <f>IF(AND('Mapa final'!#REF!="Media",'Mapa final'!#REF!="Moderado"),CONCATENATE("R49C",'Mapa final'!#REF!),"")</f>
        <v>#REF!</v>
      </c>
      <c r="K153" s="179" t="e">
        <f>IF(AND('Mapa final'!#REF!="Media",'Mapa final'!#REF!="Moderado"),CONCATENATE("R48C",'Mapa final'!#REF!),"")</f>
        <v>#REF!</v>
      </c>
      <c r="L153" s="180" t="e">
        <f>IF(AND('Mapa final'!#REF!="Media",'Mapa final'!#REF!="Moderado"),CONCATENATE("R48C",'Mapa final'!#REF!),"")</f>
        <v>#REF!</v>
      </c>
      <c r="M153" s="178" t="e">
        <f>IF(AND('Mapa final'!#REF!="Media",'Mapa final'!#REF!="Moderado"),CONCATENATE("R49C",'Mapa final'!#REF!),"")</f>
        <v>#REF!</v>
      </c>
      <c r="N153" s="179" t="e">
        <f>IF(AND('Mapa final'!#REF!="Media",'Mapa final'!#REF!="Moderado"),CONCATENATE("R48C",'Mapa final'!#REF!),"")</f>
        <v>#REF!</v>
      </c>
      <c r="O153" s="180" t="e">
        <f>IF(AND('Mapa final'!#REF!="Media",'Mapa final'!#REF!="Moderado"),CONCATENATE("R48C",'Mapa final'!#REF!),"")</f>
        <v>#REF!</v>
      </c>
      <c r="P153" s="178" t="e">
        <f>IF(AND('Mapa final'!#REF!="Media",'Mapa final'!#REF!="Moderado"),CONCATENATE("R49C",'Mapa final'!#REF!),"")</f>
        <v>#REF!</v>
      </c>
      <c r="Q153" s="179" t="e">
        <f>IF(AND('Mapa final'!#REF!="Media",'Mapa final'!#REF!="Moderado"),CONCATENATE("R48C",'Mapa final'!#REF!),"")</f>
        <v>#REF!</v>
      </c>
      <c r="R153" s="180" t="e">
        <f>IF(AND('Mapa final'!#REF!="Media",'Mapa final'!#REF!="Moderado"),CONCATENATE("R48C",'Mapa final'!#REF!),"")</f>
        <v>#REF!</v>
      </c>
      <c r="S153" s="86" t="e">
        <f>IF(AND('Mapa final'!#REF!="Media",'Mapa final'!#REF!="Mayor"),CONCATENATE("R49C",'Mapa final'!#REF!),"")</f>
        <v>#REF!</v>
      </c>
      <c r="T153" s="40" t="e">
        <f>IF(AND('Mapa final'!#REF!="Media",'Mapa final'!#REF!="Mayor"),CONCATENATE("R48C",'Mapa final'!#REF!),"")</f>
        <v>#REF!</v>
      </c>
      <c r="U153" s="87" t="e">
        <f>IF(AND('Mapa final'!#REF!="Media",'Mapa final'!#REF!="Mayor"),CONCATENATE("R48C",'Mapa final'!#REF!),"")</f>
        <v>#REF!</v>
      </c>
      <c r="V153" s="172" t="e">
        <f>IF(AND('Mapa final'!#REF!="Media",'Mapa final'!#REF!="Catastrófico"),CONCATENATE("R49C",'Mapa final'!#REF!),"")</f>
        <v>#REF!</v>
      </c>
      <c r="W153" s="173" t="e">
        <f>IF(AND('Mapa final'!#REF!="Media",'Mapa final'!#REF!="Catastrófico"),CONCATENATE("R48C",'Mapa final'!#REF!),"")</f>
        <v>#REF!</v>
      </c>
      <c r="X153" s="174" t="e">
        <f>IF(AND('Mapa final'!#REF!="Media",'Mapa final'!#REF!="Catastrófico"),CONCATENATE("R48C",'Mapa final'!#REF!),"")</f>
        <v>#REF!</v>
      </c>
      <c r="Y153" s="41"/>
      <c r="Z153" s="328"/>
      <c r="AA153" s="329"/>
      <c r="AB153" s="329"/>
      <c r="AC153" s="329"/>
      <c r="AD153" s="329"/>
      <c r="AE153" s="330"/>
      <c r="AF153" s="41"/>
      <c r="AG153" s="41"/>
      <c r="AH153" s="41"/>
      <c r="AI153" s="41"/>
      <c r="AJ153" s="41"/>
      <c r="AK153" s="41"/>
      <c r="AL153" s="41"/>
      <c r="AM153" s="41"/>
      <c r="AN153" s="41"/>
      <c r="AO153" s="41"/>
      <c r="AP153" s="41"/>
      <c r="AQ153" s="41"/>
      <c r="AR153" s="41"/>
      <c r="AS153" s="41"/>
      <c r="AT153" s="41"/>
      <c r="AU153" s="41"/>
      <c r="AV153" s="41"/>
      <c r="AW153" s="41"/>
      <c r="AX153" s="41"/>
      <c r="AY153" s="41"/>
      <c r="AZ153" s="41"/>
      <c r="BA153" s="41"/>
      <c r="BB153" s="41"/>
      <c r="BC153" s="41"/>
      <c r="BD153" s="41"/>
      <c r="BE153" s="41"/>
      <c r="BF153" s="41"/>
      <c r="BG153" s="41"/>
      <c r="BH153" s="41"/>
      <c r="BI153" s="41"/>
    </row>
    <row r="154" spans="1:61" ht="15" customHeight="1" x14ac:dyDescent="0.25">
      <c r="A154" s="41"/>
      <c r="B154" s="308"/>
      <c r="C154" s="309"/>
      <c r="D154" s="310"/>
      <c r="E154" s="295"/>
      <c r="F154" s="294"/>
      <c r="G154" s="294"/>
      <c r="H154" s="294"/>
      <c r="I154" s="294"/>
      <c r="J154" s="178" t="str">
        <f>IF(AND('Mapa final'!$AB$76="Media",'Mapa final'!$AD$76="Moderado"),CONCATENATE("R49C",'Mapa final'!$R$76),"")</f>
        <v/>
      </c>
      <c r="K154" s="179" t="str">
        <f>IF(AND('Mapa final'!$AB$77="Media",'Mapa final'!$AD$77="Moderado"),CONCATENATE("R49C",'Mapa final'!$R$77),"")</f>
        <v/>
      </c>
      <c r="L154" s="180" t="str">
        <f>IF(AND('Mapa final'!$AB$78="Media",'Mapa final'!$AD$78="Moderado"),CONCATENATE("R49C",'Mapa final'!$R$78),"")</f>
        <v/>
      </c>
      <c r="M154" s="178" t="str">
        <f>IF(AND('Mapa final'!$AB$76="Media",'Mapa final'!$AD$76="Moderado"),CONCATENATE("R49C",'Mapa final'!$R$76),"")</f>
        <v/>
      </c>
      <c r="N154" s="179" t="str">
        <f>IF(AND('Mapa final'!$AB$77="Media",'Mapa final'!$AD$77="Moderado"),CONCATENATE("R49C",'Mapa final'!$R$77),"")</f>
        <v/>
      </c>
      <c r="O154" s="180" t="str">
        <f>IF(AND('Mapa final'!$AB$78="Media",'Mapa final'!$AD$78="Moderado"),CONCATENATE("R49C",'Mapa final'!$R$78),"")</f>
        <v/>
      </c>
      <c r="P154" s="178" t="str">
        <f>IF(AND('Mapa final'!$AB$76="Media",'Mapa final'!$AD$76="Moderado"),CONCATENATE("R49C",'Mapa final'!$R$76),"")</f>
        <v/>
      </c>
      <c r="Q154" s="179" t="str">
        <f>IF(AND('Mapa final'!$AB$77="Media",'Mapa final'!$AD$77="Moderado"),CONCATENATE("R49C",'Mapa final'!$R$77),"")</f>
        <v/>
      </c>
      <c r="R154" s="180" t="str">
        <f>IF(AND('Mapa final'!$AB$78="Media",'Mapa final'!$AD$78="Moderado"),CONCATENATE("R49C",'Mapa final'!$R$78),"")</f>
        <v/>
      </c>
      <c r="S154" s="86" t="str">
        <f>IF(AND('Mapa final'!$AB$76="Media",'Mapa final'!$AD$76="Mayor"),CONCATENATE("R49C",'Mapa final'!$R$76),"")</f>
        <v/>
      </c>
      <c r="T154" s="40" t="str">
        <f>IF(AND('Mapa final'!$AB$77="Media",'Mapa final'!$AD$77="Mayor"),CONCATENATE("R49C",'Mapa final'!$R$77),"")</f>
        <v/>
      </c>
      <c r="U154" s="87" t="str">
        <f>IF(AND('Mapa final'!$AB$78="Media",'Mapa final'!$AD$78="Mayor"),CONCATENATE("R49C",'Mapa final'!$R$78),"")</f>
        <v/>
      </c>
      <c r="V154" s="172" t="str">
        <f>IF(AND('Mapa final'!$AB$76="Media",'Mapa final'!$AD$76="Catastrófico"),CONCATENATE("R49C",'Mapa final'!$R$76),"")</f>
        <v/>
      </c>
      <c r="W154" s="173" t="str">
        <f>IF(AND('Mapa final'!$AB$77="Media",'Mapa final'!$AD$77="Catastrófico"),CONCATENATE("R49C",'Mapa final'!$R$77),"")</f>
        <v/>
      </c>
      <c r="X154" s="174" t="str">
        <f>IF(AND('Mapa final'!$AB$78="Media",'Mapa final'!$AD$78="Catastrófico"),CONCATENATE("R49C",'Mapa final'!$R$78),"")</f>
        <v/>
      </c>
      <c r="Y154" s="41"/>
      <c r="Z154" s="328"/>
      <c r="AA154" s="329"/>
      <c r="AB154" s="329"/>
      <c r="AC154" s="329"/>
      <c r="AD154" s="329"/>
      <c r="AE154" s="330"/>
      <c r="AF154" s="41"/>
      <c r="AG154" s="41"/>
      <c r="AH154" s="41"/>
      <c r="AI154" s="41"/>
      <c r="AJ154" s="41"/>
      <c r="AK154" s="41"/>
      <c r="AL154" s="41"/>
      <c r="AM154" s="41"/>
      <c r="AN154" s="41"/>
      <c r="AO154" s="41"/>
      <c r="AP154" s="41"/>
      <c r="AQ154" s="41"/>
      <c r="AR154" s="41"/>
      <c r="AS154" s="41"/>
      <c r="AT154" s="41"/>
      <c r="AU154" s="41"/>
      <c r="AV154" s="41"/>
      <c r="AW154" s="41"/>
      <c r="AX154" s="41"/>
      <c r="AY154" s="41"/>
      <c r="AZ154" s="41"/>
      <c r="BA154" s="41"/>
      <c r="BB154" s="41"/>
      <c r="BC154" s="41"/>
      <c r="BD154" s="41"/>
      <c r="BE154" s="41"/>
      <c r="BF154" s="41"/>
      <c r="BG154" s="41"/>
      <c r="BH154" s="41"/>
      <c r="BI154" s="41"/>
    </row>
    <row r="155" spans="1:61" ht="15" customHeight="1" thickBot="1" x14ac:dyDescent="0.3">
      <c r="A155" s="41"/>
      <c r="B155" s="308"/>
      <c r="C155" s="309"/>
      <c r="D155" s="310"/>
      <c r="E155" s="295"/>
      <c r="F155" s="294"/>
      <c r="G155" s="294"/>
      <c r="H155" s="294"/>
      <c r="I155" s="294"/>
      <c r="J155" s="178" t="str">
        <f>IF(AND('Mapa final'!$AB$79="Media",'Mapa final'!$AD$79="Moderado"),CONCATENATE("R50C",'Mapa final'!$R$79),"")</f>
        <v/>
      </c>
      <c r="K155" s="179" t="str">
        <f>IF(AND('Mapa final'!$AB$80="Media",'Mapa final'!$AD$80="Moderado"),CONCATENATE("R50C",'Mapa final'!$R$80),"")</f>
        <v/>
      </c>
      <c r="L155" s="180" t="str">
        <f>IF(AND('Mapa final'!$AB$81="Media",'Mapa final'!$AD$81="Moderado"),CONCATENATE("R50C",'Mapa final'!$R$81),"")</f>
        <v/>
      </c>
      <c r="M155" s="178" t="str">
        <f>IF(AND('Mapa final'!$AB$79="Media",'Mapa final'!$AD$79="Moderado"),CONCATENATE("R50C",'Mapa final'!$R$79),"")</f>
        <v/>
      </c>
      <c r="N155" s="179" t="str">
        <f>IF(AND('Mapa final'!$AB$80="Media",'Mapa final'!$AD$80="Moderado"),CONCATENATE("R50C",'Mapa final'!$R$80),"")</f>
        <v/>
      </c>
      <c r="O155" s="180" t="str">
        <f>IF(AND('Mapa final'!$AB$81="Media",'Mapa final'!$AD$81="Moderado"),CONCATENATE("R50C",'Mapa final'!$R$81),"")</f>
        <v/>
      </c>
      <c r="P155" s="178" t="str">
        <f>IF(AND('Mapa final'!$AB$79="Media",'Mapa final'!$AD$79="Moderado"),CONCATENATE("R50C",'Mapa final'!$R$79),"")</f>
        <v/>
      </c>
      <c r="Q155" s="179" t="str">
        <f>IF(AND('Mapa final'!$AB$80="Media",'Mapa final'!$AD$80="Moderado"),CONCATENATE("R50C",'Mapa final'!$R$80),"")</f>
        <v/>
      </c>
      <c r="R155" s="180" t="str">
        <f>IF(AND('Mapa final'!$AB$81="Media",'Mapa final'!$AD$81="Moderado"),CONCATENATE("R50C",'Mapa final'!$R$81),"")</f>
        <v/>
      </c>
      <c r="S155" s="86" t="str">
        <f>IF(AND('Mapa final'!$AB$79="Media",'Mapa final'!$AD$79="Mayor"),CONCATENATE("R50C",'Mapa final'!$R$79),"")</f>
        <v/>
      </c>
      <c r="T155" s="40" t="str">
        <f>IF(AND('Mapa final'!$AB$80="Media",'Mapa final'!$AD$80="Mayor"),CONCATENATE("R50C",'Mapa final'!$R$80),"")</f>
        <v/>
      </c>
      <c r="U155" s="87" t="str">
        <f>IF(AND('Mapa final'!$AB$81="Media",'Mapa final'!$AD$81="Mayor"),CONCATENATE("R50C",'Mapa final'!$R$81),"")</f>
        <v/>
      </c>
      <c r="V155" s="172" t="str">
        <f>IF(AND('Mapa final'!$AB$79="Media",'Mapa final'!$AD$79="Catastrófico"),CONCATENATE("R50C",'Mapa final'!$R$79),"")</f>
        <v/>
      </c>
      <c r="W155" s="173" t="str">
        <f>IF(AND('Mapa final'!$AB$80="Media",'Mapa final'!$AD$80="Catastrófico"),CONCATENATE("R50C",'Mapa final'!$R$80),"")</f>
        <v/>
      </c>
      <c r="X155" s="174" t="str">
        <f>IF(AND('Mapa final'!$AB$81="Media",'Mapa final'!$AD$81="Catastrófico"),CONCATENATE("R50C",'Mapa final'!$R$81),"")</f>
        <v/>
      </c>
      <c r="Y155" s="41"/>
      <c r="Z155" s="328"/>
      <c r="AA155" s="329"/>
      <c r="AB155" s="329"/>
      <c r="AC155" s="329"/>
      <c r="AD155" s="329"/>
      <c r="AE155" s="330"/>
      <c r="AF155" s="41"/>
      <c r="AG155" s="41"/>
      <c r="AH155" s="41"/>
      <c r="AI155" s="41"/>
      <c r="AJ155" s="41"/>
      <c r="AK155" s="41"/>
      <c r="AL155" s="41"/>
      <c r="AM155" s="41"/>
      <c r="AN155" s="41"/>
      <c r="AO155" s="41"/>
      <c r="AP155" s="41"/>
      <c r="AQ155" s="41"/>
      <c r="AR155" s="41"/>
      <c r="AS155" s="41"/>
      <c r="AT155" s="41"/>
      <c r="AU155" s="41"/>
      <c r="AV155" s="41"/>
      <c r="AW155" s="41"/>
      <c r="AX155" s="41"/>
      <c r="AY155" s="41"/>
      <c r="AZ155" s="41"/>
      <c r="BA155" s="41"/>
      <c r="BB155" s="41"/>
      <c r="BC155" s="41"/>
      <c r="BD155" s="41"/>
      <c r="BE155" s="41"/>
      <c r="BF155" s="41"/>
      <c r="BG155" s="41"/>
      <c r="BH155" s="41"/>
      <c r="BI155" s="41"/>
    </row>
    <row r="156" spans="1:61" ht="15" customHeight="1" x14ac:dyDescent="0.25">
      <c r="A156" s="41"/>
      <c r="B156" s="308"/>
      <c r="C156" s="309"/>
      <c r="D156" s="310"/>
      <c r="E156" s="291" t="s">
        <v>105</v>
      </c>
      <c r="F156" s="292"/>
      <c r="G156" s="292"/>
      <c r="H156" s="292"/>
      <c r="I156" s="292"/>
      <c r="J156" s="184" t="str">
        <f ca="1">IF(AND('Mapa final'!$AB$7="Baja",'Mapa final'!$AD$7="Moderado"),CONCATENATE("R1C",'Mapa final'!$R$7),"")</f>
        <v>R1C1</v>
      </c>
      <c r="K156" s="185" t="e">
        <f>IF(AND('Mapa final'!#REF!="Baja",'Mapa final'!#REF!="Moderado"),CONCATENATE("R1C",'Mapa final'!#REF!),"")</f>
        <v>#REF!</v>
      </c>
      <c r="L156" s="186" t="e">
        <f>IF(AND('Mapa final'!#REF!="Baja",'Mapa final'!#REF!="Moderado"),CONCATENATE("R1C",'Mapa final'!#REF!),"")</f>
        <v>#REF!</v>
      </c>
      <c r="M156" s="175" t="str">
        <f ca="1">IF(AND('Mapa final'!$AB$7="Baja",'Mapa final'!$AD$7="Moderado"),CONCATENATE("R1C",'Mapa final'!$R$7),"")</f>
        <v>R1C1</v>
      </c>
      <c r="N156" s="176" t="e">
        <f>IF(AND('Mapa final'!#REF!="Baja",'Mapa final'!#REF!="Moderado"),CONCATENATE("R1C",'Mapa final'!#REF!),"")</f>
        <v>#REF!</v>
      </c>
      <c r="O156" s="177" t="e">
        <f>IF(AND('Mapa final'!#REF!="Baja",'Mapa final'!#REF!="Moderado"),CONCATENATE("R1C",'Mapa final'!#REF!),"")</f>
        <v>#REF!</v>
      </c>
      <c r="P156" s="175" t="str">
        <f ca="1">IF(AND('Mapa final'!$AB$7="Baja",'Mapa final'!$AD$7="Moderado"),CONCATENATE("R1C",'Mapa final'!$R$7),"")</f>
        <v>R1C1</v>
      </c>
      <c r="Q156" s="176" t="e">
        <f>IF(AND('Mapa final'!#REF!="Baja",'Mapa final'!#REF!="Moderado"),CONCATENATE("R1C",'Mapa final'!#REF!),"")</f>
        <v>#REF!</v>
      </c>
      <c r="R156" s="177" t="e">
        <f>IF(AND('Mapa final'!#REF!="Baja",'Mapa final'!#REF!="Moderado"),CONCATENATE("R1C",'Mapa final'!#REF!),"")</f>
        <v>#REF!</v>
      </c>
      <c r="S156" s="83" t="str">
        <f ca="1">IF(AND('Mapa final'!$AB$7="Baja",'Mapa final'!$AD$7="Mayor"),CONCATENATE("R1C",'Mapa final'!$R$7),"")</f>
        <v/>
      </c>
      <c r="T156" s="84" t="e">
        <f>IF(AND('Mapa final'!#REF!="Baja",'Mapa final'!#REF!="Mayor"),CONCATENATE("R1C",'Mapa final'!#REF!),"")</f>
        <v>#REF!</v>
      </c>
      <c r="U156" s="85" t="e">
        <f>IF(AND('Mapa final'!#REF!="Baja",'Mapa final'!#REF!="Mayor"),CONCATENATE("R1C",'Mapa final'!#REF!),"")</f>
        <v>#REF!</v>
      </c>
      <c r="V156" s="169" t="str">
        <f ca="1">IF(AND('Mapa final'!$AB$7="Baja",'Mapa final'!$AD$7="Catastrófico"),CONCATENATE("R1C",'Mapa final'!$R$7),"")</f>
        <v/>
      </c>
      <c r="W156" s="170" t="e">
        <f>IF(AND('Mapa final'!#REF!="Baja",'Mapa final'!#REF!="Catastrófico"),CONCATENATE("R1C",'Mapa final'!#REF!),"")</f>
        <v>#REF!</v>
      </c>
      <c r="X156" s="171" t="e">
        <f>IF(AND('Mapa final'!#REF!="Baja",'Mapa final'!#REF!="Catastrófico"),CONCATENATE("R1C",'Mapa final'!#REF!),"")</f>
        <v>#REF!</v>
      </c>
      <c r="Y156" s="41"/>
      <c r="Z156" s="319" t="s">
        <v>76</v>
      </c>
      <c r="AA156" s="320"/>
      <c r="AB156" s="320"/>
      <c r="AC156" s="320"/>
      <c r="AD156" s="320"/>
      <c r="AE156" s="321"/>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c r="BG156" s="41"/>
      <c r="BH156" s="41"/>
      <c r="BI156" s="41"/>
    </row>
    <row r="157" spans="1:61" ht="15" customHeight="1" x14ac:dyDescent="0.25">
      <c r="A157" s="41"/>
      <c r="B157" s="308"/>
      <c r="C157" s="309"/>
      <c r="D157" s="310"/>
      <c r="E157" s="293"/>
      <c r="F157" s="294"/>
      <c r="G157" s="294"/>
      <c r="H157" s="294"/>
      <c r="I157" s="294"/>
      <c r="J157" s="187" t="str">
        <f ca="1">IF(AND('Mapa final'!$AB$8="Baja",'Mapa final'!$AD$8="Moderado"),CONCATENATE("R2C",'Mapa final'!$R$8),"")</f>
        <v>R2C1</v>
      </c>
      <c r="K157" s="188" t="e">
        <f>IF(AND('Mapa final'!#REF!="Baja",'Mapa final'!#REF!="Moderado"),CONCATENATE("R2C",'Mapa final'!#REF!),"")</f>
        <v>#REF!</v>
      </c>
      <c r="L157" s="189" t="e">
        <f>IF(AND('Mapa final'!#REF!="Baja",'Mapa final'!#REF!="Moderado"),CONCATENATE("R2C",'Mapa final'!#REF!),"")</f>
        <v>#REF!</v>
      </c>
      <c r="M157" s="178" t="str">
        <f ca="1">IF(AND('Mapa final'!$AB$8="Baja",'Mapa final'!$AD$8="Moderado"),CONCATENATE("R2C",'Mapa final'!$R$8),"")</f>
        <v>R2C1</v>
      </c>
      <c r="N157" s="179" t="e">
        <f>IF(AND('Mapa final'!#REF!="Baja",'Mapa final'!#REF!="Moderado"),CONCATENATE("R2C",'Mapa final'!#REF!),"")</f>
        <v>#REF!</v>
      </c>
      <c r="O157" s="180" t="e">
        <f>IF(AND('Mapa final'!#REF!="Baja",'Mapa final'!#REF!="Moderado"),CONCATENATE("R2C",'Mapa final'!#REF!),"")</f>
        <v>#REF!</v>
      </c>
      <c r="P157" s="178" t="str">
        <f ca="1">IF(AND('Mapa final'!$AB$8="Baja",'Mapa final'!$AD$8="Moderado"),CONCATENATE("R2C",'Mapa final'!$R$8),"")</f>
        <v>R2C1</v>
      </c>
      <c r="Q157" s="179" t="e">
        <f>IF(AND('Mapa final'!#REF!="Baja",'Mapa final'!#REF!="Moderado"),CONCATENATE("R2C",'Mapa final'!#REF!),"")</f>
        <v>#REF!</v>
      </c>
      <c r="R157" s="180" t="e">
        <f>IF(AND('Mapa final'!#REF!="Baja",'Mapa final'!#REF!="Moderado"),CONCATENATE("R2C",'Mapa final'!#REF!),"")</f>
        <v>#REF!</v>
      </c>
      <c r="S157" s="86" t="str">
        <f ca="1">IF(AND('Mapa final'!$AB$8="Baja",'Mapa final'!$AD$8="Mayor"),CONCATENATE("R2C",'Mapa final'!$R$8),"")</f>
        <v/>
      </c>
      <c r="T157" s="40" t="e">
        <f>IF(AND('Mapa final'!#REF!="Baja",'Mapa final'!#REF!="Mayor"),CONCATENATE("R2C",'Mapa final'!#REF!),"")</f>
        <v>#REF!</v>
      </c>
      <c r="U157" s="87" t="e">
        <f>IF(AND('Mapa final'!#REF!="Baja",'Mapa final'!#REF!="Mayor"),CONCATENATE("R2C",'Mapa final'!#REF!),"")</f>
        <v>#REF!</v>
      </c>
      <c r="V157" s="172" t="str">
        <f ca="1">IF(AND('Mapa final'!$AB$8="Baja",'Mapa final'!$AD$8="Catastrófico"),CONCATENATE("R2C",'Mapa final'!$R$8),"")</f>
        <v/>
      </c>
      <c r="W157" s="173" t="e">
        <f>IF(AND('Mapa final'!#REF!="Baja",'Mapa final'!#REF!="Catastrófico"),CONCATENATE("R2C",'Mapa final'!#REF!),"")</f>
        <v>#REF!</v>
      </c>
      <c r="X157" s="174" t="e">
        <f>IF(AND('Mapa final'!#REF!="Baja",'Mapa final'!#REF!="Catastrófico"),CONCATENATE("R2C",'Mapa final'!#REF!),"")</f>
        <v>#REF!</v>
      </c>
      <c r="Y157" s="41"/>
      <c r="Z157" s="322"/>
      <c r="AA157" s="323"/>
      <c r="AB157" s="323"/>
      <c r="AC157" s="323"/>
      <c r="AD157" s="323"/>
      <c r="AE157" s="324"/>
      <c r="AF157" s="41"/>
      <c r="AG157" s="41"/>
      <c r="AH157" s="41"/>
      <c r="AI157" s="41"/>
      <c r="AJ157" s="41"/>
      <c r="AK157" s="41"/>
      <c r="AL157" s="41"/>
      <c r="AM157" s="41"/>
      <c r="AN157" s="41"/>
      <c r="AO157" s="41"/>
      <c r="AP157" s="41"/>
      <c r="AQ157" s="41"/>
      <c r="AR157" s="41"/>
      <c r="AS157" s="41"/>
      <c r="AT157" s="41"/>
      <c r="AU157" s="41"/>
      <c r="AV157" s="41"/>
      <c r="AW157" s="41"/>
      <c r="AX157" s="41"/>
      <c r="AY157" s="41"/>
      <c r="AZ157" s="41"/>
      <c r="BA157" s="41"/>
      <c r="BB157" s="41"/>
      <c r="BC157" s="41"/>
      <c r="BD157" s="41"/>
      <c r="BE157" s="41"/>
      <c r="BF157" s="41"/>
      <c r="BG157" s="41"/>
      <c r="BH157" s="41"/>
      <c r="BI157" s="41"/>
    </row>
    <row r="158" spans="1:61" ht="15" customHeight="1" x14ac:dyDescent="0.25">
      <c r="A158" s="41"/>
      <c r="B158" s="308"/>
      <c r="C158" s="309"/>
      <c r="D158" s="310"/>
      <c r="E158" s="293"/>
      <c r="F158" s="294"/>
      <c r="G158" s="294"/>
      <c r="H158" s="294"/>
      <c r="I158" s="294"/>
      <c r="J158" s="187" t="str">
        <f ca="1">IF(AND('Mapa final'!$AB$9="Baja",'Mapa final'!$AD$9="Moderado"),CONCATENATE("R3C",'Mapa final'!$R$9),"")</f>
        <v/>
      </c>
      <c r="K158" s="188" t="e">
        <f>IF(AND('Mapa final'!#REF!="Baja",'Mapa final'!#REF!="Moderado"),CONCATENATE("R3C",'Mapa final'!#REF!),"")</f>
        <v>#REF!</v>
      </c>
      <c r="L158" s="189" t="e">
        <f>IF(AND('Mapa final'!#REF!="Baja",'Mapa final'!#REF!="Moderado"),CONCATENATE("R3C",'Mapa final'!#REF!),"")</f>
        <v>#REF!</v>
      </c>
      <c r="M158" s="178" t="str">
        <f ca="1">IF(AND('Mapa final'!$AB$9="Baja",'Mapa final'!$AD$9="Moderado"),CONCATENATE("R3C",'Mapa final'!$R$9),"")</f>
        <v/>
      </c>
      <c r="N158" s="179" t="e">
        <f>IF(AND('Mapa final'!#REF!="Baja",'Mapa final'!#REF!="Moderado"),CONCATENATE("R3C",'Mapa final'!#REF!),"")</f>
        <v>#REF!</v>
      </c>
      <c r="O158" s="180" t="e">
        <f>IF(AND('Mapa final'!#REF!="Baja",'Mapa final'!#REF!="Moderado"),CONCATENATE("R3C",'Mapa final'!#REF!),"")</f>
        <v>#REF!</v>
      </c>
      <c r="P158" s="178" t="str">
        <f ca="1">IF(AND('Mapa final'!$AB$9="Baja",'Mapa final'!$AD$9="Moderado"),CONCATENATE("R3C",'Mapa final'!$R$9),"")</f>
        <v/>
      </c>
      <c r="Q158" s="179" t="e">
        <f>IF(AND('Mapa final'!#REF!="Baja",'Mapa final'!#REF!="Moderado"),CONCATENATE("R3C",'Mapa final'!#REF!),"")</f>
        <v>#REF!</v>
      </c>
      <c r="R158" s="180" t="e">
        <f>IF(AND('Mapa final'!#REF!="Baja",'Mapa final'!#REF!="Moderado"),CONCATENATE("R3C",'Mapa final'!#REF!),"")</f>
        <v>#REF!</v>
      </c>
      <c r="S158" s="86" t="str">
        <f ca="1">IF(AND('Mapa final'!$AB$9="Baja",'Mapa final'!$AD$9="Mayor"),CONCATENATE("R3C",'Mapa final'!$R$9),"")</f>
        <v/>
      </c>
      <c r="T158" s="40" t="e">
        <f>IF(AND('Mapa final'!#REF!="Baja",'Mapa final'!#REF!="Mayor"),CONCATENATE("R3C",'Mapa final'!#REF!),"")</f>
        <v>#REF!</v>
      </c>
      <c r="U158" s="87" t="e">
        <f>IF(AND('Mapa final'!#REF!="Baja",'Mapa final'!#REF!="Mayor"),CONCATENATE("R3C",'Mapa final'!#REF!),"")</f>
        <v>#REF!</v>
      </c>
      <c r="V158" s="172" t="str">
        <f ca="1">IF(AND('Mapa final'!$AB$9="Baja",'Mapa final'!$AD$9="Catastrófico"),CONCATENATE("R3C",'Mapa final'!$R$9),"")</f>
        <v/>
      </c>
      <c r="W158" s="173" t="e">
        <f>IF(AND('Mapa final'!#REF!="Baja",'Mapa final'!#REF!="Catastrófico"),CONCATENATE("R3C",'Mapa final'!#REF!),"")</f>
        <v>#REF!</v>
      </c>
      <c r="X158" s="174" t="e">
        <f>IF(AND('Mapa final'!#REF!="Baja",'Mapa final'!#REF!="Catastrófico"),CONCATENATE("R3C",'Mapa final'!#REF!),"")</f>
        <v>#REF!</v>
      </c>
      <c r="Y158" s="41"/>
      <c r="Z158" s="322"/>
      <c r="AA158" s="323"/>
      <c r="AB158" s="323"/>
      <c r="AC158" s="323"/>
      <c r="AD158" s="323"/>
      <c r="AE158" s="324"/>
      <c r="AF158" s="41"/>
      <c r="AG158" s="41"/>
      <c r="AH158" s="41"/>
      <c r="AI158" s="41"/>
      <c r="AJ158" s="41"/>
      <c r="AK158" s="41"/>
      <c r="AL158" s="41"/>
      <c r="AM158" s="41"/>
      <c r="AN158" s="41"/>
      <c r="AO158" s="41"/>
      <c r="AP158" s="41"/>
      <c r="AQ158" s="41"/>
      <c r="AR158" s="41"/>
      <c r="AS158" s="41"/>
      <c r="AT158" s="41"/>
      <c r="AU158" s="41"/>
      <c r="AV158" s="41"/>
      <c r="AW158" s="41"/>
      <c r="AX158" s="41"/>
      <c r="AY158" s="41"/>
      <c r="AZ158" s="41"/>
      <c r="BA158" s="41"/>
      <c r="BB158" s="41"/>
      <c r="BC158" s="41"/>
      <c r="BD158" s="41"/>
      <c r="BE158" s="41"/>
      <c r="BF158" s="41"/>
      <c r="BG158" s="41"/>
      <c r="BH158" s="41"/>
      <c r="BI158" s="41"/>
    </row>
    <row r="159" spans="1:61" ht="15" customHeight="1" x14ac:dyDescent="0.25">
      <c r="A159" s="41"/>
      <c r="B159" s="308"/>
      <c r="C159" s="309"/>
      <c r="D159" s="310"/>
      <c r="E159" s="293"/>
      <c r="F159" s="294"/>
      <c r="G159" s="294"/>
      <c r="H159" s="294"/>
      <c r="I159" s="294"/>
      <c r="J159" s="187" t="str">
        <f ca="1">IF(AND('Mapa final'!$AB$10="Baja",'Mapa final'!$AD$10="Moderado"),CONCATENATE("R4C",'Mapa final'!$R$10),"")</f>
        <v/>
      </c>
      <c r="K159" s="188" t="e">
        <f>IF(AND('Mapa final'!#REF!="Baja",'Mapa final'!#REF!="Moderado"),CONCATENATE("R4C",'Mapa final'!#REF!),"")</f>
        <v>#REF!</v>
      </c>
      <c r="L159" s="189" t="e">
        <f>IF(AND('Mapa final'!#REF!="Baja",'Mapa final'!#REF!="Moderado"),CONCATENATE("R4C",'Mapa final'!#REF!),"")</f>
        <v>#REF!</v>
      </c>
      <c r="M159" s="178" t="str">
        <f ca="1">IF(AND('Mapa final'!$AB$10="Baja",'Mapa final'!$AD$10="Moderado"),CONCATENATE("R4C",'Mapa final'!$R$10),"")</f>
        <v/>
      </c>
      <c r="N159" s="179" t="e">
        <f>IF(AND('Mapa final'!#REF!="Baja",'Mapa final'!#REF!="Moderado"),CONCATENATE("R4C",'Mapa final'!#REF!),"")</f>
        <v>#REF!</v>
      </c>
      <c r="O159" s="180" t="e">
        <f>IF(AND('Mapa final'!#REF!="Baja",'Mapa final'!#REF!="Moderado"),CONCATENATE("R4C",'Mapa final'!#REF!),"")</f>
        <v>#REF!</v>
      </c>
      <c r="P159" s="178" t="str">
        <f ca="1">IF(AND('Mapa final'!$AB$10="Baja",'Mapa final'!$AD$10="Moderado"),CONCATENATE("R4C",'Mapa final'!$R$10),"")</f>
        <v/>
      </c>
      <c r="Q159" s="179" t="e">
        <f>IF(AND('Mapa final'!#REF!="Baja",'Mapa final'!#REF!="Moderado"),CONCATENATE("R4C",'Mapa final'!#REF!),"")</f>
        <v>#REF!</v>
      </c>
      <c r="R159" s="180" t="e">
        <f>IF(AND('Mapa final'!#REF!="Baja",'Mapa final'!#REF!="Moderado"),CONCATENATE("R4C",'Mapa final'!#REF!),"")</f>
        <v>#REF!</v>
      </c>
      <c r="S159" s="86" t="str">
        <f ca="1">IF(AND('Mapa final'!$AB$10="Baja",'Mapa final'!$AD$10="Mayor"),CONCATENATE("R4C",'Mapa final'!$R$10),"")</f>
        <v/>
      </c>
      <c r="T159" s="40" t="e">
        <f>IF(AND('Mapa final'!#REF!="Baja",'Mapa final'!#REF!="Mayor"),CONCATENATE("R4C",'Mapa final'!#REF!),"")</f>
        <v>#REF!</v>
      </c>
      <c r="U159" s="87" t="e">
        <f>IF(AND('Mapa final'!#REF!="Baja",'Mapa final'!#REF!="Mayor"),CONCATENATE("R4C",'Mapa final'!#REF!),"")</f>
        <v>#REF!</v>
      </c>
      <c r="V159" s="172" t="str">
        <f ca="1">IF(AND('Mapa final'!$AB$10="Baja",'Mapa final'!$AD$10="Catastrófico"),CONCATENATE("R4C",'Mapa final'!$R$10),"")</f>
        <v/>
      </c>
      <c r="W159" s="173" t="e">
        <f>IF(AND('Mapa final'!#REF!="Baja",'Mapa final'!#REF!="Catastrófico"),CONCATENATE("R4C",'Mapa final'!#REF!),"")</f>
        <v>#REF!</v>
      </c>
      <c r="X159" s="174" t="e">
        <f>IF(AND('Mapa final'!#REF!="Baja",'Mapa final'!#REF!="Catastrófico"),CONCATENATE("R4C",'Mapa final'!#REF!),"")</f>
        <v>#REF!</v>
      </c>
      <c r="Y159" s="41"/>
      <c r="Z159" s="322"/>
      <c r="AA159" s="323"/>
      <c r="AB159" s="323"/>
      <c r="AC159" s="323"/>
      <c r="AD159" s="323"/>
      <c r="AE159" s="324"/>
      <c r="AF159" s="41"/>
      <c r="AG159" s="41"/>
      <c r="AH159" s="41"/>
      <c r="AI159" s="41"/>
      <c r="AJ159" s="41"/>
      <c r="AK159" s="41"/>
      <c r="AL159" s="41"/>
      <c r="AM159" s="41"/>
      <c r="AN159" s="41"/>
      <c r="AO159" s="41"/>
      <c r="AP159" s="41"/>
      <c r="AQ159" s="41"/>
      <c r="AR159" s="41"/>
      <c r="AS159" s="41"/>
      <c r="AT159" s="41"/>
      <c r="AU159" s="41"/>
      <c r="AV159" s="41"/>
      <c r="AW159" s="41"/>
      <c r="AX159" s="41"/>
      <c r="AY159" s="41"/>
      <c r="AZ159" s="41"/>
      <c r="BA159" s="41"/>
      <c r="BB159" s="41"/>
      <c r="BC159" s="41"/>
      <c r="BD159" s="41"/>
      <c r="BE159" s="41"/>
      <c r="BF159" s="41"/>
      <c r="BG159" s="41"/>
      <c r="BH159" s="41"/>
      <c r="BI159" s="41"/>
    </row>
    <row r="160" spans="1:61" ht="15" customHeight="1" x14ac:dyDescent="0.25">
      <c r="A160" s="41"/>
      <c r="B160" s="308"/>
      <c r="C160" s="309"/>
      <c r="D160" s="310"/>
      <c r="E160" s="293"/>
      <c r="F160" s="294"/>
      <c r="G160" s="294"/>
      <c r="H160" s="294"/>
      <c r="I160" s="294"/>
      <c r="J160" s="187" t="str">
        <f ca="1">IF(AND('Mapa final'!$AB$11="Baja",'Mapa final'!$AD$11="Moderado"),CONCATENATE("R5C",'Mapa final'!$R$11),"")</f>
        <v/>
      </c>
      <c r="K160" s="188" t="e">
        <f>IF(AND('Mapa final'!#REF!="Baja",'Mapa final'!#REF!="Moderado"),CONCATENATE("R5C",'Mapa final'!#REF!),"")</f>
        <v>#REF!</v>
      </c>
      <c r="L160" s="189" t="e">
        <f>IF(AND('Mapa final'!#REF!="Baja",'Mapa final'!#REF!="Moderado"),CONCATENATE("R5C",'Mapa final'!#REF!),"")</f>
        <v>#REF!</v>
      </c>
      <c r="M160" s="178" t="str">
        <f ca="1">IF(AND('Mapa final'!$AB$11="Baja",'Mapa final'!$AD$11="Moderado"),CONCATENATE("R5C",'Mapa final'!$R$11),"")</f>
        <v/>
      </c>
      <c r="N160" s="179" t="e">
        <f>IF(AND('Mapa final'!#REF!="Baja",'Mapa final'!#REF!="Moderado"),CONCATENATE("R5C",'Mapa final'!#REF!),"")</f>
        <v>#REF!</v>
      </c>
      <c r="O160" s="180" t="e">
        <f>IF(AND('Mapa final'!#REF!="Baja",'Mapa final'!#REF!="Moderado"),CONCATENATE("R5C",'Mapa final'!#REF!),"")</f>
        <v>#REF!</v>
      </c>
      <c r="P160" s="178" t="str">
        <f ca="1">IF(AND('Mapa final'!$AB$11="Baja",'Mapa final'!$AD$11="Moderado"),CONCATENATE("R5C",'Mapa final'!$R$11),"")</f>
        <v/>
      </c>
      <c r="Q160" s="179" t="e">
        <f>IF(AND('Mapa final'!#REF!="Baja",'Mapa final'!#REF!="Moderado"),CONCATENATE("R5C",'Mapa final'!#REF!),"")</f>
        <v>#REF!</v>
      </c>
      <c r="R160" s="180" t="e">
        <f>IF(AND('Mapa final'!#REF!="Baja",'Mapa final'!#REF!="Moderado"),CONCATENATE("R5C",'Mapa final'!#REF!),"")</f>
        <v>#REF!</v>
      </c>
      <c r="S160" s="86" t="str">
        <f ca="1">IF(AND('Mapa final'!$AB$11="Baja",'Mapa final'!$AD$11="Mayor"),CONCATENATE("R5C",'Mapa final'!$R$11),"")</f>
        <v/>
      </c>
      <c r="T160" s="40" t="e">
        <f>IF(AND('Mapa final'!#REF!="Baja",'Mapa final'!#REF!="Mayor"),CONCATENATE("R5C",'Mapa final'!#REF!),"")</f>
        <v>#REF!</v>
      </c>
      <c r="U160" s="87" t="e">
        <f>IF(AND('Mapa final'!#REF!="Baja",'Mapa final'!#REF!="Mayor"),CONCATENATE("R5C",'Mapa final'!#REF!),"")</f>
        <v>#REF!</v>
      </c>
      <c r="V160" s="172" t="str">
        <f ca="1">IF(AND('Mapa final'!$AB$11="Baja",'Mapa final'!$AD$11="Catastrófico"),CONCATENATE("R5C",'Mapa final'!$R$11),"")</f>
        <v/>
      </c>
      <c r="W160" s="173" t="e">
        <f>IF(AND('Mapa final'!#REF!="Baja",'Mapa final'!#REF!="Catastrófico"),CONCATENATE("R5C",'Mapa final'!#REF!),"")</f>
        <v>#REF!</v>
      </c>
      <c r="X160" s="174" t="e">
        <f>IF(AND('Mapa final'!#REF!="Baja",'Mapa final'!#REF!="Catastrófico"),CONCATENATE("R5C",'Mapa final'!#REF!),"")</f>
        <v>#REF!</v>
      </c>
      <c r="Y160" s="41"/>
      <c r="Z160" s="322"/>
      <c r="AA160" s="323"/>
      <c r="AB160" s="323"/>
      <c r="AC160" s="323"/>
      <c r="AD160" s="323"/>
      <c r="AE160" s="324"/>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1"/>
      <c r="BD160" s="41"/>
      <c r="BE160" s="41"/>
      <c r="BF160" s="41"/>
      <c r="BG160" s="41"/>
      <c r="BH160" s="41"/>
      <c r="BI160" s="41"/>
    </row>
    <row r="161" spans="1:61" ht="15" customHeight="1" x14ac:dyDescent="0.25">
      <c r="A161" s="41"/>
      <c r="B161" s="308"/>
      <c r="C161" s="309"/>
      <c r="D161" s="310"/>
      <c r="E161" s="293"/>
      <c r="F161" s="294"/>
      <c r="G161" s="294"/>
      <c r="H161" s="294"/>
      <c r="I161" s="294"/>
      <c r="J161" s="187" t="str">
        <f ca="1">IF(AND('Mapa final'!$AB$12="Baja",'Mapa final'!$AD$12="Moderado"),CONCATENATE("R6C",'Mapa final'!$R$12),"")</f>
        <v/>
      </c>
      <c r="K161" s="188" t="e">
        <f>IF(AND('Mapa final'!#REF!="Baja",'Mapa final'!#REF!="Moderado"),CONCATENATE("R6C",'Mapa final'!#REF!),"")</f>
        <v>#REF!</v>
      </c>
      <c r="L161" s="189" t="e">
        <f>IF(AND('Mapa final'!#REF!="Baja",'Mapa final'!#REF!="Moderado"),CONCATENATE("R6C",'Mapa final'!#REF!),"")</f>
        <v>#REF!</v>
      </c>
      <c r="M161" s="178" t="str">
        <f ca="1">IF(AND('Mapa final'!$AB$12="Baja",'Mapa final'!$AD$12="Moderado"),CONCATENATE("R6C",'Mapa final'!$R$12),"")</f>
        <v/>
      </c>
      <c r="N161" s="179" t="e">
        <f>IF(AND('Mapa final'!#REF!="Baja",'Mapa final'!#REF!="Moderado"),CONCATENATE("R6C",'Mapa final'!#REF!),"")</f>
        <v>#REF!</v>
      </c>
      <c r="O161" s="180" t="e">
        <f>IF(AND('Mapa final'!#REF!="Baja",'Mapa final'!#REF!="Moderado"),CONCATENATE("R6C",'Mapa final'!#REF!),"")</f>
        <v>#REF!</v>
      </c>
      <c r="P161" s="178" t="str">
        <f ca="1">IF(AND('Mapa final'!$AB$12="Baja",'Mapa final'!$AD$12="Moderado"),CONCATENATE("R6C",'Mapa final'!$R$12),"")</f>
        <v/>
      </c>
      <c r="Q161" s="179" t="e">
        <f>IF(AND('Mapa final'!#REF!="Baja",'Mapa final'!#REF!="Moderado"),CONCATENATE("R6C",'Mapa final'!#REF!),"")</f>
        <v>#REF!</v>
      </c>
      <c r="R161" s="180" t="e">
        <f>IF(AND('Mapa final'!#REF!="Baja",'Mapa final'!#REF!="Moderado"),CONCATENATE("R6C",'Mapa final'!#REF!),"")</f>
        <v>#REF!</v>
      </c>
      <c r="S161" s="86" t="str">
        <f ca="1">IF(AND('Mapa final'!$AB$12="Baja",'Mapa final'!$AD$12="Mayor"),CONCATENATE("R6C",'Mapa final'!$R$12),"")</f>
        <v/>
      </c>
      <c r="T161" s="40" t="e">
        <f>IF(AND('Mapa final'!#REF!="Baja",'Mapa final'!#REF!="Mayor"),CONCATENATE("R6C",'Mapa final'!#REF!),"")</f>
        <v>#REF!</v>
      </c>
      <c r="U161" s="87" t="e">
        <f>IF(AND('Mapa final'!#REF!="Baja",'Mapa final'!#REF!="Mayor"),CONCATENATE("R6C",'Mapa final'!#REF!),"")</f>
        <v>#REF!</v>
      </c>
      <c r="V161" s="172" t="str">
        <f ca="1">IF(AND('Mapa final'!$AB$12="Baja",'Mapa final'!$AD$12="Catastrófico"),CONCATENATE("R6C",'Mapa final'!$R$12),"")</f>
        <v/>
      </c>
      <c r="W161" s="173" t="e">
        <f>IF(AND('Mapa final'!#REF!="Baja",'Mapa final'!#REF!="Catastrófico"),CONCATENATE("R6C",'Mapa final'!#REF!),"")</f>
        <v>#REF!</v>
      </c>
      <c r="X161" s="174" t="e">
        <f>IF(AND('Mapa final'!#REF!="Baja",'Mapa final'!#REF!="Catastrófico"),CONCATENATE("R6C",'Mapa final'!#REF!),"")</f>
        <v>#REF!</v>
      </c>
      <c r="Y161" s="41"/>
      <c r="Z161" s="322"/>
      <c r="AA161" s="323"/>
      <c r="AB161" s="323"/>
      <c r="AC161" s="323"/>
      <c r="AD161" s="323"/>
      <c r="AE161" s="324"/>
      <c r="AF161" s="41"/>
      <c r="AG161" s="41"/>
      <c r="AH161" s="41"/>
      <c r="AI161" s="41"/>
      <c r="AJ161" s="41"/>
      <c r="AK161" s="41"/>
      <c r="AL161" s="41"/>
      <c r="AM161" s="41"/>
      <c r="AN161" s="41"/>
      <c r="AO161" s="41"/>
      <c r="AP161" s="41"/>
      <c r="AQ161" s="41"/>
      <c r="AR161" s="41"/>
      <c r="AS161" s="41"/>
      <c r="AT161" s="41"/>
      <c r="AU161" s="41"/>
      <c r="AV161" s="41"/>
      <c r="AW161" s="41"/>
      <c r="AX161" s="41"/>
      <c r="AY161" s="41"/>
      <c r="AZ161" s="41"/>
      <c r="BA161" s="41"/>
      <c r="BB161" s="41"/>
      <c r="BC161" s="41"/>
      <c r="BD161" s="41"/>
      <c r="BE161" s="41"/>
      <c r="BF161" s="41"/>
      <c r="BG161" s="41"/>
      <c r="BH161" s="41"/>
      <c r="BI161" s="41"/>
    </row>
    <row r="162" spans="1:61" ht="15" customHeight="1" x14ac:dyDescent="0.25">
      <c r="A162" s="41"/>
      <c r="B162" s="308"/>
      <c r="C162" s="309"/>
      <c r="D162" s="310"/>
      <c r="E162" s="293"/>
      <c r="F162" s="294"/>
      <c r="G162" s="294"/>
      <c r="H162" s="294"/>
      <c r="I162" s="294"/>
      <c r="J162" s="187" t="str">
        <f ca="1">IF(AND('Mapa final'!$AB$13="Baja",'Mapa final'!$AD$13="Moderado"),CONCATENATE("R7C",'Mapa final'!$R$13),"")</f>
        <v/>
      </c>
      <c r="K162" s="188" t="str">
        <f>IF(AND('Mapa final'!$AB$14="Baja",'Mapa final'!$AD$14="Moderado"),CONCATENATE("R7C",'Mapa final'!$R$14),"")</f>
        <v/>
      </c>
      <c r="L162" s="189" t="e">
        <f>IF(AND('Mapa final'!#REF!="Baja",'Mapa final'!#REF!="Moderado"),CONCATENATE("R7C",'Mapa final'!#REF!),"")</f>
        <v>#REF!</v>
      </c>
      <c r="M162" s="178" t="str">
        <f ca="1">IF(AND('Mapa final'!$AB$13="Baja",'Mapa final'!$AD$13="Moderado"),CONCATENATE("R7C",'Mapa final'!$R$13),"")</f>
        <v/>
      </c>
      <c r="N162" s="179" t="str">
        <f>IF(AND('Mapa final'!$AB$14="Baja",'Mapa final'!$AD$14="Moderado"),CONCATENATE("R7C",'Mapa final'!$R$14),"")</f>
        <v/>
      </c>
      <c r="O162" s="180" t="e">
        <f>IF(AND('Mapa final'!#REF!="Baja",'Mapa final'!#REF!="Moderado"),CONCATENATE("R7C",'Mapa final'!#REF!),"")</f>
        <v>#REF!</v>
      </c>
      <c r="P162" s="178" t="str">
        <f ca="1">IF(AND('Mapa final'!$AB$13="Baja",'Mapa final'!$AD$13="Moderado"),CONCATENATE("R7C",'Mapa final'!$R$13),"")</f>
        <v/>
      </c>
      <c r="Q162" s="179" t="str">
        <f>IF(AND('Mapa final'!$AB$14="Baja",'Mapa final'!$AD$14="Moderado"),CONCATENATE("R7C",'Mapa final'!$R$14),"")</f>
        <v/>
      </c>
      <c r="R162" s="180" t="e">
        <f>IF(AND('Mapa final'!#REF!="Baja",'Mapa final'!#REF!="Moderado"),CONCATENATE("R7C",'Mapa final'!#REF!),"")</f>
        <v>#REF!</v>
      </c>
      <c r="S162" s="86" t="str">
        <f ca="1">IF(AND('Mapa final'!$AB$13="Baja",'Mapa final'!$AD$13="Mayor"),CONCATENATE("R7C",'Mapa final'!$R$13),"")</f>
        <v/>
      </c>
      <c r="T162" s="40" t="str">
        <f>IF(AND('Mapa final'!$AB$14="Baja",'Mapa final'!$AD$14="Mayor"),CONCATENATE("R7C",'Mapa final'!$R$14),"")</f>
        <v>R7C2</v>
      </c>
      <c r="U162" s="87" t="e">
        <f>IF(AND('Mapa final'!#REF!="Baja",'Mapa final'!#REF!="Mayor"),CONCATENATE("R7C",'Mapa final'!#REF!),"")</f>
        <v>#REF!</v>
      </c>
      <c r="V162" s="172" t="str">
        <f ca="1">IF(AND('Mapa final'!$AB$13="Baja",'Mapa final'!$AD$13="Catastrófico"),CONCATENATE("R7C",'Mapa final'!$R$13),"")</f>
        <v/>
      </c>
      <c r="W162" s="173" t="str">
        <f>IF(AND('Mapa final'!$AB$14="Baja",'Mapa final'!$AD$14="Catastrófico"),CONCATENATE("R7C",'Mapa final'!$R$14),"")</f>
        <v/>
      </c>
      <c r="X162" s="174" t="e">
        <f>IF(AND('Mapa final'!#REF!="Baja",'Mapa final'!#REF!="Catastrófico"),CONCATENATE("R7C",'Mapa final'!#REF!),"")</f>
        <v>#REF!</v>
      </c>
      <c r="Y162" s="41"/>
      <c r="Z162" s="322"/>
      <c r="AA162" s="323"/>
      <c r="AB162" s="323"/>
      <c r="AC162" s="323"/>
      <c r="AD162" s="323"/>
      <c r="AE162" s="324"/>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c r="BG162" s="41"/>
      <c r="BH162" s="41"/>
      <c r="BI162" s="41"/>
    </row>
    <row r="163" spans="1:61" ht="15" customHeight="1" x14ac:dyDescent="0.25">
      <c r="A163" s="41"/>
      <c r="B163" s="308"/>
      <c r="C163" s="309"/>
      <c r="D163" s="310"/>
      <c r="E163" s="293"/>
      <c r="F163" s="294"/>
      <c r="G163" s="294"/>
      <c r="H163" s="294"/>
      <c r="I163" s="294"/>
      <c r="J163" s="187" t="str">
        <f ca="1">IF(AND('Mapa final'!$AB$15="Baja",'Mapa final'!$AD$15="Moderado"),CONCATENATE("R8C",'Mapa final'!$R$15),"")</f>
        <v/>
      </c>
      <c r="K163" s="188" t="str">
        <f>IF(AND('Mapa final'!$AB$16="Baja",'Mapa final'!$AD$16="Moderado"),CONCATENATE("R8C",'Mapa final'!$R$16),"")</f>
        <v>R8C2</v>
      </c>
      <c r="L163" s="189" t="str">
        <f>IF(AND('Mapa final'!$AB$17="Baja",'Mapa final'!$AD$17="Moderado"),CONCATENATE("R8C",'Mapa final'!$R$17),"")</f>
        <v>R8C3</v>
      </c>
      <c r="M163" s="178" t="str">
        <f ca="1">IF(AND('Mapa final'!$AB$15="Baja",'Mapa final'!$AD$15="Moderado"),CONCATENATE("R8C",'Mapa final'!$R$15),"")</f>
        <v/>
      </c>
      <c r="N163" s="179" t="str">
        <f>IF(AND('Mapa final'!$AB$16="Baja",'Mapa final'!$AD$16="Moderado"),CONCATENATE("R8C",'Mapa final'!$R$16),"")</f>
        <v>R8C2</v>
      </c>
      <c r="O163" s="180" t="str">
        <f>IF(AND('Mapa final'!$AB$17="Baja",'Mapa final'!$AD$17="Moderado"),CONCATENATE("R8C",'Mapa final'!$R$17),"")</f>
        <v>R8C3</v>
      </c>
      <c r="P163" s="178" t="str">
        <f ca="1">IF(AND('Mapa final'!$AB$15="Baja",'Mapa final'!$AD$15="Moderado"),CONCATENATE("R8C",'Mapa final'!$R$15),"")</f>
        <v/>
      </c>
      <c r="Q163" s="179" t="str">
        <f>IF(AND('Mapa final'!$AB$16="Baja",'Mapa final'!$AD$16="Moderado"),CONCATENATE("R8C",'Mapa final'!$R$16),"")</f>
        <v>R8C2</v>
      </c>
      <c r="R163" s="180" t="str">
        <f>IF(AND('Mapa final'!$AB$17="Baja",'Mapa final'!$AD$17="Moderado"),CONCATENATE("R8C",'Mapa final'!$R$17),"")</f>
        <v>R8C3</v>
      </c>
      <c r="S163" s="86" t="str">
        <f ca="1">IF(AND('Mapa final'!$AB$15="Baja",'Mapa final'!$AD$15="Mayor"),CONCATENATE("R8C",'Mapa final'!$R$15),"")</f>
        <v/>
      </c>
      <c r="T163" s="40" t="str">
        <f>IF(AND('Mapa final'!$AB$16="Baja",'Mapa final'!$AD$16="Mayor"),CONCATENATE("R8C",'Mapa final'!$R$16),"")</f>
        <v/>
      </c>
      <c r="U163" s="87" t="str">
        <f>IF(AND('Mapa final'!$AB$17="Baja",'Mapa final'!$AD$17="Mayor"),CONCATENATE("R8C",'Mapa final'!$R$17),"")</f>
        <v/>
      </c>
      <c r="V163" s="172" t="str">
        <f ca="1">IF(AND('Mapa final'!$AB$15="Baja",'Mapa final'!$AD$15="Catastrófico"),CONCATENATE("R8C",'Mapa final'!$R$15),"")</f>
        <v/>
      </c>
      <c r="W163" s="173" t="str">
        <f>IF(AND('Mapa final'!$AB$16="Baja",'Mapa final'!$AD$16="Catastrófico"),CONCATENATE("R8C",'Mapa final'!$R$16),"")</f>
        <v/>
      </c>
      <c r="X163" s="174" t="str">
        <f>IF(AND('Mapa final'!$AB$17="Baja",'Mapa final'!$AD$17="Catastrófico"),CONCATENATE("R8C",'Mapa final'!$R$17),"")</f>
        <v/>
      </c>
      <c r="Y163" s="41"/>
      <c r="Z163" s="322"/>
      <c r="AA163" s="323"/>
      <c r="AB163" s="323"/>
      <c r="AC163" s="323"/>
      <c r="AD163" s="323"/>
      <c r="AE163" s="324"/>
      <c r="AF163" s="41"/>
      <c r="AG163" s="41"/>
      <c r="AH163" s="41"/>
      <c r="AI163" s="41"/>
      <c r="AJ163" s="41"/>
      <c r="AK163" s="41"/>
      <c r="AL163" s="41"/>
      <c r="AM163" s="41"/>
      <c r="AN163" s="41"/>
      <c r="AO163" s="41"/>
      <c r="AP163" s="41"/>
      <c r="AQ163" s="41"/>
      <c r="AR163" s="41"/>
      <c r="AS163" s="41"/>
      <c r="AT163" s="41"/>
      <c r="AU163" s="41"/>
      <c r="AV163" s="41"/>
      <c r="AW163" s="41"/>
      <c r="AX163" s="41"/>
      <c r="AY163" s="41"/>
      <c r="AZ163" s="41"/>
      <c r="BA163" s="41"/>
      <c r="BB163" s="41"/>
      <c r="BC163" s="41"/>
      <c r="BD163" s="41"/>
      <c r="BE163" s="41"/>
      <c r="BF163" s="41"/>
      <c r="BG163" s="41"/>
      <c r="BH163" s="41"/>
      <c r="BI163" s="41"/>
    </row>
    <row r="164" spans="1:61" ht="15" customHeight="1" x14ac:dyDescent="0.25">
      <c r="A164" s="41"/>
      <c r="B164" s="308"/>
      <c r="C164" s="309"/>
      <c r="D164" s="310"/>
      <c r="E164" s="293"/>
      <c r="F164" s="294"/>
      <c r="G164" s="294"/>
      <c r="H164" s="294"/>
      <c r="I164" s="294"/>
      <c r="J164" s="187" t="e">
        <f>IF(AND('Mapa final'!#REF!="Baja",'Mapa final'!#REF!="Moderado"),CONCATENATE("R9C",'Mapa final'!#REF!),"")</f>
        <v>#REF!</v>
      </c>
      <c r="K164" s="188" t="e">
        <f>IF(AND('Mapa final'!#REF!="Baja",'Mapa final'!#REF!="Moderado"),CONCATENATE("R9C",'Mapa final'!#REF!),"")</f>
        <v>#REF!</v>
      </c>
      <c r="L164" s="189" t="e">
        <f>IF(AND('Mapa final'!#REF!="Baja",'Mapa final'!#REF!="Moderado"),CONCATENATE("R9C",'Mapa final'!#REF!),"")</f>
        <v>#REF!</v>
      </c>
      <c r="M164" s="178" t="e">
        <f>IF(AND('Mapa final'!#REF!="Baja",'Mapa final'!#REF!="Moderado"),CONCATENATE("R9C",'Mapa final'!#REF!),"")</f>
        <v>#REF!</v>
      </c>
      <c r="N164" s="179" t="e">
        <f>IF(AND('Mapa final'!#REF!="Baja",'Mapa final'!#REF!="Moderado"),CONCATENATE("R9C",'Mapa final'!#REF!),"")</f>
        <v>#REF!</v>
      </c>
      <c r="O164" s="180" t="e">
        <f>IF(AND('Mapa final'!#REF!="Baja",'Mapa final'!#REF!="Moderado"),CONCATENATE("R9C",'Mapa final'!#REF!),"")</f>
        <v>#REF!</v>
      </c>
      <c r="P164" s="178" t="e">
        <f>IF(AND('Mapa final'!#REF!="Baja",'Mapa final'!#REF!="Moderado"),CONCATENATE("R9C",'Mapa final'!#REF!),"")</f>
        <v>#REF!</v>
      </c>
      <c r="Q164" s="179" t="e">
        <f>IF(AND('Mapa final'!#REF!="Baja",'Mapa final'!#REF!="Moderado"),CONCATENATE("R9C",'Mapa final'!#REF!),"")</f>
        <v>#REF!</v>
      </c>
      <c r="R164" s="180" t="e">
        <f>IF(AND('Mapa final'!#REF!="Baja",'Mapa final'!#REF!="Moderado"),CONCATENATE("R9C",'Mapa final'!#REF!),"")</f>
        <v>#REF!</v>
      </c>
      <c r="S164" s="86" t="e">
        <f>IF(AND('Mapa final'!#REF!="Baja",'Mapa final'!#REF!="Mayor"),CONCATENATE("R9C",'Mapa final'!#REF!),"")</f>
        <v>#REF!</v>
      </c>
      <c r="T164" s="40" t="e">
        <f>IF(AND('Mapa final'!#REF!="Baja",'Mapa final'!#REF!="Mayor"),CONCATENATE("R9C",'Mapa final'!#REF!),"")</f>
        <v>#REF!</v>
      </c>
      <c r="U164" s="87" t="e">
        <f>IF(AND('Mapa final'!#REF!="Baja",'Mapa final'!#REF!="Mayor"),CONCATENATE("R9C",'Mapa final'!#REF!),"")</f>
        <v>#REF!</v>
      </c>
      <c r="V164" s="172" t="e">
        <f>IF(AND('Mapa final'!#REF!="Baja",'Mapa final'!#REF!="Catastrófico"),CONCATENATE("R9C",'Mapa final'!#REF!),"")</f>
        <v>#REF!</v>
      </c>
      <c r="W164" s="173" t="e">
        <f>IF(AND('Mapa final'!#REF!="Baja",'Mapa final'!#REF!="Catastrófico"),CONCATENATE("R9C",'Mapa final'!#REF!),"")</f>
        <v>#REF!</v>
      </c>
      <c r="X164" s="174" t="e">
        <f>IF(AND('Mapa final'!#REF!="Baja",'Mapa final'!#REF!="Catastrófico"),CONCATENATE("R9C",'Mapa final'!#REF!),"")</f>
        <v>#REF!</v>
      </c>
      <c r="Y164" s="41"/>
      <c r="Z164" s="322"/>
      <c r="AA164" s="323"/>
      <c r="AB164" s="323"/>
      <c r="AC164" s="323"/>
      <c r="AD164" s="323"/>
      <c r="AE164" s="324"/>
      <c r="AF164" s="41"/>
      <c r="AG164" s="41"/>
      <c r="AH164" s="41"/>
      <c r="AI164" s="41"/>
      <c r="AJ164" s="41"/>
      <c r="AK164" s="41"/>
      <c r="AL164" s="41"/>
      <c r="AM164" s="41"/>
      <c r="AN164" s="41"/>
      <c r="AO164" s="41"/>
      <c r="AP164" s="41"/>
      <c r="AQ164" s="41"/>
      <c r="AR164" s="41"/>
      <c r="AS164" s="41"/>
      <c r="AT164" s="41"/>
      <c r="AU164" s="41"/>
      <c r="AV164" s="41"/>
      <c r="AW164" s="41"/>
      <c r="AX164" s="41"/>
      <c r="AY164" s="41"/>
      <c r="AZ164" s="41"/>
      <c r="BA164" s="41"/>
      <c r="BB164" s="41"/>
      <c r="BC164" s="41"/>
      <c r="BD164" s="41"/>
      <c r="BE164" s="41"/>
      <c r="BF164" s="41"/>
      <c r="BG164" s="41"/>
      <c r="BH164" s="41"/>
      <c r="BI164" s="41"/>
    </row>
    <row r="165" spans="1:61" ht="15" customHeight="1" x14ac:dyDescent="0.25">
      <c r="A165" s="41"/>
      <c r="B165" s="308"/>
      <c r="C165" s="309"/>
      <c r="D165" s="310"/>
      <c r="E165" s="293"/>
      <c r="F165" s="294"/>
      <c r="G165" s="294"/>
      <c r="H165" s="294"/>
      <c r="I165" s="294"/>
      <c r="J165" s="187" t="str">
        <f ca="1">IF(AND('Mapa final'!$AB$18="Baja",'Mapa final'!$AD$18="Moderado"),CONCATENATE("R10C",'Mapa final'!$R$18),"")</f>
        <v>R10C1</v>
      </c>
      <c r="K165" s="188" t="e">
        <f>IF(AND('Mapa final'!#REF!="Baja",'Mapa final'!#REF!="Moderado"),CONCATENATE("R10C",'Mapa final'!#REF!),"")</f>
        <v>#REF!</v>
      </c>
      <c r="L165" s="189" t="e">
        <f>IF(AND('Mapa final'!#REF!="Baja",'Mapa final'!#REF!="Moderado"),CONCATENATE("R10C",'Mapa final'!#REF!),"")</f>
        <v>#REF!</v>
      </c>
      <c r="M165" s="178" t="str">
        <f ca="1">IF(AND('Mapa final'!$AB$18="Baja",'Mapa final'!$AD$18="Moderado"),CONCATENATE("R10C",'Mapa final'!$R$18),"")</f>
        <v>R10C1</v>
      </c>
      <c r="N165" s="179" t="e">
        <f>IF(AND('Mapa final'!#REF!="Baja",'Mapa final'!#REF!="Moderado"),CONCATENATE("R10C",'Mapa final'!#REF!),"")</f>
        <v>#REF!</v>
      </c>
      <c r="O165" s="180" t="e">
        <f>IF(AND('Mapa final'!#REF!="Baja",'Mapa final'!#REF!="Moderado"),CONCATENATE("R10C",'Mapa final'!#REF!),"")</f>
        <v>#REF!</v>
      </c>
      <c r="P165" s="178" t="str">
        <f ca="1">IF(AND('Mapa final'!$AB$18="Baja",'Mapa final'!$AD$18="Moderado"),CONCATENATE("R10C",'Mapa final'!$R$18),"")</f>
        <v>R10C1</v>
      </c>
      <c r="Q165" s="179" t="e">
        <f>IF(AND('Mapa final'!#REF!="Baja",'Mapa final'!#REF!="Moderado"),CONCATENATE("R10C",'Mapa final'!#REF!),"")</f>
        <v>#REF!</v>
      </c>
      <c r="R165" s="180" t="e">
        <f>IF(AND('Mapa final'!#REF!="Baja",'Mapa final'!#REF!="Moderado"),CONCATENATE("R10C",'Mapa final'!#REF!),"")</f>
        <v>#REF!</v>
      </c>
      <c r="S165" s="86" t="str">
        <f ca="1">IF(AND('Mapa final'!$AB$18="Baja",'Mapa final'!$AD$18="Mayor"),CONCATENATE("R10C",'Mapa final'!$R$18),"")</f>
        <v/>
      </c>
      <c r="T165" s="40" t="e">
        <f>IF(AND('Mapa final'!#REF!="Baja",'Mapa final'!#REF!="Mayor"),CONCATENATE("R10C",'Mapa final'!#REF!),"")</f>
        <v>#REF!</v>
      </c>
      <c r="U165" s="87" t="e">
        <f>IF(AND('Mapa final'!#REF!="Baja",'Mapa final'!#REF!="Mayor"),CONCATENATE("R10C",'Mapa final'!#REF!),"")</f>
        <v>#REF!</v>
      </c>
      <c r="V165" s="172" t="str">
        <f ca="1">IF(AND('Mapa final'!$AB$18="Baja",'Mapa final'!$AD$18="Catastrófico"),CONCATENATE("R10C",'Mapa final'!$R$18),"")</f>
        <v/>
      </c>
      <c r="W165" s="173" t="e">
        <f>IF(AND('Mapa final'!#REF!="Baja",'Mapa final'!#REF!="Catastrófico"),CONCATENATE("R10C",'Mapa final'!#REF!),"")</f>
        <v>#REF!</v>
      </c>
      <c r="X165" s="174" t="e">
        <f>IF(AND('Mapa final'!#REF!="Baja",'Mapa final'!#REF!="Catastrófico"),CONCATENATE("R10C",'Mapa final'!#REF!),"")</f>
        <v>#REF!</v>
      </c>
      <c r="Y165" s="41"/>
      <c r="Z165" s="322"/>
      <c r="AA165" s="323"/>
      <c r="AB165" s="323"/>
      <c r="AC165" s="323"/>
      <c r="AD165" s="323"/>
      <c r="AE165" s="324"/>
      <c r="AF165" s="41"/>
      <c r="AG165" s="41"/>
      <c r="AH165" s="41"/>
      <c r="AI165" s="41"/>
      <c r="AJ165" s="41"/>
      <c r="AK165" s="41"/>
      <c r="AL165" s="41"/>
      <c r="AM165" s="41"/>
      <c r="AN165" s="41"/>
      <c r="AO165" s="41"/>
      <c r="AP165" s="41"/>
      <c r="AQ165" s="41"/>
      <c r="AR165" s="41"/>
      <c r="AS165" s="41"/>
      <c r="AT165" s="41"/>
      <c r="AU165" s="41"/>
      <c r="AV165" s="41"/>
      <c r="AW165" s="41"/>
      <c r="AX165" s="41"/>
      <c r="AY165" s="41"/>
      <c r="AZ165" s="41"/>
      <c r="BA165" s="41"/>
      <c r="BB165" s="41"/>
      <c r="BC165" s="41"/>
      <c r="BD165" s="41"/>
      <c r="BE165" s="41"/>
      <c r="BF165" s="41"/>
      <c r="BG165" s="41"/>
      <c r="BH165" s="41"/>
      <c r="BI165" s="41"/>
    </row>
    <row r="166" spans="1:61" ht="15" customHeight="1" x14ac:dyDescent="0.25">
      <c r="A166" s="41"/>
      <c r="B166" s="308"/>
      <c r="C166" s="309"/>
      <c r="D166" s="310"/>
      <c r="E166" s="293"/>
      <c r="F166" s="294"/>
      <c r="G166" s="294"/>
      <c r="H166" s="294"/>
      <c r="I166" s="294"/>
      <c r="J166" s="187" t="str">
        <f ca="1">IF(AND('Mapa final'!$AB$19="Baja",'Mapa final'!$AD$19="Moderado"),CONCATENATE("R11C",'Mapa final'!$R$19),"")</f>
        <v/>
      </c>
      <c r="K166" s="188" t="e">
        <f>IF(AND('Mapa final'!#REF!="Baja",'Mapa final'!#REF!="Moderado"),CONCATENATE("R11C",'Mapa final'!#REF!),"")</f>
        <v>#REF!</v>
      </c>
      <c r="L166" s="189" t="e">
        <f>IF(AND('Mapa final'!#REF!="Baja",'Mapa final'!#REF!="Moderado"),CONCATENATE("R11C",'Mapa final'!#REF!),"")</f>
        <v>#REF!</v>
      </c>
      <c r="M166" s="178" t="str">
        <f ca="1">IF(AND('Mapa final'!$AB$19="Baja",'Mapa final'!$AD$19="Moderado"),CONCATENATE("R11C",'Mapa final'!$R$19),"")</f>
        <v/>
      </c>
      <c r="N166" s="179" t="e">
        <f>IF(AND('Mapa final'!#REF!="Baja",'Mapa final'!#REF!="Moderado"),CONCATENATE("R11C",'Mapa final'!#REF!),"")</f>
        <v>#REF!</v>
      </c>
      <c r="O166" s="180" t="e">
        <f>IF(AND('Mapa final'!#REF!="Baja",'Mapa final'!#REF!="Moderado"),CONCATENATE("R11C",'Mapa final'!#REF!),"")</f>
        <v>#REF!</v>
      </c>
      <c r="P166" s="178" t="str">
        <f ca="1">IF(AND('Mapa final'!$AB$19="Baja",'Mapa final'!$AD$19="Moderado"),CONCATENATE("R11C",'Mapa final'!$R$19),"")</f>
        <v/>
      </c>
      <c r="Q166" s="179" t="e">
        <f>IF(AND('Mapa final'!#REF!="Baja",'Mapa final'!#REF!="Moderado"),CONCATENATE("R11C",'Mapa final'!#REF!),"")</f>
        <v>#REF!</v>
      </c>
      <c r="R166" s="180" t="e">
        <f>IF(AND('Mapa final'!#REF!="Baja",'Mapa final'!#REF!="Moderado"),CONCATENATE("R11C",'Mapa final'!#REF!),"")</f>
        <v>#REF!</v>
      </c>
      <c r="S166" s="86" t="str">
        <f ca="1">IF(AND('Mapa final'!$AB$19="Baja",'Mapa final'!$AD$19="Mayor"),CONCATENATE("R11C",'Mapa final'!$R$19),"")</f>
        <v/>
      </c>
      <c r="T166" s="40" t="e">
        <f>IF(AND('Mapa final'!#REF!="Baja",'Mapa final'!#REF!="Mayor"),CONCATENATE("R11C",'Mapa final'!#REF!),"")</f>
        <v>#REF!</v>
      </c>
      <c r="U166" s="87" t="e">
        <f>IF(AND('Mapa final'!#REF!="Baja",'Mapa final'!#REF!="Mayor"),CONCATENATE("R11C",'Mapa final'!#REF!),"")</f>
        <v>#REF!</v>
      </c>
      <c r="V166" s="172" t="str">
        <f ca="1">IF(AND('Mapa final'!$AB$19="Baja",'Mapa final'!$AD$19="Catastrófico"),CONCATENATE("R11C",'Mapa final'!$R$19),"")</f>
        <v/>
      </c>
      <c r="W166" s="173" t="e">
        <f>IF(AND('Mapa final'!#REF!="Baja",'Mapa final'!#REF!="Catastrófico"),CONCATENATE("R11C",'Mapa final'!#REF!),"")</f>
        <v>#REF!</v>
      </c>
      <c r="X166" s="174" t="e">
        <f>IF(AND('Mapa final'!#REF!="Baja",'Mapa final'!#REF!="Catastrófico"),CONCATENATE("R11C",'Mapa final'!#REF!),"")</f>
        <v>#REF!</v>
      </c>
      <c r="Y166" s="41"/>
      <c r="Z166" s="322"/>
      <c r="AA166" s="323"/>
      <c r="AB166" s="323"/>
      <c r="AC166" s="323"/>
      <c r="AD166" s="323"/>
      <c r="AE166" s="324"/>
      <c r="AF166" s="41"/>
      <c r="AG166" s="41"/>
      <c r="AH166" s="41"/>
      <c r="AI166" s="41"/>
      <c r="AJ166" s="41"/>
      <c r="AK166" s="41"/>
      <c r="AL166" s="41"/>
      <c r="AM166" s="41"/>
      <c r="AN166" s="41"/>
      <c r="AO166" s="41"/>
      <c r="AP166" s="41"/>
      <c r="AQ166" s="41"/>
      <c r="AR166" s="41"/>
      <c r="AS166" s="41"/>
      <c r="AT166" s="41"/>
      <c r="AU166" s="41"/>
      <c r="AV166" s="41"/>
      <c r="AW166" s="41"/>
      <c r="AX166" s="41"/>
      <c r="AY166" s="41"/>
      <c r="AZ166" s="41"/>
      <c r="BA166" s="41"/>
      <c r="BB166" s="41"/>
      <c r="BC166" s="41"/>
      <c r="BD166" s="41"/>
      <c r="BE166" s="41"/>
      <c r="BF166" s="41"/>
      <c r="BG166" s="41"/>
      <c r="BH166" s="41"/>
      <c r="BI166" s="41"/>
    </row>
    <row r="167" spans="1:61" ht="15" customHeight="1" x14ac:dyDescent="0.25">
      <c r="A167" s="41"/>
      <c r="B167" s="308"/>
      <c r="C167" s="309"/>
      <c r="D167" s="310"/>
      <c r="E167" s="293"/>
      <c r="F167" s="294"/>
      <c r="G167" s="294"/>
      <c r="H167" s="294"/>
      <c r="I167" s="294"/>
      <c r="J167" s="187" t="str">
        <f ca="1">IF(AND('Mapa final'!$AB$20="Baja",'Mapa final'!$AD$20="Moderado"),CONCATENATE("R12C",'Mapa final'!$R$20),"")</f>
        <v>R12C1</v>
      </c>
      <c r="K167" s="188" t="str">
        <f>IF(AND('Mapa final'!$AB$21="Baja",'Mapa final'!$AD$21="Moderado"),CONCATENATE("R12C",'Mapa final'!$R$21),"")</f>
        <v/>
      </c>
      <c r="L167" s="189" t="e">
        <f>IF(AND('Mapa final'!#REF!="Baja",'Mapa final'!#REF!="Moderado"),CONCATENATE("R12C",'Mapa final'!#REF!),"")</f>
        <v>#REF!</v>
      </c>
      <c r="M167" s="178" t="str">
        <f ca="1">IF(AND('Mapa final'!$AB$20="Baja",'Mapa final'!$AD$20="Moderado"),CONCATENATE("R12C",'Mapa final'!$R$20),"")</f>
        <v>R12C1</v>
      </c>
      <c r="N167" s="179" t="str">
        <f>IF(AND('Mapa final'!$AB$21="Baja",'Mapa final'!$AD$21="Moderado"),CONCATENATE("R12C",'Mapa final'!$R$21),"")</f>
        <v/>
      </c>
      <c r="O167" s="180" t="e">
        <f>IF(AND('Mapa final'!#REF!="Baja",'Mapa final'!#REF!="Moderado"),CONCATENATE("R12C",'Mapa final'!#REF!),"")</f>
        <v>#REF!</v>
      </c>
      <c r="P167" s="178" t="str">
        <f ca="1">IF(AND('Mapa final'!$AB$20="Baja",'Mapa final'!$AD$20="Moderado"),CONCATENATE("R12C",'Mapa final'!$R$20),"")</f>
        <v>R12C1</v>
      </c>
      <c r="Q167" s="179" t="str">
        <f>IF(AND('Mapa final'!$AB$21="Baja",'Mapa final'!$AD$21="Moderado"),CONCATENATE("R12C",'Mapa final'!$R$21),"")</f>
        <v/>
      </c>
      <c r="R167" s="180" t="e">
        <f>IF(AND('Mapa final'!#REF!="Baja",'Mapa final'!#REF!="Moderado"),CONCATENATE("R12C",'Mapa final'!#REF!),"")</f>
        <v>#REF!</v>
      </c>
      <c r="S167" s="86" t="str">
        <f ca="1">IF(AND('Mapa final'!$AB$20="Baja",'Mapa final'!$AD$20="Mayor"),CONCATENATE("R12C",'Mapa final'!$R$20),"")</f>
        <v/>
      </c>
      <c r="T167" s="40" t="str">
        <f>IF(AND('Mapa final'!$AB$21="Baja",'Mapa final'!$AD$21="Mayor"),CONCATENATE("R12C",'Mapa final'!$R$21),"")</f>
        <v/>
      </c>
      <c r="U167" s="87" t="e">
        <f>IF(AND('Mapa final'!#REF!="Baja",'Mapa final'!#REF!="Mayor"),CONCATENATE("R12C",'Mapa final'!#REF!),"")</f>
        <v>#REF!</v>
      </c>
      <c r="V167" s="172" t="str">
        <f ca="1">IF(AND('Mapa final'!$AB$20="Baja",'Mapa final'!$AD$20="Catastrófico"),CONCATENATE("R12C",'Mapa final'!$R$20),"")</f>
        <v/>
      </c>
      <c r="W167" s="173" t="str">
        <f>IF(AND('Mapa final'!$AB$21="Baja",'Mapa final'!$AD$21="Catastrófico"),CONCATENATE("R12C",'Mapa final'!$R$21),"")</f>
        <v/>
      </c>
      <c r="X167" s="174" t="e">
        <f>IF(AND('Mapa final'!#REF!="Baja",'Mapa final'!#REF!="Catastrófico"),CONCATENATE("R12C",'Mapa final'!#REF!),"")</f>
        <v>#REF!</v>
      </c>
      <c r="Y167" s="41"/>
      <c r="Z167" s="322"/>
      <c r="AA167" s="323"/>
      <c r="AB167" s="323"/>
      <c r="AC167" s="323"/>
      <c r="AD167" s="323"/>
      <c r="AE167" s="324"/>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row>
    <row r="168" spans="1:61" ht="15" customHeight="1" x14ac:dyDescent="0.25">
      <c r="A168" s="41"/>
      <c r="B168" s="308"/>
      <c r="C168" s="309"/>
      <c r="D168" s="310"/>
      <c r="E168" s="293"/>
      <c r="F168" s="294"/>
      <c r="G168" s="294"/>
      <c r="H168" s="294"/>
      <c r="I168" s="294"/>
      <c r="J168" s="187" t="str">
        <f ca="1">IF(AND('Mapa final'!$AB$22="Baja",'Mapa final'!$AD$22="Moderado"),CONCATENATE("R13C",'Mapa final'!$R$22),"")</f>
        <v/>
      </c>
      <c r="K168" s="188" t="e">
        <f>IF(AND('Mapa final'!#REF!="Baja",'Mapa final'!#REF!="Moderado"),CONCATENATE("R13C",'Mapa final'!#REF!),"")</f>
        <v>#REF!</v>
      </c>
      <c r="L168" s="189" t="e">
        <f>IF(AND('Mapa final'!#REF!="Baja",'Mapa final'!#REF!="Moderado"),CONCATENATE("R13C",'Mapa final'!#REF!),"")</f>
        <v>#REF!</v>
      </c>
      <c r="M168" s="178" t="str">
        <f ca="1">IF(AND('Mapa final'!$AB$22="Baja",'Mapa final'!$AD$22="Moderado"),CONCATENATE("R13C",'Mapa final'!$R$22),"")</f>
        <v/>
      </c>
      <c r="N168" s="179" t="e">
        <f>IF(AND('Mapa final'!#REF!="Baja",'Mapa final'!#REF!="Moderado"),CONCATENATE("R13C",'Mapa final'!#REF!),"")</f>
        <v>#REF!</v>
      </c>
      <c r="O168" s="180" t="e">
        <f>IF(AND('Mapa final'!#REF!="Baja",'Mapa final'!#REF!="Moderado"),CONCATENATE("R13C",'Mapa final'!#REF!),"")</f>
        <v>#REF!</v>
      </c>
      <c r="P168" s="178" t="str">
        <f ca="1">IF(AND('Mapa final'!$AB$22="Baja",'Mapa final'!$AD$22="Moderado"),CONCATENATE("R13C",'Mapa final'!$R$22),"")</f>
        <v/>
      </c>
      <c r="Q168" s="179" t="e">
        <f>IF(AND('Mapa final'!#REF!="Baja",'Mapa final'!#REF!="Moderado"),CONCATENATE("R13C",'Mapa final'!#REF!),"")</f>
        <v>#REF!</v>
      </c>
      <c r="R168" s="180" t="e">
        <f>IF(AND('Mapa final'!#REF!="Baja",'Mapa final'!#REF!="Moderado"),CONCATENATE("R13C",'Mapa final'!#REF!),"")</f>
        <v>#REF!</v>
      </c>
      <c r="S168" s="86" t="str">
        <f ca="1">IF(AND('Mapa final'!$AB$22="Baja",'Mapa final'!$AD$22="Mayor"),CONCATENATE("R13C",'Mapa final'!$R$22),"")</f>
        <v/>
      </c>
      <c r="T168" s="40" t="e">
        <f>IF(AND('Mapa final'!#REF!="Baja",'Mapa final'!#REF!="Mayor"),CONCATENATE("R13C",'Mapa final'!#REF!),"")</f>
        <v>#REF!</v>
      </c>
      <c r="U168" s="87" t="e">
        <f>IF(AND('Mapa final'!#REF!="Baja",'Mapa final'!#REF!="Mayor"),CONCATENATE("R13C",'Mapa final'!#REF!),"")</f>
        <v>#REF!</v>
      </c>
      <c r="V168" s="172" t="str">
        <f ca="1">IF(AND('Mapa final'!$AB$22="Baja",'Mapa final'!$AD$22="Catastrófico"),CONCATENATE("R13C",'Mapa final'!$R$22),"")</f>
        <v/>
      </c>
      <c r="W168" s="173" t="e">
        <f>IF(AND('Mapa final'!#REF!="Baja",'Mapa final'!#REF!="Catastrófico"),CONCATENATE("R13C",'Mapa final'!#REF!),"")</f>
        <v>#REF!</v>
      </c>
      <c r="X168" s="174" t="e">
        <f>IF(AND('Mapa final'!#REF!="Baja",'Mapa final'!#REF!="Catastrófico"),CONCATENATE("R13C",'Mapa final'!#REF!),"")</f>
        <v>#REF!</v>
      </c>
      <c r="Y168" s="41"/>
      <c r="Z168" s="322"/>
      <c r="AA168" s="323"/>
      <c r="AB168" s="323"/>
      <c r="AC168" s="323"/>
      <c r="AD168" s="323"/>
      <c r="AE168" s="324"/>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row>
    <row r="169" spans="1:61" ht="15" customHeight="1" x14ac:dyDescent="0.25">
      <c r="A169" s="41"/>
      <c r="B169" s="308"/>
      <c r="C169" s="309"/>
      <c r="D169" s="310"/>
      <c r="E169" s="293"/>
      <c r="F169" s="294"/>
      <c r="G169" s="294"/>
      <c r="H169" s="294"/>
      <c r="I169" s="294"/>
      <c r="J169" s="187" t="str">
        <f ca="1">IF(AND('Mapa final'!$AB$23="Baja",'Mapa final'!$AD$23="Moderado"),CONCATENATE("R14C",'Mapa final'!$R$23),"")</f>
        <v>R14C1</v>
      </c>
      <c r="K169" s="188" t="e">
        <f>IF(AND('Mapa final'!#REF!="Baja",'Mapa final'!#REF!="Moderado"),CONCATENATE("R14C",'Mapa final'!#REF!),"")</f>
        <v>#REF!</v>
      </c>
      <c r="L169" s="189" t="e">
        <f>IF(AND('Mapa final'!#REF!="Baja",'Mapa final'!#REF!="Moderado"),CONCATENATE("R14C",'Mapa final'!#REF!),"")</f>
        <v>#REF!</v>
      </c>
      <c r="M169" s="178" t="str">
        <f ca="1">IF(AND('Mapa final'!$AB$23="Baja",'Mapa final'!$AD$23="Moderado"),CONCATENATE("R14C",'Mapa final'!$R$23),"")</f>
        <v>R14C1</v>
      </c>
      <c r="N169" s="179" t="e">
        <f>IF(AND('Mapa final'!#REF!="Baja",'Mapa final'!#REF!="Moderado"),CONCATENATE("R14C",'Mapa final'!#REF!),"")</f>
        <v>#REF!</v>
      </c>
      <c r="O169" s="180" t="e">
        <f>IF(AND('Mapa final'!#REF!="Baja",'Mapa final'!#REF!="Moderado"),CONCATENATE("R14C",'Mapa final'!#REF!),"")</f>
        <v>#REF!</v>
      </c>
      <c r="P169" s="178" t="str">
        <f ca="1">IF(AND('Mapa final'!$AB$23="Baja",'Mapa final'!$AD$23="Moderado"),CONCATENATE("R14C",'Mapa final'!$R$23),"")</f>
        <v>R14C1</v>
      </c>
      <c r="Q169" s="179" t="e">
        <f>IF(AND('Mapa final'!#REF!="Baja",'Mapa final'!#REF!="Moderado"),CONCATENATE("R14C",'Mapa final'!#REF!),"")</f>
        <v>#REF!</v>
      </c>
      <c r="R169" s="180" t="e">
        <f>IF(AND('Mapa final'!#REF!="Baja",'Mapa final'!#REF!="Moderado"),CONCATENATE("R14C",'Mapa final'!#REF!),"")</f>
        <v>#REF!</v>
      </c>
      <c r="S169" s="86" t="str">
        <f ca="1">IF(AND('Mapa final'!$AB$23="Baja",'Mapa final'!$AD$23="Mayor"),CONCATENATE("R14C",'Mapa final'!$R$23),"")</f>
        <v/>
      </c>
      <c r="T169" s="40" t="e">
        <f>IF(AND('Mapa final'!#REF!="Baja",'Mapa final'!#REF!="Mayor"),CONCATENATE("R14C",'Mapa final'!#REF!),"")</f>
        <v>#REF!</v>
      </c>
      <c r="U169" s="87" t="e">
        <f>IF(AND('Mapa final'!#REF!="Baja",'Mapa final'!#REF!="Mayor"),CONCATENATE("R14C",'Mapa final'!#REF!),"")</f>
        <v>#REF!</v>
      </c>
      <c r="V169" s="172" t="str">
        <f ca="1">IF(AND('Mapa final'!$AB$23="Baja",'Mapa final'!$AD$23="Catastrófico"),CONCATENATE("R14C",'Mapa final'!$R$23),"")</f>
        <v/>
      </c>
      <c r="W169" s="173" t="e">
        <f>IF(AND('Mapa final'!#REF!="Baja",'Mapa final'!#REF!="Catastrófico"),CONCATENATE("R14C",'Mapa final'!#REF!),"")</f>
        <v>#REF!</v>
      </c>
      <c r="X169" s="174" t="e">
        <f>IF(AND('Mapa final'!#REF!="Baja",'Mapa final'!#REF!="Catastrófico"),CONCATENATE("R14C",'Mapa final'!#REF!),"")</f>
        <v>#REF!</v>
      </c>
      <c r="Y169" s="41"/>
      <c r="Z169" s="322"/>
      <c r="AA169" s="323"/>
      <c r="AB169" s="323"/>
      <c r="AC169" s="323"/>
      <c r="AD169" s="323"/>
      <c r="AE169" s="324"/>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row>
    <row r="170" spans="1:61" ht="15" customHeight="1" x14ac:dyDescent="0.25">
      <c r="A170" s="41"/>
      <c r="B170" s="308"/>
      <c r="C170" s="309"/>
      <c r="D170" s="310"/>
      <c r="E170" s="293"/>
      <c r="F170" s="294"/>
      <c r="G170" s="294"/>
      <c r="H170" s="294"/>
      <c r="I170" s="294"/>
      <c r="J170" s="187" t="str">
        <f ca="1">IF(AND('Mapa final'!$AB$24="Baja",'Mapa final'!$AD$24="Moderado"),CONCATENATE("R15C",'Mapa final'!$R$24),"")</f>
        <v/>
      </c>
      <c r="K170" s="188" t="e">
        <f>IF(AND('Mapa final'!#REF!="Baja",'Mapa final'!#REF!="Moderado"),CONCATENATE("R15C",'Mapa final'!#REF!),"")</f>
        <v>#REF!</v>
      </c>
      <c r="L170" s="189" t="e">
        <f>IF(AND('Mapa final'!#REF!="Baja",'Mapa final'!#REF!="Moderado"),CONCATENATE("R15C",'Mapa final'!#REF!),"")</f>
        <v>#REF!</v>
      </c>
      <c r="M170" s="178" t="str">
        <f ca="1">IF(AND('Mapa final'!$AB$24="Baja",'Mapa final'!$AD$24="Moderado"),CONCATENATE("R15C",'Mapa final'!$R$24),"")</f>
        <v/>
      </c>
      <c r="N170" s="179" t="e">
        <f>IF(AND('Mapa final'!#REF!="Baja",'Mapa final'!#REF!="Moderado"),CONCATENATE("R15C",'Mapa final'!#REF!),"")</f>
        <v>#REF!</v>
      </c>
      <c r="O170" s="180" t="e">
        <f>IF(AND('Mapa final'!#REF!="Baja",'Mapa final'!#REF!="Moderado"),CONCATENATE("R15C",'Mapa final'!#REF!),"")</f>
        <v>#REF!</v>
      </c>
      <c r="P170" s="178" t="str">
        <f ca="1">IF(AND('Mapa final'!$AB$24="Baja",'Mapa final'!$AD$24="Moderado"),CONCATENATE("R15C",'Mapa final'!$R$24),"")</f>
        <v/>
      </c>
      <c r="Q170" s="179" t="e">
        <f>IF(AND('Mapa final'!#REF!="Baja",'Mapa final'!#REF!="Moderado"),CONCATENATE("R15C",'Mapa final'!#REF!),"")</f>
        <v>#REF!</v>
      </c>
      <c r="R170" s="180" t="e">
        <f>IF(AND('Mapa final'!#REF!="Baja",'Mapa final'!#REF!="Moderado"),CONCATENATE("R15C",'Mapa final'!#REF!),"")</f>
        <v>#REF!</v>
      </c>
      <c r="S170" s="86" t="str">
        <f ca="1">IF(AND('Mapa final'!$AB$24="Baja",'Mapa final'!$AD$24="Mayor"),CONCATENATE("R15C",'Mapa final'!$R$24),"")</f>
        <v/>
      </c>
      <c r="T170" s="40" t="e">
        <f>IF(AND('Mapa final'!#REF!="Baja",'Mapa final'!#REF!="Mayor"),CONCATENATE("R15C",'Mapa final'!#REF!),"")</f>
        <v>#REF!</v>
      </c>
      <c r="U170" s="87" t="e">
        <f>IF(AND('Mapa final'!#REF!="Baja",'Mapa final'!#REF!="Mayor"),CONCATENATE("R15C",'Mapa final'!#REF!),"")</f>
        <v>#REF!</v>
      </c>
      <c r="V170" s="172" t="str">
        <f ca="1">IF(AND('Mapa final'!$AB$24="Baja",'Mapa final'!$AD$24="Catastrófico"),CONCATENATE("R15C",'Mapa final'!$R$24),"")</f>
        <v/>
      </c>
      <c r="W170" s="173" t="e">
        <f>IF(AND('Mapa final'!#REF!="Baja",'Mapa final'!#REF!="Catastrófico"),CONCATENATE("R15C",'Mapa final'!#REF!),"")</f>
        <v>#REF!</v>
      </c>
      <c r="X170" s="174" t="e">
        <f>IF(AND('Mapa final'!#REF!="Baja",'Mapa final'!#REF!="Catastrófico"),CONCATENATE("R15C",'Mapa final'!#REF!),"")</f>
        <v>#REF!</v>
      </c>
      <c r="Y170" s="41"/>
      <c r="Z170" s="322"/>
      <c r="AA170" s="323"/>
      <c r="AB170" s="323"/>
      <c r="AC170" s="323"/>
      <c r="AD170" s="323"/>
      <c r="AE170" s="324"/>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row>
    <row r="171" spans="1:61" ht="15" customHeight="1" x14ac:dyDescent="0.25">
      <c r="A171" s="41"/>
      <c r="B171" s="308"/>
      <c r="C171" s="309"/>
      <c r="D171" s="310"/>
      <c r="E171" s="293"/>
      <c r="F171" s="294"/>
      <c r="G171" s="294"/>
      <c r="H171" s="294"/>
      <c r="I171" s="294"/>
      <c r="J171" s="187" t="str">
        <f ca="1">IF(AND('Mapa final'!$AB$25="Baja",'Mapa final'!$AD$25="Moderado"),CONCATENATE("R16C",'Mapa final'!$R$25),"")</f>
        <v/>
      </c>
      <c r="K171" s="188" t="str">
        <f>IF(AND('Mapa final'!$AB$26="Baja",'Mapa final'!$AD$26="Moderado"),CONCATENATE("R16C",'Mapa final'!$R$26),"")</f>
        <v>R16C2</v>
      </c>
      <c r="L171" s="189" t="e">
        <f>IF(AND('Mapa final'!#REF!="Baja",'Mapa final'!#REF!="Moderado"),CONCATENATE("R16C",'Mapa final'!#REF!),"")</f>
        <v>#REF!</v>
      </c>
      <c r="M171" s="178" t="str">
        <f ca="1">IF(AND('Mapa final'!$AB$25="Baja",'Mapa final'!$AD$25="Moderado"),CONCATENATE("R16C",'Mapa final'!$R$25),"")</f>
        <v/>
      </c>
      <c r="N171" s="179" t="str">
        <f>IF(AND('Mapa final'!$AB$26="Baja",'Mapa final'!$AD$26="Moderado"),CONCATENATE("R16C",'Mapa final'!$R$26),"")</f>
        <v>R16C2</v>
      </c>
      <c r="O171" s="180" t="e">
        <f>IF(AND('Mapa final'!#REF!="Baja",'Mapa final'!#REF!="Moderado"),CONCATENATE("R16C",'Mapa final'!#REF!),"")</f>
        <v>#REF!</v>
      </c>
      <c r="P171" s="178" t="str">
        <f ca="1">IF(AND('Mapa final'!$AB$25="Baja",'Mapa final'!$AD$25="Moderado"),CONCATENATE("R16C",'Mapa final'!$R$25),"")</f>
        <v/>
      </c>
      <c r="Q171" s="179" t="str">
        <f>IF(AND('Mapa final'!$AB$26="Baja",'Mapa final'!$AD$26="Moderado"),CONCATENATE("R16C",'Mapa final'!$R$26),"")</f>
        <v>R16C2</v>
      </c>
      <c r="R171" s="180" t="e">
        <f>IF(AND('Mapa final'!#REF!="Baja",'Mapa final'!#REF!="Moderado"),CONCATENATE("R16C",'Mapa final'!#REF!),"")</f>
        <v>#REF!</v>
      </c>
      <c r="S171" s="86" t="str">
        <f ca="1">IF(AND('Mapa final'!$AB$25="Baja",'Mapa final'!$AD$25="Mayor"),CONCATENATE("R16C",'Mapa final'!$R$25),"")</f>
        <v/>
      </c>
      <c r="T171" s="40" t="str">
        <f>IF(AND('Mapa final'!$AB$26="Baja",'Mapa final'!$AD$26="Mayor"),CONCATENATE("R16C",'Mapa final'!$R$26),"")</f>
        <v/>
      </c>
      <c r="U171" s="87" t="e">
        <f>IF(AND('Mapa final'!#REF!="Baja",'Mapa final'!#REF!="Mayor"),CONCATENATE("R16C",'Mapa final'!#REF!),"")</f>
        <v>#REF!</v>
      </c>
      <c r="V171" s="172" t="str">
        <f ca="1">IF(AND('Mapa final'!$AB$25="Baja",'Mapa final'!$AD$25="Catastrófico"),CONCATENATE("R16C",'Mapa final'!$R$25),"")</f>
        <v/>
      </c>
      <c r="W171" s="173" t="str">
        <f>IF(AND('Mapa final'!$AB$26="Baja",'Mapa final'!$AD$26="Catastrófico"),CONCATENATE("R16C",'Mapa final'!$R$26),"")</f>
        <v/>
      </c>
      <c r="X171" s="174" t="e">
        <f>IF(AND('Mapa final'!#REF!="Baja",'Mapa final'!#REF!="Catastrófico"),CONCATENATE("R16C",'Mapa final'!#REF!),"")</f>
        <v>#REF!</v>
      </c>
      <c r="Y171" s="41"/>
      <c r="Z171" s="322"/>
      <c r="AA171" s="323"/>
      <c r="AB171" s="323"/>
      <c r="AC171" s="323"/>
      <c r="AD171" s="323"/>
      <c r="AE171" s="324"/>
      <c r="AF171" s="41"/>
      <c r="AG171" s="41"/>
      <c r="AH171" s="41"/>
      <c r="AI171" s="41"/>
      <c r="AJ171" s="41"/>
      <c r="AK171" s="41"/>
      <c r="AL171" s="41"/>
      <c r="AM171" s="41"/>
      <c r="AN171" s="41"/>
      <c r="AO171" s="41"/>
      <c r="AP171" s="41"/>
      <c r="AQ171" s="41"/>
      <c r="AR171" s="41"/>
      <c r="AS171" s="41"/>
      <c r="AT171" s="41"/>
      <c r="AU171" s="41"/>
      <c r="AV171" s="41"/>
      <c r="AW171" s="41"/>
      <c r="AX171" s="41"/>
      <c r="AY171" s="41"/>
      <c r="AZ171" s="41"/>
      <c r="BA171" s="41"/>
      <c r="BB171" s="41"/>
      <c r="BC171" s="41"/>
      <c r="BD171" s="41"/>
      <c r="BE171" s="41"/>
      <c r="BF171" s="41"/>
      <c r="BG171" s="41"/>
      <c r="BH171" s="41"/>
      <c r="BI171" s="41"/>
    </row>
    <row r="172" spans="1:61" ht="15" customHeight="1" x14ac:dyDescent="0.25">
      <c r="A172" s="41"/>
      <c r="B172" s="308"/>
      <c r="C172" s="309"/>
      <c r="D172" s="310"/>
      <c r="E172" s="293"/>
      <c r="F172" s="294"/>
      <c r="G172" s="294"/>
      <c r="H172" s="294"/>
      <c r="I172" s="294"/>
      <c r="J172" s="187" t="str">
        <f ca="1">IF(AND('Mapa final'!$AB$27="Baja",'Mapa final'!$AD$27="Moderado"),CONCATENATE("R17",'Mapa final'!$R$27),"")</f>
        <v/>
      </c>
      <c r="K172" s="188" t="e">
        <f>IF(AND('Mapa final'!#REF!="Baja",'Mapa final'!#REF!="Moderado"),CONCATENATE("R17C",'Mapa final'!#REF!),"")</f>
        <v>#REF!</v>
      </c>
      <c r="L172" s="189" t="e">
        <f>IF(AND('Mapa final'!#REF!="Baja",'Mapa final'!#REF!="Moderado"),CONCATENATE("R17C",'Mapa final'!#REF!),"")</f>
        <v>#REF!</v>
      </c>
      <c r="M172" s="178" t="str">
        <f ca="1">IF(AND('Mapa final'!$AB$27="Baja",'Mapa final'!$AD$27="Moderado"),CONCATENATE("R17",'Mapa final'!$R$27),"")</f>
        <v/>
      </c>
      <c r="N172" s="179" t="e">
        <f>IF(AND('Mapa final'!#REF!="Baja",'Mapa final'!#REF!="Moderado"),CONCATENATE("R17C",'Mapa final'!#REF!),"")</f>
        <v>#REF!</v>
      </c>
      <c r="O172" s="180" t="e">
        <f>IF(AND('Mapa final'!#REF!="Baja",'Mapa final'!#REF!="Moderado"),CONCATENATE("R17C",'Mapa final'!#REF!),"")</f>
        <v>#REF!</v>
      </c>
      <c r="P172" s="178" t="str">
        <f ca="1">IF(AND('Mapa final'!$AB$27="Baja",'Mapa final'!$AD$27="Moderado"),CONCATENATE("R17",'Mapa final'!$R$27),"")</f>
        <v/>
      </c>
      <c r="Q172" s="179" t="e">
        <f>IF(AND('Mapa final'!#REF!="Baja",'Mapa final'!#REF!="Moderado"),CONCATENATE("R17C",'Mapa final'!#REF!),"")</f>
        <v>#REF!</v>
      </c>
      <c r="R172" s="180" t="e">
        <f>IF(AND('Mapa final'!#REF!="Baja",'Mapa final'!#REF!="Moderado"),CONCATENATE("R17C",'Mapa final'!#REF!),"")</f>
        <v>#REF!</v>
      </c>
      <c r="S172" s="86" t="str">
        <f ca="1">IF(AND('Mapa final'!$AB$27="Baja",'Mapa final'!$AD$27="Mayor"),CONCATENATE("R17",'Mapa final'!$R$27),"")</f>
        <v/>
      </c>
      <c r="T172" s="40" t="e">
        <f>IF(AND('Mapa final'!#REF!="Baja",'Mapa final'!#REF!="Mayor"),CONCATENATE("R17C",'Mapa final'!#REF!),"")</f>
        <v>#REF!</v>
      </c>
      <c r="U172" s="87" t="e">
        <f>IF(AND('Mapa final'!#REF!="Baja",'Mapa final'!#REF!="Mayor"),CONCATENATE("R17C",'Mapa final'!#REF!),"")</f>
        <v>#REF!</v>
      </c>
      <c r="V172" s="172" t="str">
        <f ca="1">IF(AND('Mapa final'!$AB$27="Baja",'Mapa final'!$AD$27="Catastrófico"),CONCATENATE("R17",'Mapa final'!$R$27),"")</f>
        <v/>
      </c>
      <c r="W172" s="173" t="e">
        <f>IF(AND('Mapa final'!#REF!="Baja",'Mapa final'!#REF!="Catastrófico"),CONCATENATE("R17C",'Mapa final'!#REF!),"")</f>
        <v>#REF!</v>
      </c>
      <c r="X172" s="174" t="e">
        <f>IF(AND('Mapa final'!#REF!="Baja",'Mapa final'!#REF!="Catastrófico"),CONCATENATE("R17C",'Mapa final'!#REF!),"")</f>
        <v>#REF!</v>
      </c>
      <c r="Y172" s="41"/>
      <c r="Z172" s="322"/>
      <c r="AA172" s="323"/>
      <c r="AB172" s="323"/>
      <c r="AC172" s="323"/>
      <c r="AD172" s="323"/>
      <c r="AE172" s="324"/>
      <c r="AF172" s="41"/>
      <c r="AG172" s="41"/>
      <c r="AH172" s="41"/>
      <c r="AI172" s="41"/>
      <c r="AJ172" s="41"/>
      <c r="AK172" s="41"/>
      <c r="AL172" s="41"/>
      <c r="AM172" s="41"/>
      <c r="AN172" s="41"/>
      <c r="AO172" s="41"/>
      <c r="AP172" s="41"/>
      <c r="AQ172" s="41"/>
      <c r="AR172" s="41"/>
      <c r="AS172" s="41"/>
      <c r="AT172" s="41"/>
      <c r="AU172" s="41"/>
      <c r="AV172" s="41"/>
      <c r="AW172" s="41"/>
      <c r="AX172" s="41"/>
      <c r="AY172" s="41"/>
      <c r="AZ172" s="41"/>
      <c r="BA172" s="41"/>
      <c r="BB172" s="41"/>
      <c r="BC172" s="41"/>
      <c r="BD172" s="41"/>
      <c r="BE172" s="41"/>
      <c r="BF172" s="41"/>
      <c r="BG172" s="41"/>
      <c r="BH172" s="41"/>
      <c r="BI172" s="41"/>
    </row>
    <row r="173" spans="1:61" ht="15" customHeight="1" x14ac:dyDescent="0.25">
      <c r="A173" s="41"/>
      <c r="B173" s="308"/>
      <c r="C173" s="309"/>
      <c r="D173" s="310"/>
      <c r="E173" s="293"/>
      <c r="F173" s="294"/>
      <c r="G173" s="294"/>
      <c r="H173" s="294"/>
      <c r="I173" s="294"/>
      <c r="J173" s="187" t="str">
        <f ca="1">IF(AND('Mapa final'!$AB$28="Baja",'Mapa final'!$AD$28="Moderado"),CONCATENATE("R18C",'Mapa final'!$R$28),"")</f>
        <v/>
      </c>
      <c r="K173" s="188" t="e">
        <f>IF(AND('Mapa final'!#REF!="Baja",'Mapa final'!#REF!="Moderado"),CONCATENATE("R18C",'Mapa final'!#REF!),"")</f>
        <v>#REF!</v>
      </c>
      <c r="L173" s="189" t="e">
        <f>IF(AND('Mapa final'!#REF!="Baja",'Mapa final'!#REF!="Moderado"),CONCATENATE("R18C",'Mapa final'!#REF!),"")</f>
        <v>#REF!</v>
      </c>
      <c r="M173" s="178" t="str">
        <f ca="1">IF(AND('Mapa final'!$AB$28="Baja",'Mapa final'!$AD$28="Moderado"),CONCATENATE("R18C",'Mapa final'!$R$28),"")</f>
        <v/>
      </c>
      <c r="N173" s="179" t="e">
        <f>IF(AND('Mapa final'!#REF!="Baja",'Mapa final'!#REF!="Moderado"),CONCATENATE("R18C",'Mapa final'!#REF!),"")</f>
        <v>#REF!</v>
      </c>
      <c r="O173" s="180" t="e">
        <f>IF(AND('Mapa final'!#REF!="Baja",'Mapa final'!#REF!="Moderado"),CONCATENATE("R18C",'Mapa final'!#REF!),"")</f>
        <v>#REF!</v>
      </c>
      <c r="P173" s="178" t="str">
        <f ca="1">IF(AND('Mapa final'!$AB$28="Baja",'Mapa final'!$AD$28="Moderado"),CONCATENATE("R18C",'Mapa final'!$R$28),"")</f>
        <v/>
      </c>
      <c r="Q173" s="179" t="e">
        <f>IF(AND('Mapa final'!#REF!="Baja",'Mapa final'!#REF!="Moderado"),CONCATENATE("R18C",'Mapa final'!#REF!),"")</f>
        <v>#REF!</v>
      </c>
      <c r="R173" s="180" t="e">
        <f>IF(AND('Mapa final'!#REF!="Baja",'Mapa final'!#REF!="Moderado"),CONCATENATE("R18C",'Mapa final'!#REF!),"")</f>
        <v>#REF!</v>
      </c>
      <c r="S173" s="86" t="str">
        <f ca="1">IF(AND('Mapa final'!$AB$28="Baja",'Mapa final'!$AD$28="Mayor"),CONCATENATE("R18C",'Mapa final'!$R$28),"")</f>
        <v>R18C1</v>
      </c>
      <c r="T173" s="40" t="e">
        <f>IF(AND('Mapa final'!#REF!="Baja",'Mapa final'!#REF!="Mayor"),CONCATENATE("R18C",'Mapa final'!#REF!),"")</f>
        <v>#REF!</v>
      </c>
      <c r="U173" s="87" t="e">
        <f>IF(AND('Mapa final'!#REF!="Baja",'Mapa final'!#REF!="Mayor"),CONCATENATE("R18C",'Mapa final'!#REF!),"")</f>
        <v>#REF!</v>
      </c>
      <c r="V173" s="172" t="str">
        <f ca="1">IF(AND('Mapa final'!$AB$28="Baja",'Mapa final'!$AD$28="Catastrófico"),CONCATENATE("R18C",'Mapa final'!$R$28),"")</f>
        <v/>
      </c>
      <c r="W173" s="173" t="e">
        <f>IF(AND('Mapa final'!#REF!="Baja",'Mapa final'!#REF!="Catastrófico"),CONCATENATE("R18C",'Mapa final'!#REF!),"")</f>
        <v>#REF!</v>
      </c>
      <c r="X173" s="174" t="e">
        <f>IF(AND('Mapa final'!#REF!="Baja",'Mapa final'!#REF!="Catastrófico"),CONCATENATE("R18C",'Mapa final'!#REF!),"")</f>
        <v>#REF!</v>
      </c>
      <c r="Y173" s="41"/>
      <c r="Z173" s="322"/>
      <c r="AA173" s="323"/>
      <c r="AB173" s="323"/>
      <c r="AC173" s="323"/>
      <c r="AD173" s="323"/>
      <c r="AE173" s="324"/>
      <c r="AF173" s="41"/>
      <c r="AG173" s="41"/>
      <c r="AH173" s="41"/>
      <c r="AI173" s="41"/>
      <c r="AJ173" s="41"/>
      <c r="AK173" s="41"/>
      <c r="AL173" s="41"/>
      <c r="AM173" s="41"/>
      <c r="AN173" s="41"/>
      <c r="AO173" s="41"/>
      <c r="AP173" s="41"/>
      <c r="AQ173" s="41"/>
      <c r="AR173" s="41"/>
      <c r="AS173" s="41"/>
      <c r="AT173" s="41"/>
      <c r="AU173" s="41"/>
      <c r="AV173" s="41"/>
      <c r="AW173" s="41"/>
      <c r="AX173" s="41"/>
      <c r="AY173" s="41"/>
      <c r="AZ173" s="41"/>
      <c r="BA173" s="41"/>
      <c r="BB173" s="41"/>
      <c r="BC173" s="41"/>
      <c r="BD173" s="41"/>
      <c r="BE173" s="41"/>
      <c r="BF173" s="41"/>
      <c r="BG173" s="41"/>
      <c r="BH173" s="41"/>
      <c r="BI173" s="41"/>
    </row>
    <row r="174" spans="1:61" ht="15" customHeight="1" x14ac:dyDescent="0.25">
      <c r="A174" s="41"/>
      <c r="B174" s="308"/>
      <c r="C174" s="309"/>
      <c r="D174" s="310"/>
      <c r="E174" s="293"/>
      <c r="F174" s="294"/>
      <c r="G174" s="294"/>
      <c r="H174" s="294"/>
      <c r="I174" s="294"/>
      <c r="J174" s="187" t="str">
        <f ca="1">IF(AND('Mapa final'!$AB$29="Baja",'Mapa final'!$AD$29="Moderado"),CONCATENATE("R19C",'Mapa final'!$R$29),"")</f>
        <v/>
      </c>
      <c r="K174" s="188" t="e">
        <f>IF(AND('Mapa final'!#REF!="Baja",'Mapa final'!#REF!="Moderado"),CONCATENATE("R19C",'Mapa final'!#REF!),"")</f>
        <v>#REF!</v>
      </c>
      <c r="L174" s="189" t="e">
        <f>IF(AND('Mapa final'!#REF!="Baja",'Mapa final'!#REF!="Moderado"),CONCATENATE("R19C",'Mapa final'!#REF!),"")</f>
        <v>#REF!</v>
      </c>
      <c r="M174" s="178" t="str">
        <f ca="1">IF(AND('Mapa final'!$AB$29="Baja",'Mapa final'!$AD$29="Moderado"),CONCATENATE("R19C",'Mapa final'!$R$29),"")</f>
        <v/>
      </c>
      <c r="N174" s="179" t="e">
        <f>IF(AND('Mapa final'!#REF!="Baja",'Mapa final'!#REF!="Moderado"),CONCATENATE("R19C",'Mapa final'!#REF!),"")</f>
        <v>#REF!</v>
      </c>
      <c r="O174" s="180" t="e">
        <f>IF(AND('Mapa final'!#REF!="Baja",'Mapa final'!#REF!="Moderado"),CONCATENATE("R19C",'Mapa final'!#REF!),"")</f>
        <v>#REF!</v>
      </c>
      <c r="P174" s="178" t="str">
        <f ca="1">IF(AND('Mapa final'!$AB$29="Baja",'Mapa final'!$AD$29="Moderado"),CONCATENATE("R19C",'Mapa final'!$R$29),"")</f>
        <v/>
      </c>
      <c r="Q174" s="179" t="e">
        <f>IF(AND('Mapa final'!#REF!="Baja",'Mapa final'!#REF!="Moderado"),CONCATENATE("R19C",'Mapa final'!#REF!),"")</f>
        <v>#REF!</v>
      </c>
      <c r="R174" s="180" t="e">
        <f>IF(AND('Mapa final'!#REF!="Baja",'Mapa final'!#REF!="Moderado"),CONCATENATE("R19C",'Mapa final'!#REF!),"")</f>
        <v>#REF!</v>
      </c>
      <c r="S174" s="86" t="str">
        <f ca="1">IF(AND('Mapa final'!$AB$29="Baja",'Mapa final'!$AD$29="Mayor"),CONCATENATE("R19C",'Mapa final'!$R$29),"")</f>
        <v/>
      </c>
      <c r="T174" s="40" t="e">
        <f>IF(AND('Mapa final'!#REF!="Baja",'Mapa final'!#REF!="Mayor"),CONCATENATE("R19C",'Mapa final'!#REF!),"")</f>
        <v>#REF!</v>
      </c>
      <c r="U174" s="87" t="e">
        <f>IF(AND('Mapa final'!#REF!="Baja",'Mapa final'!#REF!="Mayor"),CONCATENATE("R19C",'Mapa final'!#REF!),"")</f>
        <v>#REF!</v>
      </c>
      <c r="V174" s="172" t="str">
        <f ca="1">IF(AND('Mapa final'!$AB$29="Baja",'Mapa final'!$AD$29="Catastrófico"),CONCATENATE("R19C",'Mapa final'!$R$29),"")</f>
        <v/>
      </c>
      <c r="W174" s="173" t="e">
        <f>IF(AND('Mapa final'!#REF!="Baja",'Mapa final'!#REF!="Catastrófico"),CONCATENATE("R19C",'Mapa final'!#REF!),"")</f>
        <v>#REF!</v>
      </c>
      <c r="X174" s="174" t="e">
        <f>IF(AND('Mapa final'!#REF!="Baja",'Mapa final'!#REF!="Catastrófico"),CONCATENATE("R19C",'Mapa final'!#REF!),"")</f>
        <v>#REF!</v>
      </c>
      <c r="Y174" s="41"/>
      <c r="Z174" s="322"/>
      <c r="AA174" s="323"/>
      <c r="AB174" s="323"/>
      <c r="AC174" s="323"/>
      <c r="AD174" s="323"/>
      <c r="AE174" s="324"/>
      <c r="AF174" s="41"/>
      <c r="AG174" s="41"/>
      <c r="AH174" s="41"/>
      <c r="AI174" s="41"/>
      <c r="AJ174" s="41"/>
      <c r="AK174" s="41"/>
      <c r="AL174" s="41"/>
      <c r="AM174" s="41"/>
      <c r="AN174" s="41"/>
      <c r="AO174" s="41"/>
      <c r="AP174" s="41"/>
      <c r="AQ174" s="41"/>
      <c r="AR174" s="41"/>
      <c r="AS174" s="41"/>
      <c r="AT174" s="41"/>
      <c r="AU174" s="41"/>
      <c r="AV174" s="41"/>
      <c r="AW174" s="41"/>
      <c r="AX174" s="41"/>
      <c r="AY174" s="41"/>
      <c r="AZ174" s="41"/>
      <c r="BA174" s="41"/>
      <c r="BB174" s="41"/>
      <c r="BC174" s="41"/>
      <c r="BD174" s="41"/>
      <c r="BE174" s="41"/>
      <c r="BF174" s="41"/>
      <c r="BG174" s="41"/>
      <c r="BH174" s="41"/>
      <c r="BI174" s="41"/>
    </row>
    <row r="175" spans="1:61" ht="15" customHeight="1" x14ac:dyDescent="0.25">
      <c r="A175" s="41"/>
      <c r="B175" s="308"/>
      <c r="C175" s="309"/>
      <c r="D175" s="310"/>
      <c r="E175" s="293"/>
      <c r="F175" s="294"/>
      <c r="G175" s="294"/>
      <c r="H175" s="294"/>
      <c r="I175" s="294"/>
      <c r="J175" s="187" t="str">
        <f ca="1">IF(AND('Mapa final'!$AB$30="Baja",'Mapa final'!$AD$30="Moderado"),CONCATENATE("R20C",'Mapa final'!$R$30),"")</f>
        <v/>
      </c>
      <c r="K175" s="188" t="e">
        <f>IF(AND('Mapa final'!#REF!="Baja",'Mapa final'!#REF!="Moderado"),CONCATENATE("R20C",'Mapa final'!#REF!),"")</f>
        <v>#REF!</v>
      </c>
      <c r="L175" s="189" t="e">
        <f>IF(AND('Mapa final'!#REF!="Baja",'Mapa final'!#REF!="Moderado"),CONCATENATE("R20C",'Mapa final'!#REF!),"")</f>
        <v>#REF!</v>
      </c>
      <c r="M175" s="178" t="str">
        <f ca="1">IF(AND('Mapa final'!$AB$30="Baja",'Mapa final'!$AD$30="Moderado"),CONCATENATE("R20C",'Mapa final'!$R$30),"")</f>
        <v/>
      </c>
      <c r="N175" s="179" t="e">
        <f>IF(AND('Mapa final'!#REF!="Baja",'Mapa final'!#REF!="Moderado"),CONCATENATE("R20C",'Mapa final'!#REF!),"")</f>
        <v>#REF!</v>
      </c>
      <c r="O175" s="180" t="e">
        <f>IF(AND('Mapa final'!#REF!="Baja",'Mapa final'!#REF!="Moderado"),CONCATENATE("R20C",'Mapa final'!#REF!),"")</f>
        <v>#REF!</v>
      </c>
      <c r="P175" s="178" t="str">
        <f ca="1">IF(AND('Mapa final'!$AB$30="Baja",'Mapa final'!$AD$30="Moderado"),CONCATENATE("R20C",'Mapa final'!$R$30),"")</f>
        <v/>
      </c>
      <c r="Q175" s="179" t="e">
        <f>IF(AND('Mapa final'!#REF!="Baja",'Mapa final'!#REF!="Moderado"),CONCATENATE("R20C",'Mapa final'!#REF!),"")</f>
        <v>#REF!</v>
      </c>
      <c r="R175" s="180" t="e">
        <f>IF(AND('Mapa final'!#REF!="Baja",'Mapa final'!#REF!="Moderado"),CONCATENATE("R20C",'Mapa final'!#REF!),"")</f>
        <v>#REF!</v>
      </c>
      <c r="S175" s="86" t="str">
        <f ca="1">IF(AND('Mapa final'!$AB$30="Baja",'Mapa final'!$AD$30="Mayor"),CONCATENATE("R20C",'Mapa final'!$R$30),"")</f>
        <v/>
      </c>
      <c r="T175" s="40" t="e">
        <f>IF(AND('Mapa final'!#REF!="Baja",'Mapa final'!#REF!="Mayor"),CONCATENATE("R20C",'Mapa final'!#REF!),"")</f>
        <v>#REF!</v>
      </c>
      <c r="U175" s="87" t="e">
        <f>IF(AND('Mapa final'!#REF!="Baja",'Mapa final'!#REF!="Mayor"),CONCATENATE("R20C",'Mapa final'!#REF!),"")</f>
        <v>#REF!</v>
      </c>
      <c r="V175" s="172" t="str">
        <f ca="1">IF(AND('Mapa final'!$AB$30="Baja",'Mapa final'!$AD$30="Catastrófico"),CONCATENATE("R20C",'Mapa final'!$R$30),"")</f>
        <v/>
      </c>
      <c r="W175" s="173" t="e">
        <f>IF(AND('Mapa final'!#REF!="Baja",'Mapa final'!#REF!="Catastrófico"),CONCATENATE("R20C",'Mapa final'!#REF!),"")</f>
        <v>#REF!</v>
      </c>
      <c r="X175" s="174" t="e">
        <f>IF(AND('Mapa final'!#REF!="Baja",'Mapa final'!#REF!="Catastrófico"),CONCATENATE("R20C",'Mapa final'!#REF!),"")</f>
        <v>#REF!</v>
      </c>
      <c r="Y175" s="41"/>
      <c r="Z175" s="322"/>
      <c r="AA175" s="323"/>
      <c r="AB175" s="323"/>
      <c r="AC175" s="323"/>
      <c r="AD175" s="323"/>
      <c r="AE175" s="324"/>
      <c r="AF175" s="41"/>
      <c r="AG175" s="41"/>
      <c r="AH175" s="41"/>
      <c r="AI175" s="41"/>
      <c r="AJ175" s="41"/>
      <c r="AK175" s="41"/>
      <c r="AL175" s="41"/>
      <c r="AM175" s="41"/>
      <c r="AN175" s="41"/>
      <c r="AO175" s="41"/>
      <c r="AP175" s="41"/>
      <c r="AQ175" s="41"/>
      <c r="AR175" s="41"/>
      <c r="AS175" s="41"/>
      <c r="AT175" s="41"/>
      <c r="AU175" s="41"/>
      <c r="AV175" s="41"/>
      <c r="AW175" s="41"/>
      <c r="AX175" s="41"/>
      <c r="AY175" s="41"/>
      <c r="AZ175" s="41"/>
      <c r="BA175" s="41"/>
      <c r="BB175" s="41"/>
      <c r="BC175" s="41"/>
      <c r="BD175" s="41"/>
      <c r="BE175" s="41"/>
      <c r="BF175" s="41"/>
      <c r="BG175" s="41"/>
      <c r="BH175" s="41"/>
      <c r="BI175" s="41"/>
    </row>
    <row r="176" spans="1:61" ht="15" customHeight="1" x14ac:dyDescent="0.25">
      <c r="A176" s="41"/>
      <c r="B176" s="308"/>
      <c r="C176" s="309"/>
      <c r="D176" s="310"/>
      <c r="E176" s="293"/>
      <c r="F176" s="294"/>
      <c r="G176" s="294"/>
      <c r="H176" s="294"/>
      <c r="I176" s="294"/>
      <c r="J176" s="187" t="str">
        <f ca="1">IF(AND('Mapa final'!$AB$31="Baja",'Mapa final'!$AD$31="Moderado"),CONCATENATE("R21C",'Mapa final'!$R$31),"")</f>
        <v>R21C1</v>
      </c>
      <c r="K176" s="188" t="e">
        <f>IF(AND('Mapa final'!#REF!="Baja",'Mapa final'!#REF!="Moderado"),CONCATENATE("R21C",'Mapa final'!#REF!),"")</f>
        <v>#REF!</v>
      </c>
      <c r="L176" s="189" t="e">
        <f>IF(AND('Mapa final'!#REF!="Baja",'Mapa final'!#REF!="Moderado"),CONCATENATE("R21C",'Mapa final'!#REF!),"")</f>
        <v>#REF!</v>
      </c>
      <c r="M176" s="178" t="str">
        <f ca="1">IF(AND('Mapa final'!$AB$31="Baja",'Mapa final'!$AD$31="Moderado"),CONCATENATE("R21C",'Mapa final'!$R$31),"")</f>
        <v>R21C1</v>
      </c>
      <c r="N176" s="179" t="e">
        <f>IF(AND('Mapa final'!#REF!="Baja",'Mapa final'!#REF!="Moderado"),CONCATENATE("R21C",'Mapa final'!#REF!),"")</f>
        <v>#REF!</v>
      </c>
      <c r="O176" s="180" t="e">
        <f>IF(AND('Mapa final'!#REF!="Baja",'Mapa final'!#REF!="Moderado"),CONCATENATE("R21C",'Mapa final'!#REF!),"")</f>
        <v>#REF!</v>
      </c>
      <c r="P176" s="178" t="str">
        <f ca="1">IF(AND('Mapa final'!$AB$31="Baja",'Mapa final'!$AD$31="Moderado"),CONCATENATE("R21C",'Mapa final'!$R$31),"")</f>
        <v>R21C1</v>
      </c>
      <c r="Q176" s="179" t="e">
        <f>IF(AND('Mapa final'!#REF!="Baja",'Mapa final'!#REF!="Moderado"),CONCATENATE("R21C",'Mapa final'!#REF!),"")</f>
        <v>#REF!</v>
      </c>
      <c r="R176" s="180" t="e">
        <f>IF(AND('Mapa final'!#REF!="Baja",'Mapa final'!#REF!="Moderado"),CONCATENATE("R21C",'Mapa final'!#REF!),"")</f>
        <v>#REF!</v>
      </c>
      <c r="S176" s="86" t="str">
        <f ca="1">IF(AND('Mapa final'!$AB$31="Baja",'Mapa final'!$AD$31="Mayor"),CONCATENATE("R21C",'Mapa final'!$R$31),"")</f>
        <v/>
      </c>
      <c r="T176" s="40" t="e">
        <f>IF(AND('Mapa final'!#REF!="Baja",'Mapa final'!#REF!="Mayor"),CONCATENATE("R21C",'Mapa final'!#REF!),"")</f>
        <v>#REF!</v>
      </c>
      <c r="U176" s="87" t="e">
        <f>IF(AND('Mapa final'!#REF!="Baja",'Mapa final'!#REF!="Mayor"),CONCATENATE("R21C",'Mapa final'!#REF!),"")</f>
        <v>#REF!</v>
      </c>
      <c r="V176" s="172" t="str">
        <f ca="1">IF(AND('Mapa final'!$AB$31="Baja",'Mapa final'!$AD$31="Catastrófico"),CONCATENATE("R21C",'Mapa final'!$R$31),"")</f>
        <v/>
      </c>
      <c r="W176" s="173" t="e">
        <f>IF(AND('Mapa final'!#REF!="Baja",'Mapa final'!#REF!="Catastrófico"),CONCATENATE("R21C",'Mapa final'!#REF!),"")</f>
        <v>#REF!</v>
      </c>
      <c r="X176" s="174" t="e">
        <f>IF(AND('Mapa final'!#REF!="Baja",'Mapa final'!#REF!="Catastrófico"),CONCATENATE("R21C",'Mapa final'!#REF!),"")</f>
        <v>#REF!</v>
      </c>
      <c r="Y176" s="41"/>
      <c r="Z176" s="322"/>
      <c r="AA176" s="323"/>
      <c r="AB176" s="323"/>
      <c r="AC176" s="323"/>
      <c r="AD176" s="323"/>
      <c r="AE176" s="324"/>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1"/>
      <c r="BB176" s="41"/>
      <c r="BC176" s="41"/>
      <c r="BD176" s="41"/>
      <c r="BE176" s="41"/>
      <c r="BF176" s="41"/>
      <c r="BG176" s="41"/>
      <c r="BH176" s="41"/>
      <c r="BI176" s="41"/>
    </row>
    <row r="177" spans="1:61" ht="15" customHeight="1" x14ac:dyDescent="0.25">
      <c r="A177" s="41"/>
      <c r="B177" s="308"/>
      <c r="C177" s="309"/>
      <c r="D177" s="310"/>
      <c r="E177" s="293"/>
      <c r="F177" s="294"/>
      <c r="G177" s="294"/>
      <c r="H177" s="294"/>
      <c r="I177" s="294"/>
      <c r="J177" s="187" t="str">
        <f ca="1">IF(AND('Mapa final'!$AB$32="Baja",'Mapa final'!$AD$32="Moderado"),CONCATENATE("R22C",'Mapa final'!$R$32),"")</f>
        <v/>
      </c>
      <c r="K177" s="188" t="e">
        <f>IF(AND('Mapa final'!#REF!="Baja",'Mapa final'!#REF!="Moderado"),CONCATENATE("R22C",'Mapa final'!#REF!),"")</f>
        <v>#REF!</v>
      </c>
      <c r="L177" s="189" t="e">
        <f>IF(AND('Mapa final'!#REF!="Baja",'Mapa final'!#REF!="Moderado"),CONCATENATE("R22C",'Mapa final'!#REF!),"")</f>
        <v>#REF!</v>
      </c>
      <c r="M177" s="178" t="str">
        <f ca="1">IF(AND('Mapa final'!$AB$32="Baja",'Mapa final'!$AD$32="Moderado"),CONCATENATE("R22C",'Mapa final'!$R$32),"")</f>
        <v/>
      </c>
      <c r="N177" s="179" t="e">
        <f>IF(AND('Mapa final'!#REF!="Baja",'Mapa final'!#REF!="Moderado"),CONCATENATE("R22C",'Mapa final'!#REF!),"")</f>
        <v>#REF!</v>
      </c>
      <c r="O177" s="180" t="e">
        <f>IF(AND('Mapa final'!#REF!="Baja",'Mapa final'!#REF!="Moderado"),CONCATENATE("R22C",'Mapa final'!#REF!),"")</f>
        <v>#REF!</v>
      </c>
      <c r="P177" s="178" t="str">
        <f ca="1">IF(AND('Mapa final'!$AB$32="Baja",'Mapa final'!$AD$32="Moderado"),CONCATENATE("R22C",'Mapa final'!$R$32),"")</f>
        <v/>
      </c>
      <c r="Q177" s="179" t="e">
        <f>IF(AND('Mapa final'!#REF!="Baja",'Mapa final'!#REF!="Moderado"),CONCATENATE("R22C",'Mapa final'!#REF!),"")</f>
        <v>#REF!</v>
      </c>
      <c r="R177" s="180" t="e">
        <f>IF(AND('Mapa final'!#REF!="Baja",'Mapa final'!#REF!="Moderado"),CONCATENATE("R22C",'Mapa final'!#REF!),"")</f>
        <v>#REF!</v>
      </c>
      <c r="S177" s="86" t="str">
        <f ca="1">IF(AND('Mapa final'!$AB$32="Baja",'Mapa final'!$AD$32="Mayor"),CONCATENATE("R22C",'Mapa final'!$R$32),"")</f>
        <v>R22C1</v>
      </c>
      <c r="T177" s="40" t="e">
        <f>IF(AND('Mapa final'!#REF!="Baja",'Mapa final'!#REF!="Mayor"),CONCATENATE("R22C",'Mapa final'!#REF!),"")</f>
        <v>#REF!</v>
      </c>
      <c r="U177" s="87" t="e">
        <f>IF(AND('Mapa final'!#REF!="Baja",'Mapa final'!#REF!="Mayor"),CONCATENATE("R22C",'Mapa final'!#REF!),"")</f>
        <v>#REF!</v>
      </c>
      <c r="V177" s="172" t="str">
        <f ca="1">IF(AND('Mapa final'!$AB$32="Baja",'Mapa final'!$AD$32="Catastrófico"),CONCATENATE("R22C",'Mapa final'!$R$32),"")</f>
        <v/>
      </c>
      <c r="W177" s="173" t="e">
        <f>IF(AND('Mapa final'!#REF!="Baja",'Mapa final'!#REF!="Catastrófico"),CONCATENATE("R22C",'Mapa final'!#REF!),"")</f>
        <v>#REF!</v>
      </c>
      <c r="X177" s="174" t="e">
        <f>IF(AND('Mapa final'!#REF!="Baja",'Mapa final'!#REF!="Catastrófico"),CONCATENATE("R22C",'Mapa final'!#REF!),"")</f>
        <v>#REF!</v>
      </c>
      <c r="Y177" s="41"/>
      <c r="Z177" s="322"/>
      <c r="AA177" s="323"/>
      <c r="AB177" s="323"/>
      <c r="AC177" s="323"/>
      <c r="AD177" s="323"/>
      <c r="AE177" s="324"/>
      <c r="AF177" s="41"/>
      <c r="AG177" s="41"/>
      <c r="AH177" s="41"/>
      <c r="AI177" s="41"/>
      <c r="AJ177" s="41"/>
      <c r="AK177" s="41"/>
      <c r="AL177" s="41"/>
      <c r="AM177" s="41"/>
      <c r="AN177" s="41"/>
      <c r="AO177" s="41"/>
      <c r="AP177" s="41"/>
      <c r="AQ177" s="41"/>
      <c r="AR177" s="41"/>
      <c r="AS177" s="41"/>
      <c r="AT177" s="41"/>
      <c r="AU177" s="41"/>
      <c r="AV177" s="41"/>
      <c r="AW177" s="41"/>
      <c r="AX177" s="41"/>
      <c r="AY177" s="41"/>
      <c r="AZ177" s="41"/>
      <c r="BA177" s="41"/>
      <c r="BB177" s="41"/>
      <c r="BC177" s="41"/>
      <c r="BD177" s="41"/>
      <c r="BE177" s="41"/>
      <c r="BF177" s="41"/>
      <c r="BG177" s="41"/>
      <c r="BH177" s="41"/>
      <c r="BI177" s="41"/>
    </row>
    <row r="178" spans="1:61" ht="15" customHeight="1" x14ac:dyDescent="0.25">
      <c r="A178" s="41"/>
      <c r="B178" s="308"/>
      <c r="C178" s="309"/>
      <c r="D178" s="310"/>
      <c r="E178" s="293"/>
      <c r="F178" s="294"/>
      <c r="G178" s="294"/>
      <c r="H178" s="294"/>
      <c r="I178" s="294"/>
      <c r="J178" s="187" t="str">
        <f ca="1">IF(AND('Mapa final'!$AB$33="Baja",'Mapa final'!$AD$33="Moderado"),CONCATENATE("R23C",'Mapa final'!$R$33),"")</f>
        <v>R23C1</v>
      </c>
      <c r="K178" s="188" t="e">
        <f>IF(AND('Mapa final'!#REF!="Baja",'Mapa final'!#REF!="Moderado"),CONCATENATE("R23C",'Mapa final'!#REF!),"")</f>
        <v>#REF!</v>
      </c>
      <c r="L178" s="189" t="e">
        <f>IF(AND('Mapa final'!#REF!="Baja",'Mapa final'!#REF!="Moderado"),CONCATENATE("R23C",'Mapa final'!#REF!),"")</f>
        <v>#REF!</v>
      </c>
      <c r="M178" s="178" t="str">
        <f ca="1">IF(AND('Mapa final'!$AB$33="Baja",'Mapa final'!$AD$33="Moderado"),CONCATENATE("R23C",'Mapa final'!$R$33),"")</f>
        <v>R23C1</v>
      </c>
      <c r="N178" s="179" t="e">
        <f>IF(AND('Mapa final'!#REF!="Baja",'Mapa final'!#REF!="Moderado"),CONCATENATE("R23C",'Mapa final'!#REF!),"")</f>
        <v>#REF!</v>
      </c>
      <c r="O178" s="180" t="e">
        <f>IF(AND('Mapa final'!#REF!="Baja",'Mapa final'!#REF!="Moderado"),CONCATENATE("R23C",'Mapa final'!#REF!),"")</f>
        <v>#REF!</v>
      </c>
      <c r="P178" s="178" t="str">
        <f ca="1">IF(AND('Mapa final'!$AB$33="Baja",'Mapa final'!$AD$33="Moderado"),CONCATENATE("R23C",'Mapa final'!$R$33),"")</f>
        <v>R23C1</v>
      </c>
      <c r="Q178" s="179" t="e">
        <f>IF(AND('Mapa final'!#REF!="Baja",'Mapa final'!#REF!="Moderado"),CONCATENATE("R23C",'Mapa final'!#REF!),"")</f>
        <v>#REF!</v>
      </c>
      <c r="R178" s="180" t="e">
        <f>IF(AND('Mapa final'!#REF!="Baja",'Mapa final'!#REF!="Moderado"),CONCATENATE("R23C",'Mapa final'!#REF!),"")</f>
        <v>#REF!</v>
      </c>
      <c r="S178" s="86" t="str">
        <f ca="1">IF(AND('Mapa final'!$AB$33="Baja",'Mapa final'!$AD$33="Mayor"),CONCATENATE("R23C",'Mapa final'!$R$33),"")</f>
        <v/>
      </c>
      <c r="T178" s="40" t="e">
        <f>IF(AND('Mapa final'!#REF!="Baja",'Mapa final'!#REF!="Mayor"),CONCATENATE("R23C",'Mapa final'!#REF!),"")</f>
        <v>#REF!</v>
      </c>
      <c r="U178" s="87" t="e">
        <f>IF(AND('Mapa final'!#REF!="Baja",'Mapa final'!#REF!="Mayor"),CONCATENATE("R23C",'Mapa final'!#REF!),"")</f>
        <v>#REF!</v>
      </c>
      <c r="V178" s="172" t="str">
        <f ca="1">IF(AND('Mapa final'!$AB$33="Baja",'Mapa final'!$AD$33="Catastrófico"),CONCATENATE("R23C",'Mapa final'!$R$33),"")</f>
        <v/>
      </c>
      <c r="W178" s="173" t="e">
        <f>IF(AND('Mapa final'!#REF!="Baja",'Mapa final'!#REF!="Catastrófico"),CONCATENATE("R23C",'Mapa final'!#REF!),"")</f>
        <v>#REF!</v>
      </c>
      <c r="X178" s="174" t="e">
        <f>IF(AND('Mapa final'!#REF!="Baja",'Mapa final'!#REF!="Catastrófico"),CONCATENATE("R23C",'Mapa final'!#REF!),"")</f>
        <v>#REF!</v>
      </c>
      <c r="Y178" s="41"/>
      <c r="Z178" s="322"/>
      <c r="AA178" s="323"/>
      <c r="AB178" s="323"/>
      <c r="AC178" s="323"/>
      <c r="AD178" s="323"/>
      <c r="AE178" s="324"/>
      <c r="AF178" s="41"/>
      <c r="AG178" s="41"/>
      <c r="AH178" s="41"/>
      <c r="AI178" s="41"/>
      <c r="AJ178" s="41"/>
      <c r="AK178" s="41"/>
      <c r="AL178" s="41"/>
      <c r="AM178" s="41"/>
      <c r="AN178" s="41"/>
      <c r="AO178" s="41"/>
      <c r="AP178" s="41"/>
      <c r="AQ178" s="41"/>
      <c r="AR178" s="41"/>
      <c r="AS178" s="41"/>
      <c r="AT178" s="41"/>
      <c r="AU178" s="41"/>
      <c r="AV178" s="41"/>
      <c r="AW178" s="41"/>
      <c r="AX178" s="41"/>
      <c r="AY178" s="41"/>
      <c r="AZ178" s="41"/>
      <c r="BA178" s="41"/>
      <c r="BB178" s="41"/>
      <c r="BC178" s="41"/>
      <c r="BD178" s="41"/>
      <c r="BE178" s="41"/>
      <c r="BF178" s="41"/>
      <c r="BG178" s="41"/>
      <c r="BH178" s="41"/>
      <c r="BI178" s="41"/>
    </row>
    <row r="179" spans="1:61" ht="15" customHeight="1" x14ac:dyDescent="0.25">
      <c r="A179" s="41"/>
      <c r="B179" s="308"/>
      <c r="C179" s="309"/>
      <c r="D179" s="310"/>
      <c r="E179" s="293"/>
      <c r="F179" s="294"/>
      <c r="G179" s="294"/>
      <c r="H179" s="294"/>
      <c r="I179" s="294"/>
      <c r="J179" s="187" t="str">
        <f ca="1">IF(AND('Mapa final'!$AB$34="Baja",'Mapa final'!$AD$34="Moderado"),CONCATENATE("R24C",'Mapa final'!$R$34),"")</f>
        <v>R24C1</v>
      </c>
      <c r="K179" s="188" t="str">
        <f>IF(AND('Mapa final'!$AB$35="Baja",'Mapa final'!$AD$35="Moderado"),CONCATENATE("R24C",'Mapa final'!$R$35),"")</f>
        <v/>
      </c>
      <c r="L179" s="189" t="str">
        <f>IF(AND('Mapa final'!$AB$36="Baja",'Mapa final'!$AD$36="Moderado"),CONCATENATE("R24C",'Mapa final'!$R$36),"")</f>
        <v/>
      </c>
      <c r="M179" s="178" t="str">
        <f ca="1">IF(AND('Mapa final'!$AB$34="Baja",'Mapa final'!$AD$34="Moderado"),CONCATENATE("R24C",'Mapa final'!$R$34),"")</f>
        <v>R24C1</v>
      </c>
      <c r="N179" s="179" t="str">
        <f>IF(AND('Mapa final'!$AB$35="Baja",'Mapa final'!$AD$35="Moderado"),CONCATENATE("R24C",'Mapa final'!$R$35),"")</f>
        <v/>
      </c>
      <c r="O179" s="180" t="str">
        <f>IF(AND('Mapa final'!$AB$36="Baja",'Mapa final'!$AD$36="Moderado"),CONCATENATE("R24C",'Mapa final'!$R$36),"")</f>
        <v/>
      </c>
      <c r="P179" s="178" t="str">
        <f ca="1">IF(AND('Mapa final'!$AB$34="Baja",'Mapa final'!$AD$34="Moderado"),CONCATENATE("R24C",'Mapa final'!$R$34),"")</f>
        <v>R24C1</v>
      </c>
      <c r="Q179" s="179" t="str">
        <f>IF(AND('Mapa final'!$AB$35="Baja",'Mapa final'!$AD$35="Moderado"),CONCATENATE("R24C",'Mapa final'!$R$35),"")</f>
        <v/>
      </c>
      <c r="R179" s="180" t="str">
        <f>IF(AND('Mapa final'!$AB$36="Baja",'Mapa final'!$AD$36="Moderado"),CONCATENATE("R24C",'Mapa final'!$R$36),"")</f>
        <v/>
      </c>
      <c r="S179" s="86" t="str">
        <f ca="1">IF(AND('Mapa final'!$AB$34="Baja",'Mapa final'!$AD$34="Mayor"),CONCATENATE("R24C",'Mapa final'!$R$34),"")</f>
        <v/>
      </c>
      <c r="T179" s="40" t="str">
        <f>IF(AND('Mapa final'!$AB$35="Baja",'Mapa final'!$AD$35="Mayor"),CONCATENATE("R24C",'Mapa final'!$R$35),"")</f>
        <v/>
      </c>
      <c r="U179" s="87" t="str">
        <f>IF(AND('Mapa final'!$AB$36="Baja",'Mapa final'!$AD$36="Mayor"),CONCATENATE("R24C",'Mapa final'!$R$36),"")</f>
        <v/>
      </c>
      <c r="V179" s="172" t="str">
        <f ca="1">IF(AND('Mapa final'!$AB$34="Baja",'Mapa final'!$AD$34="Catastrófico"),CONCATENATE("R24C",'Mapa final'!$R$34),"")</f>
        <v/>
      </c>
      <c r="W179" s="173" t="str">
        <f>IF(AND('Mapa final'!$AB$35="Baja",'Mapa final'!$AD$35="Catastrófico"),CONCATENATE("R24C",'Mapa final'!$R$35),"")</f>
        <v/>
      </c>
      <c r="X179" s="174" t="str">
        <f>IF(AND('Mapa final'!$AB$36="Baja",'Mapa final'!$AD$36="Catastrófico"),CONCATENATE("R24C",'Mapa final'!$R$36),"")</f>
        <v/>
      </c>
      <c r="Y179" s="41"/>
      <c r="Z179" s="322"/>
      <c r="AA179" s="323"/>
      <c r="AB179" s="323"/>
      <c r="AC179" s="323"/>
      <c r="AD179" s="323"/>
      <c r="AE179" s="324"/>
      <c r="AF179" s="41"/>
      <c r="AG179" s="41"/>
      <c r="AH179" s="41"/>
      <c r="AI179" s="41"/>
      <c r="AJ179" s="41"/>
      <c r="AK179" s="41"/>
      <c r="AL179" s="41"/>
      <c r="AM179" s="41"/>
      <c r="AN179" s="41"/>
      <c r="AO179" s="41"/>
      <c r="AP179" s="41"/>
      <c r="AQ179" s="41"/>
      <c r="AR179" s="41"/>
      <c r="AS179" s="41"/>
      <c r="AT179" s="41"/>
      <c r="AU179" s="41"/>
      <c r="AV179" s="41"/>
      <c r="AW179" s="41"/>
      <c r="AX179" s="41"/>
      <c r="AY179" s="41"/>
      <c r="AZ179" s="41"/>
      <c r="BA179" s="41"/>
      <c r="BB179" s="41"/>
      <c r="BC179" s="41"/>
      <c r="BD179" s="41"/>
      <c r="BE179" s="41"/>
      <c r="BF179" s="41"/>
      <c r="BG179" s="41"/>
      <c r="BH179" s="41"/>
      <c r="BI179" s="41"/>
    </row>
    <row r="180" spans="1:61" ht="15" customHeight="1" x14ac:dyDescent="0.25">
      <c r="A180" s="41"/>
      <c r="B180" s="308"/>
      <c r="C180" s="309"/>
      <c r="D180" s="310"/>
      <c r="E180" s="293"/>
      <c r="F180" s="294"/>
      <c r="G180" s="294"/>
      <c r="H180" s="294"/>
      <c r="I180" s="294"/>
      <c r="J180" s="187" t="str">
        <f ca="1">IF(AND('Mapa final'!$AB$37="Baja",'Mapa final'!$AD$37="Moderado"),CONCATENATE("R25C",'Mapa final'!$R$37),"")</f>
        <v/>
      </c>
      <c r="K180" s="188" t="str">
        <f ca="1">IF(AND('Mapa final'!$AB$38="Baja",'Mapa final'!$AD$38="Moderado"),CONCATENATE("R25C",'Mapa final'!$R$38),"")</f>
        <v/>
      </c>
      <c r="L180" s="189" t="str">
        <f ca="1">IF(AND('Mapa final'!$AB$39="Baja",'Mapa final'!$AD$39="Moderado"),CONCATENATE("R25C",'Mapa final'!$R$39),"")</f>
        <v/>
      </c>
      <c r="M180" s="178" t="str">
        <f ca="1">IF(AND('Mapa final'!$AB$37="Baja",'Mapa final'!$AD$37="Moderado"),CONCATENATE("R25C",'Mapa final'!$R$37),"")</f>
        <v/>
      </c>
      <c r="N180" s="179" t="str">
        <f ca="1">IF(AND('Mapa final'!$AB$38="Baja",'Mapa final'!$AD$38="Moderado"),CONCATENATE("R25C",'Mapa final'!$R$38),"")</f>
        <v/>
      </c>
      <c r="O180" s="180" t="str">
        <f ca="1">IF(AND('Mapa final'!$AB$39="Baja",'Mapa final'!$AD$39="Moderado"),CONCATENATE("R25C",'Mapa final'!$R$39),"")</f>
        <v/>
      </c>
      <c r="P180" s="178" t="str">
        <f ca="1">IF(AND('Mapa final'!$AB$37="Baja",'Mapa final'!$AD$37="Moderado"),CONCATENATE("R25C",'Mapa final'!$R$37),"")</f>
        <v/>
      </c>
      <c r="Q180" s="179" t="str">
        <f ca="1">IF(AND('Mapa final'!$AB$38="Baja",'Mapa final'!$AD$38="Moderado"),CONCATENATE("R25C",'Mapa final'!$R$38),"")</f>
        <v/>
      </c>
      <c r="R180" s="180" t="str">
        <f ca="1">IF(AND('Mapa final'!$AB$39="Baja",'Mapa final'!$AD$39="Moderado"),CONCATENATE("R25C",'Mapa final'!$R$39),"")</f>
        <v/>
      </c>
      <c r="S180" s="86" t="str">
        <f ca="1">IF(AND('Mapa final'!$AB$37="Baja",'Mapa final'!$AD$37="Mayor"),CONCATENATE("R25C",'Mapa final'!$R$37),"")</f>
        <v/>
      </c>
      <c r="T180" s="40" t="str">
        <f ca="1">IF(AND('Mapa final'!$AB$38="Baja",'Mapa final'!$AD$38="Mayor"),CONCATENATE("R25C",'Mapa final'!$R$38),"")</f>
        <v/>
      </c>
      <c r="U180" s="87" t="str">
        <f ca="1">IF(AND('Mapa final'!$AB$39="Baja",'Mapa final'!$AD$39="Mayor"),CONCATENATE("R25C",'Mapa final'!$R$39),"")</f>
        <v/>
      </c>
      <c r="V180" s="172" t="str">
        <f ca="1">IF(AND('Mapa final'!$AB$37="Baja",'Mapa final'!$AD$37="Catastrófico"),CONCATENATE("R25C",'Mapa final'!$R$37),"")</f>
        <v/>
      </c>
      <c r="W180" s="173" t="str">
        <f ca="1">IF(AND('Mapa final'!$AB$38="Baja",'Mapa final'!$AD$38="Catastrófico"),CONCATENATE("R25C",'Mapa final'!$R$38),"")</f>
        <v/>
      </c>
      <c r="X180" s="174" t="str">
        <f ca="1">IF(AND('Mapa final'!$AB$39="Baja",'Mapa final'!$AD$39="Catastrófico"),CONCATENATE("R25C",'Mapa final'!$R$39),"")</f>
        <v/>
      </c>
      <c r="Y180" s="41"/>
      <c r="Z180" s="322"/>
      <c r="AA180" s="323"/>
      <c r="AB180" s="323"/>
      <c r="AC180" s="323"/>
      <c r="AD180" s="323"/>
      <c r="AE180" s="324"/>
      <c r="AF180" s="41"/>
      <c r="AG180" s="41"/>
      <c r="AH180" s="41"/>
      <c r="AI180" s="41"/>
      <c r="AJ180" s="41"/>
      <c r="AK180" s="41"/>
      <c r="AL180" s="41"/>
      <c r="AM180" s="41"/>
      <c r="AN180" s="41"/>
      <c r="AO180" s="41"/>
      <c r="AP180" s="41"/>
      <c r="AQ180" s="41"/>
      <c r="AR180" s="41"/>
      <c r="AS180" s="41"/>
      <c r="AT180" s="41"/>
      <c r="AU180" s="41"/>
      <c r="AV180" s="41"/>
      <c r="AW180" s="41"/>
      <c r="AX180" s="41"/>
      <c r="AY180" s="41"/>
      <c r="AZ180" s="41"/>
      <c r="BA180" s="41"/>
      <c r="BB180" s="41"/>
      <c r="BC180" s="41"/>
      <c r="BD180" s="41"/>
      <c r="BE180" s="41"/>
      <c r="BF180" s="41"/>
      <c r="BG180" s="41"/>
      <c r="BH180" s="41"/>
      <c r="BI180" s="41"/>
    </row>
    <row r="181" spans="1:61" ht="15" customHeight="1" x14ac:dyDescent="0.25">
      <c r="A181" s="41"/>
      <c r="B181" s="308"/>
      <c r="C181" s="309"/>
      <c r="D181" s="310"/>
      <c r="E181" s="293"/>
      <c r="F181" s="294"/>
      <c r="G181" s="294"/>
      <c r="H181" s="294"/>
      <c r="I181" s="294"/>
      <c r="J181" s="187" t="str">
        <f ca="1">IF(AND('Mapa final'!$AB$40="Baja",'Mapa final'!$AD$40="Moderado"),CONCATENATE("R26C",'Mapa final'!$R$40),"")</f>
        <v>R26C1</v>
      </c>
      <c r="K181" s="188" t="e">
        <f>IF(AND('Mapa final'!#REF!="Baja",'Mapa final'!#REF!="Moderado"),CONCATENATE("R26C",'Mapa final'!#REF!),"")</f>
        <v>#REF!</v>
      </c>
      <c r="L181" s="189" t="e">
        <f>IF(AND('Mapa final'!#REF!="Baja",'Mapa final'!#REF!="Moderado"),CONCATENATE("R26C",'Mapa final'!#REF!),"")</f>
        <v>#REF!</v>
      </c>
      <c r="M181" s="178" t="str">
        <f ca="1">IF(AND('Mapa final'!$AB$40="Baja",'Mapa final'!$AD$40="Moderado"),CONCATENATE("R26C",'Mapa final'!$R$40),"")</f>
        <v>R26C1</v>
      </c>
      <c r="N181" s="179" t="e">
        <f>IF(AND('Mapa final'!#REF!="Baja",'Mapa final'!#REF!="Moderado"),CONCATENATE("R26C",'Mapa final'!#REF!),"")</f>
        <v>#REF!</v>
      </c>
      <c r="O181" s="180" t="e">
        <f>IF(AND('Mapa final'!#REF!="Baja",'Mapa final'!#REF!="Moderado"),CONCATENATE("R26C",'Mapa final'!#REF!),"")</f>
        <v>#REF!</v>
      </c>
      <c r="P181" s="178" t="str">
        <f ca="1">IF(AND('Mapa final'!$AB$40="Baja",'Mapa final'!$AD$40="Moderado"),CONCATENATE("R26C",'Mapa final'!$R$40),"")</f>
        <v>R26C1</v>
      </c>
      <c r="Q181" s="179" t="e">
        <f>IF(AND('Mapa final'!#REF!="Baja",'Mapa final'!#REF!="Moderado"),CONCATENATE("R26C",'Mapa final'!#REF!),"")</f>
        <v>#REF!</v>
      </c>
      <c r="R181" s="180" t="e">
        <f>IF(AND('Mapa final'!#REF!="Baja",'Mapa final'!#REF!="Moderado"),CONCATENATE("R26C",'Mapa final'!#REF!),"")</f>
        <v>#REF!</v>
      </c>
      <c r="S181" s="86" t="str">
        <f ca="1">IF(AND('Mapa final'!$AB$40="Baja",'Mapa final'!$AD$40="Mayor"),CONCATENATE("R26C",'Mapa final'!$R$40),"")</f>
        <v/>
      </c>
      <c r="T181" s="40" t="e">
        <f>IF(AND('Mapa final'!#REF!="Baja",'Mapa final'!#REF!="Mayor"),CONCATENATE("R26C",'Mapa final'!#REF!),"")</f>
        <v>#REF!</v>
      </c>
      <c r="U181" s="87" t="e">
        <f>IF(AND('Mapa final'!#REF!="Baja",'Mapa final'!#REF!="Mayor"),CONCATENATE("R26C",'Mapa final'!#REF!),"")</f>
        <v>#REF!</v>
      </c>
      <c r="V181" s="172" t="str">
        <f ca="1">IF(AND('Mapa final'!$AB$40="Baja",'Mapa final'!$AD$40="Catastrófico"),CONCATENATE("R26C",'Mapa final'!$R$40),"")</f>
        <v/>
      </c>
      <c r="W181" s="173" t="e">
        <f>IF(AND('Mapa final'!#REF!="Baja",'Mapa final'!#REF!="Catastrófico"),CONCATENATE("R26C",'Mapa final'!#REF!),"")</f>
        <v>#REF!</v>
      </c>
      <c r="X181" s="174" t="e">
        <f>IF(AND('Mapa final'!#REF!="Baja",'Mapa final'!#REF!="Catastrófico"),CONCATENATE("R26C",'Mapa final'!#REF!),"")</f>
        <v>#REF!</v>
      </c>
      <c r="Y181" s="41"/>
      <c r="Z181" s="322"/>
      <c r="AA181" s="323"/>
      <c r="AB181" s="323"/>
      <c r="AC181" s="323"/>
      <c r="AD181" s="323"/>
      <c r="AE181" s="324"/>
      <c r="AF181" s="41"/>
      <c r="AG181" s="41"/>
      <c r="AH181" s="41"/>
      <c r="AI181" s="41"/>
      <c r="AJ181" s="41"/>
      <c r="AK181" s="41"/>
      <c r="AL181" s="41"/>
      <c r="AM181" s="41"/>
      <c r="AN181" s="41"/>
      <c r="AO181" s="41"/>
      <c r="AP181" s="41"/>
      <c r="AQ181" s="41"/>
      <c r="AR181" s="41"/>
      <c r="AS181" s="41"/>
      <c r="AT181" s="41"/>
      <c r="AU181" s="41"/>
      <c r="AV181" s="41"/>
      <c r="AW181" s="41"/>
      <c r="AX181" s="41"/>
      <c r="AY181" s="41"/>
      <c r="AZ181" s="41"/>
      <c r="BA181" s="41"/>
      <c r="BB181" s="41"/>
      <c r="BC181" s="41"/>
      <c r="BD181" s="41"/>
      <c r="BE181" s="41"/>
      <c r="BF181" s="41"/>
      <c r="BG181" s="41"/>
      <c r="BH181" s="41"/>
      <c r="BI181" s="41"/>
    </row>
    <row r="182" spans="1:61" ht="15" customHeight="1" x14ac:dyDescent="0.25">
      <c r="A182" s="41"/>
      <c r="B182" s="308"/>
      <c r="C182" s="309"/>
      <c r="D182" s="310"/>
      <c r="E182" s="293"/>
      <c r="F182" s="294"/>
      <c r="G182" s="294"/>
      <c r="H182" s="294"/>
      <c r="I182" s="294"/>
      <c r="J182" s="187" t="str">
        <f ca="1">IF(AND('Mapa final'!$AB$41="Baja",'Mapa final'!$AD$41="Moderado"),CONCATENATE("R27C",'Mapa final'!$R$41),"")</f>
        <v/>
      </c>
      <c r="K182" s="188" t="e">
        <f>IF(AND('Mapa final'!#REF!="Baja",'Mapa final'!#REF!="Moderado"),CONCATENATE("R27C",'Mapa final'!#REF!),"")</f>
        <v>#REF!</v>
      </c>
      <c r="L182" s="189" t="e">
        <f>IF(AND('Mapa final'!#REF!="Baja",'Mapa final'!#REF!="Moderado"),CONCATENATE("R27C",'Mapa final'!#REF!),"")</f>
        <v>#REF!</v>
      </c>
      <c r="M182" s="178" t="str">
        <f ca="1">IF(AND('Mapa final'!$AB$41="Baja",'Mapa final'!$AD$41="Moderado"),CONCATENATE("R27C",'Mapa final'!$R$41),"")</f>
        <v/>
      </c>
      <c r="N182" s="179" t="e">
        <f>IF(AND('Mapa final'!#REF!="Baja",'Mapa final'!#REF!="Moderado"),CONCATENATE("R27C",'Mapa final'!#REF!),"")</f>
        <v>#REF!</v>
      </c>
      <c r="O182" s="180" t="e">
        <f>IF(AND('Mapa final'!#REF!="Baja",'Mapa final'!#REF!="Moderado"),CONCATENATE("R27C",'Mapa final'!#REF!),"")</f>
        <v>#REF!</v>
      </c>
      <c r="P182" s="178" t="str">
        <f ca="1">IF(AND('Mapa final'!$AB$41="Baja",'Mapa final'!$AD$41="Moderado"),CONCATENATE("R27C",'Mapa final'!$R$41),"")</f>
        <v/>
      </c>
      <c r="Q182" s="179" t="e">
        <f>IF(AND('Mapa final'!#REF!="Baja",'Mapa final'!#REF!="Moderado"),CONCATENATE("R27C",'Mapa final'!#REF!),"")</f>
        <v>#REF!</v>
      </c>
      <c r="R182" s="180" t="e">
        <f>IF(AND('Mapa final'!#REF!="Baja",'Mapa final'!#REF!="Moderado"),CONCATENATE("R27C",'Mapa final'!#REF!),"")</f>
        <v>#REF!</v>
      </c>
      <c r="S182" s="86" t="str">
        <f ca="1">IF(AND('Mapa final'!$AB$41="Baja",'Mapa final'!$AD$41="Mayor"),CONCATENATE("R27C",'Mapa final'!$R$41),"")</f>
        <v>R27C1</v>
      </c>
      <c r="T182" s="40" t="e">
        <f>IF(AND('Mapa final'!#REF!="Baja",'Mapa final'!#REF!="Mayor"),CONCATENATE("R27C",'Mapa final'!#REF!),"")</f>
        <v>#REF!</v>
      </c>
      <c r="U182" s="87" t="e">
        <f>IF(AND('Mapa final'!#REF!="Baja",'Mapa final'!#REF!="Mayor"),CONCATENATE("R27C",'Mapa final'!#REF!),"")</f>
        <v>#REF!</v>
      </c>
      <c r="V182" s="172" t="str">
        <f ca="1">IF(AND('Mapa final'!$AB$41="Baja",'Mapa final'!$AD$41="Catastrófico"),CONCATENATE("R27C",'Mapa final'!$R$41),"")</f>
        <v/>
      </c>
      <c r="W182" s="173" t="e">
        <f>IF(AND('Mapa final'!#REF!="Baja",'Mapa final'!#REF!="Catastrófico"),CONCATENATE("R27C",'Mapa final'!#REF!),"")</f>
        <v>#REF!</v>
      </c>
      <c r="X182" s="174" t="e">
        <f>IF(AND('Mapa final'!#REF!="Baja",'Mapa final'!#REF!="Catastrófico"),CONCATENATE("R27C",'Mapa final'!#REF!),"")</f>
        <v>#REF!</v>
      </c>
      <c r="Y182" s="41"/>
      <c r="Z182" s="322"/>
      <c r="AA182" s="323"/>
      <c r="AB182" s="323"/>
      <c r="AC182" s="323"/>
      <c r="AD182" s="323"/>
      <c r="AE182" s="324"/>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c r="BB182" s="41"/>
      <c r="BC182" s="41"/>
      <c r="BD182" s="41"/>
      <c r="BE182" s="41"/>
      <c r="BF182" s="41"/>
      <c r="BG182" s="41"/>
      <c r="BH182" s="41"/>
      <c r="BI182" s="41"/>
    </row>
    <row r="183" spans="1:61" ht="15" customHeight="1" x14ac:dyDescent="0.25">
      <c r="A183" s="41"/>
      <c r="B183" s="308"/>
      <c r="C183" s="309"/>
      <c r="D183" s="310"/>
      <c r="E183" s="293"/>
      <c r="F183" s="294"/>
      <c r="G183" s="294"/>
      <c r="H183" s="294"/>
      <c r="I183" s="294"/>
      <c r="J183" s="187" t="str">
        <f ca="1">IF(AND('Mapa final'!$AB$42="Baja",'Mapa final'!$AD$42="Moderado"),CONCATENATE("R28C",'Mapa final'!$R$42),"")</f>
        <v/>
      </c>
      <c r="K183" s="188" t="str">
        <f>IF(AND('Mapa final'!$AB$43="Baja",'Mapa final'!$AD$43="Moderado"),CONCATENATE("R28C",'Mapa final'!$R$43),"")</f>
        <v/>
      </c>
      <c r="L183" s="189" t="e">
        <f>IF(AND('Mapa final'!#REF!="Baja",'Mapa final'!#REF!="Moderado"),CONCATENATE("R28C",'Mapa final'!#REF!),"")</f>
        <v>#REF!</v>
      </c>
      <c r="M183" s="178" t="str">
        <f ca="1">IF(AND('Mapa final'!$AB$42="Baja",'Mapa final'!$AD$42="Moderado"),CONCATENATE("R28C",'Mapa final'!$R$42),"")</f>
        <v/>
      </c>
      <c r="N183" s="179" t="str">
        <f>IF(AND('Mapa final'!$AB$43="Baja",'Mapa final'!$AD$43="Moderado"),CONCATENATE("R28C",'Mapa final'!$R$43),"")</f>
        <v/>
      </c>
      <c r="O183" s="180" t="e">
        <f>IF(AND('Mapa final'!#REF!="Baja",'Mapa final'!#REF!="Moderado"),CONCATENATE("R28C",'Mapa final'!#REF!),"")</f>
        <v>#REF!</v>
      </c>
      <c r="P183" s="178" t="str">
        <f ca="1">IF(AND('Mapa final'!$AB$42="Baja",'Mapa final'!$AD$42="Moderado"),CONCATENATE("R28C",'Mapa final'!$R$42),"")</f>
        <v/>
      </c>
      <c r="Q183" s="179" t="str">
        <f>IF(AND('Mapa final'!$AB$43="Baja",'Mapa final'!$AD$43="Moderado"),CONCATENATE("R28C",'Mapa final'!$R$43),"")</f>
        <v/>
      </c>
      <c r="R183" s="180" t="e">
        <f>IF(AND('Mapa final'!#REF!="Baja",'Mapa final'!#REF!="Moderado"),CONCATENATE("R28C",'Mapa final'!#REF!),"")</f>
        <v>#REF!</v>
      </c>
      <c r="S183" s="86" t="str">
        <f ca="1">IF(AND('Mapa final'!$AB$42="Baja",'Mapa final'!$AD$42="Mayor"),CONCATENATE("R28C",'Mapa final'!$R$42),"")</f>
        <v>R28C1</v>
      </c>
      <c r="T183" s="40" t="str">
        <f>IF(AND('Mapa final'!$AB$43="Baja",'Mapa final'!$AD$43="Mayor"),CONCATENATE("R28C",'Mapa final'!$R$43),"")</f>
        <v/>
      </c>
      <c r="U183" s="87" t="e">
        <f>IF(AND('Mapa final'!#REF!="Baja",'Mapa final'!#REF!="Mayor"),CONCATENATE("R28C",'Mapa final'!#REF!),"")</f>
        <v>#REF!</v>
      </c>
      <c r="V183" s="172" t="str">
        <f ca="1">IF(AND('Mapa final'!$AB$42="Baja",'Mapa final'!$AD$42="Catastrófico"),CONCATENATE("R28C",'Mapa final'!$R$42),"")</f>
        <v/>
      </c>
      <c r="W183" s="173" t="str">
        <f>IF(AND('Mapa final'!$AB$43="Baja",'Mapa final'!$AD$43="Catastrófico"),CONCATENATE("R28C",'Mapa final'!$R$43),"")</f>
        <v/>
      </c>
      <c r="X183" s="174" t="e">
        <f>IF(AND('Mapa final'!#REF!="Baja",'Mapa final'!#REF!="Catastrófico"),CONCATENATE("R28C",'Mapa final'!#REF!),"")</f>
        <v>#REF!</v>
      </c>
      <c r="Y183" s="41"/>
      <c r="Z183" s="322"/>
      <c r="AA183" s="323"/>
      <c r="AB183" s="323"/>
      <c r="AC183" s="323"/>
      <c r="AD183" s="323"/>
      <c r="AE183" s="324"/>
      <c r="AF183" s="41"/>
      <c r="AG183" s="41"/>
      <c r="AH183" s="41"/>
      <c r="AI183" s="41"/>
      <c r="AJ183" s="41"/>
      <c r="AK183" s="41"/>
      <c r="AL183" s="41"/>
      <c r="AM183" s="41"/>
      <c r="AN183" s="41"/>
      <c r="AO183" s="41"/>
      <c r="AP183" s="41"/>
      <c r="AQ183" s="41"/>
      <c r="AR183" s="41"/>
      <c r="AS183" s="41"/>
      <c r="AT183" s="41"/>
      <c r="AU183" s="41"/>
      <c r="AV183" s="41"/>
      <c r="AW183" s="41"/>
      <c r="AX183" s="41"/>
      <c r="AY183" s="41"/>
      <c r="AZ183" s="41"/>
      <c r="BA183" s="41"/>
      <c r="BB183" s="41"/>
      <c r="BC183" s="41"/>
      <c r="BD183" s="41"/>
      <c r="BE183" s="41"/>
      <c r="BF183" s="41"/>
      <c r="BG183" s="41"/>
      <c r="BH183" s="41"/>
      <c r="BI183" s="41"/>
    </row>
    <row r="184" spans="1:61" ht="15" customHeight="1" x14ac:dyDescent="0.25">
      <c r="A184" s="41"/>
      <c r="B184" s="308"/>
      <c r="C184" s="309"/>
      <c r="D184" s="310"/>
      <c r="E184" s="295"/>
      <c r="F184" s="294"/>
      <c r="G184" s="294"/>
      <c r="H184" s="294"/>
      <c r="I184" s="294"/>
      <c r="J184" s="187" t="str">
        <f ca="1">IF(AND('Mapa final'!$AB$44="Baja",'Mapa final'!$AD$44="Moderado"),CONCATENATE("R29C",'Mapa final'!$R$44),"")</f>
        <v/>
      </c>
      <c r="K184" s="188" t="str">
        <f>IF(AND('Mapa final'!$AB$45="Baja",'Mapa final'!$AD$45="Moderado"),CONCATENATE("R29C",'Mapa final'!$R$45),"")</f>
        <v/>
      </c>
      <c r="L184" s="189" t="e">
        <f>IF(AND('Mapa final'!#REF!="Baja",'Mapa final'!#REF!="Moderado"),CONCATENATE("R29C",'Mapa final'!#REF!),"")</f>
        <v>#REF!</v>
      </c>
      <c r="M184" s="178" t="str">
        <f ca="1">IF(AND('Mapa final'!$AB$44="Baja",'Mapa final'!$AD$44="Moderado"),CONCATENATE("R29C",'Mapa final'!$R$44),"")</f>
        <v/>
      </c>
      <c r="N184" s="179" t="str">
        <f>IF(AND('Mapa final'!$AB$45="Baja",'Mapa final'!$AD$45="Moderado"),CONCATENATE("R29C",'Mapa final'!$R$45),"")</f>
        <v/>
      </c>
      <c r="O184" s="180" t="e">
        <f>IF(AND('Mapa final'!#REF!="Baja",'Mapa final'!#REF!="Moderado"),CONCATENATE("R29C",'Mapa final'!#REF!),"")</f>
        <v>#REF!</v>
      </c>
      <c r="P184" s="178" t="str">
        <f ca="1">IF(AND('Mapa final'!$AB$44="Baja",'Mapa final'!$AD$44="Moderado"),CONCATENATE("R29C",'Mapa final'!$R$44),"")</f>
        <v/>
      </c>
      <c r="Q184" s="179" t="str">
        <f>IF(AND('Mapa final'!$AB$45="Baja",'Mapa final'!$AD$45="Moderado"),CONCATENATE("R29C",'Mapa final'!$R$45),"")</f>
        <v/>
      </c>
      <c r="R184" s="180" t="e">
        <f>IF(AND('Mapa final'!#REF!="Baja",'Mapa final'!#REF!="Moderado"),CONCATENATE("R29C",'Mapa final'!#REF!),"")</f>
        <v>#REF!</v>
      </c>
      <c r="S184" s="86" t="str">
        <f ca="1">IF(AND('Mapa final'!$AB$44="Baja",'Mapa final'!$AD$44="Mayor"),CONCATENATE("R29C",'Mapa final'!$R$44),"")</f>
        <v/>
      </c>
      <c r="T184" s="40" t="str">
        <f>IF(AND('Mapa final'!$AB$45="Baja",'Mapa final'!$AD$45="Mayor"),CONCATENATE("R29C",'Mapa final'!$R$45),"")</f>
        <v>R29C2</v>
      </c>
      <c r="U184" s="87" t="e">
        <f>IF(AND('Mapa final'!#REF!="Baja",'Mapa final'!#REF!="Mayor"),CONCATENATE("R29C",'Mapa final'!#REF!),"")</f>
        <v>#REF!</v>
      </c>
      <c r="V184" s="172" t="str">
        <f ca="1">IF(AND('Mapa final'!$AB$44="Baja",'Mapa final'!$AD$44="Catastrófico"),CONCATENATE("R29C",'Mapa final'!$R$44),"")</f>
        <v/>
      </c>
      <c r="W184" s="173" t="str">
        <f>IF(AND('Mapa final'!$AB$45="Baja",'Mapa final'!$AD$45="Catastrófico"),CONCATENATE("R29C",'Mapa final'!$R$45),"")</f>
        <v/>
      </c>
      <c r="X184" s="174" t="e">
        <f>IF(AND('Mapa final'!#REF!="Baja",'Mapa final'!#REF!="Catastrófico"),CONCATENATE("R29C",'Mapa final'!#REF!),"")</f>
        <v>#REF!</v>
      </c>
      <c r="Y184" s="41"/>
      <c r="Z184" s="322"/>
      <c r="AA184" s="323"/>
      <c r="AB184" s="323"/>
      <c r="AC184" s="323"/>
      <c r="AD184" s="323"/>
      <c r="AE184" s="324"/>
      <c r="AF184" s="41"/>
      <c r="AG184" s="41"/>
      <c r="AH184" s="41"/>
      <c r="AI184" s="41"/>
      <c r="AJ184" s="41"/>
      <c r="AK184" s="41"/>
      <c r="AL184" s="41"/>
      <c r="AM184" s="41"/>
      <c r="AN184" s="41"/>
      <c r="AO184" s="41"/>
      <c r="AP184" s="41"/>
      <c r="AQ184" s="41"/>
      <c r="AR184" s="41"/>
      <c r="AS184" s="41"/>
      <c r="AT184" s="41"/>
      <c r="AU184" s="41"/>
      <c r="AV184" s="41"/>
      <c r="AW184" s="41"/>
      <c r="AX184" s="41"/>
      <c r="AY184" s="41"/>
      <c r="AZ184" s="41"/>
      <c r="BA184" s="41"/>
      <c r="BB184" s="41"/>
      <c r="BC184" s="41"/>
      <c r="BD184" s="41"/>
      <c r="BE184" s="41"/>
      <c r="BF184" s="41"/>
      <c r="BG184" s="41"/>
      <c r="BH184" s="41"/>
      <c r="BI184" s="41"/>
    </row>
    <row r="185" spans="1:61" ht="15" customHeight="1" x14ac:dyDescent="0.25">
      <c r="A185" s="41"/>
      <c r="B185" s="308"/>
      <c r="C185" s="309"/>
      <c r="D185" s="310"/>
      <c r="E185" s="295"/>
      <c r="F185" s="294"/>
      <c r="G185" s="294"/>
      <c r="H185" s="294"/>
      <c r="I185" s="294"/>
      <c r="J185" s="187" t="str">
        <f ca="1">IF(AND('Mapa final'!$AB$46="Baja",'Mapa final'!$AD$46="Moderado"),CONCATENATE("R30C",'Mapa final'!$R$46),"")</f>
        <v>R30C1</v>
      </c>
      <c r="K185" s="188" t="e">
        <f>IF(AND('Mapa final'!#REF!="Baja",'Mapa final'!#REF!="Moderado"),CONCATENATE("R30C",'Mapa final'!#REF!),"")</f>
        <v>#REF!</v>
      </c>
      <c r="L185" s="189" t="e">
        <f>IF(AND('Mapa final'!#REF!="Baja",'Mapa final'!#REF!="Moderado"),CONCATENATE("R30C",'Mapa final'!#REF!),"")</f>
        <v>#REF!</v>
      </c>
      <c r="M185" s="178" t="str">
        <f ca="1">IF(AND('Mapa final'!$AB$46="Baja",'Mapa final'!$AD$46="Moderado"),CONCATENATE("R30C",'Mapa final'!$R$46),"")</f>
        <v>R30C1</v>
      </c>
      <c r="N185" s="179" t="e">
        <f>IF(AND('Mapa final'!#REF!="Baja",'Mapa final'!#REF!="Moderado"),CONCATENATE("R30C",'Mapa final'!#REF!),"")</f>
        <v>#REF!</v>
      </c>
      <c r="O185" s="180" t="e">
        <f>IF(AND('Mapa final'!#REF!="Baja",'Mapa final'!#REF!="Moderado"),CONCATENATE("R30C",'Mapa final'!#REF!),"")</f>
        <v>#REF!</v>
      </c>
      <c r="P185" s="178" t="str">
        <f ca="1">IF(AND('Mapa final'!$AB$46="Baja",'Mapa final'!$AD$46="Moderado"),CONCATENATE("R30C",'Mapa final'!$R$46),"")</f>
        <v>R30C1</v>
      </c>
      <c r="Q185" s="179" t="e">
        <f>IF(AND('Mapa final'!#REF!="Baja",'Mapa final'!#REF!="Moderado"),CONCATENATE("R30C",'Mapa final'!#REF!),"")</f>
        <v>#REF!</v>
      </c>
      <c r="R185" s="180" t="e">
        <f>IF(AND('Mapa final'!#REF!="Baja",'Mapa final'!#REF!="Moderado"),CONCATENATE("R30C",'Mapa final'!#REF!),"")</f>
        <v>#REF!</v>
      </c>
      <c r="S185" s="86" t="str">
        <f ca="1">IF(AND('Mapa final'!$AB$46="Baja",'Mapa final'!$AD$46="Mayor"),CONCATENATE("R30C",'Mapa final'!$R$46),"")</f>
        <v/>
      </c>
      <c r="T185" s="40" t="e">
        <f>IF(AND('Mapa final'!#REF!="Baja",'Mapa final'!#REF!="Mayor"),CONCATENATE("R30C",'Mapa final'!#REF!),"")</f>
        <v>#REF!</v>
      </c>
      <c r="U185" s="87" t="e">
        <f>IF(AND('Mapa final'!#REF!="Baja",'Mapa final'!#REF!="Mayor"),CONCATENATE("R30C",'Mapa final'!#REF!),"")</f>
        <v>#REF!</v>
      </c>
      <c r="V185" s="172" t="str">
        <f ca="1">IF(AND('Mapa final'!$AB$46="Baja",'Mapa final'!$AD$46="Catastrófico"),CONCATENATE("R30C",'Mapa final'!$R$46),"")</f>
        <v/>
      </c>
      <c r="W185" s="173" t="e">
        <f>IF(AND('Mapa final'!#REF!="Baja",'Mapa final'!#REF!="Catastrófico"),CONCATENATE("R30C",'Mapa final'!#REF!),"")</f>
        <v>#REF!</v>
      </c>
      <c r="X185" s="174" t="e">
        <f>IF(AND('Mapa final'!#REF!="Baja",'Mapa final'!#REF!="Catastrófico"),CONCATENATE("R30C",'Mapa final'!#REF!),"")</f>
        <v>#REF!</v>
      </c>
      <c r="Y185" s="41"/>
      <c r="Z185" s="322"/>
      <c r="AA185" s="323"/>
      <c r="AB185" s="323"/>
      <c r="AC185" s="323"/>
      <c r="AD185" s="323"/>
      <c r="AE185" s="324"/>
      <c r="AF185" s="41"/>
      <c r="AG185" s="41"/>
      <c r="AH185" s="41"/>
      <c r="AI185" s="41"/>
      <c r="AJ185" s="41"/>
      <c r="AK185" s="41"/>
      <c r="AL185" s="41"/>
      <c r="AM185" s="41"/>
      <c r="AN185" s="41"/>
      <c r="AO185" s="41"/>
      <c r="AP185" s="41"/>
      <c r="AQ185" s="41"/>
      <c r="AR185" s="41"/>
      <c r="AS185" s="41"/>
      <c r="AT185" s="41"/>
      <c r="AU185" s="41"/>
      <c r="AV185" s="41"/>
      <c r="AW185" s="41"/>
      <c r="AX185" s="41"/>
      <c r="AY185" s="41"/>
      <c r="AZ185" s="41"/>
      <c r="BA185" s="41"/>
      <c r="BB185" s="41"/>
      <c r="BC185" s="41"/>
      <c r="BD185" s="41"/>
      <c r="BE185" s="41"/>
      <c r="BF185" s="41"/>
      <c r="BG185" s="41"/>
      <c r="BH185" s="41"/>
      <c r="BI185" s="41"/>
    </row>
    <row r="186" spans="1:61" ht="15" customHeight="1" x14ac:dyDescent="0.25">
      <c r="A186" s="41"/>
      <c r="B186" s="308"/>
      <c r="C186" s="309"/>
      <c r="D186" s="310"/>
      <c r="E186" s="295"/>
      <c r="F186" s="294"/>
      <c r="G186" s="294"/>
      <c r="H186" s="294"/>
      <c r="I186" s="294"/>
      <c r="J186" s="187" t="str">
        <f>IF(AND('Mapa final'!$AB$47="Baja",'Mapa final'!$AD$47="Moderado"),CONCATENATE("R31C",'Mapa final'!$R$47),"")</f>
        <v/>
      </c>
      <c r="K186" s="188" t="e">
        <f>IF(AND('Mapa final'!#REF!="Baja",'Mapa final'!#REF!="Moderado"),CONCATENATE("R31C",'Mapa final'!#REF!),"")</f>
        <v>#REF!</v>
      </c>
      <c r="L186" s="189" t="e">
        <f>IF(AND('Mapa final'!#REF!="Baja",'Mapa final'!#REF!="Moderado"),CONCATENATE("R31C",'Mapa final'!#REF!),"")</f>
        <v>#REF!</v>
      </c>
      <c r="M186" s="178" t="str">
        <f>IF(AND('Mapa final'!$AB$47="Baja",'Mapa final'!$AD$47="Moderado"),CONCATENATE("R31C",'Mapa final'!$R$47),"")</f>
        <v/>
      </c>
      <c r="N186" s="179" t="e">
        <f>IF(AND('Mapa final'!#REF!="Baja",'Mapa final'!#REF!="Moderado"),CONCATENATE("R31C",'Mapa final'!#REF!),"")</f>
        <v>#REF!</v>
      </c>
      <c r="O186" s="179" t="e">
        <f>IF(AND('Mapa final'!#REF!="Baja",'Mapa final'!#REF!="Moderado"),CONCATENATE("R31C",'Mapa final'!#REF!),"")</f>
        <v>#REF!</v>
      </c>
      <c r="P186" s="178" t="str">
        <f>IF(AND('Mapa final'!$AB$47="Baja",'Mapa final'!$AD$47="Moderado"),CONCATENATE("R31C",'Mapa final'!$R$47),"")</f>
        <v/>
      </c>
      <c r="Q186" s="179" t="e">
        <f>IF(AND('Mapa final'!#REF!="Baja",'Mapa final'!#REF!="Moderado"),CONCATENATE("R31C",'Mapa final'!#REF!),"")</f>
        <v>#REF!</v>
      </c>
      <c r="R186" s="179" t="e">
        <f>IF(AND('Mapa final'!#REF!="Baja",'Mapa final'!#REF!="Moderado"),CONCATENATE("R31C",'Mapa final'!#REF!),"")</f>
        <v>#REF!</v>
      </c>
      <c r="S186" s="86" t="str">
        <f>IF(AND('Mapa final'!$AB$47="Baja",'Mapa final'!$AD$47="Mayor"),CONCATENATE("R31C",'Mapa final'!$R$47),"")</f>
        <v/>
      </c>
      <c r="T186" s="40" t="e">
        <f>IF(AND('Mapa final'!#REF!="Baja",'Mapa final'!#REF!="Mayor"),CONCATENATE("R31C",'Mapa final'!#REF!),"")</f>
        <v>#REF!</v>
      </c>
      <c r="U186" s="40" t="e">
        <f>IF(AND('Mapa final'!#REF!="Baja",'Mapa final'!#REF!="Mayor"),CONCATENATE("R31C",'Mapa final'!#REF!),"")</f>
        <v>#REF!</v>
      </c>
      <c r="V186" s="172" t="str">
        <f>IF(AND('Mapa final'!$AB$47="Baja",'Mapa final'!$AD$47="Catastrófico"),CONCATENATE("R31C",'Mapa final'!$R$47),"")</f>
        <v/>
      </c>
      <c r="W186" s="173" t="e">
        <f>IF(AND('Mapa final'!#REF!="Baja",'Mapa final'!#REF!="Catastrófico"),CONCATENATE("R31C",'Mapa final'!#REF!),"")</f>
        <v>#REF!</v>
      </c>
      <c r="X186" s="174" t="e">
        <f>IF(AND('Mapa final'!#REF!="Baja",'Mapa final'!#REF!="Catastrófico"),CONCATENATE("R31C",'Mapa final'!#REF!),"")</f>
        <v>#REF!</v>
      </c>
      <c r="Y186" s="41"/>
      <c r="Z186" s="322"/>
      <c r="AA186" s="323"/>
      <c r="AB186" s="323"/>
      <c r="AC186" s="323"/>
      <c r="AD186" s="323"/>
      <c r="AE186" s="324"/>
      <c r="AF186" s="41"/>
      <c r="AG186" s="41"/>
      <c r="AH186" s="41"/>
      <c r="AI186" s="41"/>
      <c r="AJ186" s="41"/>
      <c r="AK186" s="41"/>
      <c r="AL186" s="41"/>
      <c r="AM186" s="41"/>
      <c r="AN186" s="41"/>
      <c r="AO186" s="41"/>
      <c r="AP186" s="41"/>
      <c r="AQ186" s="41"/>
      <c r="AR186" s="41"/>
      <c r="AS186" s="41"/>
      <c r="AT186" s="41"/>
      <c r="AU186" s="41"/>
      <c r="AV186" s="41"/>
      <c r="AW186" s="41"/>
      <c r="AX186" s="41"/>
      <c r="AY186" s="41"/>
      <c r="AZ186" s="41"/>
      <c r="BA186" s="41"/>
      <c r="BB186" s="41"/>
      <c r="BC186" s="41"/>
      <c r="BD186" s="41"/>
      <c r="BE186" s="41"/>
      <c r="BF186" s="41"/>
      <c r="BG186" s="41"/>
      <c r="BH186" s="41"/>
      <c r="BI186" s="41"/>
    </row>
    <row r="187" spans="1:61" ht="15" customHeight="1" x14ac:dyDescent="0.25">
      <c r="A187" s="41"/>
      <c r="B187" s="308"/>
      <c r="C187" s="309"/>
      <c r="D187" s="310"/>
      <c r="E187" s="295"/>
      <c r="F187" s="294"/>
      <c r="G187" s="294"/>
      <c r="H187" s="294"/>
      <c r="I187" s="294"/>
      <c r="J187" s="187" t="str">
        <f ca="1">IF(AND('Mapa final'!$AB$48="Baja",'Mapa final'!$AD$48="Moderado"),CONCATENATE("R32C",'Mapa final'!$R$48),"")</f>
        <v/>
      </c>
      <c r="K187" s="188" t="str">
        <f>IF(AND('Mapa final'!$AB$49="Baja",'Mapa final'!$AD$49="Moderado"),CONCATENATE("R32C",'Mapa final'!$R$49),"")</f>
        <v>R32C2</v>
      </c>
      <c r="L187" s="189" t="e">
        <f>IF(AND('Mapa final'!#REF!="Baja",'Mapa final'!#REF!="Moderado"),CONCATENATE("R32C",'Mapa final'!#REF!),"")</f>
        <v>#REF!</v>
      </c>
      <c r="M187" s="178" t="str">
        <f ca="1">IF(AND('Mapa final'!$AB$48="Baja",'Mapa final'!$AD$48="Moderado"),CONCATENATE("R32C",'Mapa final'!$R$48),"")</f>
        <v/>
      </c>
      <c r="N187" s="179" t="str">
        <f>IF(AND('Mapa final'!$AB$49="Baja",'Mapa final'!$AD$49="Moderado"),CONCATENATE("R32C",'Mapa final'!$R$49),"")</f>
        <v>R32C2</v>
      </c>
      <c r="O187" s="180" t="e">
        <f>IF(AND('Mapa final'!#REF!="Baja",'Mapa final'!#REF!="Moderado"),CONCATENATE("R32C",'Mapa final'!#REF!),"")</f>
        <v>#REF!</v>
      </c>
      <c r="P187" s="178" t="str">
        <f ca="1">IF(AND('Mapa final'!$AB$48="Baja",'Mapa final'!$AD$48="Moderado"),CONCATENATE("R32C",'Mapa final'!$R$48),"")</f>
        <v/>
      </c>
      <c r="Q187" s="179" t="str">
        <f>IF(AND('Mapa final'!$AB$49="Baja",'Mapa final'!$AD$49="Moderado"),CONCATENATE("R32C",'Mapa final'!$R$49),"")</f>
        <v>R32C2</v>
      </c>
      <c r="R187" s="180" t="e">
        <f>IF(AND('Mapa final'!#REF!="Baja",'Mapa final'!#REF!="Moderado"),CONCATENATE("R32C",'Mapa final'!#REF!),"")</f>
        <v>#REF!</v>
      </c>
      <c r="S187" s="86" t="str">
        <f ca="1">IF(AND('Mapa final'!$AB$48="Baja",'Mapa final'!$AD$48="Mayor"),CONCATENATE("R32C",'Mapa final'!$R$48),"")</f>
        <v/>
      </c>
      <c r="T187" s="40" t="str">
        <f>IF(AND('Mapa final'!$AB$49="Baja",'Mapa final'!$AD$49="Mayor"),CONCATENATE("R32C",'Mapa final'!$R$49),"")</f>
        <v/>
      </c>
      <c r="U187" s="87" t="e">
        <f>IF(AND('Mapa final'!#REF!="Baja",'Mapa final'!#REF!="Mayor"),CONCATENATE("R32C",'Mapa final'!#REF!),"")</f>
        <v>#REF!</v>
      </c>
      <c r="V187" s="172" t="str">
        <f ca="1">IF(AND('Mapa final'!$AB$48="Baja",'Mapa final'!$AD$48="Catastrófico"),CONCATENATE("R32C",'Mapa final'!$R$48),"")</f>
        <v/>
      </c>
      <c r="W187" s="173" t="str">
        <f>IF(AND('Mapa final'!$AB$49="Baja",'Mapa final'!$AD$49="Catastrófico"),CONCATENATE("R32C",'Mapa final'!$R$49),"")</f>
        <v/>
      </c>
      <c r="X187" s="174" t="e">
        <f>IF(AND('Mapa final'!#REF!="Baja",'Mapa final'!#REF!="Catastrófico"),CONCATENATE("R32C",'Mapa final'!#REF!),"")</f>
        <v>#REF!</v>
      </c>
      <c r="Y187" s="41"/>
      <c r="Z187" s="322"/>
      <c r="AA187" s="323"/>
      <c r="AB187" s="323"/>
      <c r="AC187" s="323"/>
      <c r="AD187" s="323"/>
      <c r="AE187" s="324"/>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row>
    <row r="188" spans="1:61" ht="15" customHeight="1" x14ac:dyDescent="0.25">
      <c r="A188" s="41"/>
      <c r="B188" s="308"/>
      <c r="C188" s="309"/>
      <c r="D188" s="310"/>
      <c r="E188" s="295"/>
      <c r="F188" s="294"/>
      <c r="G188" s="294"/>
      <c r="H188" s="294"/>
      <c r="I188" s="294"/>
      <c r="J188" s="187" t="str">
        <f ca="1">IF(AND('Mapa final'!$AB$50="Baja",'Mapa final'!$AD$50="Moderado"),CONCATENATE("R33C",'Mapa final'!$R$50),"")</f>
        <v>R33C1</v>
      </c>
      <c r="K188" s="188" t="str">
        <f>IF(AND('Mapa final'!$AB$51="Baja",'Mapa final'!$AD$51="Moderado"),CONCATENATE("R33C",'Mapa final'!$R$51),"")</f>
        <v>R33C2</v>
      </c>
      <c r="L188" s="189" t="e">
        <f>IF(AND('Mapa final'!#REF!="Baja",'Mapa final'!#REF!="Moderado"),CONCATENATE("R33C",'Mapa final'!#REF!),"")</f>
        <v>#REF!</v>
      </c>
      <c r="M188" s="178" t="str">
        <f ca="1">IF(AND('Mapa final'!$AB$50="Baja",'Mapa final'!$AD$50="Moderado"),CONCATENATE("R33C",'Mapa final'!$R$50),"")</f>
        <v>R33C1</v>
      </c>
      <c r="N188" s="179" t="str">
        <f>IF(AND('Mapa final'!$AB$51="Baja",'Mapa final'!$AD$51="Moderado"),CONCATENATE("R33C",'Mapa final'!$R$51),"")</f>
        <v>R33C2</v>
      </c>
      <c r="O188" s="180" t="e">
        <f>IF(AND('Mapa final'!#REF!="Baja",'Mapa final'!#REF!="Moderado"),CONCATENATE("R33C",'Mapa final'!#REF!),"")</f>
        <v>#REF!</v>
      </c>
      <c r="P188" s="178" t="str">
        <f ca="1">IF(AND('Mapa final'!$AB$50="Baja",'Mapa final'!$AD$50="Moderado"),CONCATENATE("R33C",'Mapa final'!$R$50),"")</f>
        <v>R33C1</v>
      </c>
      <c r="Q188" s="179" t="str">
        <f>IF(AND('Mapa final'!$AB$51="Baja",'Mapa final'!$AD$51="Moderado"),CONCATENATE("R33C",'Mapa final'!$R$51),"")</f>
        <v>R33C2</v>
      </c>
      <c r="R188" s="180" t="e">
        <f>IF(AND('Mapa final'!#REF!="Baja",'Mapa final'!#REF!="Moderado"),CONCATENATE("R33C",'Mapa final'!#REF!),"")</f>
        <v>#REF!</v>
      </c>
      <c r="S188" s="86" t="str">
        <f ca="1">IF(AND('Mapa final'!$AB$50="Baja",'Mapa final'!$AD$50="Mayor"),CONCATENATE("R33C",'Mapa final'!$R$50),"")</f>
        <v/>
      </c>
      <c r="T188" s="40" t="str">
        <f>IF(AND('Mapa final'!$AB$51="Baja",'Mapa final'!$AD$51="Mayor"),CONCATENATE("R33C",'Mapa final'!$R$51),"")</f>
        <v/>
      </c>
      <c r="U188" s="87" t="e">
        <f>IF(AND('Mapa final'!#REF!="Baja",'Mapa final'!#REF!="Mayor"),CONCATENATE("R33C",'Mapa final'!#REF!),"")</f>
        <v>#REF!</v>
      </c>
      <c r="V188" s="172" t="str">
        <f ca="1">IF(AND('Mapa final'!$AB$50="Baja",'Mapa final'!$AD$50="Catastrófico"),CONCATENATE("R33C",'Mapa final'!$R$50),"")</f>
        <v/>
      </c>
      <c r="W188" s="173" t="str">
        <f>IF(AND('Mapa final'!$AB$51="Baja",'Mapa final'!$AD$51="Catastrófico"),CONCATENATE("R33C",'Mapa final'!$R$51),"")</f>
        <v/>
      </c>
      <c r="X188" s="174" t="e">
        <f>IF(AND('Mapa final'!#REF!="Baja",'Mapa final'!#REF!="Catastrófico"),CONCATENATE("R33C",'Mapa final'!#REF!),"")</f>
        <v>#REF!</v>
      </c>
      <c r="Y188" s="41"/>
      <c r="Z188" s="322"/>
      <c r="AA188" s="323"/>
      <c r="AB188" s="323"/>
      <c r="AC188" s="323"/>
      <c r="AD188" s="323"/>
      <c r="AE188" s="324"/>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row>
    <row r="189" spans="1:61" ht="15" customHeight="1" x14ac:dyDescent="0.25">
      <c r="A189" s="41"/>
      <c r="B189" s="308"/>
      <c r="C189" s="309"/>
      <c r="D189" s="310"/>
      <c r="E189" s="295"/>
      <c r="F189" s="294"/>
      <c r="G189" s="294"/>
      <c r="H189" s="294"/>
      <c r="I189" s="294"/>
      <c r="J189" s="187" t="str">
        <f ca="1">IF(AND('Mapa final'!$AB$52="Baja",'Mapa final'!$AD$52="Moderado"),CONCATENATE("R34C",'Mapa final'!$R$52),"")</f>
        <v/>
      </c>
      <c r="K189" s="188" t="str">
        <f>IF(AND('Mapa final'!$AB$53="Baja",'Mapa final'!$AD$53="Moderado"),CONCATENATE("R34C",'Mapa final'!$R$53),"")</f>
        <v/>
      </c>
      <c r="L189" s="189" t="e">
        <f>IF(AND('Mapa final'!#REF!="Baja",'Mapa final'!#REF!="Moderado"),CONCATENATE("R34C",'Mapa final'!#REF!),"")</f>
        <v>#REF!</v>
      </c>
      <c r="M189" s="178" t="str">
        <f ca="1">IF(AND('Mapa final'!$AB$52="Baja",'Mapa final'!$AD$52="Moderado"),CONCATENATE("R34C",'Mapa final'!$R$52),"")</f>
        <v/>
      </c>
      <c r="N189" s="179" t="str">
        <f>IF(AND('Mapa final'!$AB$53="Baja",'Mapa final'!$AD$53="Moderado"),CONCATENATE("R34C",'Mapa final'!$R$53),"")</f>
        <v/>
      </c>
      <c r="O189" s="180" t="e">
        <f>IF(AND('Mapa final'!#REF!="Baja",'Mapa final'!#REF!="Moderado"),CONCATENATE("R34C",'Mapa final'!#REF!),"")</f>
        <v>#REF!</v>
      </c>
      <c r="P189" s="178" t="str">
        <f ca="1">IF(AND('Mapa final'!$AB$52="Baja",'Mapa final'!$AD$52="Moderado"),CONCATENATE("R34C",'Mapa final'!$R$52),"")</f>
        <v/>
      </c>
      <c r="Q189" s="179" t="str">
        <f>IF(AND('Mapa final'!$AB$53="Baja",'Mapa final'!$AD$53="Moderado"),CONCATENATE("R34C",'Mapa final'!$R$53),"")</f>
        <v/>
      </c>
      <c r="R189" s="180" t="e">
        <f>IF(AND('Mapa final'!#REF!="Baja",'Mapa final'!#REF!="Moderado"),CONCATENATE("R34C",'Mapa final'!#REF!),"")</f>
        <v>#REF!</v>
      </c>
      <c r="S189" s="86" t="str">
        <f ca="1">IF(AND('Mapa final'!$AB$52="Baja",'Mapa final'!$AD$52="Mayor"),CONCATENATE("R34C",'Mapa final'!$R$52),"")</f>
        <v>R34C1</v>
      </c>
      <c r="T189" s="40" t="str">
        <f>IF(AND('Mapa final'!$AB$53="Baja",'Mapa final'!$AD$53="Mayor"),CONCATENATE("R34C",'Mapa final'!$R$53),"")</f>
        <v>R34C2</v>
      </c>
      <c r="U189" s="87" t="e">
        <f>IF(AND('Mapa final'!#REF!="Baja",'Mapa final'!#REF!="Mayor"),CONCATENATE("R34C",'Mapa final'!#REF!),"")</f>
        <v>#REF!</v>
      </c>
      <c r="V189" s="172" t="str">
        <f ca="1">IF(AND('Mapa final'!$AB$52="Baja",'Mapa final'!$AD$52="Catastrófico"),CONCATENATE("R34C",'Mapa final'!$R$52),"")</f>
        <v/>
      </c>
      <c r="W189" s="173" t="str">
        <f>IF(AND('Mapa final'!$AB$53="Baja",'Mapa final'!$AD$53="Catastrófico"),CONCATENATE("R34C",'Mapa final'!$R$53),"")</f>
        <v/>
      </c>
      <c r="X189" s="174" t="e">
        <f>IF(AND('Mapa final'!#REF!="Baja",'Mapa final'!#REF!="Catastrófico"),CONCATENATE("R34C",'Mapa final'!#REF!),"")</f>
        <v>#REF!</v>
      </c>
      <c r="Y189" s="41"/>
      <c r="Z189" s="322"/>
      <c r="AA189" s="323"/>
      <c r="AB189" s="323"/>
      <c r="AC189" s="323"/>
      <c r="AD189" s="323"/>
      <c r="AE189" s="324"/>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row>
    <row r="190" spans="1:61" ht="15" customHeight="1" x14ac:dyDescent="0.25">
      <c r="A190" s="41"/>
      <c r="B190" s="308"/>
      <c r="C190" s="309"/>
      <c r="D190" s="310"/>
      <c r="E190" s="295"/>
      <c r="F190" s="294"/>
      <c r="G190" s="294"/>
      <c r="H190" s="294"/>
      <c r="I190" s="294"/>
      <c r="J190" s="187" t="str">
        <f ca="1">IF(AND('Mapa final'!$AB$54="Baja",'Mapa final'!$AD$54="Moderado"),CONCATENATE("R35C",'Mapa final'!$R$54),"")</f>
        <v/>
      </c>
      <c r="K190" s="188" t="str">
        <f>IF(AND('Mapa final'!$AB$55="Baja",'Mapa final'!$AD$55="Moderado"),CONCATENATE("R35C",'Mapa final'!$R$55),"")</f>
        <v/>
      </c>
      <c r="L190" s="189" t="e">
        <f>IF(AND('Mapa final'!#REF!="Baja",'Mapa final'!#REF!="Moderado"),CONCATENATE("R35C",'Mapa final'!#REF!),"")</f>
        <v>#REF!</v>
      </c>
      <c r="M190" s="178" t="str">
        <f ca="1">IF(AND('Mapa final'!$AB$54="Baja",'Mapa final'!$AD$54="Moderado"),CONCATENATE("R35C",'Mapa final'!$R$54),"")</f>
        <v/>
      </c>
      <c r="N190" s="179" t="str">
        <f>IF(AND('Mapa final'!$AB$55="Baja",'Mapa final'!$AD$55="Moderado"),CONCATENATE("R35C",'Mapa final'!$R$55),"")</f>
        <v/>
      </c>
      <c r="O190" s="180" t="e">
        <f>IF(AND('Mapa final'!#REF!="Baja",'Mapa final'!#REF!="Moderado"),CONCATENATE("R35C",'Mapa final'!#REF!),"")</f>
        <v>#REF!</v>
      </c>
      <c r="P190" s="178" t="str">
        <f ca="1">IF(AND('Mapa final'!$AB$54="Baja",'Mapa final'!$AD$54="Moderado"),CONCATENATE("R35C",'Mapa final'!$R$54),"")</f>
        <v/>
      </c>
      <c r="Q190" s="179" t="str">
        <f>IF(AND('Mapa final'!$AB$55="Baja",'Mapa final'!$AD$55="Moderado"),CONCATENATE("R35C",'Mapa final'!$R$55),"")</f>
        <v/>
      </c>
      <c r="R190" s="180" t="e">
        <f>IF(AND('Mapa final'!#REF!="Baja",'Mapa final'!#REF!="Moderado"),CONCATENATE("R35C",'Mapa final'!#REF!),"")</f>
        <v>#REF!</v>
      </c>
      <c r="S190" s="86" t="str">
        <f ca="1">IF(AND('Mapa final'!$AB$54="Baja",'Mapa final'!$AD$54="Mayor"),CONCATENATE("R35C",'Mapa final'!$R$54),"")</f>
        <v/>
      </c>
      <c r="T190" s="40" t="str">
        <f>IF(AND('Mapa final'!$AB$55="Baja",'Mapa final'!$AD$55="Mayor"),CONCATENATE("R35C",'Mapa final'!$R$55),"")</f>
        <v/>
      </c>
      <c r="U190" s="87" t="e">
        <f>IF(AND('Mapa final'!#REF!="Baja",'Mapa final'!#REF!="Mayor"),CONCATENATE("R35C",'Mapa final'!#REF!),"")</f>
        <v>#REF!</v>
      </c>
      <c r="V190" s="172" t="str">
        <f ca="1">IF(AND('Mapa final'!$AB$54="Baja",'Mapa final'!$AD$54="Catastrófico"),CONCATENATE("R35C",'Mapa final'!$R$54),"")</f>
        <v/>
      </c>
      <c r="W190" s="173" t="str">
        <f>IF(AND('Mapa final'!$AB$55="Baja",'Mapa final'!$AD$55="Catastrófico"),CONCATENATE("R35C",'Mapa final'!$R$55),"")</f>
        <v/>
      </c>
      <c r="X190" s="174" t="e">
        <f>IF(AND('Mapa final'!#REF!="Baja",'Mapa final'!#REF!="Catastrófico"),CONCATENATE("R35C",'Mapa final'!#REF!),"")</f>
        <v>#REF!</v>
      </c>
      <c r="Y190" s="41"/>
      <c r="Z190" s="322"/>
      <c r="AA190" s="323"/>
      <c r="AB190" s="323"/>
      <c r="AC190" s="323"/>
      <c r="AD190" s="323"/>
      <c r="AE190" s="324"/>
      <c r="AF190" s="41"/>
      <c r="AG190" s="41"/>
      <c r="AH190" s="41"/>
      <c r="AI190" s="41"/>
      <c r="AJ190" s="41"/>
      <c r="AK190" s="41"/>
      <c r="AL190" s="41"/>
      <c r="AM190" s="41"/>
      <c r="AN190" s="41"/>
      <c r="AO190" s="41"/>
      <c r="AP190" s="41"/>
      <c r="AQ190" s="41"/>
      <c r="AR190" s="41"/>
      <c r="AS190" s="41"/>
      <c r="AT190" s="41"/>
      <c r="AU190" s="41"/>
      <c r="AV190" s="41"/>
      <c r="AW190" s="41"/>
      <c r="AX190" s="41"/>
      <c r="AY190" s="41"/>
      <c r="AZ190" s="41"/>
      <c r="BA190" s="41"/>
      <c r="BB190" s="41"/>
      <c r="BC190" s="41"/>
      <c r="BD190" s="41"/>
      <c r="BE190" s="41"/>
      <c r="BF190" s="41"/>
      <c r="BG190" s="41"/>
      <c r="BH190" s="41"/>
      <c r="BI190" s="41"/>
    </row>
    <row r="191" spans="1:61" ht="15" customHeight="1" x14ac:dyDescent="0.25">
      <c r="A191" s="41"/>
      <c r="B191" s="308"/>
      <c r="C191" s="309"/>
      <c r="D191" s="310"/>
      <c r="E191" s="295"/>
      <c r="F191" s="294"/>
      <c r="G191" s="294"/>
      <c r="H191" s="294"/>
      <c r="I191" s="294"/>
      <c r="J191" s="187" t="str">
        <f ca="1">IF(AND('Mapa final'!$AB$56="Baja",'Mapa final'!$AD$56="Moderado"),CONCATENATE("R36C",'Mapa final'!$R$56),"")</f>
        <v/>
      </c>
      <c r="K191" s="188" t="str">
        <f>IF(AND('Mapa final'!$AB$57="Baja",'Mapa final'!$AD$57="Moderado"),CONCATENATE("R36C",'Mapa final'!$R$57),"")</f>
        <v/>
      </c>
      <c r="L191" s="189" t="e">
        <f>IF(AND('Mapa final'!#REF!="Baja",'Mapa final'!#REF!="Moderado"),CONCATENATE("R36C",'Mapa final'!#REF!),"")</f>
        <v>#REF!</v>
      </c>
      <c r="M191" s="178" t="str">
        <f ca="1">IF(AND('Mapa final'!$AB$56="Baja",'Mapa final'!$AD$56="Moderado"),CONCATENATE("R36C",'Mapa final'!$R$56),"")</f>
        <v/>
      </c>
      <c r="N191" s="179" t="str">
        <f>IF(AND('Mapa final'!$AB$57="Baja",'Mapa final'!$AD$57="Moderado"),CONCATENATE("R36C",'Mapa final'!$R$57),"")</f>
        <v/>
      </c>
      <c r="O191" s="180" t="e">
        <f>IF(AND('Mapa final'!#REF!="Baja",'Mapa final'!#REF!="Moderado"),CONCATENATE("R36C",'Mapa final'!#REF!),"")</f>
        <v>#REF!</v>
      </c>
      <c r="P191" s="178" t="str">
        <f ca="1">IF(AND('Mapa final'!$AB$56="Baja",'Mapa final'!$AD$56="Moderado"),CONCATENATE("R36C",'Mapa final'!$R$56),"")</f>
        <v/>
      </c>
      <c r="Q191" s="179" t="str">
        <f>IF(AND('Mapa final'!$AB$57="Baja",'Mapa final'!$AD$57="Moderado"),CONCATENATE("R36C",'Mapa final'!$R$57),"")</f>
        <v/>
      </c>
      <c r="R191" s="180" t="e">
        <f>IF(AND('Mapa final'!#REF!="Baja",'Mapa final'!#REF!="Moderado"),CONCATENATE("R36C",'Mapa final'!#REF!),"")</f>
        <v>#REF!</v>
      </c>
      <c r="S191" s="86" t="str">
        <f ca="1">IF(AND('Mapa final'!$AB$56="Baja",'Mapa final'!$AD$56="Mayor"),CONCATENATE("R36C",'Mapa final'!$R$56),"")</f>
        <v/>
      </c>
      <c r="T191" s="40" t="str">
        <f>IF(AND('Mapa final'!$AB$57="Baja",'Mapa final'!$AD$57="Mayor"),CONCATENATE("R36C",'Mapa final'!$R$57),"")</f>
        <v/>
      </c>
      <c r="U191" s="87" t="e">
        <f>IF(AND('Mapa final'!#REF!="Baja",'Mapa final'!#REF!="Mayor"),CONCATENATE("R36C",'Mapa final'!#REF!),"")</f>
        <v>#REF!</v>
      </c>
      <c r="V191" s="172" t="str">
        <f ca="1">IF(AND('Mapa final'!$AB$56="Baja",'Mapa final'!$AD$56="Catastrófico"),CONCATENATE("R36C",'Mapa final'!$R$56),"")</f>
        <v/>
      </c>
      <c r="W191" s="173" t="str">
        <f>IF(AND('Mapa final'!$AB$57="Baja",'Mapa final'!$AD$57="Catastrófico"),CONCATENATE("R36C",'Mapa final'!$R$57),"")</f>
        <v/>
      </c>
      <c r="X191" s="174" t="e">
        <f>IF(AND('Mapa final'!#REF!="Baja",'Mapa final'!#REF!="Catastrófico"),CONCATENATE("R36C",'Mapa final'!#REF!),"")</f>
        <v>#REF!</v>
      </c>
      <c r="Y191" s="41"/>
      <c r="Z191" s="322"/>
      <c r="AA191" s="323"/>
      <c r="AB191" s="323"/>
      <c r="AC191" s="323"/>
      <c r="AD191" s="323"/>
      <c r="AE191" s="324"/>
      <c r="AF191" s="41"/>
      <c r="AG191" s="41"/>
      <c r="AH191" s="41"/>
      <c r="AI191" s="41"/>
      <c r="AJ191" s="41"/>
      <c r="AK191" s="41"/>
      <c r="AL191" s="41"/>
      <c r="AM191" s="41"/>
      <c r="AN191" s="41"/>
      <c r="AO191" s="41"/>
      <c r="AP191" s="41"/>
      <c r="AQ191" s="41"/>
      <c r="AR191" s="41"/>
      <c r="AS191" s="41"/>
      <c r="AT191" s="41"/>
      <c r="AU191" s="41"/>
      <c r="AV191" s="41"/>
      <c r="AW191" s="41"/>
      <c r="AX191" s="41"/>
      <c r="AY191" s="41"/>
      <c r="AZ191" s="41"/>
      <c r="BA191" s="41"/>
      <c r="BB191" s="41"/>
      <c r="BC191" s="41"/>
      <c r="BD191" s="41"/>
      <c r="BE191" s="41"/>
      <c r="BF191" s="41"/>
      <c r="BG191" s="41"/>
      <c r="BH191" s="41"/>
      <c r="BI191" s="41"/>
    </row>
    <row r="192" spans="1:61" ht="15" customHeight="1" x14ac:dyDescent="0.25">
      <c r="A192" s="41"/>
      <c r="B192" s="308"/>
      <c r="C192" s="309"/>
      <c r="D192" s="310"/>
      <c r="E192" s="295"/>
      <c r="F192" s="294"/>
      <c r="G192" s="294"/>
      <c r="H192" s="294"/>
      <c r="I192" s="294"/>
      <c r="J192" s="187" t="str">
        <f ca="1">IF(AND('Mapa final'!$AB$58="Baja",'Mapa final'!$AD$58="Moderado"),CONCATENATE("R37C",'Mapa final'!$R$58),"")</f>
        <v/>
      </c>
      <c r="K192" s="188" t="str">
        <f>IF(AND('Mapa final'!$AB$59="Baja",'Mapa final'!$AD$59="Moderado"),CONCATENATE("R37C",'Mapa final'!$R$59),"")</f>
        <v/>
      </c>
      <c r="L192" s="189" t="str">
        <f>IF(AND('Mapa final'!$AB$60="Baja",'Mapa final'!$AD$60="Moderado"),CONCATENATE("R37C",'Mapa final'!$R$60),"")</f>
        <v/>
      </c>
      <c r="M192" s="178" t="str">
        <f ca="1">IF(AND('Mapa final'!$AB$58="Baja",'Mapa final'!$AD$58="Moderado"),CONCATENATE("R37C",'Mapa final'!$R$58),"")</f>
        <v/>
      </c>
      <c r="N192" s="179" t="str">
        <f>IF(AND('Mapa final'!$AB$59="Baja",'Mapa final'!$AD$59="Moderado"),CONCATENATE("R37C",'Mapa final'!$R$59),"")</f>
        <v/>
      </c>
      <c r="O192" s="180" t="str">
        <f>IF(AND('Mapa final'!$AB$60="Baja",'Mapa final'!$AD$60="Moderado"),CONCATENATE("R37C",'Mapa final'!$R$60),"")</f>
        <v/>
      </c>
      <c r="P192" s="178" t="str">
        <f ca="1">IF(AND('Mapa final'!$AB$58="Baja",'Mapa final'!$AD$58="Moderado"),CONCATENATE("R37C",'Mapa final'!$R$58),"")</f>
        <v/>
      </c>
      <c r="Q192" s="179" t="str">
        <f>IF(AND('Mapa final'!$AB$59="Baja",'Mapa final'!$AD$59="Moderado"),CONCATENATE("R37C",'Mapa final'!$R$59),"")</f>
        <v/>
      </c>
      <c r="R192" s="180" t="str">
        <f>IF(AND('Mapa final'!$AB$60="Baja",'Mapa final'!$AD$60="Moderado"),CONCATENATE("R37C",'Mapa final'!$R$60),"")</f>
        <v/>
      </c>
      <c r="S192" s="86" t="str">
        <f ca="1">IF(AND('Mapa final'!$AB$58="Baja",'Mapa final'!$AD$58="Mayor"),CONCATENATE("R37C",'Mapa final'!$R$58),"")</f>
        <v/>
      </c>
      <c r="T192" s="40" t="str">
        <f>IF(AND('Mapa final'!$AB$59="Baja",'Mapa final'!$AD$59="Mayor"),CONCATENATE("R37C",'Mapa final'!$R$59),"")</f>
        <v/>
      </c>
      <c r="U192" s="87" t="str">
        <f>IF(AND('Mapa final'!$AB$60="Baja",'Mapa final'!$AD$60="Mayor"),CONCATENATE("R37C",'Mapa final'!$R$60),"")</f>
        <v/>
      </c>
      <c r="V192" s="172" t="str">
        <f ca="1">IF(AND('Mapa final'!$AB$58="Baja",'Mapa final'!$AD$58="Catastrófico"),CONCATENATE("R37C",'Mapa final'!$R$58),"")</f>
        <v/>
      </c>
      <c r="W192" s="173" t="str">
        <f>IF(AND('Mapa final'!$AB$59="Baja",'Mapa final'!$AD$59="Catastrófico"),CONCATENATE("R37C",'Mapa final'!$R$59),"")</f>
        <v/>
      </c>
      <c r="X192" s="174" t="str">
        <f>IF(AND('Mapa final'!$AB$60="Baja",'Mapa final'!$AD$60="Catastrófico"),CONCATENATE("R37C",'Mapa final'!$R$60),"")</f>
        <v/>
      </c>
      <c r="Y192" s="41"/>
      <c r="Z192" s="322"/>
      <c r="AA192" s="323"/>
      <c r="AB192" s="323"/>
      <c r="AC192" s="323"/>
      <c r="AD192" s="323"/>
      <c r="AE192" s="324"/>
      <c r="AF192" s="41"/>
      <c r="AG192" s="41"/>
      <c r="AH192" s="41"/>
      <c r="AI192" s="41"/>
      <c r="AJ192" s="41"/>
      <c r="AK192" s="41"/>
      <c r="AL192" s="41"/>
      <c r="AM192" s="41"/>
      <c r="AN192" s="41"/>
      <c r="AO192" s="41"/>
      <c r="AP192" s="41"/>
      <c r="AQ192" s="41"/>
      <c r="AR192" s="41"/>
      <c r="AS192" s="41"/>
      <c r="AT192" s="41"/>
      <c r="AU192" s="41"/>
      <c r="AV192" s="41"/>
      <c r="AW192" s="41"/>
      <c r="AX192" s="41"/>
      <c r="AY192" s="41"/>
      <c r="AZ192" s="41"/>
      <c r="BA192" s="41"/>
      <c r="BB192" s="41"/>
      <c r="BC192" s="41"/>
      <c r="BD192" s="41"/>
      <c r="BE192" s="41"/>
      <c r="BF192" s="41"/>
      <c r="BG192" s="41"/>
      <c r="BH192" s="41"/>
      <c r="BI192" s="41"/>
    </row>
    <row r="193" spans="1:65" ht="15" customHeight="1" x14ac:dyDescent="0.25">
      <c r="A193" s="41"/>
      <c r="B193" s="308"/>
      <c r="C193" s="309"/>
      <c r="D193" s="310"/>
      <c r="E193" s="295"/>
      <c r="F193" s="294"/>
      <c r="G193" s="294"/>
      <c r="H193" s="294"/>
      <c r="I193" s="294"/>
      <c r="J193" s="187" t="str">
        <f ca="1">IF(AND('Mapa final'!$AB$61="Baja",'Mapa final'!$AD$61="Moderado"),CONCATENATE("R39C",'Mapa final'!$R$61),"")</f>
        <v>R39C1</v>
      </c>
      <c r="K193" s="188" t="str">
        <f>IF(AND('Mapa final'!$AB$62="Baja",'Mapa final'!$AD$62="Moderado"),CONCATENATE("R38C",'Mapa final'!$R$62),"")</f>
        <v/>
      </c>
      <c r="L193" s="189" t="e">
        <f>IF(AND('Mapa final'!#REF!="Baja",'Mapa final'!#REF!="Moderado"),CONCATENATE("R38C",'Mapa final'!#REF!),"")</f>
        <v>#REF!</v>
      </c>
      <c r="M193" s="178" t="str">
        <f ca="1">IF(AND('Mapa final'!$AB$61="Baja",'Mapa final'!$AD$61="Moderado"),CONCATENATE("R39C",'Mapa final'!$R$61),"")</f>
        <v>R39C1</v>
      </c>
      <c r="N193" s="179" t="str">
        <f>IF(AND('Mapa final'!$AB$62="Baja",'Mapa final'!$AD$62="Moderado"),CONCATENATE("R38C",'Mapa final'!$R$62),"")</f>
        <v/>
      </c>
      <c r="O193" s="180" t="e">
        <f>IF(AND('Mapa final'!#REF!="Baja",'Mapa final'!#REF!="Moderado"),CONCATENATE("R38C",'Mapa final'!#REF!),"")</f>
        <v>#REF!</v>
      </c>
      <c r="P193" s="178" t="str">
        <f ca="1">IF(AND('Mapa final'!$AB$61="Baja",'Mapa final'!$AD$61="Moderado"),CONCATENATE("R39C",'Mapa final'!$R$61),"")</f>
        <v>R39C1</v>
      </c>
      <c r="Q193" s="179" t="str">
        <f>IF(AND('Mapa final'!$AB$62="Baja",'Mapa final'!$AD$62="Moderado"),CONCATENATE("R38C",'Mapa final'!$R$62),"")</f>
        <v/>
      </c>
      <c r="R193" s="180" t="e">
        <f>IF(AND('Mapa final'!#REF!="Baja",'Mapa final'!#REF!="Moderado"),CONCATENATE("R38C",'Mapa final'!#REF!),"")</f>
        <v>#REF!</v>
      </c>
      <c r="S193" s="86" t="str">
        <f ca="1">IF(AND('Mapa final'!$AB$61="Baja",'Mapa final'!$AD$61="Mayor"),CONCATENATE("R39C",'Mapa final'!$R$61),"")</f>
        <v/>
      </c>
      <c r="T193" s="40" t="str">
        <f>IF(AND('Mapa final'!$AB$62="Baja",'Mapa final'!$AD$62="Mayor"),CONCATENATE("R38C",'Mapa final'!$R$62),"")</f>
        <v/>
      </c>
      <c r="U193" s="87" t="e">
        <f>IF(AND('Mapa final'!#REF!="Baja",'Mapa final'!#REF!="Mayor"),CONCATENATE("R38C",'Mapa final'!#REF!),"")</f>
        <v>#REF!</v>
      </c>
      <c r="V193" s="172" t="str">
        <f ca="1">IF(AND('Mapa final'!$AB$61="Baja",'Mapa final'!$AD$61="Catastrófico"),CONCATENATE("R39C",'Mapa final'!$R$61),"")</f>
        <v/>
      </c>
      <c r="W193" s="173" t="str">
        <f>IF(AND('Mapa final'!$AB$62="Baja",'Mapa final'!$AD$62="Catastrófico"),CONCATENATE("R38C",'Mapa final'!$R$62),"")</f>
        <v/>
      </c>
      <c r="X193" s="174" t="e">
        <f>IF(AND('Mapa final'!#REF!="Baja",'Mapa final'!#REF!="Catastrófico"),CONCATENATE("R38C",'Mapa final'!#REF!),"")</f>
        <v>#REF!</v>
      </c>
      <c r="Y193" s="41"/>
      <c r="Z193" s="322"/>
      <c r="AA193" s="323"/>
      <c r="AB193" s="323"/>
      <c r="AC193" s="323"/>
      <c r="AD193" s="323"/>
      <c r="AE193" s="324"/>
      <c r="AF193" s="41"/>
      <c r="AG193" s="41"/>
      <c r="AH193" s="41"/>
      <c r="AI193" s="41"/>
      <c r="AJ193" s="41"/>
      <c r="AK193" s="41"/>
      <c r="AL193" s="41"/>
      <c r="AM193" s="41"/>
      <c r="AN193" s="41"/>
      <c r="AO193" s="41"/>
      <c r="AP193" s="41"/>
      <c r="AQ193" s="41"/>
      <c r="AR193" s="41"/>
      <c r="AS193" s="41"/>
      <c r="AT193" s="41"/>
      <c r="AU193" s="41"/>
      <c r="AV193" s="41"/>
      <c r="AW193" s="41"/>
      <c r="AX193" s="41"/>
      <c r="AY193" s="41"/>
      <c r="AZ193" s="41"/>
      <c r="BA193" s="41"/>
      <c r="BB193" s="41"/>
      <c r="BC193" s="41"/>
      <c r="BD193" s="41"/>
      <c r="BE193" s="41"/>
      <c r="BF193" s="41"/>
      <c r="BG193" s="41"/>
      <c r="BH193" s="41"/>
      <c r="BI193" s="41"/>
    </row>
    <row r="194" spans="1:65" ht="15" customHeight="1" x14ac:dyDescent="0.25">
      <c r="A194" s="41"/>
      <c r="B194" s="308"/>
      <c r="C194" s="309"/>
      <c r="D194" s="310"/>
      <c r="E194" s="295"/>
      <c r="F194" s="294"/>
      <c r="G194" s="294"/>
      <c r="H194" s="294"/>
      <c r="I194" s="294"/>
      <c r="J194" s="187" t="str">
        <f ca="1">IF(AND('Mapa final'!$AB$63="Baja",'Mapa final'!$AD$63="Moderado"),CONCATENATE("R40C",'Mapa final'!$R$63),"")</f>
        <v/>
      </c>
      <c r="K194" s="188" t="e">
        <f>IF(AND('Mapa final'!#REF!="Baja",'Mapa final'!#REF!="Moderado"),CONCATENATE("R39C",'Mapa final'!#REF!),"")</f>
        <v>#REF!</v>
      </c>
      <c r="L194" s="189" t="e">
        <f>IF(AND('Mapa final'!#REF!="Baja",'Mapa final'!#REF!="Moderado"),CONCATENATE("R39C",'Mapa final'!#REF!),"")</f>
        <v>#REF!</v>
      </c>
      <c r="M194" s="178" t="str">
        <f ca="1">IF(AND('Mapa final'!$AB$63="Baja",'Mapa final'!$AD$63="Moderado"),CONCATENATE("R40C",'Mapa final'!$R$63),"")</f>
        <v/>
      </c>
      <c r="N194" s="179" t="e">
        <f>IF(AND('Mapa final'!#REF!="Baja",'Mapa final'!#REF!="Moderado"),CONCATENATE("R39C",'Mapa final'!#REF!),"")</f>
        <v>#REF!</v>
      </c>
      <c r="O194" s="180" t="e">
        <f>IF(AND('Mapa final'!#REF!="Baja",'Mapa final'!#REF!="Moderado"),CONCATENATE("R39C",'Mapa final'!#REF!),"")</f>
        <v>#REF!</v>
      </c>
      <c r="P194" s="178" t="str">
        <f ca="1">IF(AND('Mapa final'!$AB$63="Baja",'Mapa final'!$AD$63="Moderado"),CONCATENATE("R40C",'Mapa final'!$R$63),"")</f>
        <v/>
      </c>
      <c r="Q194" s="179" t="e">
        <f>IF(AND('Mapa final'!#REF!="Baja",'Mapa final'!#REF!="Moderado"),CONCATENATE("R39C",'Mapa final'!#REF!),"")</f>
        <v>#REF!</v>
      </c>
      <c r="R194" s="180" t="e">
        <f>IF(AND('Mapa final'!#REF!="Baja",'Mapa final'!#REF!="Moderado"),CONCATENATE("R39C",'Mapa final'!#REF!),"")</f>
        <v>#REF!</v>
      </c>
      <c r="S194" s="86" t="str">
        <f ca="1">IF(AND('Mapa final'!$AB$63="Baja",'Mapa final'!$AD$63="Mayor"),CONCATENATE("R40C",'Mapa final'!$R$63),"")</f>
        <v/>
      </c>
      <c r="T194" s="40" t="e">
        <f>IF(AND('Mapa final'!#REF!="Baja",'Mapa final'!#REF!="Mayor"),CONCATENATE("R39C",'Mapa final'!#REF!),"")</f>
        <v>#REF!</v>
      </c>
      <c r="U194" s="87" t="e">
        <f>IF(AND('Mapa final'!#REF!="Baja",'Mapa final'!#REF!="Mayor"),CONCATENATE("R39C",'Mapa final'!#REF!),"")</f>
        <v>#REF!</v>
      </c>
      <c r="V194" s="172" t="str">
        <f ca="1">IF(AND('Mapa final'!$AB$63="Baja",'Mapa final'!$AD$63="Catastrófico"),CONCATENATE("R40C",'Mapa final'!$R$63),"")</f>
        <v/>
      </c>
      <c r="W194" s="173" t="e">
        <f>IF(AND('Mapa final'!#REF!="Baja",'Mapa final'!#REF!="Catastrófico"),CONCATENATE("R39C",'Mapa final'!#REF!),"")</f>
        <v>#REF!</v>
      </c>
      <c r="X194" s="174" t="e">
        <f>IF(AND('Mapa final'!#REF!="Baja",'Mapa final'!#REF!="Catastrófico"),CONCATENATE("R39C",'Mapa final'!#REF!),"")</f>
        <v>#REF!</v>
      </c>
      <c r="Y194" s="41"/>
      <c r="Z194" s="322"/>
      <c r="AA194" s="323"/>
      <c r="AB194" s="323"/>
      <c r="AC194" s="323"/>
      <c r="AD194" s="323"/>
      <c r="AE194" s="324"/>
      <c r="AF194" s="41"/>
      <c r="AG194" s="41"/>
      <c r="AH194" s="41"/>
      <c r="AI194" s="41"/>
      <c r="AJ194" s="41"/>
      <c r="AK194" s="41"/>
      <c r="AL194" s="41"/>
      <c r="AM194" s="41"/>
      <c r="AN194" s="41"/>
      <c r="AO194" s="41"/>
      <c r="AP194" s="41"/>
      <c r="AQ194" s="41"/>
      <c r="AR194" s="41"/>
      <c r="AS194" s="41"/>
      <c r="AT194" s="41"/>
      <c r="AU194" s="41"/>
      <c r="AV194" s="41"/>
      <c r="AW194" s="41"/>
      <c r="AX194" s="41"/>
      <c r="AY194" s="41"/>
      <c r="AZ194" s="41"/>
      <c r="BA194" s="41"/>
      <c r="BB194" s="41"/>
      <c r="BC194" s="41"/>
      <c r="BD194" s="41"/>
      <c r="BE194" s="41"/>
      <c r="BF194" s="41"/>
      <c r="BG194" s="41"/>
      <c r="BH194" s="41"/>
      <c r="BI194" s="41"/>
    </row>
    <row r="195" spans="1:65" ht="15" customHeight="1" x14ac:dyDescent="0.25">
      <c r="A195" s="41"/>
      <c r="B195" s="308"/>
      <c r="C195" s="309"/>
      <c r="D195" s="310"/>
      <c r="E195" s="295"/>
      <c r="F195" s="294"/>
      <c r="G195" s="294"/>
      <c r="H195" s="294"/>
      <c r="I195" s="294"/>
      <c r="J195" s="187" t="str">
        <f ca="1">IF(AND('Mapa final'!$AB$64="Baja",'Mapa final'!$AD$64="Moderado"),CONCATENATE("R41C",'Mapa final'!$R$64),"")</f>
        <v>R41C1</v>
      </c>
      <c r="K195" s="188" t="e">
        <f>IF(AND('Mapa final'!#REF!="Baja",'Mapa final'!#REF!="Moderado"),CONCATENATE("R40C",'Mapa final'!#REF!),"")</f>
        <v>#REF!</v>
      </c>
      <c r="L195" s="189" t="e">
        <f>IF(AND('Mapa final'!#REF!="Baja",'Mapa final'!#REF!="Moderado"),CONCATENATE("R40C",'Mapa final'!#REF!),"")</f>
        <v>#REF!</v>
      </c>
      <c r="M195" s="178" t="str">
        <f ca="1">IF(AND('Mapa final'!$AB$64="Baja",'Mapa final'!$AD$64="Moderado"),CONCATENATE("R41C",'Mapa final'!$R$64),"")</f>
        <v>R41C1</v>
      </c>
      <c r="N195" s="179" t="e">
        <f>IF(AND('Mapa final'!#REF!="Baja",'Mapa final'!#REF!="Moderado"),CONCATENATE("R40C",'Mapa final'!#REF!),"")</f>
        <v>#REF!</v>
      </c>
      <c r="O195" s="180" t="e">
        <f>IF(AND('Mapa final'!#REF!="Baja",'Mapa final'!#REF!="Moderado"),CONCATENATE("R40C",'Mapa final'!#REF!),"")</f>
        <v>#REF!</v>
      </c>
      <c r="P195" s="178" t="str">
        <f ca="1">IF(AND('Mapa final'!$AB$64="Baja",'Mapa final'!$AD$64="Moderado"),CONCATENATE("R41C",'Mapa final'!$R$64),"")</f>
        <v>R41C1</v>
      </c>
      <c r="Q195" s="179" t="e">
        <f>IF(AND('Mapa final'!#REF!="Baja",'Mapa final'!#REF!="Moderado"),CONCATENATE("R40C",'Mapa final'!#REF!),"")</f>
        <v>#REF!</v>
      </c>
      <c r="R195" s="180" t="e">
        <f>IF(AND('Mapa final'!#REF!="Baja",'Mapa final'!#REF!="Moderado"),CONCATENATE("R40C",'Mapa final'!#REF!),"")</f>
        <v>#REF!</v>
      </c>
      <c r="S195" s="86" t="str">
        <f ca="1">IF(AND('Mapa final'!$AB$64="Baja",'Mapa final'!$AD$64="Mayor"),CONCATENATE("R41C",'Mapa final'!$R$64),"")</f>
        <v/>
      </c>
      <c r="T195" s="40" t="e">
        <f>IF(AND('Mapa final'!#REF!="Baja",'Mapa final'!#REF!="Mayor"),CONCATENATE("R40C",'Mapa final'!#REF!),"")</f>
        <v>#REF!</v>
      </c>
      <c r="U195" s="87" t="e">
        <f>IF(AND('Mapa final'!#REF!="Baja",'Mapa final'!#REF!="Mayor"),CONCATENATE("R40C",'Mapa final'!#REF!),"")</f>
        <v>#REF!</v>
      </c>
      <c r="V195" s="172" t="str">
        <f ca="1">IF(AND('Mapa final'!$AB$64="Baja",'Mapa final'!$AD$64="Catastrófico"),CONCATENATE("R41C",'Mapa final'!$R$64),"")</f>
        <v/>
      </c>
      <c r="W195" s="173" t="e">
        <f>IF(AND('Mapa final'!#REF!="Baja",'Mapa final'!#REF!="Catastrófico"),CONCATENATE("R40C",'Mapa final'!#REF!),"")</f>
        <v>#REF!</v>
      </c>
      <c r="X195" s="174" t="e">
        <f>IF(AND('Mapa final'!#REF!="Baja",'Mapa final'!#REF!="Catastrófico"),CONCATENATE("R40C",'Mapa final'!#REF!),"")</f>
        <v>#REF!</v>
      </c>
      <c r="Y195" s="41"/>
      <c r="Z195" s="322"/>
      <c r="AA195" s="323"/>
      <c r="AB195" s="323"/>
      <c r="AC195" s="323"/>
      <c r="AD195" s="323"/>
      <c r="AE195" s="324"/>
      <c r="AF195" s="41"/>
      <c r="AG195" s="41"/>
      <c r="AH195" s="41"/>
      <c r="AI195" s="41"/>
      <c r="AJ195" s="41"/>
      <c r="AK195" s="41"/>
      <c r="AL195" s="41"/>
      <c r="AM195" s="41"/>
      <c r="AN195" s="41"/>
      <c r="AO195" s="41"/>
      <c r="AP195" s="41"/>
      <c r="AQ195" s="41"/>
      <c r="AR195" s="41"/>
      <c r="AS195" s="41"/>
      <c r="AT195" s="41"/>
      <c r="AU195" s="41"/>
      <c r="AV195" s="41"/>
      <c r="AW195" s="41"/>
      <c r="AX195" s="41"/>
      <c r="AY195" s="41"/>
      <c r="AZ195" s="41"/>
      <c r="BA195" s="41"/>
      <c r="BB195" s="41"/>
      <c r="BC195" s="41"/>
      <c r="BD195" s="41"/>
      <c r="BE195" s="41"/>
      <c r="BF195" s="41"/>
      <c r="BG195" s="41"/>
      <c r="BH195" s="41"/>
      <c r="BI195" s="41"/>
    </row>
    <row r="196" spans="1:65" ht="15" customHeight="1" x14ac:dyDescent="0.25">
      <c r="A196" s="41"/>
      <c r="B196" s="308"/>
      <c r="C196" s="309"/>
      <c r="D196" s="310"/>
      <c r="E196" s="295"/>
      <c r="F196" s="294"/>
      <c r="G196" s="294"/>
      <c r="H196" s="294"/>
      <c r="I196" s="294"/>
      <c r="J196" s="187" t="str">
        <f ca="1">IF(AND('Mapa final'!$AB$65="Baja",'Mapa final'!$AD$65="Moderado"),CONCATENATE("R42C",'Mapa final'!$R$65),"")</f>
        <v/>
      </c>
      <c r="K196" s="188" t="str">
        <f>IF(AND('Mapa final'!$AB$66="Baja",'Mapa final'!$AD$66="Moderado"),CONCATENATE("R41C",'Mapa final'!$R$66),"")</f>
        <v/>
      </c>
      <c r="L196" s="189" t="str">
        <f>IF(AND('Mapa final'!$AB$67="Baja",'Mapa final'!$AD$67="Moderado"),CONCATENATE("R41C",'Mapa final'!$R$67),"")</f>
        <v/>
      </c>
      <c r="M196" s="178" t="str">
        <f ca="1">IF(AND('Mapa final'!$AB$65="Baja",'Mapa final'!$AD$65="Moderado"),CONCATENATE("R42C",'Mapa final'!$R$65),"")</f>
        <v/>
      </c>
      <c r="N196" s="179" t="str">
        <f>IF(AND('Mapa final'!$AB$66="Baja",'Mapa final'!$AD$66="Moderado"),CONCATENATE("R41C",'Mapa final'!$R$66),"")</f>
        <v/>
      </c>
      <c r="O196" s="180" t="str">
        <f>IF(AND('Mapa final'!$AB$67="Baja",'Mapa final'!$AD$67="Moderado"),CONCATENATE("R41C",'Mapa final'!$R$67),"")</f>
        <v/>
      </c>
      <c r="P196" s="178" t="str">
        <f ca="1">IF(AND('Mapa final'!$AB$65="Baja",'Mapa final'!$AD$65="Moderado"),CONCATENATE("R42C",'Mapa final'!$R$65),"")</f>
        <v/>
      </c>
      <c r="Q196" s="179" t="str">
        <f>IF(AND('Mapa final'!$AB$66="Baja",'Mapa final'!$AD$66="Moderado"),CONCATENATE("R41C",'Mapa final'!$R$66),"")</f>
        <v/>
      </c>
      <c r="R196" s="180" t="str">
        <f>IF(AND('Mapa final'!$AB$67="Baja",'Mapa final'!$AD$67="Moderado"),CONCATENATE("R41C",'Mapa final'!$R$67),"")</f>
        <v/>
      </c>
      <c r="S196" s="86" t="str">
        <f ca="1">IF(AND('Mapa final'!$AB$65="Baja",'Mapa final'!$AD$65="Mayor"),CONCATENATE("R42C",'Mapa final'!$R$65),"")</f>
        <v/>
      </c>
      <c r="T196" s="40" t="str">
        <f>IF(AND('Mapa final'!$AB$66="Baja",'Mapa final'!$AD$66="Mayor"),CONCATENATE("R41C",'Mapa final'!$R$66),"")</f>
        <v>R41C2</v>
      </c>
      <c r="U196" s="87" t="str">
        <f>IF(AND('Mapa final'!$AB$67="Baja",'Mapa final'!$AD$67="Mayor"),CONCATENATE("R41C",'Mapa final'!$R$67),"")</f>
        <v/>
      </c>
      <c r="V196" s="172" t="str">
        <f ca="1">IF(AND('Mapa final'!$AB$65="Baja",'Mapa final'!$AD$65="Catastrófico"),CONCATENATE("R42C",'Mapa final'!$R$65),"")</f>
        <v/>
      </c>
      <c r="W196" s="173" t="str">
        <f>IF(AND('Mapa final'!$AB$66="Baja",'Mapa final'!$AD$66="Catastrófico"),CONCATENATE("R41C",'Mapa final'!$R$66),"")</f>
        <v/>
      </c>
      <c r="X196" s="174" t="str">
        <f>IF(AND('Mapa final'!$AB$67="Baja",'Mapa final'!$AD$67="Catastrófico"),CONCATENATE("R41C",'Mapa final'!$R$67),"")</f>
        <v/>
      </c>
      <c r="Y196" s="41"/>
      <c r="Z196" s="322"/>
      <c r="AA196" s="323"/>
      <c r="AB196" s="323"/>
      <c r="AC196" s="323"/>
      <c r="AD196" s="323"/>
      <c r="AE196" s="324"/>
      <c r="AF196" s="41"/>
      <c r="AG196" s="41"/>
      <c r="AH196" s="41"/>
      <c r="AI196" s="41"/>
      <c r="AJ196" s="41"/>
      <c r="AK196" s="41"/>
      <c r="AL196" s="41"/>
      <c r="AM196" s="41"/>
      <c r="AN196" s="41"/>
      <c r="AO196" s="41"/>
      <c r="AP196" s="41"/>
      <c r="AQ196" s="41"/>
      <c r="AR196" s="41"/>
      <c r="AS196" s="41"/>
      <c r="AT196" s="41"/>
      <c r="AU196" s="41"/>
      <c r="AV196" s="41"/>
      <c r="AW196" s="41"/>
      <c r="AX196" s="41"/>
      <c r="AY196" s="41"/>
      <c r="AZ196" s="41"/>
      <c r="BA196" s="41"/>
      <c r="BB196" s="41"/>
      <c r="BC196" s="41"/>
      <c r="BD196" s="41"/>
      <c r="BE196" s="41"/>
      <c r="BF196" s="41"/>
      <c r="BG196" s="41"/>
      <c r="BH196" s="41"/>
      <c r="BI196" s="41"/>
    </row>
    <row r="197" spans="1:65" ht="15" customHeight="1" x14ac:dyDescent="0.25">
      <c r="A197" s="41"/>
      <c r="B197" s="308"/>
      <c r="C197" s="309"/>
      <c r="D197" s="310"/>
      <c r="E197" s="295"/>
      <c r="F197" s="294"/>
      <c r="G197" s="294"/>
      <c r="H197" s="294"/>
      <c r="I197" s="294"/>
      <c r="J197" s="187" t="str">
        <f ca="1">IF(AND('Mapa final'!$AB$68="Baja",'Mapa final'!$AD$68="Moderado"),CONCATENATE("R43C",'Mapa final'!$R$68),"")</f>
        <v/>
      </c>
      <c r="K197" s="188" t="str">
        <f>IF(AND('Mapa final'!$AB$69="Baja",'Mapa final'!$AD$69="Moderado"),CONCATENATE("R42C",'Mapa final'!$R$69),"")</f>
        <v>R42C2</v>
      </c>
      <c r="L197" s="189" t="str">
        <f>IF(AND('Mapa final'!$AB$70="Baja",'Mapa final'!$AD$70="Moderado"),CONCATENATE("R42C",'Mapa final'!$R$70),"")</f>
        <v>R42C3</v>
      </c>
      <c r="M197" s="178" t="str">
        <f ca="1">IF(AND('Mapa final'!$AB$68="Baja",'Mapa final'!$AD$68="Moderado"),CONCATENATE("R43C",'Mapa final'!$R$68),"")</f>
        <v/>
      </c>
      <c r="N197" s="179" t="str">
        <f>IF(AND('Mapa final'!$AB$69="Baja",'Mapa final'!$AD$69="Moderado"),CONCATENATE("R42C",'Mapa final'!$R$69),"")</f>
        <v>R42C2</v>
      </c>
      <c r="O197" s="180" t="str">
        <f>IF(AND('Mapa final'!$AB$70="Baja",'Mapa final'!$AD$70="Moderado"),CONCATENATE("R42C",'Mapa final'!$R$70),"")</f>
        <v>R42C3</v>
      </c>
      <c r="P197" s="178" t="str">
        <f ca="1">IF(AND('Mapa final'!$AB$68="Baja",'Mapa final'!$AD$68="Moderado"),CONCATENATE("R43C",'Mapa final'!$R$68),"")</f>
        <v/>
      </c>
      <c r="Q197" s="179" t="str">
        <f>IF(AND('Mapa final'!$AB$69="Baja",'Mapa final'!$AD$69="Moderado"),CONCATENATE("R42C",'Mapa final'!$R$69),"")</f>
        <v>R42C2</v>
      </c>
      <c r="R197" s="180" t="str">
        <f>IF(AND('Mapa final'!$AB$70="Baja",'Mapa final'!$AD$70="Moderado"),CONCATENATE("R42C",'Mapa final'!$R$70),"")</f>
        <v>R42C3</v>
      </c>
      <c r="S197" s="86" t="str">
        <f ca="1">IF(AND('Mapa final'!$AB$68="Baja",'Mapa final'!$AD$68="Mayor"),CONCATENATE("R43C",'Mapa final'!$R$68),"")</f>
        <v/>
      </c>
      <c r="T197" s="40" t="str">
        <f>IF(AND('Mapa final'!$AB$69="Baja",'Mapa final'!$AD$69="Mayor"),CONCATENATE("R42C",'Mapa final'!$R$69),"")</f>
        <v/>
      </c>
      <c r="U197" s="87" t="str">
        <f>IF(AND('Mapa final'!$AB$70="Baja",'Mapa final'!$AD$70="Mayor"),CONCATENATE("R42C",'Mapa final'!$R$70),"")</f>
        <v/>
      </c>
      <c r="V197" s="172" t="str">
        <f ca="1">IF(AND('Mapa final'!$AB$68="Baja",'Mapa final'!$AD$68="Catastrófico"),CONCATENATE("R43C",'Mapa final'!$R$68),"")</f>
        <v/>
      </c>
      <c r="W197" s="173" t="str">
        <f>IF(AND('Mapa final'!$AB$69="Baja",'Mapa final'!$AD$69="Catastrófico"),CONCATENATE("R42C",'Mapa final'!$R$69),"")</f>
        <v/>
      </c>
      <c r="X197" s="174" t="str">
        <f>IF(AND('Mapa final'!$AB$70="Baja",'Mapa final'!$AD$70="Catastrófico"),CONCATENATE("R42C",'Mapa final'!$R$70),"")</f>
        <v/>
      </c>
      <c r="Y197" s="41"/>
      <c r="Z197" s="322"/>
      <c r="AA197" s="323"/>
      <c r="AB197" s="323"/>
      <c r="AC197" s="323"/>
      <c r="AD197" s="323"/>
      <c r="AE197" s="324"/>
      <c r="AF197" s="41"/>
      <c r="AG197" s="41"/>
      <c r="AH197" s="41"/>
      <c r="AI197" s="41"/>
      <c r="AJ197" s="41"/>
      <c r="AK197" s="41"/>
      <c r="AL197" s="41"/>
      <c r="AM197" s="41"/>
      <c r="AN197" s="41"/>
      <c r="AO197" s="41"/>
      <c r="AP197" s="41"/>
      <c r="AQ197" s="41"/>
      <c r="AR197" s="41"/>
      <c r="AS197" s="41"/>
      <c r="AT197" s="41"/>
      <c r="AU197" s="41"/>
      <c r="AV197" s="41"/>
      <c r="AW197" s="41"/>
      <c r="AX197" s="41"/>
      <c r="AY197" s="41"/>
      <c r="AZ197" s="41"/>
      <c r="BA197" s="41"/>
      <c r="BB197" s="41"/>
      <c r="BC197" s="41"/>
      <c r="BD197" s="41"/>
      <c r="BE197" s="41"/>
      <c r="BF197" s="41"/>
      <c r="BG197" s="41"/>
      <c r="BH197" s="41"/>
      <c r="BI197" s="41"/>
    </row>
    <row r="198" spans="1:65" ht="15" customHeight="1" x14ac:dyDescent="0.25">
      <c r="A198" s="41"/>
      <c r="B198" s="308"/>
      <c r="C198" s="309"/>
      <c r="D198" s="310"/>
      <c r="E198" s="295"/>
      <c r="F198" s="294"/>
      <c r="G198" s="294"/>
      <c r="H198" s="294"/>
      <c r="I198" s="294"/>
      <c r="J198" s="187" t="str">
        <f ca="1">IF(AND('Mapa final'!$AB$71="Baja",'Mapa final'!$AD$71="Moderado"),CONCATENATE("R44C",'Mapa final'!$R$71),"")</f>
        <v/>
      </c>
      <c r="K198" s="188" t="e">
        <f>IF(AND('Mapa final'!#REF!="Baja",'Mapa final'!#REF!="Moderado"),CONCATENATE("R43C",'Mapa final'!#REF!),"")</f>
        <v>#REF!</v>
      </c>
      <c r="L198" s="189" t="e">
        <f>IF(AND('Mapa final'!#REF!="Baja",'Mapa final'!#REF!="Moderado"),CONCATENATE("R43C",'Mapa final'!#REF!),"")</f>
        <v>#REF!</v>
      </c>
      <c r="M198" s="178" t="str">
        <f ca="1">IF(AND('Mapa final'!$AB$71="Baja",'Mapa final'!$AD$71="Moderado"),CONCATENATE("R44C",'Mapa final'!$R$71),"")</f>
        <v/>
      </c>
      <c r="N198" s="179" t="e">
        <f>IF(AND('Mapa final'!#REF!="Baja",'Mapa final'!#REF!="Moderado"),CONCATENATE("R43C",'Mapa final'!#REF!),"")</f>
        <v>#REF!</v>
      </c>
      <c r="O198" s="180" t="e">
        <f>IF(AND('Mapa final'!#REF!="Baja",'Mapa final'!#REF!="Moderado"),CONCATENATE("R43C",'Mapa final'!#REF!),"")</f>
        <v>#REF!</v>
      </c>
      <c r="P198" s="178" t="str">
        <f ca="1">IF(AND('Mapa final'!$AB$71="Baja",'Mapa final'!$AD$71="Moderado"),CONCATENATE("R44C",'Mapa final'!$R$71),"")</f>
        <v/>
      </c>
      <c r="Q198" s="179" t="e">
        <f>IF(AND('Mapa final'!#REF!="Baja",'Mapa final'!#REF!="Moderado"),CONCATENATE("R43C",'Mapa final'!#REF!),"")</f>
        <v>#REF!</v>
      </c>
      <c r="R198" s="180" t="e">
        <f>IF(AND('Mapa final'!#REF!="Baja",'Mapa final'!#REF!="Moderado"),CONCATENATE("R43C",'Mapa final'!#REF!),"")</f>
        <v>#REF!</v>
      </c>
      <c r="S198" s="86" t="str">
        <f ca="1">IF(AND('Mapa final'!$AB$71="Baja",'Mapa final'!$AD$71="Mayor"),CONCATENATE("R44C",'Mapa final'!$R$71),"")</f>
        <v/>
      </c>
      <c r="T198" s="40" t="e">
        <f>IF(AND('Mapa final'!#REF!="Baja",'Mapa final'!#REF!="Mayor"),CONCATENATE("R43C",'Mapa final'!#REF!),"")</f>
        <v>#REF!</v>
      </c>
      <c r="U198" s="87" t="e">
        <f>IF(AND('Mapa final'!#REF!="Baja",'Mapa final'!#REF!="Mayor"),CONCATENATE("R43C",'Mapa final'!#REF!),"")</f>
        <v>#REF!</v>
      </c>
      <c r="V198" s="172" t="str">
        <f ca="1">IF(AND('Mapa final'!$AB$71="Baja",'Mapa final'!$AD$71="Catastrófico"),CONCATENATE("R44C",'Mapa final'!$R$71),"")</f>
        <v/>
      </c>
      <c r="W198" s="173" t="e">
        <f>IF(AND('Mapa final'!#REF!="Baja",'Mapa final'!#REF!="Catastrófico"),CONCATENATE("R43C",'Mapa final'!#REF!),"")</f>
        <v>#REF!</v>
      </c>
      <c r="X198" s="174" t="e">
        <f>IF(AND('Mapa final'!#REF!="Baja",'Mapa final'!#REF!="Catastrófico"),CONCATENATE("R43C",'Mapa final'!#REF!),"")</f>
        <v>#REF!</v>
      </c>
      <c r="Y198" s="41"/>
      <c r="Z198" s="322"/>
      <c r="AA198" s="323"/>
      <c r="AB198" s="323"/>
      <c r="AC198" s="323"/>
      <c r="AD198" s="323"/>
      <c r="AE198" s="324"/>
      <c r="AF198" s="41"/>
      <c r="AG198" s="41"/>
      <c r="AH198" s="41"/>
      <c r="AI198" s="41"/>
      <c r="AJ198" s="41"/>
      <c r="AK198" s="41"/>
      <c r="AL198" s="41"/>
      <c r="AM198" s="41"/>
      <c r="AN198" s="41"/>
      <c r="AO198" s="41"/>
      <c r="AP198" s="41"/>
      <c r="AQ198" s="41"/>
      <c r="AR198" s="41"/>
      <c r="AS198" s="41"/>
      <c r="AT198" s="41"/>
      <c r="AU198" s="41"/>
      <c r="AV198" s="41"/>
      <c r="AW198" s="41"/>
      <c r="AX198" s="41"/>
      <c r="AY198" s="41"/>
      <c r="AZ198" s="41"/>
      <c r="BA198" s="41"/>
      <c r="BB198" s="41"/>
      <c r="BC198" s="41"/>
      <c r="BD198" s="41"/>
      <c r="BE198" s="41"/>
      <c r="BF198" s="41"/>
      <c r="BG198" s="41"/>
      <c r="BH198" s="41"/>
      <c r="BI198" s="41"/>
    </row>
    <row r="199" spans="1:65" ht="15" customHeight="1" x14ac:dyDescent="0.25">
      <c r="A199" s="41"/>
      <c r="B199" s="308"/>
      <c r="C199" s="309"/>
      <c r="D199" s="310"/>
      <c r="E199" s="295"/>
      <c r="F199" s="294"/>
      <c r="G199" s="294"/>
      <c r="H199" s="294"/>
      <c r="I199" s="294"/>
      <c r="J199" s="187" t="str">
        <f ca="1">IF(AND('Mapa final'!$AB$72="Baja",'Mapa final'!$AD$72="Moderado"),CONCATENATE("R45C",'Mapa final'!$R$72),"")</f>
        <v/>
      </c>
      <c r="K199" s="188" t="e">
        <f>IF(AND('Mapa final'!#REF!="Baja",'Mapa final'!#REF!="Moderado"),CONCATENATE("R44C",'Mapa final'!#REF!),"")</f>
        <v>#REF!</v>
      </c>
      <c r="L199" s="189" t="e">
        <f>IF(AND('Mapa final'!#REF!="Baja",'Mapa final'!#REF!="Moderado"),CONCATENATE("R44C",'Mapa final'!#REF!),"")</f>
        <v>#REF!</v>
      </c>
      <c r="M199" s="178" t="str">
        <f ca="1">IF(AND('Mapa final'!$AB$72="Baja",'Mapa final'!$AD$72="Moderado"),CONCATENATE("R45C",'Mapa final'!$R$72),"")</f>
        <v/>
      </c>
      <c r="N199" s="179" t="e">
        <f>IF(AND('Mapa final'!#REF!="Baja",'Mapa final'!#REF!="Moderado"),CONCATENATE("R44C",'Mapa final'!#REF!),"")</f>
        <v>#REF!</v>
      </c>
      <c r="O199" s="180" t="e">
        <f>IF(AND('Mapa final'!#REF!="Baja",'Mapa final'!#REF!="Moderado"),CONCATENATE("R44C",'Mapa final'!#REF!),"")</f>
        <v>#REF!</v>
      </c>
      <c r="P199" s="178" t="str">
        <f ca="1">IF(AND('Mapa final'!$AB$72="Baja",'Mapa final'!$AD$72="Moderado"),CONCATENATE("R45C",'Mapa final'!$R$72),"")</f>
        <v/>
      </c>
      <c r="Q199" s="179" t="e">
        <f>IF(AND('Mapa final'!#REF!="Baja",'Mapa final'!#REF!="Moderado"),CONCATENATE("R44C",'Mapa final'!#REF!),"")</f>
        <v>#REF!</v>
      </c>
      <c r="R199" s="180" t="e">
        <f>IF(AND('Mapa final'!#REF!="Baja",'Mapa final'!#REF!="Moderado"),CONCATENATE("R44C",'Mapa final'!#REF!),"")</f>
        <v>#REF!</v>
      </c>
      <c r="S199" s="86" t="str">
        <f ca="1">IF(AND('Mapa final'!$AB$72="Baja",'Mapa final'!$AD$72="Mayor"),CONCATENATE("R45C",'Mapa final'!$R$72),"")</f>
        <v>R45C1</v>
      </c>
      <c r="T199" s="40" t="e">
        <f>IF(AND('Mapa final'!#REF!="Baja",'Mapa final'!#REF!="Mayor"),CONCATENATE("R44C",'Mapa final'!#REF!),"")</f>
        <v>#REF!</v>
      </c>
      <c r="U199" s="87" t="e">
        <f>IF(AND('Mapa final'!#REF!="Baja",'Mapa final'!#REF!="Mayor"),CONCATENATE("R44C",'Mapa final'!#REF!),"")</f>
        <v>#REF!</v>
      </c>
      <c r="V199" s="172" t="str">
        <f ca="1">IF(AND('Mapa final'!$AB$72="Baja",'Mapa final'!$AD$72="Catastrófico"),CONCATENATE("R45C",'Mapa final'!$R$72),"")</f>
        <v/>
      </c>
      <c r="W199" s="173" t="e">
        <f>IF(AND('Mapa final'!#REF!="Baja",'Mapa final'!#REF!="Catastrófico"),CONCATENATE("R44C",'Mapa final'!#REF!),"")</f>
        <v>#REF!</v>
      </c>
      <c r="X199" s="174" t="e">
        <f>IF(AND('Mapa final'!#REF!="Baja",'Mapa final'!#REF!="Catastrófico"),CONCATENATE("R44C",'Mapa final'!#REF!),"")</f>
        <v>#REF!</v>
      </c>
      <c r="Y199" s="41"/>
      <c r="Z199" s="322"/>
      <c r="AA199" s="323"/>
      <c r="AB199" s="323"/>
      <c r="AC199" s="323"/>
      <c r="AD199" s="323"/>
      <c r="AE199" s="324"/>
      <c r="AF199" s="41"/>
      <c r="AG199" s="41"/>
      <c r="AH199" s="41"/>
      <c r="AI199" s="41"/>
      <c r="AJ199" s="41"/>
      <c r="AK199" s="41"/>
      <c r="AL199" s="41"/>
      <c r="AM199" s="41"/>
      <c r="AN199" s="41"/>
      <c r="AO199" s="41"/>
      <c r="AP199" s="41"/>
      <c r="AQ199" s="41"/>
      <c r="AR199" s="41"/>
      <c r="AS199" s="41"/>
      <c r="AT199" s="41"/>
      <c r="AU199" s="41"/>
      <c r="AV199" s="41"/>
      <c r="AW199" s="41"/>
      <c r="AX199" s="41"/>
      <c r="AY199" s="41"/>
      <c r="AZ199" s="41"/>
      <c r="BA199" s="41"/>
      <c r="BB199" s="41"/>
      <c r="BC199" s="41"/>
      <c r="BD199" s="41"/>
      <c r="BE199" s="41"/>
      <c r="BF199" s="41"/>
      <c r="BG199" s="41"/>
      <c r="BH199" s="41"/>
      <c r="BI199" s="41"/>
    </row>
    <row r="200" spans="1:65" ht="15" customHeight="1" x14ac:dyDescent="0.25">
      <c r="A200" s="41"/>
      <c r="B200" s="308"/>
      <c r="C200" s="309"/>
      <c r="D200" s="310"/>
      <c r="E200" s="295"/>
      <c r="F200" s="294"/>
      <c r="G200" s="294"/>
      <c r="H200" s="294"/>
      <c r="I200" s="294"/>
      <c r="J200" s="187" t="str">
        <f ca="1">IF(AND('Mapa final'!$AB$73="Baja",'Mapa final'!$AD$73="Moderado"),CONCATENATE("R46C",'Mapa final'!$R$73),"")</f>
        <v>R46C1</v>
      </c>
      <c r="K200" s="188" t="e">
        <f>IF(AND('Mapa final'!#REF!="Baja",'Mapa final'!#REF!="Moderado"),CONCATENATE("R45C",'Mapa final'!#REF!),"")</f>
        <v>#REF!</v>
      </c>
      <c r="L200" s="189" t="e">
        <f>IF(AND('Mapa final'!#REF!="Baja",'Mapa final'!#REF!="Moderado"),CONCATENATE("R45C",'Mapa final'!#REF!),"")</f>
        <v>#REF!</v>
      </c>
      <c r="M200" s="178" t="str">
        <f ca="1">IF(AND('Mapa final'!$AB$73="Baja",'Mapa final'!$AD$73="Moderado"),CONCATENATE("R46C",'Mapa final'!$R$73),"")</f>
        <v>R46C1</v>
      </c>
      <c r="N200" s="179" t="e">
        <f>IF(AND('Mapa final'!#REF!="Baja",'Mapa final'!#REF!="Moderado"),CONCATENATE("R45C",'Mapa final'!#REF!),"")</f>
        <v>#REF!</v>
      </c>
      <c r="O200" s="180" t="e">
        <f>IF(AND('Mapa final'!#REF!="Baja",'Mapa final'!#REF!="Moderado"),CONCATENATE("R45C",'Mapa final'!#REF!),"")</f>
        <v>#REF!</v>
      </c>
      <c r="P200" s="178" t="str">
        <f ca="1">IF(AND('Mapa final'!$AB$73="Baja",'Mapa final'!$AD$73="Moderado"),CONCATENATE("R46C",'Mapa final'!$R$73),"")</f>
        <v>R46C1</v>
      </c>
      <c r="Q200" s="179" t="e">
        <f>IF(AND('Mapa final'!#REF!="Baja",'Mapa final'!#REF!="Moderado"),CONCATENATE("R45C",'Mapa final'!#REF!),"")</f>
        <v>#REF!</v>
      </c>
      <c r="R200" s="180" t="e">
        <f>IF(AND('Mapa final'!#REF!="Baja",'Mapa final'!#REF!="Moderado"),CONCATENATE("R45C",'Mapa final'!#REF!),"")</f>
        <v>#REF!</v>
      </c>
      <c r="S200" s="86" t="str">
        <f ca="1">IF(AND('Mapa final'!$AB$73="Baja",'Mapa final'!$AD$73="Mayor"),CONCATENATE("R46C",'Mapa final'!$R$73),"")</f>
        <v/>
      </c>
      <c r="T200" s="40" t="e">
        <f>IF(AND('Mapa final'!#REF!="Baja",'Mapa final'!#REF!="Mayor"),CONCATENATE("R45C",'Mapa final'!#REF!),"")</f>
        <v>#REF!</v>
      </c>
      <c r="U200" s="87" t="e">
        <f>IF(AND('Mapa final'!#REF!="Baja",'Mapa final'!#REF!="Mayor"),CONCATENATE("R45C",'Mapa final'!#REF!),"")</f>
        <v>#REF!</v>
      </c>
      <c r="V200" s="172" t="str">
        <f ca="1">IF(AND('Mapa final'!$AB$73="Baja",'Mapa final'!$AD$73="Catastrófico"),CONCATENATE("R46C",'Mapa final'!$R$73),"")</f>
        <v/>
      </c>
      <c r="W200" s="173" t="e">
        <f>IF(AND('Mapa final'!#REF!="Baja",'Mapa final'!#REF!="Catastrófico"),CONCATENATE("R45C",'Mapa final'!#REF!),"")</f>
        <v>#REF!</v>
      </c>
      <c r="X200" s="174" t="e">
        <f>IF(AND('Mapa final'!#REF!="Baja",'Mapa final'!#REF!="Catastrófico"),CONCATENATE("R45C",'Mapa final'!#REF!),"")</f>
        <v>#REF!</v>
      </c>
      <c r="Y200" s="41"/>
      <c r="Z200" s="322"/>
      <c r="AA200" s="323"/>
      <c r="AB200" s="323"/>
      <c r="AC200" s="323"/>
      <c r="AD200" s="323"/>
      <c r="AE200" s="324"/>
      <c r="AF200" s="41"/>
      <c r="AG200" s="41"/>
      <c r="AH200" s="41"/>
      <c r="AI200" s="41"/>
      <c r="AJ200" s="41"/>
      <c r="AK200" s="41"/>
      <c r="AL200" s="41"/>
      <c r="AM200" s="41"/>
      <c r="AN200" s="41"/>
      <c r="AO200" s="41"/>
      <c r="AP200" s="41"/>
      <c r="AQ200" s="41"/>
      <c r="AR200" s="41"/>
      <c r="AS200" s="41"/>
      <c r="AT200" s="41"/>
      <c r="AU200" s="41"/>
      <c r="AV200" s="41"/>
      <c r="AW200" s="41"/>
      <c r="AX200" s="41"/>
      <c r="AY200" s="41"/>
      <c r="AZ200" s="41"/>
      <c r="BA200" s="41"/>
      <c r="BB200" s="41"/>
      <c r="BC200" s="41"/>
      <c r="BD200" s="41"/>
      <c r="BE200" s="41"/>
      <c r="BF200" s="41"/>
      <c r="BG200" s="41"/>
      <c r="BH200" s="41"/>
      <c r="BI200" s="41"/>
    </row>
    <row r="201" spans="1:65" ht="15" customHeight="1" x14ac:dyDescent="0.25">
      <c r="A201" s="41"/>
      <c r="B201" s="308"/>
      <c r="C201" s="309"/>
      <c r="D201" s="310"/>
      <c r="E201" s="295"/>
      <c r="F201" s="294"/>
      <c r="G201" s="294"/>
      <c r="H201" s="294"/>
      <c r="I201" s="294"/>
      <c r="J201" s="187" t="str">
        <f ca="1">IF(AND('Mapa final'!$AB$74="Baja",'Mapa final'!$AD$74="Moderado"),CONCATENATE("R47C",'Mapa final'!$R$74),"")</f>
        <v>R47C1</v>
      </c>
      <c r="K201" s="188" t="e">
        <f>IF(AND('Mapa final'!#REF!="Baja",'Mapa final'!#REF!="Moderado"),CONCATENATE("R46C",'Mapa final'!#REF!),"")</f>
        <v>#REF!</v>
      </c>
      <c r="L201" s="189" t="e">
        <f>IF(AND('Mapa final'!#REF!="Baja",'Mapa final'!#REF!="Moderado"),CONCATENATE("R46C",'Mapa final'!#REF!),"")</f>
        <v>#REF!</v>
      </c>
      <c r="M201" s="178" t="str">
        <f ca="1">IF(AND('Mapa final'!$AB$74="Baja",'Mapa final'!$AD$74="Moderado"),CONCATENATE("R47C",'Mapa final'!$R$74),"")</f>
        <v>R47C1</v>
      </c>
      <c r="N201" s="179" t="e">
        <f>IF(AND('Mapa final'!#REF!="Baja",'Mapa final'!#REF!="Moderado"),CONCATENATE("R46C",'Mapa final'!#REF!),"")</f>
        <v>#REF!</v>
      </c>
      <c r="O201" s="180" t="e">
        <f>IF(AND('Mapa final'!#REF!="Baja",'Mapa final'!#REF!="Moderado"),CONCATENATE("R46C",'Mapa final'!#REF!),"")</f>
        <v>#REF!</v>
      </c>
      <c r="P201" s="178" t="str">
        <f ca="1">IF(AND('Mapa final'!$AB$74="Baja",'Mapa final'!$AD$74="Moderado"),CONCATENATE("R47C",'Mapa final'!$R$74),"")</f>
        <v>R47C1</v>
      </c>
      <c r="Q201" s="179" t="e">
        <f>IF(AND('Mapa final'!#REF!="Baja",'Mapa final'!#REF!="Moderado"),CONCATENATE("R46C",'Mapa final'!#REF!),"")</f>
        <v>#REF!</v>
      </c>
      <c r="R201" s="180" t="e">
        <f>IF(AND('Mapa final'!#REF!="Baja",'Mapa final'!#REF!="Moderado"),CONCATENATE("R46C",'Mapa final'!#REF!),"")</f>
        <v>#REF!</v>
      </c>
      <c r="S201" s="86" t="str">
        <f ca="1">IF(AND('Mapa final'!$AB$74="Baja",'Mapa final'!$AD$74="Mayor"),CONCATENATE("R47C",'Mapa final'!$R$74),"")</f>
        <v/>
      </c>
      <c r="T201" s="40" t="e">
        <f>IF(AND('Mapa final'!#REF!="Baja",'Mapa final'!#REF!="Mayor"),CONCATENATE("R46C",'Mapa final'!#REF!),"")</f>
        <v>#REF!</v>
      </c>
      <c r="U201" s="87" t="e">
        <f>IF(AND('Mapa final'!#REF!="Baja",'Mapa final'!#REF!="Mayor"),CONCATENATE("R46C",'Mapa final'!#REF!),"")</f>
        <v>#REF!</v>
      </c>
      <c r="V201" s="172" t="str">
        <f ca="1">IF(AND('Mapa final'!$AB$74="Baja",'Mapa final'!$AD$74="Catastrófico"),CONCATENATE("R47C",'Mapa final'!$R$74),"")</f>
        <v/>
      </c>
      <c r="W201" s="173" t="e">
        <f>IF(AND('Mapa final'!#REF!="Baja",'Mapa final'!#REF!="Catastrófico"),CONCATENATE("R46C",'Mapa final'!#REF!),"")</f>
        <v>#REF!</v>
      </c>
      <c r="X201" s="174" t="e">
        <f>IF(AND('Mapa final'!#REF!="Baja",'Mapa final'!#REF!="Catastrófico"),CONCATENATE("R46C",'Mapa final'!#REF!),"")</f>
        <v>#REF!</v>
      </c>
      <c r="Y201" s="41"/>
      <c r="Z201" s="322"/>
      <c r="AA201" s="323"/>
      <c r="AB201" s="323"/>
      <c r="AC201" s="323"/>
      <c r="AD201" s="323"/>
      <c r="AE201" s="324"/>
      <c r="AF201" s="41"/>
      <c r="AG201" s="41"/>
      <c r="AH201" s="41"/>
      <c r="AI201" s="41"/>
      <c r="AJ201" s="41"/>
      <c r="AK201" s="41"/>
      <c r="AL201" s="41"/>
      <c r="AM201" s="41"/>
      <c r="AN201" s="41"/>
      <c r="AO201" s="41"/>
      <c r="AP201" s="41"/>
      <c r="AQ201" s="41"/>
      <c r="AR201" s="41"/>
      <c r="AS201" s="41"/>
      <c r="AT201" s="41"/>
      <c r="AU201" s="41"/>
      <c r="AV201" s="41"/>
      <c r="AW201" s="41"/>
      <c r="AX201" s="41"/>
      <c r="AY201" s="41"/>
      <c r="AZ201" s="41"/>
      <c r="BA201" s="41"/>
      <c r="BB201" s="41"/>
      <c r="BC201" s="41"/>
      <c r="BD201" s="41"/>
      <c r="BE201" s="41"/>
      <c r="BF201" s="41"/>
      <c r="BG201" s="41"/>
      <c r="BH201" s="41"/>
      <c r="BI201" s="41"/>
    </row>
    <row r="202" spans="1:65" ht="15" customHeight="1" x14ac:dyDescent="0.25">
      <c r="A202" s="41"/>
      <c r="B202" s="308"/>
      <c r="C202" s="309"/>
      <c r="D202" s="310"/>
      <c r="E202" s="295"/>
      <c r="F202" s="294"/>
      <c r="G202" s="294"/>
      <c r="H202" s="294"/>
      <c r="I202" s="294"/>
      <c r="J202" s="187" t="str">
        <f ca="1">IF(AND('Mapa final'!$AB$75="Baja",'Mapa final'!$AD$75="Moderado"),CONCATENATE("R48C",'Mapa final'!$R$75),"")</f>
        <v>R48C1</v>
      </c>
      <c r="K202" s="188" t="e">
        <f>IF(AND('Mapa final'!#REF!="Baja",'Mapa final'!#REF!="Moderado"),CONCATENATE("R47C",'Mapa final'!#REF!),"")</f>
        <v>#REF!</v>
      </c>
      <c r="L202" s="189" t="e">
        <f>IF(AND('Mapa final'!#REF!="Baja",'Mapa final'!#REF!="Moderado"),CONCATENATE("R47C",'Mapa final'!#REF!),"")</f>
        <v>#REF!</v>
      </c>
      <c r="M202" s="178" t="str">
        <f ca="1">IF(AND('Mapa final'!$AB$75="Baja",'Mapa final'!$AD$75="Moderado"),CONCATENATE("R48C",'Mapa final'!$R$75),"")</f>
        <v>R48C1</v>
      </c>
      <c r="N202" s="179" t="e">
        <f>IF(AND('Mapa final'!#REF!="Baja",'Mapa final'!#REF!="Moderado"),CONCATENATE("R47C",'Mapa final'!#REF!),"")</f>
        <v>#REF!</v>
      </c>
      <c r="O202" s="180" t="e">
        <f>IF(AND('Mapa final'!#REF!="Baja",'Mapa final'!#REF!="Moderado"),CONCATENATE("R47C",'Mapa final'!#REF!),"")</f>
        <v>#REF!</v>
      </c>
      <c r="P202" s="178" t="str">
        <f ca="1">IF(AND('Mapa final'!$AB$75="Baja",'Mapa final'!$AD$75="Moderado"),CONCATENATE("R48C",'Mapa final'!$R$75),"")</f>
        <v>R48C1</v>
      </c>
      <c r="Q202" s="179" t="e">
        <f>IF(AND('Mapa final'!#REF!="Baja",'Mapa final'!#REF!="Moderado"),CONCATENATE("R47C",'Mapa final'!#REF!),"")</f>
        <v>#REF!</v>
      </c>
      <c r="R202" s="180" t="e">
        <f>IF(AND('Mapa final'!#REF!="Baja",'Mapa final'!#REF!="Moderado"),CONCATENATE("R47C",'Mapa final'!#REF!),"")</f>
        <v>#REF!</v>
      </c>
      <c r="S202" s="86" t="str">
        <f ca="1">IF(AND('Mapa final'!$AB$75="Baja",'Mapa final'!$AD$75="Mayor"),CONCATENATE("R48C",'Mapa final'!$R$75),"")</f>
        <v/>
      </c>
      <c r="T202" s="40" t="e">
        <f>IF(AND('Mapa final'!#REF!="Baja",'Mapa final'!#REF!="Mayor"),CONCATENATE("R47C",'Mapa final'!#REF!),"")</f>
        <v>#REF!</v>
      </c>
      <c r="U202" s="87" t="e">
        <f>IF(AND('Mapa final'!#REF!="Baja",'Mapa final'!#REF!="Mayor"),CONCATENATE("R47C",'Mapa final'!#REF!),"")</f>
        <v>#REF!</v>
      </c>
      <c r="V202" s="172" t="str">
        <f ca="1">IF(AND('Mapa final'!$AB$75="Baja",'Mapa final'!$AD$75="Catastrófico"),CONCATENATE("R48C",'Mapa final'!$R$75),"")</f>
        <v/>
      </c>
      <c r="W202" s="173" t="e">
        <f>IF(AND('Mapa final'!#REF!="Baja",'Mapa final'!#REF!="Catastrófico"),CONCATENATE("R47C",'Mapa final'!#REF!),"")</f>
        <v>#REF!</v>
      </c>
      <c r="X202" s="174" t="e">
        <f>IF(AND('Mapa final'!#REF!="Baja",'Mapa final'!#REF!="Catastrófico"),CONCATENATE("R47C",'Mapa final'!#REF!),"")</f>
        <v>#REF!</v>
      </c>
      <c r="Y202" s="41"/>
      <c r="Z202" s="322"/>
      <c r="AA202" s="323"/>
      <c r="AB202" s="323"/>
      <c r="AC202" s="323"/>
      <c r="AD202" s="323"/>
      <c r="AE202" s="324"/>
      <c r="AF202" s="41"/>
      <c r="AG202" s="41"/>
      <c r="AH202" s="41"/>
      <c r="AI202" s="41"/>
      <c r="AJ202" s="41"/>
      <c r="AK202" s="41"/>
      <c r="AL202" s="41"/>
      <c r="AM202" s="41"/>
      <c r="AN202" s="41"/>
      <c r="AO202" s="41"/>
      <c r="AP202" s="41"/>
      <c r="AQ202" s="41"/>
      <c r="AR202" s="41"/>
      <c r="AS202" s="41"/>
      <c r="AT202" s="41"/>
      <c r="AU202" s="41"/>
      <c r="AV202" s="41"/>
      <c r="AW202" s="41"/>
      <c r="AX202" s="41"/>
      <c r="AY202" s="41"/>
      <c r="AZ202" s="41"/>
      <c r="BA202" s="41"/>
      <c r="BB202" s="41"/>
      <c r="BC202" s="41"/>
      <c r="BD202" s="41"/>
      <c r="BE202" s="41"/>
      <c r="BF202" s="41"/>
      <c r="BG202" s="41"/>
      <c r="BH202" s="41"/>
      <c r="BI202" s="41"/>
    </row>
    <row r="203" spans="1:65" ht="15" customHeight="1" x14ac:dyDescent="0.25">
      <c r="A203" s="41"/>
      <c r="B203" s="308"/>
      <c r="C203" s="309"/>
      <c r="D203" s="310"/>
      <c r="E203" s="295"/>
      <c r="F203" s="294"/>
      <c r="G203" s="294"/>
      <c r="H203" s="294"/>
      <c r="I203" s="294"/>
      <c r="J203" s="187" t="e">
        <f>IF(AND('Mapa final'!#REF!="Baja",'Mapa final'!#REF!="Moderado"),CONCATENATE("R49C",'Mapa final'!#REF!),"")</f>
        <v>#REF!</v>
      </c>
      <c r="K203" s="188" t="e">
        <f>IF(AND('Mapa final'!#REF!="Baja",'Mapa final'!#REF!="Moderado"),CONCATENATE("R48C",'Mapa final'!#REF!),"")</f>
        <v>#REF!</v>
      </c>
      <c r="L203" s="189" t="e">
        <f>IF(AND('Mapa final'!#REF!="Baja",'Mapa final'!#REF!="Moderado"),CONCATENATE("R48C",'Mapa final'!#REF!),"")</f>
        <v>#REF!</v>
      </c>
      <c r="M203" s="178" t="e">
        <f>IF(AND('Mapa final'!#REF!="Baja",'Mapa final'!#REF!="Moderado"),CONCATENATE("R49C",'Mapa final'!#REF!),"")</f>
        <v>#REF!</v>
      </c>
      <c r="N203" s="179" t="e">
        <f>IF(AND('Mapa final'!#REF!="Baja",'Mapa final'!#REF!="Moderado"),CONCATENATE("R48C",'Mapa final'!#REF!),"")</f>
        <v>#REF!</v>
      </c>
      <c r="O203" s="180" t="e">
        <f>IF(AND('Mapa final'!#REF!="Baja",'Mapa final'!#REF!="Moderado"),CONCATENATE("R48C",'Mapa final'!#REF!),"")</f>
        <v>#REF!</v>
      </c>
      <c r="P203" s="178" t="e">
        <f>IF(AND('Mapa final'!#REF!="Baja",'Mapa final'!#REF!="Moderado"),CONCATENATE("R49C",'Mapa final'!#REF!),"")</f>
        <v>#REF!</v>
      </c>
      <c r="Q203" s="179" t="e">
        <f>IF(AND('Mapa final'!#REF!="Baja",'Mapa final'!#REF!="Moderado"),CONCATENATE("R48C",'Mapa final'!#REF!),"")</f>
        <v>#REF!</v>
      </c>
      <c r="R203" s="180" t="e">
        <f>IF(AND('Mapa final'!#REF!="Baja",'Mapa final'!#REF!="Moderado"),CONCATENATE("R48C",'Mapa final'!#REF!),"")</f>
        <v>#REF!</v>
      </c>
      <c r="S203" s="86" t="e">
        <f>IF(AND('Mapa final'!#REF!="Baja",'Mapa final'!#REF!="Mayor"),CONCATENATE("R49C",'Mapa final'!#REF!),"")</f>
        <v>#REF!</v>
      </c>
      <c r="T203" s="40" t="e">
        <f>IF(AND('Mapa final'!#REF!="Baja",'Mapa final'!#REF!="Mayor"),CONCATENATE("R48C",'Mapa final'!#REF!),"")</f>
        <v>#REF!</v>
      </c>
      <c r="U203" s="87" t="e">
        <f>IF(AND('Mapa final'!#REF!="Baja",'Mapa final'!#REF!="Mayor"),CONCATENATE("R48C",'Mapa final'!#REF!),"")</f>
        <v>#REF!</v>
      </c>
      <c r="V203" s="172" t="e">
        <f>IF(AND('Mapa final'!#REF!="Baja",'Mapa final'!#REF!="Catastrófico"),CONCATENATE("R49C",'Mapa final'!#REF!),"")</f>
        <v>#REF!</v>
      </c>
      <c r="W203" s="173" t="e">
        <f>IF(AND('Mapa final'!#REF!="Baja",'Mapa final'!#REF!="Catastrófico"),CONCATENATE("R48C",'Mapa final'!#REF!),"")</f>
        <v>#REF!</v>
      </c>
      <c r="X203" s="174" t="e">
        <f>IF(AND('Mapa final'!#REF!="Baja",'Mapa final'!#REF!="Catastrófico"),CONCATENATE("R48C",'Mapa final'!#REF!),"")</f>
        <v>#REF!</v>
      </c>
      <c r="Y203" s="41"/>
      <c r="Z203" s="322"/>
      <c r="AA203" s="323"/>
      <c r="AB203" s="323"/>
      <c r="AC203" s="323"/>
      <c r="AD203" s="323"/>
      <c r="AE203" s="324"/>
      <c r="AF203" s="41"/>
      <c r="AG203" s="41"/>
      <c r="AH203" s="41"/>
      <c r="AI203" s="41"/>
      <c r="AJ203" s="41"/>
      <c r="AK203" s="41"/>
      <c r="AL203" s="41"/>
      <c r="AM203" s="41"/>
      <c r="AN203" s="41"/>
      <c r="AO203" s="41"/>
      <c r="AP203" s="41"/>
      <c r="AQ203" s="41"/>
      <c r="AR203" s="41"/>
      <c r="AS203" s="41"/>
      <c r="AT203" s="41"/>
      <c r="AU203" s="41"/>
      <c r="AV203" s="41"/>
      <c r="AW203" s="41"/>
      <c r="AX203" s="41"/>
      <c r="AY203" s="41"/>
      <c r="AZ203" s="41"/>
      <c r="BA203" s="41"/>
      <c r="BB203" s="41"/>
      <c r="BC203" s="41"/>
      <c r="BD203" s="41"/>
      <c r="BE203" s="41"/>
      <c r="BF203" s="41"/>
      <c r="BG203" s="41"/>
      <c r="BH203" s="41"/>
      <c r="BI203" s="41"/>
    </row>
    <row r="204" spans="1:65" ht="15" customHeight="1" x14ac:dyDescent="0.25">
      <c r="A204" s="41"/>
      <c r="B204" s="308"/>
      <c r="C204" s="309"/>
      <c r="D204" s="310"/>
      <c r="E204" s="295"/>
      <c r="F204" s="294"/>
      <c r="G204" s="294"/>
      <c r="H204" s="294"/>
      <c r="I204" s="294"/>
      <c r="J204" s="187" t="str">
        <f>IF(AND('Mapa final'!$AB$76="Baja",'Mapa final'!$AD$76="Moderado"),CONCATENATE("R49C",'Mapa final'!$R$76),"")</f>
        <v/>
      </c>
      <c r="K204" s="188" t="str">
        <f>IF(AND('Mapa final'!$AB$77="Baja",'Mapa final'!$AD$77="Moderado"),CONCATENATE("R49C",'Mapa final'!$R$77),"")</f>
        <v/>
      </c>
      <c r="L204" s="189" t="str">
        <f>IF(AND('Mapa final'!$AB$78="Baja",'Mapa final'!$AD$78="Moderado"),CONCATENATE("R49C",'Mapa final'!$R$78),"")</f>
        <v/>
      </c>
      <c r="M204" s="178" t="str">
        <f>IF(AND('Mapa final'!$AB$76="Baja",'Mapa final'!$AD$76="Moderado"),CONCATENATE("R49C",'Mapa final'!$R$76),"")</f>
        <v/>
      </c>
      <c r="N204" s="179" t="str">
        <f>IF(AND('Mapa final'!$AB$77="Baja",'Mapa final'!$AD$77="Moderado"),CONCATENATE("R49C",'Mapa final'!$R$77),"")</f>
        <v/>
      </c>
      <c r="O204" s="180" t="str">
        <f>IF(AND('Mapa final'!$AB$78="Baja",'Mapa final'!$AD$78="Moderado"),CONCATENATE("R49C",'Mapa final'!$R$78),"")</f>
        <v/>
      </c>
      <c r="P204" s="178" t="str">
        <f>IF(AND('Mapa final'!$AB$76="Baja",'Mapa final'!$AD$76="Moderado"),CONCATENATE("R49C",'Mapa final'!$R$76),"")</f>
        <v/>
      </c>
      <c r="Q204" s="179" t="str">
        <f>IF(AND('Mapa final'!$AB$77="Baja",'Mapa final'!$AD$77="Moderado"),CONCATENATE("R49C",'Mapa final'!$R$77),"")</f>
        <v/>
      </c>
      <c r="R204" s="180" t="str">
        <f>IF(AND('Mapa final'!$AB$78="Baja",'Mapa final'!$AD$78="Moderado"),CONCATENATE("R49C",'Mapa final'!$R$78),"")</f>
        <v/>
      </c>
      <c r="S204" s="86" t="str">
        <f>IF(AND('Mapa final'!$AB$76="Baja",'Mapa final'!$AD$76="Mayor"),CONCATENATE("R49C",'Mapa final'!$R$76),"")</f>
        <v/>
      </c>
      <c r="T204" s="40" t="str">
        <f>IF(AND('Mapa final'!$AB$77="Baja",'Mapa final'!$AD$77="Mayor"),CONCATENATE("R49C",'Mapa final'!$R$77),"")</f>
        <v/>
      </c>
      <c r="U204" s="87" t="str">
        <f>IF(AND('Mapa final'!$AB$78="Baja",'Mapa final'!$AD$78="Mayor"),CONCATENATE("R49C",'Mapa final'!$R$78),"")</f>
        <v/>
      </c>
      <c r="V204" s="172" t="str">
        <f>IF(AND('Mapa final'!$AB$76="Baja",'Mapa final'!$AD$76="Catastrófico"),CONCATENATE("R49C",'Mapa final'!$R$76),"")</f>
        <v/>
      </c>
      <c r="W204" s="173" t="str">
        <f>IF(AND('Mapa final'!$AB$77="Baja",'Mapa final'!$AD$77="Catastrófico"),CONCATENATE("R49C",'Mapa final'!$R$77),"")</f>
        <v/>
      </c>
      <c r="X204" s="174" t="str">
        <f>IF(AND('Mapa final'!$AB$78="Baja",'Mapa final'!$AD$78="Catastrófico"),CONCATENATE("R49C",'Mapa final'!$R$78),"")</f>
        <v/>
      </c>
      <c r="Y204" s="41"/>
      <c r="Z204" s="322"/>
      <c r="AA204" s="323"/>
      <c r="AB204" s="323"/>
      <c r="AC204" s="323"/>
      <c r="AD204" s="323"/>
      <c r="AE204" s="324"/>
      <c r="AF204" s="41"/>
      <c r="AG204" s="41"/>
      <c r="AH204" s="41"/>
      <c r="AI204" s="41"/>
      <c r="AJ204" s="41"/>
      <c r="AK204" s="41"/>
      <c r="AL204" s="41"/>
      <c r="AM204" s="41"/>
      <c r="AN204" s="41"/>
      <c r="AO204" s="41"/>
      <c r="AP204" s="41"/>
      <c r="AQ204" s="41"/>
      <c r="AR204" s="41"/>
      <c r="AS204" s="41"/>
      <c r="AT204" s="41"/>
      <c r="AU204" s="41"/>
      <c r="AV204" s="41"/>
      <c r="AW204" s="41"/>
      <c r="AX204" s="41"/>
      <c r="AY204" s="41"/>
      <c r="AZ204" s="41"/>
      <c r="BA204" s="41"/>
      <c r="BB204" s="41"/>
      <c r="BC204" s="41"/>
      <c r="BD204" s="41"/>
      <c r="BE204" s="41"/>
      <c r="BF204" s="41"/>
      <c r="BG204" s="41"/>
      <c r="BH204" s="41"/>
      <c r="BI204" s="41"/>
    </row>
    <row r="205" spans="1:65" ht="15" customHeight="1" thickBot="1" x14ac:dyDescent="0.3">
      <c r="A205" s="41"/>
      <c r="B205" s="308"/>
      <c r="C205" s="309"/>
      <c r="D205" s="310"/>
      <c r="E205" s="295"/>
      <c r="F205" s="294"/>
      <c r="G205" s="294"/>
      <c r="H205" s="294"/>
      <c r="I205" s="294"/>
      <c r="J205" s="190" t="str">
        <f>IF(AND('Mapa final'!$AB$79="Baja",'Mapa final'!$AD$79="Moderado"),CONCATENATE("R50C",'Mapa final'!$R$79),"")</f>
        <v/>
      </c>
      <c r="K205" s="191" t="str">
        <f>IF(AND('Mapa final'!$AB$80="Baja",'Mapa final'!$AD$80="Moderado"),CONCATENATE("R50C",'Mapa final'!$R$80),"")</f>
        <v/>
      </c>
      <c r="L205" s="192" t="str">
        <f>IF(AND('Mapa final'!$AB$81="Baja",'Mapa final'!$AD$81="Moderado"),CONCATENATE("R50C",'Mapa final'!$R$81),"")</f>
        <v/>
      </c>
      <c r="M205" s="178" t="str">
        <f>IF(AND('Mapa final'!$AB$79="Baja",'Mapa final'!$AD$79="Moderado"),CONCATENATE("R50C",'Mapa final'!$R$79),"")</f>
        <v/>
      </c>
      <c r="N205" s="179" t="str">
        <f>IF(AND('Mapa final'!$AB$80="Baja",'Mapa final'!$AD$80="Moderado"),CONCATENATE("R50C",'Mapa final'!$R$80),"")</f>
        <v/>
      </c>
      <c r="O205" s="180" t="str">
        <f>IF(AND('Mapa final'!$AB$81="Baja",'Mapa final'!$AD$81="Moderado"),CONCATENATE("R50C",'Mapa final'!$R$81),"")</f>
        <v/>
      </c>
      <c r="P205" s="178" t="str">
        <f>IF(AND('Mapa final'!$AB$79="Baja",'Mapa final'!$AD$79="Moderado"),CONCATENATE("R50C",'Mapa final'!$R$79),"")</f>
        <v/>
      </c>
      <c r="Q205" s="179" t="str">
        <f>IF(AND('Mapa final'!$AB$80="Baja",'Mapa final'!$AD$80="Moderado"),CONCATENATE("R50C",'Mapa final'!$R$80),"")</f>
        <v/>
      </c>
      <c r="R205" s="180" t="str">
        <f>IF(AND('Mapa final'!$AB$81="Baja",'Mapa final'!$AD$81="Moderado"),CONCATENATE("R50C",'Mapa final'!$R$81),"")</f>
        <v/>
      </c>
      <c r="S205" s="86" t="str">
        <f>IF(AND('Mapa final'!$AB$79="Baja",'Mapa final'!$AD$79="Mayor"),CONCATENATE("R50C",'Mapa final'!$R$79),"")</f>
        <v/>
      </c>
      <c r="T205" s="40" t="str">
        <f>IF(AND('Mapa final'!$AB$80="Baja",'Mapa final'!$AD$80="Mayor"),CONCATENATE("R50C",'Mapa final'!$R$80),"")</f>
        <v/>
      </c>
      <c r="U205" s="87" t="str">
        <f>IF(AND('Mapa final'!$AB$81="Baja",'Mapa final'!$AD$81="Mayor"),CONCATENATE("R50C",'Mapa final'!$R$81),"")</f>
        <v/>
      </c>
      <c r="V205" s="172" t="str">
        <f>IF(AND('Mapa final'!$AB$79="Baja",'Mapa final'!$AD$79="Catastrófico"),CONCATENATE("R50C",'Mapa final'!$R$79),"")</f>
        <v/>
      </c>
      <c r="W205" s="173" t="str">
        <f>IF(AND('Mapa final'!$AB$80="Baja",'Mapa final'!$AD$80="Catastrófico"),CONCATENATE("R50C",'Mapa final'!$R$80),"")</f>
        <v/>
      </c>
      <c r="X205" s="174" t="str">
        <f>IF(AND('Mapa final'!$AB$81="Baja",'Mapa final'!$AD$81="Catastrófico"),CONCATENATE("R50C",'Mapa final'!$R$81),"")</f>
        <v/>
      </c>
      <c r="Y205" s="41"/>
      <c r="Z205" s="322"/>
      <c r="AA205" s="323"/>
      <c r="AB205" s="323"/>
      <c r="AC205" s="323"/>
      <c r="AD205" s="323"/>
      <c r="AE205" s="324"/>
      <c r="AF205" s="41"/>
      <c r="AG205" s="41"/>
      <c r="AH205" s="41"/>
      <c r="AI205" s="41"/>
      <c r="AJ205" s="41"/>
      <c r="AK205" s="41"/>
      <c r="AL205" s="41"/>
      <c r="AM205" s="41"/>
      <c r="AN205" s="41"/>
      <c r="AO205" s="41"/>
      <c r="AP205" s="41"/>
      <c r="AQ205" s="41"/>
      <c r="AR205" s="41"/>
      <c r="AS205" s="41"/>
      <c r="AT205" s="41"/>
      <c r="AU205" s="41"/>
      <c r="AV205" s="41"/>
      <c r="AW205" s="41"/>
      <c r="AX205" s="41"/>
      <c r="AY205" s="41"/>
      <c r="AZ205" s="41"/>
      <c r="BA205" s="41"/>
      <c r="BB205" s="41"/>
      <c r="BC205" s="41"/>
      <c r="BD205" s="41"/>
      <c r="BE205" s="41"/>
      <c r="BF205" s="41"/>
      <c r="BG205" s="41"/>
      <c r="BH205" s="41"/>
      <c r="BI205" s="41"/>
    </row>
    <row r="206" spans="1:65" ht="16.5" customHeight="1" x14ac:dyDescent="0.25">
      <c r="A206" s="41"/>
      <c r="B206" s="308"/>
      <c r="C206" s="309"/>
      <c r="D206" s="310"/>
      <c r="E206" s="291" t="s">
        <v>104</v>
      </c>
      <c r="F206" s="292"/>
      <c r="G206" s="292"/>
      <c r="H206" s="292"/>
      <c r="I206" s="314"/>
      <c r="J206" s="184" t="str">
        <f ca="1">IF(AND('Mapa final'!$AB$7="Muy Baja",'Mapa final'!$AD$7="Moderado"),CONCATENATE("R1C",'Mapa final'!$R$7),"")</f>
        <v/>
      </c>
      <c r="K206" s="185" t="e">
        <f>IF(AND('Mapa final'!#REF!="Muy Baja",'Mapa final'!#REF!="Moderado"),CONCATENATE("R1C",'Mapa final'!#REF!),"")</f>
        <v>#REF!</v>
      </c>
      <c r="L206" s="186" t="e">
        <f>IF(AND('Mapa final'!#REF!="Muy Baja",'Mapa final'!#REF!="Moderado"),CONCATENATE("R1C",'Mapa final'!#REF!),"")</f>
        <v>#REF!</v>
      </c>
      <c r="M206" s="184" t="str">
        <f ca="1">IF(AND('Mapa final'!$AB$7="Muy Baja",'Mapa final'!$AD$7="Moderado"),CONCATENATE("R1C",'Mapa final'!$R$7),"")</f>
        <v/>
      </c>
      <c r="N206" s="185" t="e">
        <f>IF(AND('Mapa final'!#REF!="Muy Baja",'Mapa final'!#REF!="Moderado"),CONCATENATE("R1C",'Mapa final'!#REF!),"")</f>
        <v>#REF!</v>
      </c>
      <c r="O206" s="186" t="e">
        <f>IF(AND('Mapa final'!#REF!="Muy Baja",'Mapa final'!#REF!="Moderado"),CONCATENATE("R1C",'Mapa final'!#REF!),"")</f>
        <v>#REF!</v>
      </c>
      <c r="P206" s="175" t="str">
        <f ca="1">IF(AND('Mapa final'!$AB$7="Muy Baja",'Mapa final'!$AD$7="Moderado"),CONCATENATE("R1C",'Mapa final'!$R$7),"")</f>
        <v/>
      </c>
      <c r="Q206" s="176" t="e">
        <f>IF(AND('Mapa final'!#REF!="Muy Baja",'Mapa final'!#REF!="Moderado"),CONCATENATE("R1C",'Mapa final'!#REF!),"")</f>
        <v>#REF!</v>
      </c>
      <c r="R206" s="177" t="e">
        <f>IF(AND('Mapa final'!#REF!="Muy Baja",'Mapa final'!#REF!="Moderado"),CONCATENATE("R1C",'Mapa final'!#REF!),"")</f>
        <v>#REF!</v>
      </c>
      <c r="S206" s="83" t="str">
        <f ca="1">IF(AND('Mapa final'!$AB$7="Muy Baja",'Mapa final'!$AD$7="Mayor"),CONCATENATE("R1C",'Mapa final'!$R$7),"")</f>
        <v/>
      </c>
      <c r="T206" s="84" t="e">
        <f>IF(AND('Mapa final'!#REF!="Muy Baja",'Mapa final'!#REF!="Mayor"),CONCATENATE("R1C",'Mapa final'!#REF!),"")</f>
        <v>#REF!</v>
      </c>
      <c r="U206" s="85" t="e">
        <f>IF(AND('Mapa final'!#REF!="Muy Baja",'Mapa final'!#REF!="Mayor"),CONCATENATE("R1C",'Mapa final'!#REF!),"")</f>
        <v>#REF!</v>
      </c>
      <c r="V206" s="169" t="str">
        <f ca="1">IF(AND('Mapa final'!$AB$7="Muy Baja",'Mapa final'!$AD$7="Catastrófico"),CONCATENATE("R1C",'Mapa final'!$R$7),"")</f>
        <v/>
      </c>
      <c r="W206" s="170" t="e">
        <f>IF(AND('Mapa final'!#REF!="Muy Baja",'Mapa final'!#REF!="Catastrófico"),CONCATENATE("R1C",'Mapa final'!#REF!),"")</f>
        <v>#REF!</v>
      </c>
      <c r="X206" s="171" t="e">
        <f>IF(AND('Mapa final'!#REF!="Muy Baja",'Mapa final'!#REF!="Catastrófico"),CONCATENATE("R1C",'Mapa final'!#REF!),"")</f>
        <v>#REF!</v>
      </c>
      <c r="Y206" s="41"/>
      <c r="Z206" s="41"/>
      <c r="AA206" s="41"/>
      <c r="AB206" s="41"/>
      <c r="AC206" s="41"/>
      <c r="AD206" s="41"/>
      <c r="AE206" s="41"/>
      <c r="AF206" s="41"/>
      <c r="AG206" s="41"/>
      <c r="AH206" s="41"/>
      <c r="AI206" s="41"/>
      <c r="AJ206" s="41"/>
      <c r="AK206" s="41"/>
      <c r="AL206" s="41"/>
      <c r="AM206" s="41"/>
      <c r="AN206" s="41"/>
      <c r="AO206" s="41"/>
      <c r="AP206" s="41"/>
      <c r="AQ206" s="41"/>
      <c r="AR206" s="41"/>
      <c r="AS206" s="41"/>
      <c r="AT206" s="41"/>
      <c r="AU206" s="41"/>
      <c r="AV206" s="41"/>
      <c r="AW206" s="41"/>
      <c r="AX206" s="41"/>
      <c r="AY206" s="41"/>
      <c r="AZ206" s="41"/>
      <c r="BA206" s="41"/>
      <c r="BB206" s="41"/>
      <c r="BC206" s="41"/>
      <c r="BD206" s="41"/>
      <c r="BE206" s="41"/>
      <c r="BF206" s="41"/>
      <c r="BG206" s="41"/>
      <c r="BH206" s="41"/>
      <c r="BI206" s="41"/>
      <c r="BJ206" s="41"/>
      <c r="BK206" s="41"/>
      <c r="BL206" s="41"/>
      <c r="BM206" s="41"/>
    </row>
    <row r="207" spans="1:65" ht="15.75" x14ac:dyDescent="0.25">
      <c r="A207" s="41"/>
      <c r="B207" s="308"/>
      <c r="C207" s="309"/>
      <c r="D207" s="310"/>
      <c r="E207" s="293"/>
      <c r="F207" s="294"/>
      <c r="G207" s="294"/>
      <c r="H207" s="294"/>
      <c r="I207" s="315"/>
      <c r="J207" s="187" t="str">
        <f ca="1">IF(AND('Mapa final'!$AB$8="Muy Baja",'Mapa final'!$AD$8="Moderado"),CONCATENATE("R2C",'Mapa final'!$R$8),"")</f>
        <v/>
      </c>
      <c r="K207" s="188" t="e">
        <f>IF(AND('Mapa final'!#REF!="Muy Baja",'Mapa final'!#REF!="Moderado"),CONCATENATE("R2C",'Mapa final'!#REF!),"")</f>
        <v>#REF!</v>
      </c>
      <c r="L207" s="189" t="e">
        <f>IF(AND('Mapa final'!#REF!="Muy Baja",'Mapa final'!#REF!="Moderado"),CONCATENATE("R2C",'Mapa final'!#REF!),"")</f>
        <v>#REF!</v>
      </c>
      <c r="M207" s="187" t="str">
        <f ca="1">IF(AND('Mapa final'!$AB$8="Muy Baja",'Mapa final'!$AD$8="Moderado"),CONCATENATE("R2C",'Mapa final'!$R$8),"")</f>
        <v/>
      </c>
      <c r="N207" s="188" t="e">
        <f>IF(AND('Mapa final'!#REF!="Muy Baja",'Mapa final'!#REF!="Moderado"),CONCATENATE("R2C",'Mapa final'!#REF!),"")</f>
        <v>#REF!</v>
      </c>
      <c r="O207" s="189" t="e">
        <f>IF(AND('Mapa final'!#REF!="Muy Baja",'Mapa final'!#REF!="Moderado"),CONCATENATE("R2C",'Mapa final'!#REF!),"")</f>
        <v>#REF!</v>
      </c>
      <c r="P207" s="178" t="str">
        <f ca="1">IF(AND('Mapa final'!$AB$8="Muy Baja",'Mapa final'!$AD$8="Moderado"),CONCATENATE("R2C",'Mapa final'!$R$8),"")</f>
        <v/>
      </c>
      <c r="Q207" s="179" t="e">
        <f>IF(AND('Mapa final'!#REF!="Muy Baja",'Mapa final'!#REF!="Moderado"),CONCATENATE("R2C",'Mapa final'!#REF!),"")</f>
        <v>#REF!</v>
      </c>
      <c r="R207" s="180" t="e">
        <f>IF(AND('Mapa final'!#REF!="Muy Baja",'Mapa final'!#REF!="Moderado"),CONCATENATE("R2C",'Mapa final'!#REF!),"")</f>
        <v>#REF!</v>
      </c>
      <c r="S207" s="86" t="str">
        <f ca="1">IF(AND('Mapa final'!$AB$8="Muy Baja",'Mapa final'!$AD$8="Mayor"),CONCATENATE("R2C",'Mapa final'!$R$8),"")</f>
        <v/>
      </c>
      <c r="T207" s="40" t="e">
        <f>IF(AND('Mapa final'!#REF!="Muy Baja",'Mapa final'!#REF!="Mayor"),CONCATENATE("R2C",'Mapa final'!#REF!),"")</f>
        <v>#REF!</v>
      </c>
      <c r="U207" s="87" t="e">
        <f>IF(AND('Mapa final'!#REF!="Muy Baja",'Mapa final'!#REF!="Mayor"),CONCATENATE("R2C",'Mapa final'!#REF!),"")</f>
        <v>#REF!</v>
      </c>
      <c r="V207" s="172" t="str">
        <f ca="1">IF(AND('Mapa final'!$AB$8="Muy Baja",'Mapa final'!$AD$8="Catastrófico"),CONCATENATE("R2C",'Mapa final'!$R$8),"")</f>
        <v/>
      </c>
      <c r="W207" s="173" t="e">
        <f>IF(AND('Mapa final'!#REF!="Muy Baja",'Mapa final'!#REF!="Catastrófico"),CONCATENATE("R2C",'Mapa final'!#REF!),"")</f>
        <v>#REF!</v>
      </c>
      <c r="X207" s="174" t="e">
        <f>IF(AND('Mapa final'!#REF!="Muy Baja",'Mapa final'!#REF!="Catastrófico"),CONCATENATE("R2C",'Mapa final'!#REF!),"")</f>
        <v>#REF!</v>
      </c>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c r="BG207" s="41"/>
      <c r="BH207" s="41"/>
      <c r="BI207" s="41"/>
      <c r="BJ207" s="41"/>
      <c r="BK207" s="41"/>
      <c r="BL207" s="41"/>
      <c r="BM207" s="41"/>
    </row>
    <row r="208" spans="1:65" ht="15.75" x14ac:dyDescent="0.25">
      <c r="A208" s="41"/>
      <c r="B208" s="308"/>
      <c r="C208" s="309"/>
      <c r="D208" s="310"/>
      <c r="E208" s="293"/>
      <c r="F208" s="294"/>
      <c r="G208" s="294"/>
      <c r="H208" s="294"/>
      <c r="I208" s="315"/>
      <c r="J208" s="187" t="str">
        <f ca="1">IF(AND('Mapa final'!$AB$9="Muy Baja",'Mapa final'!$AD$9="Moderado"),CONCATENATE("R3C",'Mapa final'!$R$9),"")</f>
        <v/>
      </c>
      <c r="K208" s="188" t="e">
        <f>IF(AND('Mapa final'!#REF!="Muy Baja",'Mapa final'!#REF!="Moderado"),CONCATENATE("R3C",'Mapa final'!#REF!),"")</f>
        <v>#REF!</v>
      </c>
      <c r="L208" s="189" t="e">
        <f>IF(AND('Mapa final'!#REF!="Muy Baja",'Mapa final'!#REF!="Moderado"),CONCATENATE("R3C",'Mapa final'!#REF!),"")</f>
        <v>#REF!</v>
      </c>
      <c r="M208" s="187" t="str">
        <f ca="1">IF(AND('Mapa final'!$AB$9="Muy Baja",'Mapa final'!$AD$9="Moderado"),CONCATENATE("R3C",'Mapa final'!$R$9),"")</f>
        <v/>
      </c>
      <c r="N208" s="188" t="e">
        <f>IF(AND('Mapa final'!#REF!="Muy Baja",'Mapa final'!#REF!="Moderado"),CONCATENATE("R3C",'Mapa final'!#REF!),"")</f>
        <v>#REF!</v>
      </c>
      <c r="O208" s="189" t="e">
        <f>IF(AND('Mapa final'!#REF!="Muy Baja",'Mapa final'!#REF!="Moderado"),CONCATENATE("R3C",'Mapa final'!#REF!),"")</f>
        <v>#REF!</v>
      </c>
      <c r="P208" s="178" t="str">
        <f ca="1">IF(AND('Mapa final'!$AB$9="Muy Baja",'Mapa final'!$AD$9="Moderado"),CONCATENATE("R3C",'Mapa final'!$R$9),"")</f>
        <v/>
      </c>
      <c r="Q208" s="179" t="e">
        <f>IF(AND('Mapa final'!#REF!="Muy Baja",'Mapa final'!#REF!="Moderado"),CONCATENATE("R3C",'Mapa final'!#REF!),"")</f>
        <v>#REF!</v>
      </c>
      <c r="R208" s="180" t="e">
        <f>IF(AND('Mapa final'!#REF!="Muy Baja",'Mapa final'!#REF!="Moderado"),CONCATENATE("R3C",'Mapa final'!#REF!),"")</f>
        <v>#REF!</v>
      </c>
      <c r="S208" s="86" t="str">
        <f ca="1">IF(AND('Mapa final'!$AB$9="Muy Baja",'Mapa final'!$AD$9="Mayor"),CONCATENATE("R3C",'Mapa final'!$R$9),"")</f>
        <v/>
      </c>
      <c r="T208" s="40" t="e">
        <f>IF(AND('Mapa final'!#REF!="Muy Baja",'Mapa final'!#REF!="Mayor"),CONCATENATE("R3C",'Mapa final'!#REF!),"")</f>
        <v>#REF!</v>
      </c>
      <c r="U208" s="87" t="e">
        <f>IF(AND('Mapa final'!#REF!="Muy Baja",'Mapa final'!#REF!="Mayor"),CONCATENATE("R3C",'Mapa final'!#REF!),"")</f>
        <v>#REF!</v>
      </c>
      <c r="V208" s="172" t="str">
        <f ca="1">IF(AND('Mapa final'!$AB$9="Muy Baja",'Mapa final'!$AD$9="Catastrófico"),CONCATENATE("R3C",'Mapa final'!$R$9),"")</f>
        <v/>
      </c>
      <c r="W208" s="173" t="e">
        <f>IF(AND('Mapa final'!#REF!="Muy Baja",'Mapa final'!#REF!="Catastrófico"),CONCATENATE("R3C",'Mapa final'!#REF!),"")</f>
        <v>#REF!</v>
      </c>
      <c r="X208" s="174" t="e">
        <f>IF(AND('Mapa final'!#REF!="Muy Baja",'Mapa final'!#REF!="Catastrófico"),CONCATENATE("R3C",'Mapa final'!#REF!),"")</f>
        <v>#REF!</v>
      </c>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c r="BE208" s="41"/>
      <c r="BF208" s="41"/>
      <c r="BG208" s="41"/>
      <c r="BH208" s="41"/>
      <c r="BI208" s="41"/>
      <c r="BJ208" s="41"/>
      <c r="BK208" s="41"/>
      <c r="BL208" s="41"/>
      <c r="BM208" s="41"/>
    </row>
    <row r="209" spans="1:65" ht="15.75" x14ac:dyDescent="0.25">
      <c r="A209" s="41"/>
      <c r="B209" s="308"/>
      <c r="C209" s="309"/>
      <c r="D209" s="310"/>
      <c r="E209" s="293"/>
      <c r="F209" s="294"/>
      <c r="G209" s="294"/>
      <c r="H209" s="294"/>
      <c r="I209" s="315"/>
      <c r="J209" s="187" t="str">
        <f ca="1">IF(AND('Mapa final'!$AB$10="Muy Baja",'Mapa final'!$AD$10="Moderado"),CONCATENATE("R4C",'Mapa final'!$R$10),"")</f>
        <v>R4C1</v>
      </c>
      <c r="K209" s="188" t="e">
        <f>IF(AND('Mapa final'!#REF!="Muy Baja",'Mapa final'!#REF!="Moderado"),CONCATENATE("R4C",'Mapa final'!#REF!),"")</f>
        <v>#REF!</v>
      </c>
      <c r="L209" s="189" t="e">
        <f>IF(AND('Mapa final'!#REF!="Muy Baja",'Mapa final'!#REF!="Moderado"),CONCATENATE("R4C",'Mapa final'!#REF!),"")</f>
        <v>#REF!</v>
      </c>
      <c r="M209" s="187" t="str">
        <f ca="1">IF(AND('Mapa final'!$AB$10="Muy Baja",'Mapa final'!$AD$10="Moderado"),CONCATENATE("R4C",'Mapa final'!$R$10),"")</f>
        <v>R4C1</v>
      </c>
      <c r="N209" s="188" t="e">
        <f>IF(AND('Mapa final'!#REF!="Muy Baja",'Mapa final'!#REF!="Moderado"),CONCATENATE("R4C",'Mapa final'!#REF!),"")</f>
        <v>#REF!</v>
      </c>
      <c r="O209" s="189" t="e">
        <f>IF(AND('Mapa final'!#REF!="Muy Baja",'Mapa final'!#REF!="Moderado"),CONCATENATE("R4C",'Mapa final'!#REF!),"")</f>
        <v>#REF!</v>
      </c>
      <c r="P209" s="178" t="str">
        <f ca="1">IF(AND('Mapa final'!$AB$10="Muy Baja",'Mapa final'!$AD$10="Moderado"),CONCATENATE("R4C",'Mapa final'!$R$10),"")</f>
        <v>R4C1</v>
      </c>
      <c r="Q209" s="179" t="e">
        <f>IF(AND('Mapa final'!#REF!="Muy Baja",'Mapa final'!#REF!="Moderado"),CONCATENATE("R4C",'Mapa final'!#REF!),"")</f>
        <v>#REF!</v>
      </c>
      <c r="R209" s="180" t="e">
        <f>IF(AND('Mapa final'!#REF!="Muy Baja",'Mapa final'!#REF!="Moderado"),CONCATENATE("R4C",'Mapa final'!#REF!),"")</f>
        <v>#REF!</v>
      </c>
      <c r="S209" s="86" t="str">
        <f ca="1">IF(AND('Mapa final'!$AB$10="Muy Baja",'Mapa final'!$AD$10="Mayor"),CONCATENATE("R4C",'Mapa final'!$R$10),"")</f>
        <v/>
      </c>
      <c r="T209" s="40" t="e">
        <f>IF(AND('Mapa final'!#REF!="Muy Baja",'Mapa final'!#REF!="Mayor"),CONCATENATE("R4C",'Mapa final'!#REF!),"")</f>
        <v>#REF!</v>
      </c>
      <c r="U209" s="87" t="e">
        <f>IF(AND('Mapa final'!#REF!="Muy Baja",'Mapa final'!#REF!="Mayor"),CONCATENATE("R4C",'Mapa final'!#REF!),"")</f>
        <v>#REF!</v>
      </c>
      <c r="V209" s="172" t="str">
        <f ca="1">IF(AND('Mapa final'!$AB$10="Muy Baja",'Mapa final'!$AD$10="Catastrófico"),CONCATENATE("R4C",'Mapa final'!$R$10),"")</f>
        <v/>
      </c>
      <c r="W209" s="173" t="e">
        <f>IF(AND('Mapa final'!#REF!="Muy Baja",'Mapa final'!#REF!="Catastrófico"),CONCATENATE("R4C",'Mapa final'!#REF!),"")</f>
        <v>#REF!</v>
      </c>
      <c r="X209" s="174" t="e">
        <f>IF(AND('Mapa final'!#REF!="Muy Baja",'Mapa final'!#REF!="Catastrófico"),CONCATENATE("R4C",'Mapa final'!#REF!),"")</f>
        <v>#REF!</v>
      </c>
      <c r="Y209" s="41"/>
      <c r="Z209" s="41"/>
      <c r="AA209" s="41"/>
      <c r="AB209" s="41"/>
      <c r="AC209" s="41"/>
      <c r="AD209" s="41"/>
      <c r="AE209" s="41"/>
      <c r="AF209" s="41"/>
      <c r="AG209" s="41"/>
      <c r="AH209" s="41"/>
      <c r="AI209" s="41"/>
      <c r="AJ209" s="41"/>
      <c r="AK209" s="41"/>
      <c r="AL209" s="41"/>
      <c r="AM209" s="41"/>
      <c r="AN209" s="41"/>
      <c r="AO209" s="41"/>
      <c r="AP209" s="41"/>
      <c r="AQ209" s="41"/>
      <c r="AR209" s="41"/>
      <c r="AS209" s="41"/>
      <c r="AT209" s="41"/>
      <c r="AU209" s="41"/>
      <c r="AV209" s="41"/>
      <c r="AW209" s="41"/>
      <c r="AX209" s="41"/>
      <c r="AY209" s="41"/>
      <c r="AZ209" s="41"/>
      <c r="BA209" s="41"/>
      <c r="BB209" s="41"/>
      <c r="BC209" s="41"/>
      <c r="BD209" s="41"/>
      <c r="BE209" s="41"/>
      <c r="BF209" s="41"/>
      <c r="BG209" s="41"/>
      <c r="BH209" s="41"/>
      <c r="BI209" s="41"/>
      <c r="BJ209" s="41"/>
      <c r="BK209" s="41"/>
      <c r="BL209" s="41"/>
      <c r="BM209" s="41"/>
    </row>
    <row r="210" spans="1:65" ht="15.75" x14ac:dyDescent="0.25">
      <c r="A210" s="41"/>
      <c r="B210" s="308"/>
      <c r="C210" s="309"/>
      <c r="D210" s="310"/>
      <c r="E210" s="293"/>
      <c r="F210" s="294"/>
      <c r="G210" s="294"/>
      <c r="H210" s="294"/>
      <c r="I210" s="315"/>
      <c r="J210" s="187" t="str">
        <f ca="1">IF(AND('Mapa final'!$AB$11="Muy Baja",'Mapa final'!$AD$11="Moderado"),CONCATENATE("R5C",'Mapa final'!$R$11),"")</f>
        <v>R5C1</v>
      </c>
      <c r="K210" s="188" t="e">
        <f>IF(AND('Mapa final'!#REF!="Muy Baja",'Mapa final'!#REF!="Moderado"),CONCATENATE("R5C",'Mapa final'!#REF!),"")</f>
        <v>#REF!</v>
      </c>
      <c r="L210" s="189" t="e">
        <f>IF(AND('Mapa final'!#REF!="Muy Baja",'Mapa final'!#REF!="Moderado"),CONCATENATE("R5C",'Mapa final'!#REF!),"")</f>
        <v>#REF!</v>
      </c>
      <c r="M210" s="187" t="str">
        <f ca="1">IF(AND('Mapa final'!$AB$11="Muy Baja",'Mapa final'!$AD$11="Moderado"),CONCATENATE("R5C",'Mapa final'!$R$11),"")</f>
        <v>R5C1</v>
      </c>
      <c r="N210" s="188" t="e">
        <f>IF(AND('Mapa final'!#REF!="Muy Baja",'Mapa final'!#REF!="Moderado"),CONCATENATE("R5C",'Mapa final'!#REF!),"")</f>
        <v>#REF!</v>
      </c>
      <c r="O210" s="189" t="e">
        <f>IF(AND('Mapa final'!#REF!="Muy Baja",'Mapa final'!#REF!="Moderado"),CONCATENATE("R5C",'Mapa final'!#REF!),"")</f>
        <v>#REF!</v>
      </c>
      <c r="P210" s="178" t="str">
        <f ca="1">IF(AND('Mapa final'!$AB$11="Muy Baja",'Mapa final'!$AD$11="Moderado"),CONCATENATE("R5C",'Mapa final'!$R$11),"")</f>
        <v>R5C1</v>
      </c>
      <c r="Q210" s="179" t="e">
        <f>IF(AND('Mapa final'!#REF!="Muy Baja",'Mapa final'!#REF!="Moderado"),CONCATENATE("R5C",'Mapa final'!#REF!),"")</f>
        <v>#REF!</v>
      </c>
      <c r="R210" s="180" t="e">
        <f>IF(AND('Mapa final'!#REF!="Muy Baja",'Mapa final'!#REF!="Moderado"),CONCATENATE("R5C",'Mapa final'!#REF!),"")</f>
        <v>#REF!</v>
      </c>
      <c r="S210" s="86" t="str">
        <f ca="1">IF(AND('Mapa final'!$AB$11="Muy Baja",'Mapa final'!$AD$11="Mayor"),CONCATENATE("R5C",'Mapa final'!$R$11),"")</f>
        <v/>
      </c>
      <c r="T210" s="40" t="e">
        <f>IF(AND('Mapa final'!#REF!="Muy Baja",'Mapa final'!#REF!="Mayor"),CONCATENATE("R5C",'Mapa final'!#REF!),"")</f>
        <v>#REF!</v>
      </c>
      <c r="U210" s="87" t="e">
        <f>IF(AND('Mapa final'!#REF!="Muy Baja",'Mapa final'!#REF!="Mayor"),CONCATENATE("R5C",'Mapa final'!#REF!),"")</f>
        <v>#REF!</v>
      </c>
      <c r="V210" s="172" t="str">
        <f ca="1">IF(AND('Mapa final'!$AB$11="Muy Baja",'Mapa final'!$AD$11="Catastrófico"),CONCATENATE("R5C",'Mapa final'!$R$11),"")</f>
        <v/>
      </c>
      <c r="W210" s="173" t="e">
        <f>IF(AND('Mapa final'!#REF!="Muy Baja",'Mapa final'!#REF!="Catastrófico"),CONCATENATE("R5C",'Mapa final'!#REF!),"")</f>
        <v>#REF!</v>
      </c>
      <c r="X210" s="174" t="e">
        <f>IF(AND('Mapa final'!#REF!="Muy Baja",'Mapa final'!#REF!="Catastrófico"),CONCATENATE("R5C",'Mapa final'!#REF!),"")</f>
        <v>#REF!</v>
      </c>
      <c r="Y210" s="41"/>
      <c r="Z210" s="41"/>
      <c r="AA210" s="41"/>
      <c r="AB210" s="41"/>
      <c r="AC210" s="41"/>
      <c r="AD210" s="41"/>
      <c r="AE210" s="41"/>
      <c r="AF210" s="41"/>
      <c r="AG210" s="41"/>
      <c r="AH210" s="41"/>
      <c r="AI210" s="41"/>
      <c r="AJ210" s="41"/>
      <c r="AK210" s="41"/>
      <c r="AL210" s="41"/>
      <c r="AM210" s="41"/>
      <c r="AN210" s="41"/>
      <c r="AO210" s="41"/>
      <c r="AP210" s="41"/>
      <c r="AQ210" s="41"/>
      <c r="AR210" s="41"/>
      <c r="AS210" s="41"/>
      <c r="AT210" s="41"/>
      <c r="AU210" s="41"/>
      <c r="AV210" s="41"/>
      <c r="AW210" s="41"/>
      <c r="AX210" s="41"/>
      <c r="AY210" s="41"/>
      <c r="AZ210" s="41"/>
      <c r="BA210" s="41"/>
      <c r="BB210" s="41"/>
      <c r="BC210" s="41"/>
      <c r="BD210" s="41"/>
      <c r="BE210" s="41"/>
      <c r="BF210" s="41"/>
      <c r="BG210" s="41"/>
      <c r="BH210" s="41"/>
      <c r="BI210" s="41"/>
      <c r="BJ210" s="41"/>
      <c r="BK210" s="41"/>
      <c r="BL210" s="41"/>
      <c r="BM210" s="41"/>
    </row>
    <row r="211" spans="1:65" ht="15.75" x14ac:dyDescent="0.25">
      <c r="A211" s="41"/>
      <c r="B211" s="308"/>
      <c r="C211" s="309"/>
      <c r="D211" s="310"/>
      <c r="E211" s="293"/>
      <c r="F211" s="294"/>
      <c r="G211" s="294"/>
      <c r="H211" s="294"/>
      <c r="I211" s="315"/>
      <c r="J211" s="187" t="str">
        <f ca="1">IF(AND('Mapa final'!$AB$12="Muy Baja",'Mapa final'!$AD$12="Moderado"),CONCATENATE("R6C",'Mapa final'!$R$12),"")</f>
        <v/>
      </c>
      <c r="K211" s="188" t="e">
        <f>IF(AND('Mapa final'!#REF!="Muy Baja",'Mapa final'!#REF!="Moderado"),CONCATENATE("R6C",'Mapa final'!#REF!),"")</f>
        <v>#REF!</v>
      </c>
      <c r="L211" s="189" t="e">
        <f>IF(AND('Mapa final'!#REF!="Muy Baja",'Mapa final'!#REF!="Moderado"),CONCATENATE("R6C",'Mapa final'!#REF!),"")</f>
        <v>#REF!</v>
      </c>
      <c r="M211" s="187" t="str">
        <f ca="1">IF(AND('Mapa final'!$AB$12="Muy Baja",'Mapa final'!$AD$12="Moderado"),CONCATENATE("R6C",'Mapa final'!$R$12),"")</f>
        <v/>
      </c>
      <c r="N211" s="188" t="e">
        <f>IF(AND('Mapa final'!#REF!="Muy Baja",'Mapa final'!#REF!="Moderado"),CONCATENATE("R6C",'Mapa final'!#REF!),"")</f>
        <v>#REF!</v>
      </c>
      <c r="O211" s="189" t="e">
        <f>IF(AND('Mapa final'!#REF!="Muy Baja",'Mapa final'!#REF!="Moderado"),CONCATENATE("R6C",'Mapa final'!#REF!),"")</f>
        <v>#REF!</v>
      </c>
      <c r="P211" s="178" t="str">
        <f ca="1">IF(AND('Mapa final'!$AB$12="Muy Baja",'Mapa final'!$AD$12="Moderado"),CONCATENATE("R6C",'Mapa final'!$R$12),"")</f>
        <v/>
      </c>
      <c r="Q211" s="179" t="e">
        <f>IF(AND('Mapa final'!#REF!="Muy Baja",'Mapa final'!#REF!="Moderado"),CONCATENATE("R6C",'Mapa final'!#REF!),"")</f>
        <v>#REF!</v>
      </c>
      <c r="R211" s="180" t="e">
        <f>IF(AND('Mapa final'!#REF!="Muy Baja",'Mapa final'!#REF!="Moderado"),CONCATENATE("R6C",'Mapa final'!#REF!),"")</f>
        <v>#REF!</v>
      </c>
      <c r="S211" s="86" t="str">
        <f ca="1">IF(AND('Mapa final'!$AB$12="Muy Baja",'Mapa final'!$AD$12="Mayor"),CONCATENATE("R6C",'Mapa final'!$R$12),"")</f>
        <v/>
      </c>
      <c r="T211" s="40" t="e">
        <f>IF(AND('Mapa final'!#REF!="Muy Baja",'Mapa final'!#REF!="Mayor"),CONCATENATE("R6C",'Mapa final'!#REF!),"")</f>
        <v>#REF!</v>
      </c>
      <c r="U211" s="87" t="e">
        <f>IF(AND('Mapa final'!#REF!="Muy Baja",'Mapa final'!#REF!="Mayor"),CONCATENATE("R6C",'Mapa final'!#REF!),"")</f>
        <v>#REF!</v>
      </c>
      <c r="V211" s="172" t="str">
        <f ca="1">IF(AND('Mapa final'!$AB$12="Muy Baja",'Mapa final'!$AD$12="Catastrófico"),CONCATENATE("R6C",'Mapa final'!$R$12),"")</f>
        <v/>
      </c>
      <c r="W211" s="173" t="e">
        <f>IF(AND('Mapa final'!#REF!="Muy Baja",'Mapa final'!#REF!="Catastrófico"),CONCATENATE("R6C",'Mapa final'!#REF!),"")</f>
        <v>#REF!</v>
      </c>
      <c r="X211" s="174" t="e">
        <f>IF(AND('Mapa final'!#REF!="Muy Baja",'Mapa final'!#REF!="Catastrófico"),CONCATENATE("R6C",'Mapa final'!#REF!),"")</f>
        <v>#REF!</v>
      </c>
      <c r="Y211" s="41"/>
      <c r="Z211" s="41"/>
      <c r="AA211" s="41"/>
      <c r="AB211" s="41"/>
      <c r="AC211" s="41"/>
      <c r="AD211" s="41"/>
      <c r="AE211" s="41"/>
      <c r="AF211" s="41"/>
      <c r="AG211" s="41"/>
      <c r="AH211" s="41"/>
      <c r="AI211" s="41"/>
      <c r="AJ211" s="41"/>
      <c r="AK211" s="41"/>
      <c r="AL211" s="41"/>
      <c r="AM211" s="41"/>
      <c r="AN211" s="41"/>
      <c r="AO211" s="41"/>
      <c r="AP211" s="41"/>
      <c r="AQ211" s="41"/>
      <c r="AR211" s="41"/>
      <c r="AS211" s="41"/>
      <c r="AT211" s="41"/>
      <c r="AU211" s="41"/>
      <c r="AV211" s="41"/>
      <c r="AW211" s="41"/>
      <c r="AX211" s="41"/>
      <c r="AY211" s="41"/>
      <c r="AZ211" s="41"/>
      <c r="BA211" s="41"/>
      <c r="BB211" s="41"/>
      <c r="BC211" s="41"/>
      <c r="BD211" s="41"/>
      <c r="BE211" s="41"/>
      <c r="BF211" s="41"/>
      <c r="BG211" s="41"/>
      <c r="BH211" s="41"/>
      <c r="BI211" s="41"/>
      <c r="BJ211" s="41"/>
      <c r="BK211" s="41"/>
      <c r="BL211" s="41"/>
      <c r="BM211" s="41"/>
    </row>
    <row r="212" spans="1:65" ht="15.75" x14ac:dyDescent="0.25">
      <c r="A212" s="41"/>
      <c r="B212" s="308"/>
      <c r="C212" s="309"/>
      <c r="D212" s="310"/>
      <c r="E212" s="293"/>
      <c r="F212" s="294"/>
      <c r="G212" s="294"/>
      <c r="H212" s="294"/>
      <c r="I212" s="315"/>
      <c r="J212" s="187" t="str">
        <f ca="1">IF(AND('Mapa final'!$AB$13="Muy Baja",'Mapa final'!$AD$13="Moderado"),CONCATENATE("R7C",'Mapa final'!$R$13),"")</f>
        <v/>
      </c>
      <c r="K212" s="188" t="str">
        <f>IF(AND('Mapa final'!$AB$14="Muy Baja",'Mapa final'!$AD$14="Moderado"),CONCATENATE("R7C",'Mapa final'!$R$14),"")</f>
        <v/>
      </c>
      <c r="L212" s="189" t="e">
        <f>IF(AND('Mapa final'!#REF!="Muy Baja",'Mapa final'!#REF!="Moderado"),CONCATENATE("R7C",'Mapa final'!#REF!),"")</f>
        <v>#REF!</v>
      </c>
      <c r="M212" s="187" t="str">
        <f ca="1">IF(AND('Mapa final'!$AB$13="Muy Baja",'Mapa final'!$AD$13="Moderado"),CONCATENATE("R7C",'Mapa final'!$R$13),"")</f>
        <v/>
      </c>
      <c r="N212" s="188" t="str">
        <f>IF(AND('Mapa final'!$AB$14="Muy Baja",'Mapa final'!$AD$14="Moderado"),CONCATENATE("R7C",'Mapa final'!$R$14),"")</f>
        <v/>
      </c>
      <c r="O212" s="189" t="e">
        <f>IF(AND('Mapa final'!#REF!="Muy Baja",'Mapa final'!#REF!="Moderado"),CONCATENATE("R7C",'Mapa final'!#REF!),"")</f>
        <v>#REF!</v>
      </c>
      <c r="P212" s="178" t="str">
        <f ca="1">IF(AND('Mapa final'!$AB$13="Muy Baja",'Mapa final'!$AD$13="Moderado"),CONCATENATE("R7C",'Mapa final'!$R$13),"")</f>
        <v/>
      </c>
      <c r="Q212" s="179" t="str">
        <f>IF(AND('Mapa final'!$AB$14="Muy Baja",'Mapa final'!$AD$14="Moderado"),CONCATENATE("R7C",'Mapa final'!$R$14),"")</f>
        <v/>
      </c>
      <c r="R212" s="180" t="e">
        <f>IF(AND('Mapa final'!#REF!="Muy Baja",'Mapa final'!#REF!="Moderado"),CONCATENATE("R7C",'Mapa final'!#REF!),"")</f>
        <v>#REF!</v>
      </c>
      <c r="S212" s="86" t="str">
        <f ca="1">IF(AND('Mapa final'!$AB$13="Muy Baja",'Mapa final'!$AD$13="Mayor"),CONCATENATE("R7C",'Mapa final'!$R$13),"")</f>
        <v/>
      </c>
      <c r="T212" s="40" t="str">
        <f>IF(AND('Mapa final'!$AB$14="Muy Baja",'Mapa final'!$AD$14="Mayor"),CONCATENATE("R7C",'Mapa final'!$R$14),"")</f>
        <v/>
      </c>
      <c r="U212" s="87" t="e">
        <f>IF(AND('Mapa final'!#REF!="Muy Baja",'Mapa final'!#REF!="Mayor"),CONCATENATE("R7C",'Mapa final'!#REF!),"")</f>
        <v>#REF!</v>
      </c>
      <c r="V212" s="172" t="str">
        <f ca="1">IF(AND('Mapa final'!$AB$13="Muy Baja",'Mapa final'!$AD$13="Catastrófico"),CONCATENATE("R7C",'Mapa final'!$R$13),"")</f>
        <v/>
      </c>
      <c r="W212" s="173" t="str">
        <f>IF(AND('Mapa final'!$AB$14="Muy Baja",'Mapa final'!$AD$14="Catastrófico"),CONCATENATE("R7C",'Mapa final'!$R$14),"")</f>
        <v/>
      </c>
      <c r="X212" s="174" t="e">
        <f>IF(AND('Mapa final'!#REF!="Muy Baja",'Mapa final'!#REF!="Catastrófico"),CONCATENATE("R7C",'Mapa final'!#REF!),"")</f>
        <v>#REF!</v>
      </c>
      <c r="Y212" s="41"/>
      <c r="Z212" s="41"/>
      <c r="AA212" s="41"/>
      <c r="AB212" s="41"/>
      <c r="AC212" s="41"/>
      <c r="AD212" s="41"/>
      <c r="AE212" s="41"/>
      <c r="AF212" s="41"/>
      <c r="AG212" s="41"/>
      <c r="AH212" s="41"/>
      <c r="AI212" s="41"/>
      <c r="AJ212" s="41"/>
      <c r="AK212" s="41"/>
      <c r="AL212" s="41"/>
      <c r="AM212" s="41"/>
      <c r="AN212" s="41"/>
      <c r="AO212" s="41"/>
      <c r="AP212" s="41"/>
      <c r="AQ212" s="41"/>
      <c r="AR212" s="41"/>
      <c r="AS212" s="41"/>
      <c r="AT212" s="41"/>
      <c r="AU212" s="41"/>
      <c r="AV212" s="41"/>
      <c r="AW212" s="41"/>
      <c r="AX212" s="41"/>
      <c r="AY212" s="41"/>
      <c r="AZ212" s="41"/>
      <c r="BA212" s="41"/>
      <c r="BB212" s="41"/>
      <c r="BC212" s="41"/>
      <c r="BD212" s="41"/>
      <c r="BE212" s="41"/>
      <c r="BF212" s="41"/>
      <c r="BG212" s="41"/>
      <c r="BH212" s="41"/>
      <c r="BI212" s="41"/>
      <c r="BJ212" s="41"/>
      <c r="BK212" s="41"/>
      <c r="BL212" s="41"/>
      <c r="BM212" s="41"/>
    </row>
    <row r="213" spans="1:65" ht="15.75" x14ac:dyDescent="0.25">
      <c r="A213" s="41"/>
      <c r="B213" s="308"/>
      <c r="C213" s="309"/>
      <c r="D213" s="310"/>
      <c r="E213" s="293"/>
      <c r="F213" s="294"/>
      <c r="G213" s="294"/>
      <c r="H213" s="294"/>
      <c r="I213" s="315"/>
      <c r="J213" s="187" t="str">
        <f ca="1">IF(AND('Mapa final'!$AB$15="Muy Baja",'Mapa final'!$AD$15="Moderado"),CONCATENATE("R8C",'Mapa final'!$R$15),"")</f>
        <v/>
      </c>
      <c r="K213" s="188" t="str">
        <f>IF(AND('Mapa final'!$AB$16="Muy Baja",'Mapa final'!$AD$16="Moderado"),CONCATENATE("R8C",'Mapa final'!$R$16),"")</f>
        <v/>
      </c>
      <c r="L213" s="189" t="str">
        <f>IF(AND('Mapa final'!$AB$17="Muy Baja",'Mapa final'!$AD$17="Moderado"),CONCATENATE("R8C",'Mapa final'!$R$17),"")</f>
        <v/>
      </c>
      <c r="M213" s="187" t="str">
        <f ca="1">IF(AND('Mapa final'!$AB$15="Muy Baja",'Mapa final'!$AD$15="Moderado"),CONCATENATE("R8C",'Mapa final'!$R$15),"")</f>
        <v/>
      </c>
      <c r="N213" s="188" t="str">
        <f>IF(AND('Mapa final'!$AB$16="Muy Baja",'Mapa final'!$AD$16="Moderado"),CONCATENATE("R8C",'Mapa final'!$R$16),"")</f>
        <v/>
      </c>
      <c r="O213" s="189" t="str">
        <f>IF(AND('Mapa final'!$AB$17="Muy Baja",'Mapa final'!$AD$17="Moderado"),CONCATENATE("R8C",'Mapa final'!$R$17),"")</f>
        <v/>
      </c>
      <c r="P213" s="178" t="str">
        <f ca="1">IF(AND('Mapa final'!$AB$15="Muy Baja",'Mapa final'!$AD$15="Moderado"),CONCATENATE("R8C",'Mapa final'!$R$15),"")</f>
        <v/>
      </c>
      <c r="Q213" s="179" t="str">
        <f>IF(AND('Mapa final'!$AB$16="Muy Baja",'Mapa final'!$AD$16="Moderado"),CONCATENATE("R8C",'Mapa final'!$R$16),"")</f>
        <v/>
      </c>
      <c r="R213" s="180" t="str">
        <f>IF(AND('Mapa final'!$AB$17="Muy Baja",'Mapa final'!$AD$17="Moderado"),CONCATENATE("R8C",'Mapa final'!$R$17),"")</f>
        <v/>
      </c>
      <c r="S213" s="86" t="str">
        <f ca="1">IF(AND('Mapa final'!$AB$15="Muy Baja",'Mapa final'!$AD$15="Mayor"),CONCATENATE("R8C",'Mapa final'!$R$15),"")</f>
        <v/>
      </c>
      <c r="T213" s="40" t="str">
        <f>IF(AND('Mapa final'!$AB$16="Muy Baja",'Mapa final'!$AD$16="Mayor"),CONCATENATE("R8C",'Mapa final'!$R$16),"")</f>
        <v/>
      </c>
      <c r="U213" s="87" t="str">
        <f>IF(AND('Mapa final'!$AB$17="Muy Baja",'Mapa final'!$AD$17="Mayor"),CONCATENATE("R8C",'Mapa final'!$R$17),"")</f>
        <v/>
      </c>
      <c r="V213" s="172" t="str">
        <f ca="1">IF(AND('Mapa final'!$AB$15="Muy Baja",'Mapa final'!$AD$15="Catastrófico"),CONCATENATE("R8C",'Mapa final'!$R$15),"")</f>
        <v/>
      </c>
      <c r="W213" s="173" t="str">
        <f>IF(AND('Mapa final'!$AB$16="Muy Baja",'Mapa final'!$AD$16="Catastrófico"),CONCATENATE("R8C",'Mapa final'!$R$16),"")</f>
        <v/>
      </c>
      <c r="X213" s="174" t="str">
        <f>IF(AND('Mapa final'!$AB$17="Muy Baja",'Mapa final'!$AD$17="Catastrófico"),CONCATENATE("R8C",'Mapa final'!$R$17),"")</f>
        <v/>
      </c>
      <c r="Y213" s="41"/>
      <c r="Z213" s="41"/>
      <c r="AA213" s="41"/>
      <c r="AB213" s="41"/>
      <c r="AC213" s="41"/>
      <c r="AD213" s="41"/>
      <c r="AE213" s="41"/>
      <c r="AF213" s="41"/>
      <c r="AG213" s="41"/>
      <c r="AH213" s="41"/>
      <c r="AI213" s="41"/>
      <c r="AJ213" s="41"/>
      <c r="AK213" s="41"/>
      <c r="AL213" s="41"/>
      <c r="AM213" s="41"/>
      <c r="AN213" s="41"/>
      <c r="AO213" s="41"/>
      <c r="AP213" s="41"/>
      <c r="AQ213" s="41"/>
      <c r="AR213" s="41"/>
      <c r="AS213" s="41"/>
      <c r="AT213" s="41"/>
      <c r="AU213" s="41"/>
      <c r="AV213" s="41"/>
      <c r="AW213" s="41"/>
      <c r="AX213" s="41"/>
      <c r="AY213" s="41"/>
      <c r="AZ213" s="41"/>
      <c r="BA213" s="41"/>
      <c r="BB213" s="41"/>
      <c r="BC213" s="41"/>
      <c r="BD213" s="41"/>
      <c r="BE213" s="41"/>
      <c r="BF213" s="41"/>
      <c r="BG213" s="41"/>
      <c r="BH213" s="41"/>
      <c r="BI213" s="41"/>
      <c r="BJ213" s="41"/>
      <c r="BK213" s="41"/>
      <c r="BL213" s="41"/>
      <c r="BM213" s="41"/>
    </row>
    <row r="214" spans="1:65" ht="15.75" x14ac:dyDescent="0.25">
      <c r="A214" s="41"/>
      <c r="B214" s="308"/>
      <c r="C214" s="309"/>
      <c r="D214" s="310"/>
      <c r="E214" s="293"/>
      <c r="F214" s="294"/>
      <c r="G214" s="294"/>
      <c r="H214" s="294"/>
      <c r="I214" s="315"/>
      <c r="J214" s="187" t="e">
        <f>IF(AND('Mapa final'!#REF!="Muy Baja",'Mapa final'!#REF!="Moderado"),CONCATENATE("R9C",'Mapa final'!#REF!),"")</f>
        <v>#REF!</v>
      </c>
      <c r="K214" s="188" t="e">
        <f>IF(AND('Mapa final'!#REF!="Muy Baja",'Mapa final'!#REF!="Moderado"),CONCATENATE("R9C",'Mapa final'!#REF!),"")</f>
        <v>#REF!</v>
      </c>
      <c r="L214" s="189" t="e">
        <f>IF(AND('Mapa final'!#REF!="Muy Baja",'Mapa final'!#REF!="Moderado"),CONCATENATE("R9C",'Mapa final'!#REF!),"")</f>
        <v>#REF!</v>
      </c>
      <c r="M214" s="187" t="e">
        <f>IF(AND('Mapa final'!#REF!="Muy Baja",'Mapa final'!#REF!="Moderado"),CONCATENATE("R9C",'Mapa final'!#REF!),"")</f>
        <v>#REF!</v>
      </c>
      <c r="N214" s="188" t="e">
        <f>IF(AND('Mapa final'!#REF!="Muy Baja",'Mapa final'!#REF!="Moderado"),CONCATENATE("R9C",'Mapa final'!#REF!),"")</f>
        <v>#REF!</v>
      </c>
      <c r="O214" s="189" t="e">
        <f>IF(AND('Mapa final'!#REF!="Muy Baja",'Mapa final'!#REF!="Moderado"),CONCATENATE("R9C",'Mapa final'!#REF!),"")</f>
        <v>#REF!</v>
      </c>
      <c r="P214" s="178" t="e">
        <f>IF(AND('Mapa final'!#REF!="Muy Baja",'Mapa final'!#REF!="Moderado"),CONCATENATE("R9C",'Mapa final'!#REF!),"")</f>
        <v>#REF!</v>
      </c>
      <c r="Q214" s="179" t="e">
        <f>IF(AND('Mapa final'!#REF!="Muy Baja",'Mapa final'!#REF!="Moderado"),CONCATENATE("R9C",'Mapa final'!#REF!),"")</f>
        <v>#REF!</v>
      </c>
      <c r="R214" s="180" t="e">
        <f>IF(AND('Mapa final'!#REF!="Muy Baja",'Mapa final'!#REF!="Moderado"),CONCATENATE("R9C",'Mapa final'!#REF!),"")</f>
        <v>#REF!</v>
      </c>
      <c r="S214" s="86" t="e">
        <f>IF(AND('Mapa final'!#REF!="Muy Baja",'Mapa final'!#REF!="Mayor"),CONCATENATE("R9C",'Mapa final'!#REF!),"")</f>
        <v>#REF!</v>
      </c>
      <c r="T214" s="40" t="e">
        <f>IF(AND('Mapa final'!#REF!="Muy Baja",'Mapa final'!#REF!="Mayor"),CONCATENATE("R9C",'Mapa final'!#REF!),"")</f>
        <v>#REF!</v>
      </c>
      <c r="U214" s="87" t="e">
        <f>IF(AND('Mapa final'!#REF!="Muy Baja",'Mapa final'!#REF!="Mayor"),CONCATENATE("R9C",'Mapa final'!#REF!),"")</f>
        <v>#REF!</v>
      </c>
      <c r="V214" s="172" t="e">
        <f>IF(AND('Mapa final'!#REF!="Muy Baja",'Mapa final'!#REF!="Catastrófico"),CONCATENATE("R9C",'Mapa final'!#REF!),"")</f>
        <v>#REF!</v>
      </c>
      <c r="W214" s="173" t="e">
        <f>IF(AND('Mapa final'!#REF!="Muy Baja",'Mapa final'!#REF!="Catastrófico"),CONCATENATE("R9C",'Mapa final'!#REF!),"")</f>
        <v>#REF!</v>
      </c>
      <c r="X214" s="174" t="e">
        <f>IF(AND('Mapa final'!#REF!="Muy Baja",'Mapa final'!#REF!="Catastrófico"),CONCATENATE("R9C",'Mapa final'!#REF!),"")</f>
        <v>#REF!</v>
      </c>
      <c r="Y214" s="41"/>
      <c r="Z214" s="41"/>
      <c r="AA214" s="41"/>
      <c r="AB214" s="41"/>
      <c r="AC214" s="41"/>
      <c r="AD214" s="41"/>
      <c r="AE214" s="41"/>
      <c r="AF214" s="41"/>
      <c r="AG214" s="41"/>
      <c r="AH214" s="41"/>
      <c r="AI214" s="41"/>
      <c r="AJ214" s="41"/>
      <c r="AK214" s="41"/>
      <c r="AL214" s="41"/>
      <c r="AM214" s="41"/>
      <c r="AN214" s="41"/>
      <c r="AO214" s="41"/>
      <c r="AP214" s="41"/>
      <c r="AQ214" s="41"/>
      <c r="AR214" s="41"/>
      <c r="AS214" s="41"/>
      <c r="AT214" s="41"/>
      <c r="AU214" s="41"/>
      <c r="AV214" s="41"/>
      <c r="AW214" s="41"/>
      <c r="AX214" s="41"/>
      <c r="AY214" s="41"/>
      <c r="AZ214" s="41"/>
      <c r="BA214" s="41"/>
      <c r="BB214" s="41"/>
      <c r="BC214" s="41"/>
      <c r="BD214" s="41"/>
      <c r="BE214" s="41"/>
      <c r="BF214" s="41"/>
      <c r="BG214" s="41"/>
      <c r="BH214" s="41"/>
      <c r="BI214" s="41"/>
      <c r="BJ214" s="41"/>
      <c r="BK214" s="41"/>
      <c r="BL214" s="41"/>
      <c r="BM214" s="41"/>
    </row>
    <row r="215" spans="1:65" ht="15.75" x14ac:dyDescent="0.25">
      <c r="A215" s="41"/>
      <c r="B215" s="308"/>
      <c r="C215" s="309"/>
      <c r="D215" s="310"/>
      <c r="E215" s="293"/>
      <c r="F215" s="294"/>
      <c r="G215" s="294"/>
      <c r="H215" s="294"/>
      <c r="I215" s="315"/>
      <c r="J215" s="187" t="str">
        <f ca="1">IF(AND('Mapa final'!$AB$18="Muy Baja",'Mapa final'!$AD$18="Moderado"),CONCATENATE("R10C",'Mapa final'!$R$18),"")</f>
        <v/>
      </c>
      <c r="K215" s="188" t="e">
        <f>IF(AND('Mapa final'!#REF!="Muy Baja",'Mapa final'!#REF!="Moderado"),CONCATENATE("R10C",'Mapa final'!#REF!),"")</f>
        <v>#REF!</v>
      </c>
      <c r="L215" s="189" t="e">
        <f>IF(AND('Mapa final'!#REF!="Muy Baja",'Mapa final'!#REF!="Moderado"),CONCATENATE("R10C",'Mapa final'!#REF!),"")</f>
        <v>#REF!</v>
      </c>
      <c r="M215" s="187" t="str">
        <f ca="1">IF(AND('Mapa final'!$AB$18="Muy Baja",'Mapa final'!$AD$18="Moderado"),CONCATENATE("R10C",'Mapa final'!$R$18),"")</f>
        <v/>
      </c>
      <c r="N215" s="188" t="e">
        <f>IF(AND('Mapa final'!#REF!="Muy Baja",'Mapa final'!#REF!="Moderado"),CONCATENATE("R10C",'Mapa final'!#REF!),"")</f>
        <v>#REF!</v>
      </c>
      <c r="O215" s="189" t="e">
        <f>IF(AND('Mapa final'!#REF!="Muy Baja",'Mapa final'!#REF!="Moderado"),CONCATENATE("R10C",'Mapa final'!#REF!),"")</f>
        <v>#REF!</v>
      </c>
      <c r="P215" s="178" t="str">
        <f ca="1">IF(AND('Mapa final'!$AB$18="Muy Baja",'Mapa final'!$AD$18="Moderado"),CONCATENATE("R10C",'Mapa final'!$R$18),"")</f>
        <v/>
      </c>
      <c r="Q215" s="179" t="e">
        <f>IF(AND('Mapa final'!#REF!="Muy Baja",'Mapa final'!#REF!="Moderado"),CONCATENATE("R10C",'Mapa final'!#REF!),"")</f>
        <v>#REF!</v>
      </c>
      <c r="R215" s="180" t="e">
        <f>IF(AND('Mapa final'!#REF!="Muy Baja",'Mapa final'!#REF!="Moderado"),CONCATENATE("R10C",'Mapa final'!#REF!),"")</f>
        <v>#REF!</v>
      </c>
      <c r="S215" s="86" t="str">
        <f ca="1">IF(AND('Mapa final'!$AB$18="Muy Baja",'Mapa final'!$AD$18="Mayor"),CONCATENATE("R10C",'Mapa final'!$R$18),"")</f>
        <v/>
      </c>
      <c r="T215" s="40" t="e">
        <f>IF(AND('Mapa final'!#REF!="Muy Baja",'Mapa final'!#REF!="Mayor"),CONCATENATE("R10C",'Mapa final'!#REF!),"")</f>
        <v>#REF!</v>
      </c>
      <c r="U215" s="87" t="e">
        <f>IF(AND('Mapa final'!#REF!="Muy Baja",'Mapa final'!#REF!="Mayor"),CONCATENATE("R10C",'Mapa final'!#REF!),"")</f>
        <v>#REF!</v>
      </c>
      <c r="V215" s="172" t="str">
        <f ca="1">IF(AND('Mapa final'!$AB$18="Muy Baja",'Mapa final'!$AD$18="Catastrófico"),CONCATENATE("R10C",'Mapa final'!$R$18),"")</f>
        <v/>
      </c>
      <c r="W215" s="173" t="e">
        <f>IF(AND('Mapa final'!#REF!="Muy Baja",'Mapa final'!#REF!="Catastrófico"),CONCATENATE("R10C",'Mapa final'!#REF!),"")</f>
        <v>#REF!</v>
      </c>
      <c r="X215" s="174" t="e">
        <f>IF(AND('Mapa final'!#REF!="Muy Baja",'Mapa final'!#REF!="Catastrófico"),CONCATENATE("R10C",'Mapa final'!#REF!),"")</f>
        <v>#REF!</v>
      </c>
      <c r="Y215" s="41"/>
      <c r="Z215" s="41"/>
      <c r="AA215" s="41"/>
      <c r="AB215" s="41"/>
      <c r="AC215" s="41"/>
      <c r="AD215" s="41"/>
      <c r="AE215" s="41"/>
      <c r="AF215" s="41"/>
      <c r="AG215" s="41"/>
      <c r="AH215" s="41"/>
      <c r="AI215" s="41"/>
      <c r="AJ215" s="41"/>
      <c r="AK215" s="41"/>
      <c r="AL215" s="41"/>
      <c r="AM215" s="41"/>
      <c r="AN215" s="41"/>
      <c r="AO215" s="41"/>
      <c r="AP215" s="41"/>
      <c r="AQ215" s="41"/>
      <c r="AR215" s="41"/>
      <c r="AS215" s="41"/>
      <c r="AT215" s="41"/>
      <c r="AU215" s="41"/>
      <c r="AV215" s="41"/>
      <c r="AW215" s="41"/>
      <c r="AX215" s="41"/>
      <c r="AY215" s="41"/>
      <c r="AZ215" s="41"/>
      <c r="BA215" s="41"/>
      <c r="BB215" s="41"/>
      <c r="BC215" s="41"/>
      <c r="BD215" s="41"/>
      <c r="BE215" s="41"/>
      <c r="BF215" s="41"/>
      <c r="BG215" s="41"/>
      <c r="BH215" s="41"/>
      <c r="BI215" s="41"/>
      <c r="BJ215" s="41"/>
      <c r="BK215" s="41"/>
      <c r="BL215" s="41"/>
      <c r="BM215" s="41"/>
    </row>
    <row r="216" spans="1:65" ht="15.75" x14ac:dyDescent="0.25">
      <c r="A216" s="41"/>
      <c r="B216" s="308"/>
      <c r="C216" s="309"/>
      <c r="D216" s="310"/>
      <c r="E216" s="293"/>
      <c r="F216" s="294"/>
      <c r="G216" s="294"/>
      <c r="H216" s="294"/>
      <c r="I216" s="315"/>
      <c r="J216" s="187" t="str">
        <f ca="1">IF(AND('Mapa final'!$AB$19="Muy Baja",'Mapa final'!$AD$19="Moderado"),CONCATENATE("R11C",'Mapa final'!$R$19),"")</f>
        <v>R11C1</v>
      </c>
      <c r="K216" s="188" t="e">
        <f>IF(AND('Mapa final'!#REF!="Muy Baja",'Mapa final'!#REF!="Moderado"),CONCATENATE("R11C",'Mapa final'!#REF!),"")</f>
        <v>#REF!</v>
      </c>
      <c r="L216" s="189" t="e">
        <f>IF(AND('Mapa final'!#REF!="Muy Baja",'Mapa final'!#REF!="Moderado"),CONCATENATE("R11C",'Mapa final'!#REF!),"")</f>
        <v>#REF!</v>
      </c>
      <c r="M216" s="187" t="str">
        <f ca="1">IF(AND('Mapa final'!$AB$19="Muy Baja",'Mapa final'!$AD$19="Moderado"),CONCATENATE("R11C",'Mapa final'!$R$19),"")</f>
        <v>R11C1</v>
      </c>
      <c r="N216" s="188" t="e">
        <f>IF(AND('Mapa final'!#REF!="Muy Baja",'Mapa final'!#REF!="Moderado"),CONCATENATE("R11C",'Mapa final'!#REF!),"")</f>
        <v>#REF!</v>
      </c>
      <c r="O216" s="189" t="e">
        <f>IF(AND('Mapa final'!#REF!="Muy Baja",'Mapa final'!#REF!="Moderado"),CONCATENATE("R11C",'Mapa final'!#REF!),"")</f>
        <v>#REF!</v>
      </c>
      <c r="P216" s="178" t="str">
        <f ca="1">IF(AND('Mapa final'!$AB$19="Muy Baja",'Mapa final'!$AD$19="Moderado"),CONCATENATE("R11C",'Mapa final'!$R$19),"")</f>
        <v>R11C1</v>
      </c>
      <c r="Q216" s="179" t="e">
        <f>IF(AND('Mapa final'!#REF!="Muy Baja",'Mapa final'!#REF!="Moderado"),CONCATENATE("R11C",'Mapa final'!#REF!),"")</f>
        <v>#REF!</v>
      </c>
      <c r="R216" s="180" t="e">
        <f>IF(AND('Mapa final'!#REF!="Muy Baja",'Mapa final'!#REF!="Moderado"),CONCATENATE("R11C",'Mapa final'!#REF!),"")</f>
        <v>#REF!</v>
      </c>
      <c r="S216" s="86" t="str">
        <f ca="1">IF(AND('Mapa final'!$AB$19="Muy Baja",'Mapa final'!$AD$19="Mayor"),CONCATENATE("R11C",'Mapa final'!$R$19),"")</f>
        <v/>
      </c>
      <c r="T216" s="40" t="e">
        <f>IF(AND('Mapa final'!#REF!="Muy Baja",'Mapa final'!#REF!="Mayor"),CONCATENATE("R11C",'Mapa final'!#REF!),"")</f>
        <v>#REF!</v>
      </c>
      <c r="U216" s="87" t="e">
        <f>IF(AND('Mapa final'!#REF!="Muy Baja",'Mapa final'!#REF!="Mayor"),CONCATENATE("R11C",'Mapa final'!#REF!),"")</f>
        <v>#REF!</v>
      </c>
      <c r="V216" s="172" t="str">
        <f ca="1">IF(AND('Mapa final'!$AB$19="Muy Baja",'Mapa final'!$AD$19="Catastrófico"),CONCATENATE("R11C",'Mapa final'!$R$19),"")</f>
        <v/>
      </c>
      <c r="W216" s="173" t="e">
        <f>IF(AND('Mapa final'!#REF!="Muy Baja",'Mapa final'!#REF!="Catastrófico"),CONCATENATE("R11C",'Mapa final'!#REF!),"")</f>
        <v>#REF!</v>
      </c>
      <c r="X216" s="174" t="e">
        <f>IF(AND('Mapa final'!#REF!="Muy Baja",'Mapa final'!#REF!="Catastrófico"),CONCATENATE("R11C",'Mapa final'!#REF!),"")</f>
        <v>#REF!</v>
      </c>
      <c r="Y216" s="41"/>
      <c r="Z216" s="41"/>
      <c r="AA216" s="41"/>
      <c r="AB216" s="41"/>
      <c r="AC216" s="41"/>
      <c r="AD216" s="41"/>
      <c r="AE216" s="41"/>
      <c r="AF216" s="41"/>
      <c r="AG216" s="41"/>
      <c r="AH216" s="41"/>
      <c r="AI216" s="41"/>
      <c r="AJ216" s="41"/>
      <c r="AK216" s="41"/>
      <c r="AL216" s="41"/>
      <c r="AM216" s="41"/>
      <c r="AN216" s="41"/>
      <c r="AO216" s="41"/>
      <c r="AP216" s="41"/>
      <c r="AQ216" s="41"/>
      <c r="AR216" s="41"/>
      <c r="AS216" s="41"/>
      <c r="AT216" s="41"/>
      <c r="AU216" s="41"/>
      <c r="AV216" s="41"/>
      <c r="AW216" s="41"/>
      <c r="AX216" s="41"/>
      <c r="AY216" s="41"/>
      <c r="AZ216" s="41"/>
      <c r="BA216" s="41"/>
      <c r="BB216" s="41"/>
      <c r="BC216" s="41"/>
      <c r="BD216" s="41"/>
      <c r="BE216" s="41"/>
      <c r="BF216" s="41"/>
      <c r="BG216" s="41"/>
      <c r="BH216" s="41"/>
      <c r="BI216" s="41"/>
      <c r="BJ216" s="41"/>
      <c r="BK216" s="41"/>
      <c r="BL216" s="41"/>
      <c r="BM216" s="41"/>
    </row>
    <row r="217" spans="1:65" ht="15.75" x14ac:dyDescent="0.25">
      <c r="A217" s="41"/>
      <c r="B217" s="308"/>
      <c r="C217" s="309"/>
      <c r="D217" s="310"/>
      <c r="E217" s="293"/>
      <c r="F217" s="294"/>
      <c r="G217" s="294"/>
      <c r="H217" s="294"/>
      <c r="I217" s="315"/>
      <c r="J217" s="187" t="str">
        <f ca="1">IF(AND('Mapa final'!$AB$20="Muy Baja",'Mapa final'!$AD$20="Moderado"),CONCATENATE("R12C",'Mapa final'!$R$20),"")</f>
        <v/>
      </c>
      <c r="K217" s="188" t="str">
        <f>IF(AND('Mapa final'!$AB$21="Muy Baja",'Mapa final'!$AD$21="Moderado"),CONCATENATE("R12C",'Mapa final'!$R$21),"")</f>
        <v>R12C2</v>
      </c>
      <c r="L217" s="189" t="e">
        <f>IF(AND('Mapa final'!#REF!="Muy Baja",'Mapa final'!#REF!="Moderado"),CONCATENATE("R12C",'Mapa final'!#REF!),"")</f>
        <v>#REF!</v>
      </c>
      <c r="M217" s="187" t="str">
        <f ca="1">IF(AND('Mapa final'!$AB$20="Muy Baja",'Mapa final'!$AD$20="Moderado"),CONCATENATE("R12C",'Mapa final'!$R$20),"")</f>
        <v/>
      </c>
      <c r="N217" s="188" t="str">
        <f>IF(AND('Mapa final'!$AB$21="Muy Baja",'Mapa final'!$AD$21="Moderado"),CONCATENATE("R12C",'Mapa final'!$R$21),"")</f>
        <v>R12C2</v>
      </c>
      <c r="O217" s="189" t="e">
        <f>IF(AND('Mapa final'!#REF!="Muy Baja",'Mapa final'!#REF!="Moderado"),CONCATENATE("R12C",'Mapa final'!#REF!),"")</f>
        <v>#REF!</v>
      </c>
      <c r="P217" s="178" t="str">
        <f ca="1">IF(AND('Mapa final'!$AB$20="Muy Baja",'Mapa final'!$AD$20="Moderado"),CONCATENATE("R12C",'Mapa final'!$R$20),"")</f>
        <v/>
      </c>
      <c r="Q217" s="179" t="str">
        <f>IF(AND('Mapa final'!$AB$21="Muy Baja",'Mapa final'!$AD$21="Moderado"),CONCATENATE("R12C",'Mapa final'!$R$21),"")</f>
        <v>R12C2</v>
      </c>
      <c r="R217" s="180" t="e">
        <f>IF(AND('Mapa final'!#REF!="Muy Baja",'Mapa final'!#REF!="Moderado"),CONCATENATE("R12C",'Mapa final'!#REF!),"")</f>
        <v>#REF!</v>
      </c>
      <c r="S217" s="86" t="str">
        <f ca="1">IF(AND('Mapa final'!$AB$20="Muy Baja",'Mapa final'!$AD$20="Mayor"),CONCATENATE("R12C",'Mapa final'!$R$20),"")</f>
        <v/>
      </c>
      <c r="T217" s="40" t="str">
        <f>IF(AND('Mapa final'!$AB$21="Muy Baja",'Mapa final'!$AD$21="Mayor"),CONCATENATE("R12C",'Mapa final'!$R$21),"")</f>
        <v/>
      </c>
      <c r="U217" s="87" t="e">
        <f>IF(AND('Mapa final'!#REF!="Muy Baja",'Mapa final'!#REF!="Mayor"),CONCATENATE("R12C",'Mapa final'!#REF!),"")</f>
        <v>#REF!</v>
      </c>
      <c r="V217" s="172" t="str">
        <f ca="1">IF(AND('Mapa final'!$AB$20="Muy Baja",'Mapa final'!$AD$20="Catastrófico"),CONCATENATE("R12C",'Mapa final'!$R$20),"")</f>
        <v/>
      </c>
      <c r="W217" s="173" t="str">
        <f>IF(AND('Mapa final'!$AB$21="Muy Baja",'Mapa final'!$AD$21="Catastrófico"),CONCATENATE("R12C",'Mapa final'!$R$21),"")</f>
        <v/>
      </c>
      <c r="X217" s="174" t="e">
        <f>IF(AND('Mapa final'!#REF!="Muy Baja",'Mapa final'!#REF!="Catastrófico"),CONCATENATE("R12C",'Mapa final'!#REF!),"")</f>
        <v>#REF!</v>
      </c>
      <c r="Y217" s="41"/>
      <c r="Z217" s="41"/>
      <c r="AA217" s="41"/>
      <c r="AB217" s="41"/>
      <c r="AC217" s="41"/>
      <c r="AD217" s="41"/>
      <c r="AE217" s="41"/>
      <c r="AF217" s="41"/>
      <c r="AG217" s="41"/>
      <c r="AH217" s="41"/>
      <c r="AI217" s="41"/>
      <c r="AJ217" s="41"/>
      <c r="AK217" s="41"/>
      <c r="AL217" s="41"/>
      <c r="AM217" s="41"/>
      <c r="AN217" s="41"/>
      <c r="AO217" s="41"/>
      <c r="AP217" s="41"/>
      <c r="AQ217" s="41"/>
      <c r="AR217" s="41"/>
      <c r="AS217" s="41"/>
      <c r="AT217" s="41"/>
      <c r="AU217" s="41"/>
      <c r="AV217" s="41"/>
      <c r="AW217" s="41"/>
      <c r="AX217" s="41"/>
      <c r="AY217" s="41"/>
      <c r="AZ217" s="41"/>
      <c r="BA217" s="41"/>
      <c r="BB217" s="41"/>
      <c r="BC217" s="41"/>
      <c r="BD217" s="41"/>
      <c r="BE217" s="41"/>
      <c r="BF217" s="41"/>
      <c r="BG217" s="41"/>
      <c r="BH217" s="41"/>
      <c r="BI217" s="41"/>
      <c r="BJ217" s="41"/>
      <c r="BK217" s="41"/>
      <c r="BL217" s="41"/>
      <c r="BM217" s="41"/>
    </row>
    <row r="218" spans="1:65" ht="15.75" x14ac:dyDescent="0.25">
      <c r="A218" s="41"/>
      <c r="B218" s="308"/>
      <c r="C218" s="309"/>
      <c r="D218" s="310"/>
      <c r="E218" s="293"/>
      <c r="F218" s="294"/>
      <c r="G218" s="294"/>
      <c r="H218" s="294"/>
      <c r="I218" s="315"/>
      <c r="J218" s="187" t="str">
        <f ca="1">IF(AND('Mapa final'!$AB$22="Muy Baja",'Mapa final'!$AD$22="Moderado"),CONCATENATE("R13C",'Mapa final'!$R$22),"")</f>
        <v/>
      </c>
      <c r="K218" s="188" t="e">
        <f>IF(AND('Mapa final'!#REF!="Muy Baja",'Mapa final'!#REF!="Moderado"),CONCATENATE("R13C",'Mapa final'!#REF!),"")</f>
        <v>#REF!</v>
      </c>
      <c r="L218" s="189" t="e">
        <f>IF(AND('Mapa final'!#REF!="Muy Baja",'Mapa final'!#REF!="Moderado"),CONCATENATE("R13C",'Mapa final'!#REF!),"")</f>
        <v>#REF!</v>
      </c>
      <c r="M218" s="187" t="str">
        <f ca="1">IF(AND('Mapa final'!$AB$22="Muy Baja",'Mapa final'!$AD$22="Moderado"),CONCATENATE("R13C",'Mapa final'!$R$22),"")</f>
        <v/>
      </c>
      <c r="N218" s="188" t="e">
        <f>IF(AND('Mapa final'!#REF!="Muy Baja",'Mapa final'!#REF!="Moderado"),CONCATENATE("R13C",'Mapa final'!#REF!),"")</f>
        <v>#REF!</v>
      </c>
      <c r="O218" s="189" t="e">
        <f>IF(AND('Mapa final'!#REF!="Muy Baja",'Mapa final'!#REF!="Moderado"),CONCATENATE("R13C",'Mapa final'!#REF!),"")</f>
        <v>#REF!</v>
      </c>
      <c r="P218" s="178" t="str">
        <f ca="1">IF(AND('Mapa final'!$AB$22="Muy Baja",'Mapa final'!$AD$22="Moderado"),CONCATENATE("R13C",'Mapa final'!$R$22),"")</f>
        <v/>
      </c>
      <c r="Q218" s="179" t="e">
        <f>IF(AND('Mapa final'!#REF!="Muy Baja",'Mapa final'!#REF!="Moderado"),CONCATENATE("R13C",'Mapa final'!#REF!),"")</f>
        <v>#REF!</v>
      </c>
      <c r="R218" s="180" t="e">
        <f>IF(AND('Mapa final'!#REF!="Muy Baja",'Mapa final'!#REF!="Moderado"),CONCATENATE("R13C",'Mapa final'!#REF!),"")</f>
        <v>#REF!</v>
      </c>
      <c r="S218" s="86" t="str">
        <f ca="1">IF(AND('Mapa final'!$AB$22="Muy Baja",'Mapa final'!$AD$22="Mayor"),CONCATENATE("R13C",'Mapa final'!$R$22),"")</f>
        <v/>
      </c>
      <c r="T218" s="40" t="e">
        <f>IF(AND('Mapa final'!#REF!="Muy Baja",'Mapa final'!#REF!="Mayor"),CONCATENATE("R13C",'Mapa final'!#REF!),"")</f>
        <v>#REF!</v>
      </c>
      <c r="U218" s="87" t="e">
        <f>IF(AND('Mapa final'!#REF!="Muy Baja",'Mapa final'!#REF!="Mayor"),CONCATENATE("R13C",'Mapa final'!#REF!),"")</f>
        <v>#REF!</v>
      </c>
      <c r="V218" s="172" t="str">
        <f ca="1">IF(AND('Mapa final'!$AB$22="Muy Baja",'Mapa final'!$AD$22="Catastrófico"),CONCATENATE("R13C",'Mapa final'!$R$22),"")</f>
        <v/>
      </c>
      <c r="W218" s="173" t="e">
        <f>IF(AND('Mapa final'!#REF!="Muy Baja",'Mapa final'!#REF!="Catastrófico"),CONCATENATE("R13C",'Mapa final'!#REF!),"")</f>
        <v>#REF!</v>
      </c>
      <c r="X218" s="174" t="e">
        <f>IF(AND('Mapa final'!#REF!="Muy Baja",'Mapa final'!#REF!="Catastrófico"),CONCATENATE("R13C",'Mapa final'!#REF!),"")</f>
        <v>#REF!</v>
      </c>
      <c r="Y218" s="41"/>
      <c r="Z218" s="41"/>
      <c r="AA218" s="41"/>
      <c r="AB218" s="41"/>
      <c r="AC218" s="41"/>
      <c r="AD218" s="41"/>
      <c r="AE218" s="41"/>
      <c r="AF218" s="41"/>
      <c r="AG218" s="41"/>
      <c r="AH218" s="41"/>
      <c r="AI218" s="41"/>
      <c r="AJ218" s="41"/>
      <c r="AK218" s="41"/>
      <c r="AL218" s="41"/>
      <c r="AM218" s="41"/>
      <c r="AN218" s="41"/>
      <c r="AO218" s="41"/>
      <c r="AP218" s="41"/>
      <c r="AQ218" s="41"/>
      <c r="AR218" s="41"/>
      <c r="AS218" s="41"/>
      <c r="AT218" s="41"/>
      <c r="AU218" s="41"/>
      <c r="AV218" s="41"/>
      <c r="AW218" s="41"/>
      <c r="AX218" s="41"/>
      <c r="AY218" s="41"/>
      <c r="AZ218" s="41"/>
      <c r="BA218" s="41"/>
      <c r="BB218" s="41"/>
      <c r="BC218" s="41"/>
      <c r="BD218" s="41"/>
      <c r="BE218" s="41"/>
      <c r="BF218" s="41"/>
      <c r="BG218" s="41"/>
      <c r="BH218" s="41"/>
      <c r="BI218" s="41"/>
      <c r="BJ218" s="41"/>
      <c r="BK218" s="41"/>
      <c r="BL218" s="41"/>
      <c r="BM218" s="41"/>
    </row>
    <row r="219" spans="1:65" ht="15.75" x14ac:dyDescent="0.25">
      <c r="A219" s="41"/>
      <c r="B219" s="308"/>
      <c r="C219" s="309"/>
      <c r="D219" s="310"/>
      <c r="E219" s="293"/>
      <c r="F219" s="294"/>
      <c r="G219" s="294"/>
      <c r="H219" s="294"/>
      <c r="I219" s="315"/>
      <c r="J219" s="187" t="str">
        <f ca="1">IF(AND('Mapa final'!$AB$23="Muy Baja",'Mapa final'!$AD$23="Moderado"),CONCATENATE("R14C",'Mapa final'!$R$23),"")</f>
        <v/>
      </c>
      <c r="K219" s="188" t="e">
        <f>IF(AND('Mapa final'!#REF!="Muy Baja",'Mapa final'!#REF!="Moderado"),CONCATENATE("R14C",'Mapa final'!#REF!),"")</f>
        <v>#REF!</v>
      </c>
      <c r="L219" s="189" t="e">
        <f>IF(AND('Mapa final'!#REF!="Muy Baja",'Mapa final'!#REF!="Moderado"),CONCATENATE("R14C",'Mapa final'!#REF!),"")</f>
        <v>#REF!</v>
      </c>
      <c r="M219" s="187" t="str">
        <f ca="1">IF(AND('Mapa final'!$AB$23="Muy Baja",'Mapa final'!$AD$23="Moderado"),CONCATENATE("R14C",'Mapa final'!$R$23),"")</f>
        <v/>
      </c>
      <c r="N219" s="188" t="e">
        <f>IF(AND('Mapa final'!#REF!="Muy Baja",'Mapa final'!#REF!="Moderado"),CONCATENATE("R14C",'Mapa final'!#REF!),"")</f>
        <v>#REF!</v>
      </c>
      <c r="O219" s="189" t="e">
        <f>IF(AND('Mapa final'!#REF!="Muy Baja",'Mapa final'!#REF!="Moderado"),CONCATENATE("R14C",'Mapa final'!#REF!),"")</f>
        <v>#REF!</v>
      </c>
      <c r="P219" s="178" t="str">
        <f ca="1">IF(AND('Mapa final'!$AB$23="Muy Baja",'Mapa final'!$AD$23="Moderado"),CONCATENATE("R14C",'Mapa final'!$R$23),"")</f>
        <v/>
      </c>
      <c r="Q219" s="179" t="e">
        <f>IF(AND('Mapa final'!#REF!="Muy Baja",'Mapa final'!#REF!="Moderado"),CONCATENATE("R14C",'Mapa final'!#REF!),"")</f>
        <v>#REF!</v>
      </c>
      <c r="R219" s="180" t="e">
        <f>IF(AND('Mapa final'!#REF!="Muy Baja",'Mapa final'!#REF!="Moderado"),CONCATENATE("R14C",'Mapa final'!#REF!),"")</f>
        <v>#REF!</v>
      </c>
      <c r="S219" s="86" t="str">
        <f ca="1">IF(AND('Mapa final'!$AB$23="Muy Baja",'Mapa final'!$AD$23="Mayor"),CONCATENATE("R14C",'Mapa final'!$R$23),"")</f>
        <v/>
      </c>
      <c r="T219" s="40" t="e">
        <f>IF(AND('Mapa final'!#REF!="Muy Baja",'Mapa final'!#REF!="Mayor"),CONCATENATE("R14C",'Mapa final'!#REF!),"")</f>
        <v>#REF!</v>
      </c>
      <c r="U219" s="87" t="e">
        <f>IF(AND('Mapa final'!#REF!="Muy Baja",'Mapa final'!#REF!="Mayor"),CONCATENATE("R14C",'Mapa final'!#REF!),"")</f>
        <v>#REF!</v>
      </c>
      <c r="V219" s="172" t="str">
        <f ca="1">IF(AND('Mapa final'!$AB$23="Muy Baja",'Mapa final'!$AD$23="Catastrófico"),CONCATENATE("R14C",'Mapa final'!$R$23),"")</f>
        <v/>
      </c>
      <c r="W219" s="173" t="e">
        <f>IF(AND('Mapa final'!#REF!="Muy Baja",'Mapa final'!#REF!="Catastrófico"),CONCATENATE("R14C",'Mapa final'!#REF!),"")</f>
        <v>#REF!</v>
      </c>
      <c r="X219" s="174" t="e">
        <f>IF(AND('Mapa final'!#REF!="Muy Baja",'Mapa final'!#REF!="Catastrófico"),CONCATENATE("R14C",'Mapa final'!#REF!),"")</f>
        <v>#REF!</v>
      </c>
      <c r="Y219" s="41"/>
      <c r="Z219" s="41"/>
      <c r="AA219" s="41"/>
      <c r="AB219" s="41"/>
      <c r="AC219" s="41"/>
      <c r="AD219" s="41"/>
      <c r="AE219" s="41"/>
      <c r="AF219" s="41"/>
      <c r="AG219" s="41"/>
      <c r="AH219" s="41"/>
      <c r="AI219" s="41"/>
      <c r="AJ219" s="41"/>
      <c r="AK219" s="41"/>
      <c r="AL219" s="41"/>
      <c r="AM219" s="41"/>
      <c r="AN219" s="41"/>
      <c r="AO219" s="41"/>
      <c r="AP219" s="41"/>
      <c r="AQ219" s="41"/>
      <c r="AR219" s="41"/>
      <c r="AS219" s="41"/>
      <c r="AT219" s="41"/>
      <c r="AU219" s="41"/>
      <c r="AV219" s="41"/>
      <c r="AW219" s="41"/>
      <c r="AX219" s="41"/>
      <c r="AY219" s="41"/>
      <c r="AZ219" s="41"/>
      <c r="BA219" s="41"/>
      <c r="BB219" s="41"/>
      <c r="BC219" s="41"/>
      <c r="BD219" s="41"/>
      <c r="BE219" s="41"/>
      <c r="BF219" s="41"/>
      <c r="BG219" s="41"/>
      <c r="BH219" s="41"/>
      <c r="BI219" s="41"/>
      <c r="BJ219" s="41"/>
      <c r="BK219" s="41"/>
      <c r="BL219" s="41"/>
      <c r="BM219" s="41"/>
    </row>
    <row r="220" spans="1:65" ht="15.75" x14ac:dyDescent="0.25">
      <c r="A220" s="41"/>
      <c r="B220" s="308"/>
      <c r="C220" s="309"/>
      <c r="D220" s="310"/>
      <c r="E220" s="293"/>
      <c r="F220" s="294"/>
      <c r="G220" s="294"/>
      <c r="H220" s="294"/>
      <c r="I220" s="315"/>
      <c r="J220" s="187" t="str">
        <f ca="1">IF(AND('Mapa final'!$AB$24="Muy Baja",'Mapa final'!$AD$24="Moderado"),CONCATENATE("R15C",'Mapa final'!$R$24),"")</f>
        <v/>
      </c>
      <c r="K220" s="188" t="e">
        <f>IF(AND('Mapa final'!#REF!="Muy Baja",'Mapa final'!#REF!="Moderado"),CONCATENATE("R15C",'Mapa final'!#REF!),"")</f>
        <v>#REF!</v>
      </c>
      <c r="L220" s="189" t="e">
        <f>IF(AND('Mapa final'!#REF!="Muy Baja",'Mapa final'!#REF!="Moderado"),CONCATENATE("R15C",'Mapa final'!#REF!),"")</f>
        <v>#REF!</v>
      </c>
      <c r="M220" s="187" t="str">
        <f ca="1">IF(AND('Mapa final'!$AB$24="Muy Baja",'Mapa final'!$AD$24="Moderado"),CONCATENATE("R15C",'Mapa final'!$R$24),"")</f>
        <v/>
      </c>
      <c r="N220" s="188" t="e">
        <f>IF(AND('Mapa final'!#REF!="Muy Baja",'Mapa final'!#REF!="Moderado"),CONCATENATE("R15C",'Mapa final'!#REF!),"")</f>
        <v>#REF!</v>
      </c>
      <c r="O220" s="189" t="e">
        <f>IF(AND('Mapa final'!#REF!="Muy Baja",'Mapa final'!#REF!="Moderado"),CONCATENATE("R15C",'Mapa final'!#REF!),"")</f>
        <v>#REF!</v>
      </c>
      <c r="P220" s="178" t="str">
        <f ca="1">IF(AND('Mapa final'!$AB$24="Muy Baja",'Mapa final'!$AD$24="Moderado"),CONCATENATE("R15C",'Mapa final'!$R$24),"")</f>
        <v/>
      </c>
      <c r="Q220" s="179" t="e">
        <f>IF(AND('Mapa final'!#REF!="Muy Baja",'Mapa final'!#REF!="Moderado"),CONCATENATE("R15C",'Mapa final'!#REF!),"")</f>
        <v>#REF!</v>
      </c>
      <c r="R220" s="180" t="e">
        <f>IF(AND('Mapa final'!#REF!="Muy Baja",'Mapa final'!#REF!="Moderado"),CONCATENATE("R15C",'Mapa final'!#REF!),"")</f>
        <v>#REF!</v>
      </c>
      <c r="S220" s="86" t="str">
        <f ca="1">IF(AND('Mapa final'!$AB$24="Muy Baja",'Mapa final'!$AD$24="Mayor"),CONCATENATE("R15C",'Mapa final'!$R$24),"")</f>
        <v/>
      </c>
      <c r="T220" s="40" t="e">
        <f>IF(AND('Mapa final'!#REF!="Muy Baja",'Mapa final'!#REF!="Mayor"),CONCATENATE("R15C",'Mapa final'!#REF!),"")</f>
        <v>#REF!</v>
      </c>
      <c r="U220" s="87" t="e">
        <f>IF(AND('Mapa final'!#REF!="Muy Baja",'Mapa final'!#REF!="Mayor"),CONCATENATE("R15C",'Mapa final'!#REF!),"")</f>
        <v>#REF!</v>
      </c>
      <c r="V220" s="172" t="str">
        <f ca="1">IF(AND('Mapa final'!$AB$24="Muy Baja",'Mapa final'!$AD$24="Catastrófico"),CONCATENATE("R15C",'Mapa final'!$R$24),"")</f>
        <v/>
      </c>
      <c r="W220" s="173" t="e">
        <f>IF(AND('Mapa final'!#REF!="Muy Baja",'Mapa final'!#REF!="Catastrófico"),CONCATENATE("R15C",'Mapa final'!#REF!),"")</f>
        <v>#REF!</v>
      </c>
      <c r="X220" s="174" t="e">
        <f>IF(AND('Mapa final'!#REF!="Muy Baja",'Mapa final'!#REF!="Catastrófico"),CONCATENATE("R15C",'Mapa final'!#REF!),"")</f>
        <v>#REF!</v>
      </c>
      <c r="Y220" s="41"/>
      <c r="Z220" s="41"/>
      <c r="AA220" s="41"/>
      <c r="AB220" s="41"/>
      <c r="AC220" s="41"/>
      <c r="AD220" s="41"/>
      <c r="AE220" s="41"/>
      <c r="AF220" s="41"/>
      <c r="AG220" s="41"/>
      <c r="AH220" s="41"/>
      <c r="AI220" s="41"/>
      <c r="AJ220" s="41"/>
      <c r="AK220" s="41"/>
      <c r="AL220" s="41"/>
      <c r="AM220" s="41"/>
      <c r="AN220" s="41"/>
      <c r="AO220" s="41"/>
      <c r="AP220" s="41"/>
      <c r="AQ220" s="41"/>
      <c r="AR220" s="41"/>
      <c r="AS220" s="41"/>
      <c r="AT220" s="41"/>
      <c r="AU220" s="41"/>
      <c r="AV220" s="41"/>
      <c r="AW220" s="41"/>
      <c r="AX220" s="41"/>
      <c r="AY220" s="41"/>
      <c r="AZ220" s="41"/>
      <c r="BA220" s="41"/>
      <c r="BB220" s="41"/>
      <c r="BC220" s="41"/>
      <c r="BD220" s="41"/>
      <c r="BE220" s="41"/>
      <c r="BF220" s="41"/>
      <c r="BG220" s="41"/>
      <c r="BH220" s="41"/>
      <c r="BI220" s="41"/>
      <c r="BJ220" s="41"/>
      <c r="BK220" s="41"/>
      <c r="BL220" s="41"/>
      <c r="BM220" s="41"/>
    </row>
    <row r="221" spans="1:65" ht="15.75" x14ac:dyDescent="0.25">
      <c r="A221" s="41"/>
      <c r="B221" s="308"/>
      <c r="C221" s="309"/>
      <c r="D221" s="310"/>
      <c r="E221" s="293"/>
      <c r="F221" s="294"/>
      <c r="G221" s="294"/>
      <c r="H221" s="294"/>
      <c r="I221" s="315"/>
      <c r="J221" s="187" t="str">
        <f ca="1">IF(AND('Mapa final'!$AB$25="Muy Baja",'Mapa final'!$AD$25="Moderado"),CONCATENATE("R16C",'Mapa final'!$R$25),"")</f>
        <v/>
      </c>
      <c r="K221" s="188" t="str">
        <f>IF(AND('Mapa final'!$AB$26="Muy Baja",'Mapa final'!$AD$26="Moderado"),CONCATENATE("R16C",'Mapa final'!$R$26),"")</f>
        <v/>
      </c>
      <c r="L221" s="189" t="e">
        <f>IF(AND('Mapa final'!#REF!="Muy Baja",'Mapa final'!#REF!="Moderado"),CONCATENATE("R16C",'Mapa final'!#REF!),"")</f>
        <v>#REF!</v>
      </c>
      <c r="M221" s="187" t="str">
        <f ca="1">IF(AND('Mapa final'!$AB$25="Muy Baja",'Mapa final'!$AD$25="Moderado"),CONCATENATE("R16C",'Mapa final'!$R$25),"")</f>
        <v/>
      </c>
      <c r="N221" s="188" t="str">
        <f>IF(AND('Mapa final'!$AB$26="Muy Baja",'Mapa final'!$AD$26="Moderado"),CONCATENATE("R16C",'Mapa final'!$R$26),"")</f>
        <v/>
      </c>
      <c r="O221" s="189" t="e">
        <f>IF(AND('Mapa final'!#REF!="Muy Baja",'Mapa final'!#REF!="Moderado"),CONCATENATE("R16C",'Mapa final'!#REF!),"")</f>
        <v>#REF!</v>
      </c>
      <c r="P221" s="178" t="str">
        <f ca="1">IF(AND('Mapa final'!$AB$25="Muy Baja",'Mapa final'!$AD$25="Moderado"),CONCATENATE("R16C",'Mapa final'!$R$25),"")</f>
        <v/>
      </c>
      <c r="Q221" s="179" t="str">
        <f>IF(AND('Mapa final'!$AB$26="Muy Baja",'Mapa final'!$AD$26="Moderado"),CONCATENATE("R16C",'Mapa final'!$R$26),"")</f>
        <v/>
      </c>
      <c r="R221" s="180" t="e">
        <f>IF(AND('Mapa final'!#REF!="Muy Baja",'Mapa final'!#REF!="Moderado"),CONCATENATE("R16C",'Mapa final'!#REF!),"")</f>
        <v>#REF!</v>
      </c>
      <c r="S221" s="86" t="str">
        <f ca="1">IF(AND('Mapa final'!$AB$25="Muy Baja",'Mapa final'!$AD$25="Mayor"),CONCATENATE("R16C",'Mapa final'!$R$25),"")</f>
        <v/>
      </c>
      <c r="T221" s="40" t="str">
        <f>IF(AND('Mapa final'!$AB$26="Muy Baja",'Mapa final'!$AD$26="Mayor"),CONCATENATE("R16C",'Mapa final'!$R$26),"")</f>
        <v/>
      </c>
      <c r="U221" s="87" t="e">
        <f>IF(AND('Mapa final'!#REF!="Muy Baja",'Mapa final'!#REF!="Mayor"),CONCATENATE("R16C",'Mapa final'!#REF!),"")</f>
        <v>#REF!</v>
      </c>
      <c r="V221" s="172" t="str">
        <f ca="1">IF(AND('Mapa final'!$AB$25="Muy Baja",'Mapa final'!$AD$25="Catastrófico"),CONCATENATE("R16C",'Mapa final'!$R$25),"")</f>
        <v/>
      </c>
      <c r="W221" s="173" t="str">
        <f>IF(AND('Mapa final'!$AB$26="Muy Baja",'Mapa final'!$AD$26="Catastrófico"),CONCATENATE("R16C",'Mapa final'!$R$26),"")</f>
        <v/>
      </c>
      <c r="X221" s="174" t="e">
        <f>IF(AND('Mapa final'!#REF!="Muy Baja",'Mapa final'!#REF!="Catastrófico"),CONCATENATE("R16C",'Mapa final'!#REF!),"")</f>
        <v>#REF!</v>
      </c>
      <c r="Y221" s="41"/>
      <c r="Z221" s="41"/>
      <c r="AA221" s="41"/>
      <c r="AB221" s="41"/>
      <c r="AC221" s="41"/>
      <c r="AD221" s="41"/>
      <c r="AE221" s="41"/>
      <c r="AF221" s="41"/>
      <c r="AG221" s="41"/>
      <c r="AH221" s="41"/>
      <c r="AI221" s="41"/>
      <c r="AJ221" s="41"/>
      <c r="AK221" s="41"/>
      <c r="AL221" s="41"/>
      <c r="AM221" s="41"/>
      <c r="AN221" s="41"/>
      <c r="AO221" s="41"/>
      <c r="AP221" s="41"/>
      <c r="AQ221" s="41"/>
      <c r="AR221" s="41"/>
      <c r="AS221" s="41"/>
      <c r="AT221" s="41"/>
      <c r="AU221" s="41"/>
      <c r="AV221" s="41"/>
      <c r="AW221" s="41"/>
      <c r="AX221" s="41"/>
      <c r="AY221" s="41"/>
      <c r="AZ221" s="41"/>
      <c r="BA221" s="41"/>
      <c r="BB221" s="41"/>
      <c r="BC221" s="41"/>
      <c r="BD221" s="41"/>
      <c r="BE221" s="41"/>
      <c r="BF221" s="41"/>
      <c r="BG221" s="41"/>
      <c r="BH221" s="41"/>
      <c r="BI221" s="41"/>
      <c r="BJ221" s="41"/>
      <c r="BK221" s="41"/>
      <c r="BL221" s="41"/>
      <c r="BM221" s="41"/>
    </row>
    <row r="222" spans="1:65" ht="15.75" x14ac:dyDescent="0.25">
      <c r="A222" s="41"/>
      <c r="B222" s="308"/>
      <c r="C222" s="309"/>
      <c r="D222" s="310"/>
      <c r="E222" s="293"/>
      <c r="F222" s="294"/>
      <c r="G222" s="294"/>
      <c r="H222" s="294"/>
      <c r="I222" s="315"/>
      <c r="J222" s="187" t="str">
        <f ca="1">IF(AND('Mapa final'!$AB$27="Muy Baja",'Mapa final'!$AD$27="Moderado"),CONCATENATE("R17",'Mapa final'!$R$27),"")</f>
        <v/>
      </c>
      <c r="K222" s="188" t="e">
        <f>IF(AND('Mapa final'!#REF!="Muy Baja",'Mapa final'!#REF!="Moderado"),CONCATENATE("R17C",'Mapa final'!#REF!),"")</f>
        <v>#REF!</v>
      </c>
      <c r="L222" s="189" t="e">
        <f>IF(AND('Mapa final'!#REF!="Muy Baja",'Mapa final'!#REF!="Moderado"),CONCATENATE("R17C",'Mapa final'!#REF!),"")</f>
        <v>#REF!</v>
      </c>
      <c r="M222" s="187" t="str">
        <f ca="1">IF(AND('Mapa final'!$AB$27="Muy Baja",'Mapa final'!$AD$27="Moderado"),CONCATENATE("R17",'Mapa final'!$R$27),"")</f>
        <v/>
      </c>
      <c r="N222" s="188" t="e">
        <f>IF(AND('Mapa final'!#REF!="Muy Baja",'Mapa final'!#REF!="Moderado"),CONCATENATE("R17C",'Mapa final'!#REF!),"")</f>
        <v>#REF!</v>
      </c>
      <c r="O222" s="189" t="e">
        <f>IF(AND('Mapa final'!#REF!="Muy Baja",'Mapa final'!#REF!="Moderado"),CONCATENATE("R17C",'Mapa final'!#REF!),"")</f>
        <v>#REF!</v>
      </c>
      <c r="P222" s="178" t="str">
        <f ca="1">IF(AND('Mapa final'!$AB$27="Muy Baja",'Mapa final'!$AD$27="Moderado"),CONCATENATE("R17",'Mapa final'!$R$27),"")</f>
        <v/>
      </c>
      <c r="Q222" s="179" t="e">
        <f>IF(AND('Mapa final'!#REF!="Muy Baja",'Mapa final'!#REF!="Moderado"),CONCATENATE("R17C",'Mapa final'!#REF!),"")</f>
        <v>#REF!</v>
      </c>
      <c r="R222" s="180" t="e">
        <f>IF(AND('Mapa final'!#REF!="Muy Baja",'Mapa final'!#REF!="Moderado"),CONCATENATE("R17C",'Mapa final'!#REF!),"")</f>
        <v>#REF!</v>
      </c>
      <c r="S222" s="86" t="str">
        <f ca="1">IF(AND('Mapa final'!$AB$27="Muy Baja",'Mapa final'!$AD$27="Mayor"),CONCATENATE("R17",'Mapa final'!$R$27),"")</f>
        <v/>
      </c>
      <c r="T222" s="40" t="e">
        <f>IF(AND('Mapa final'!#REF!="Muy Baja",'Mapa final'!#REF!="Mayor"),CONCATENATE("R17C",'Mapa final'!#REF!),"")</f>
        <v>#REF!</v>
      </c>
      <c r="U222" s="87" t="e">
        <f>IF(AND('Mapa final'!#REF!="Muy Baja",'Mapa final'!#REF!="Mayor"),CONCATENATE("R17C",'Mapa final'!#REF!),"")</f>
        <v>#REF!</v>
      </c>
      <c r="V222" s="172" t="str">
        <f ca="1">IF(AND('Mapa final'!$AB$27="Muy Baja",'Mapa final'!$AD$27="Catastrófico"),CONCATENATE("R17",'Mapa final'!$R$27),"")</f>
        <v/>
      </c>
      <c r="W222" s="173" t="e">
        <f>IF(AND('Mapa final'!#REF!="Muy Baja",'Mapa final'!#REF!="Catastrófico"),CONCATENATE("R17C",'Mapa final'!#REF!),"")</f>
        <v>#REF!</v>
      </c>
      <c r="X222" s="174" t="e">
        <f>IF(AND('Mapa final'!#REF!="Muy Baja",'Mapa final'!#REF!="Catastrófico"),CONCATENATE("R17C",'Mapa final'!#REF!),"")</f>
        <v>#REF!</v>
      </c>
      <c r="Y222" s="41"/>
      <c r="Z222" s="41"/>
      <c r="AA222" s="41"/>
      <c r="AB222" s="41"/>
      <c r="AC222" s="41"/>
      <c r="AD222" s="41"/>
      <c r="AE222" s="41"/>
      <c r="AF222" s="41"/>
      <c r="AG222" s="41"/>
      <c r="AH222" s="41"/>
      <c r="AI222" s="41"/>
      <c r="AJ222" s="41"/>
      <c r="AK222" s="41"/>
      <c r="AL222" s="41"/>
      <c r="AM222" s="41"/>
      <c r="AN222" s="41"/>
      <c r="AO222" s="41"/>
      <c r="AP222" s="41"/>
      <c r="AQ222" s="41"/>
      <c r="AR222" s="41"/>
      <c r="AS222" s="41"/>
      <c r="AT222" s="41"/>
      <c r="AU222" s="41"/>
      <c r="AV222" s="41"/>
      <c r="AW222" s="41"/>
      <c r="AX222" s="41"/>
      <c r="AY222" s="41"/>
      <c r="AZ222" s="41"/>
      <c r="BA222" s="41"/>
      <c r="BB222" s="41"/>
      <c r="BC222" s="41"/>
      <c r="BD222" s="41"/>
      <c r="BE222" s="41"/>
      <c r="BF222" s="41"/>
      <c r="BG222" s="41"/>
      <c r="BH222" s="41"/>
      <c r="BI222" s="41"/>
      <c r="BJ222" s="41"/>
      <c r="BK222" s="41"/>
      <c r="BL222" s="41"/>
      <c r="BM222" s="41"/>
    </row>
    <row r="223" spans="1:65" ht="15.75" x14ac:dyDescent="0.25">
      <c r="A223" s="41"/>
      <c r="B223" s="308"/>
      <c r="C223" s="309"/>
      <c r="D223" s="310"/>
      <c r="E223" s="293"/>
      <c r="F223" s="294"/>
      <c r="G223" s="294"/>
      <c r="H223" s="294"/>
      <c r="I223" s="315"/>
      <c r="J223" s="187" t="str">
        <f ca="1">IF(AND('Mapa final'!$AB$28="Muy Baja",'Mapa final'!$AD$28="Moderado"),CONCATENATE("R18C",'Mapa final'!$R$28),"")</f>
        <v/>
      </c>
      <c r="K223" s="188" t="e">
        <f>IF(AND('Mapa final'!#REF!="Muy Baja",'Mapa final'!#REF!="Moderado"),CONCATENATE("R18C",'Mapa final'!#REF!),"")</f>
        <v>#REF!</v>
      </c>
      <c r="L223" s="189" t="e">
        <f>IF(AND('Mapa final'!#REF!="Muy Baja",'Mapa final'!#REF!="Moderado"),CONCATENATE("R18C",'Mapa final'!#REF!),"")</f>
        <v>#REF!</v>
      </c>
      <c r="M223" s="187" t="str">
        <f ca="1">IF(AND('Mapa final'!$AB$28="Muy Baja",'Mapa final'!$AD$28="Moderado"),CONCATENATE("R18C",'Mapa final'!$R$28),"")</f>
        <v/>
      </c>
      <c r="N223" s="188" t="e">
        <f>IF(AND('Mapa final'!#REF!="Muy Baja",'Mapa final'!#REF!="Moderado"),CONCATENATE("R18C",'Mapa final'!#REF!),"")</f>
        <v>#REF!</v>
      </c>
      <c r="O223" s="189" t="e">
        <f>IF(AND('Mapa final'!#REF!="Muy Baja",'Mapa final'!#REF!="Moderado"),CONCATENATE("R18C",'Mapa final'!#REF!),"")</f>
        <v>#REF!</v>
      </c>
      <c r="P223" s="178" t="str">
        <f ca="1">IF(AND('Mapa final'!$AB$28="Muy Baja",'Mapa final'!$AD$28="Moderado"),CONCATENATE("R18C",'Mapa final'!$R$28),"")</f>
        <v/>
      </c>
      <c r="Q223" s="179" t="e">
        <f>IF(AND('Mapa final'!#REF!="Muy Baja",'Mapa final'!#REF!="Moderado"),CONCATENATE("R18C",'Mapa final'!#REF!),"")</f>
        <v>#REF!</v>
      </c>
      <c r="R223" s="180" t="e">
        <f>IF(AND('Mapa final'!#REF!="Muy Baja",'Mapa final'!#REF!="Moderado"),CONCATENATE("R18C",'Mapa final'!#REF!),"")</f>
        <v>#REF!</v>
      </c>
      <c r="S223" s="86" t="str">
        <f ca="1">IF(AND('Mapa final'!$AB$28="Muy Baja",'Mapa final'!$AD$28="Mayor"),CONCATENATE("R18C",'Mapa final'!$R$28),"")</f>
        <v/>
      </c>
      <c r="T223" s="40" t="e">
        <f>IF(AND('Mapa final'!#REF!="Muy Baja",'Mapa final'!#REF!="Mayor"),CONCATENATE("R18C",'Mapa final'!#REF!),"")</f>
        <v>#REF!</v>
      </c>
      <c r="U223" s="87" t="e">
        <f>IF(AND('Mapa final'!#REF!="Muy Baja",'Mapa final'!#REF!="Mayor"),CONCATENATE("R18C",'Mapa final'!#REF!),"")</f>
        <v>#REF!</v>
      </c>
      <c r="V223" s="172" t="str">
        <f ca="1">IF(AND('Mapa final'!$AB$28="Muy Baja",'Mapa final'!$AD$28="Catastrófico"),CONCATENATE("R18C",'Mapa final'!$R$28),"")</f>
        <v/>
      </c>
      <c r="W223" s="173" t="e">
        <f>IF(AND('Mapa final'!#REF!="Muy Baja",'Mapa final'!#REF!="Catastrófico"),CONCATENATE("R18C",'Mapa final'!#REF!),"")</f>
        <v>#REF!</v>
      </c>
      <c r="X223" s="174" t="e">
        <f>IF(AND('Mapa final'!#REF!="Muy Baja",'Mapa final'!#REF!="Catastrófico"),CONCATENATE("R18C",'Mapa final'!#REF!),"")</f>
        <v>#REF!</v>
      </c>
      <c r="Y223" s="41"/>
      <c r="Z223" s="41"/>
      <c r="AA223" s="41"/>
      <c r="AB223" s="41"/>
      <c r="AC223" s="41"/>
      <c r="AD223" s="41"/>
      <c r="AE223" s="41"/>
      <c r="AF223" s="41"/>
      <c r="AG223" s="41"/>
      <c r="AH223" s="41"/>
      <c r="AI223" s="41"/>
      <c r="AJ223" s="41"/>
      <c r="AK223" s="41"/>
      <c r="AL223" s="41"/>
      <c r="AM223" s="41"/>
      <c r="AN223" s="41"/>
      <c r="AO223" s="41"/>
      <c r="AP223" s="41"/>
      <c r="AQ223" s="41"/>
      <c r="AR223" s="41"/>
      <c r="AS223" s="41"/>
      <c r="AT223" s="41"/>
      <c r="AU223" s="41"/>
      <c r="AV223" s="41"/>
      <c r="AW223" s="41"/>
      <c r="AX223" s="41"/>
      <c r="AY223" s="41"/>
      <c r="AZ223" s="41"/>
      <c r="BA223" s="41"/>
      <c r="BB223" s="41"/>
      <c r="BC223" s="41"/>
      <c r="BD223" s="41"/>
      <c r="BE223" s="41"/>
      <c r="BF223" s="41"/>
      <c r="BG223" s="41"/>
      <c r="BH223" s="41"/>
      <c r="BI223" s="41"/>
      <c r="BJ223" s="41"/>
      <c r="BK223" s="41"/>
      <c r="BL223" s="41"/>
      <c r="BM223" s="41"/>
    </row>
    <row r="224" spans="1:65" ht="15.75" x14ac:dyDescent="0.25">
      <c r="A224" s="41"/>
      <c r="B224" s="308"/>
      <c r="C224" s="309"/>
      <c r="D224" s="310"/>
      <c r="E224" s="293"/>
      <c r="F224" s="294"/>
      <c r="G224" s="294"/>
      <c r="H224" s="294"/>
      <c r="I224" s="315"/>
      <c r="J224" s="187" t="str">
        <f ca="1">IF(AND('Mapa final'!$AB$29="Muy Baja",'Mapa final'!$AD$29="Moderado"),CONCATENATE("R19C",'Mapa final'!$R$29),"")</f>
        <v/>
      </c>
      <c r="K224" s="188" t="e">
        <f>IF(AND('Mapa final'!#REF!="Muy Baja",'Mapa final'!#REF!="Moderado"),CONCATENATE("R19C",'Mapa final'!#REF!),"")</f>
        <v>#REF!</v>
      </c>
      <c r="L224" s="189" t="e">
        <f>IF(AND('Mapa final'!#REF!="Muy Baja",'Mapa final'!#REF!="Moderado"),CONCATENATE("R19C",'Mapa final'!#REF!),"")</f>
        <v>#REF!</v>
      </c>
      <c r="M224" s="187" t="str">
        <f ca="1">IF(AND('Mapa final'!$AB$29="Muy Baja",'Mapa final'!$AD$29="Moderado"),CONCATENATE("R19C",'Mapa final'!$R$29),"")</f>
        <v/>
      </c>
      <c r="N224" s="188" t="e">
        <f>IF(AND('Mapa final'!#REF!="Muy Baja",'Mapa final'!#REF!="Moderado"),CONCATENATE("R19C",'Mapa final'!#REF!),"")</f>
        <v>#REF!</v>
      </c>
      <c r="O224" s="189" t="e">
        <f>IF(AND('Mapa final'!#REF!="Muy Baja",'Mapa final'!#REF!="Moderado"),CONCATENATE("R19C",'Mapa final'!#REF!),"")</f>
        <v>#REF!</v>
      </c>
      <c r="P224" s="178" t="str">
        <f ca="1">IF(AND('Mapa final'!$AB$29="Muy Baja",'Mapa final'!$AD$29="Moderado"),CONCATENATE("R19C",'Mapa final'!$R$29),"")</f>
        <v/>
      </c>
      <c r="Q224" s="179" t="e">
        <f>IF(AND('Mapa final'!#REF!="Muy Baja",'Mapa final'!#REF!="Moderado"),CONCATENATE("R19C",'Mapa final'!#REF!),"")</f>
        <v>#REF!</v>
      </c>
      <c r="R224" s="180" t="e">
        <f>IF(AND('Mapa final'!#REF!="Muy Baja",'Mapa final'!#REF!="Moderado"),CONCATENATE("R19C",'Mapa final'!#REF!),"")</f>
        <v>#REF!</v>
      </c>
      <c r="S224" s="86" t="str">
        <f ca="1">IF(AND('Mapa final'!$AB$29="Muy Baja",'Mapa final'!$AD$29="Mayor"),CONCATENATE("R19C",'Mapa final'!$R$29),"")</f>
        <v/>
      </c>
      <c r="T224" s="40" t="e">
        <f>IF(AND('Mapa final'!#REF!="Muy Baja",'Mapa final'!#REF!="Mayor"),CONCATENATE("R19C",'Mapa final'!#REF!),"")</f>
        <v>#REF!</v>
      </c>
      <c r="U224" s="87" t="e">
        <f>IF(AND('Mapa final'!#REF!="Muy Baja",'Mapa final'!#REF!="Mayor"),CONCATENATE("R19C",'Mapa final'!#REF!),"")</f>
        <v>#REF!</v>
      </c>
      <c r="V224" s="172" t="str">
        <f ca="1">IF(AND('Mapa final'!$AB$29="Muy Baja",'Mapa final'!$AD$29="Catastrófico"),CONCATENATE("R19C",'Mapa final'!$R$29),"")</f>
        <v/>
      </c>
      <c r="W224" s="173" t="e">
        <f>IF(AND('Mapa final'!#REF!="Muy Baja",'Mapa final'!#REF!="Catastrófico"),CONCATENATE("R19C",'Mapa final'!#REF!),"")</f>
        <v>#REF!</v>
      </c>
      <c r="X224" s="174" t="e">
        <f>IF(AND('Mapa final'!#REF!="Muy Baja",'Mapa final'!#REF!="Catastrófico"),CONCATENATE("R19C",'Mapa final'!#REF!),"")</f>
        <v>#REF!</v>
      </c>
      <c r="Y224" s="41"/>
      <c r="Z224" s="41"/>
      <c r="AA224" s="41"/>
      <c r="AB224" s="41"/>
      <c r="AC224" s="41"/>
      <c r="AD224" s="41"/>
      <c r="AE224" s="41"/>
      <c r="AF224" s="41"/>
      <c r="AG224" s="41"/>
      <c r="AH224" s="41"/>
      <c r="AI224" s="41"/>
      <c r="AJ224" s="41"/>
      <c r="AK224" s="41"/>
      <c r="AL224" s="41"/>
      <c r="AM224" s="41"/>
      <c r="AN224" s="41"/>
      <c r="AO224" s="41"/>
      <c r="AP224" s="41"/>
      <c r="AQ224" s="41"/>
      <c r="AR224" s="41"/>
      <c r="AS224" s="41"/>
      <c r="AT224" s="41"/>
      <c r="AU224" s="41"/>
      <c r="AV224" s="41"/>
      <c r="AW224" s="41"/>
      <c r="AX224" s="41"/>
      <c r="AY224" s="41"/>
      <c r="AZ224" s="41"/>
      <c r="BA224" s="41"/>
      <c r="BB224" s="41"/>
      <c r="BC224" s="41"/>
      <c r="BD224" s="41"/>
      <c r="BE224" s="41"/>
      <c r="BF224" s="41"/>
      <c r="BG224" s="41"/>
      <c r="BH224" s="41"/>
      <c r="BI224" s="41"/>
      <c r="BJ224" s="41"/>
      <c r="BK224" s="41"/>
      <c r="BL224" s="41"/>
      <c r="BM224" s="41"/>
    </row>
    <row r="225" spans="1:65" ht="15.75" x14ac:dyDescent="0.25">
      <c r="A225" s="41"/>
      <c r="B225" s="308"/>
      <c r="C225" s="309"/>
      <c r="D225" s="310"/>
      <c r="E225" s="293"/>
      <c r="F225" s="294"/>
      <c r="G225" s="294"/>
      <c r="H225" s="294"/>
      <c r="I225" s="315"/>
      <c r="J225" s="187" t="str">
        <f ca="1">IF(AND('Mapa final'!$AB$30="Muy Baja",'Mapa final'!$AD$30="Moderado"),CONCATENATE("R20C",'Mapa final'!$R$30),"")</f>
        <v/>
      </c>
      <c r="K225" s="188" t="e">
        <f>IF(AND('Mapa final'!#REF!="Muy Baja",'Mapa final'!#REF!="Moderado"),CONCATENATE("R20C",'Mapa final'!#REF!),"")</f>
        <v>#REF!</v>
      </c>
      <c r="L225" s="189" t="e">
        <f>IF(AND('Mapa final'!#REF!="Muy Baja",'Mapa final'!#REF!="Moderado"),CONCATENATE("R20C",'Mapa final'!#REF!),"")</f>
        <v>#REF!</v>
      </c>
      <c r="M225" s="187" t="str">
        <f ca="1">IF(AND('Mapa final'!$AB$30="Muy Baja",'Mapa final'!$AD$30="Moderado"),CONCATENATE("R20C",'Mapa final'!$R$30),"")</f>
        <v/>
      </c>
      <c r="N225" s="188" t="e">
        <f>IF(AND('Mapa final'!#REF!="Muy Baja",'Mapa final'!#REF!="Moderado"),CONCATENATE("R20C",'Mapa final'!#REF!),"")</f>
        <v>#REF!</v>
      </c>
      <c r="O225" s="189" t="e">
        <f>IF(AND('Mapa final'!#REF!="Muy Baja",'Mapa final'!#REF!="Moderado"),CONCATENATE("R20C",'Mapa final'!#REF!),"")</f>
        <v>#REF!</v>
      </c>
      <c r="P225" s="178" t="str">
        <f ca="1">IF(AND('Mapa final'!$AB$30="Muy Baja",'Mapa final'!$AD$30="Moderado"),CONCATENATE("R20C",'Mapa final'!$R$30),"")</f>
        <v/>
      </c>
      <c r="Q225" s="179" t="e">
        <f>IF(AND('Mapa final'!#REF!="Muy Baja",'Mapa final'!#REF!="Moderado"),CONCATENATE("R20C",'Mapa final'!#REF!),"")</f>
        <v>#REF!</v>
      </c>
      <c r="R225" s="180" t="e">
        <f>IF(AND('Mapa final'!#REF!="Muy Baja",'Mapa final'!#REF!="Moderado"),CONCATENATE("R20C",'Mapa final'!#REF!),"")</f>
        <v>#REF!</v>
      </c>
      <c r="S225" s="86" t="str">
        <f ca="1">IF(AND('Mapa final'!$AB$30="Muy Baja",'Mapa final'!$AD$30="Mayor"),CONCATENATE("R20C",'Mapa final'!$R$30),"")</f>
        <v/>
      </c>
      <c r="T225" s="40" t="e">
        <f>IF(AND('Mapa final'!#REF!="Muy Baja",'Mapa final'!#REF!="Mayor"),CONCATENATE("R20C",'Mapa final'!#REF!),"")</f>
        <v>#REF!</v>
      </c>
      <c r="U225" s="87" t="e">
        <f>IF(AND('Mapa final'!#REF!="Muy Baja",'Mapa final'!#REF!="Mayor"),CONCATENATE("R20C",'Mapa final'!#REF!),"")</f>
        <v>#REF!</v>
      </c>
      <c r="V225" s="172" t="str">
        <f ca="1">IF(AND('Mapa final'!$AB$30="Muy Baja",'Mapa final'!$AD$30="Catastrófico"),CONCATENATE("R20C",'Mapa final'!$R$30),"")</f>
        <v/>
      </c>
      <c r="W225" s="173" t="e">
        <f>IF(AND('Mapa final'!#REF!="Muy Baja",'Mapa final'!#REF!="Catastrófico"),CONCATENATE("R20C",'Mapa final'!#REF!),"")</f>
        <v>#REF!</v>
      </c>
      <c r="X225" s="174" t="e">
        <f>IF(AND('Mapa final'!#REF!="Muy Baja",'Mapa final'!#REF!="Catastrófico"),CONCATENATE("R20C",'Mapa final'!#REF!),"")</f>
        <v>#REF!</v>
      </c>
      <c r="Y225" s="41"/>
      <c r="Z225" s="41"/>
      <c r="AA225" s="41"/>
      <c r="AB225" s="41"/>
      <c r="AC225" s="41"/>
      <c r="AD225" s="41"/>
      <c r="AE225" s="41"/>
      <c r="AF225" s="41"/>
      <c r="AG225" s="41"/>
      <c r="AH225" s="41"/>
      <c r="AI225" s="41"/>
      <c r="AJ225" s="41"/>
      <c r="AK225" s="41"/>
      <c r="AL225" s="41"/>
      <c r="AM225" s="41"/>
      <c r="AN225" s="41"/>
      <c r="AO225" s="41"/>
      <c r="AP225" s="41"/>
      <c r="AQ225" s="41"/>
      <c r="AR225" s="41"/>
      <c r="AS225" s="41"/>
      <c r="AT225" s="41"/>
      <c r="AU225" s="41"/>
      <c r="AV225" s="41"/>
      <c r="AW225" s="41"/>
      <c r="AX225" s="41"/>
      <c r="AY225" s="41"/>
      <c r="AZ225" s="41"/>
      <c r="BA225" s="41"/>
      <c r="BB225" s="41"/>
      <c r="BC225" s="41"/>
      <c r="BD225" s="41"/>
      <c r="BE225" s="41"/>
      <c r="BF225" s="41"/>
      <c r="BG225" s="41"/>
      <c r="BH225" s="41"/>
      <c r="BI225" s="41"/>
      <c r="BJ225" s="41"/>
      <c r="BK225" s="41"/>
      <c r="BL225" s="41"/>
      <c r="BM225" s="41"/>
    </row>
    <row r="226" spans="1:65" ht="15.75" x14ac:dyDescent="0.25">
      <c r="A226" s="41"/>
      <c r="B226" s="308"/>
      <c r="C226" s="309"/>
      <c r="D226" s="310"/>
      <c r="E226" s="293"/>
      <c r="F226" s="294"/>
      <c r="G226" s="294"/>
      <c r="H226" s="294"/>
      <c r="I226" s="315"/>
      <c r="J226" s="187" t="str">
        <f ca="1">IF(AND('Mapa final'!$AB$31="Muy Baja",'Mapa final'!$AD$31="Moderado"),CONCATENATE("R21C",'Mapa final'!$R$31),"")</f>
        <v/>
      </c>
      <c r="K226" s="188" t="e">
        <f>IF(AND('Mapa final'!#REF!="Muy Baja",'Mapa final'!#REF!="Moderado"),CONCATENATE("R21C",'Mapa final'!#REF!),"")</f>
        <v>#REF!</v>
      </c>
      <c r="L226" s="189" t="e">
        <f>IF(AND('Mapa final'!#REF!="Muy Baja",'Mapa final'!#REF!="Moderado"),CONCATENATE("R21C",'Mapa final'!#REF!),"")</f>
        <v>#REF!</v>
      </c>
      <c r="M226" s="187" t="str">
        <f ca="1">IF(AND('Mapa final'!$AB$31="Muy Baja",'Mapa final'!$AD$31="Moderado"),CONCATENATE("R21C",'Mapa final'!$R$31),"")</f>
        <v/>
      </c>
      <c r="N226" s="188" t="e">
        <f>IF(AND('Mapa final'!#REF!="Muy Baja",'Mapa final'!#REF!="Moderado"),CONCATENATE("R21C",'Mapa final'!#REF!),"")</f>
        <v>#REF!</v>
      </c>
      <c r="O226" s="189" t="e">
        <f>IF(AND('Mapa final'!#REF!="Muy Baja",'Mapa final'!#REF!="Moderado"),CONCATENATE("R21C",'Mapa final'!#REF!),"")</f>
        <v>#REF!</v>
      </c>
      <c r="P226" s="178" t="str">
        <f ca="1">IF(AND('Mapa final'!$AB$31="Muy Baja",'Mapa final'!$AD$31="Moderado"),CONCATENATE("R21C",'Mapa final'!$R$31),"")</f>
        <v/>
      </c>
      <c r="Q226" s="179" t="e">
        <f>IF(AND('Mapa final'!#REF!="Muy Baja",'Mapa final'!#REF!="Moderado"),CONCATENATE("R21C",'Mapa final'!#REF!),"")</f>
        <v>#REF!</v>
      </c>
      <c r="R226" s="180" t="e">
        <f>IF(AND('Mapa final'!#REF!="Muy Baja",'Mapa final'!#REF!="Moderado"),CONCATENATE("R21C",'Mapa final'!#REF!),"")</f>
        <v>#REF!</v>
      </c>
      <c r="S226" s="86" t="str">
        <f ca="1">IF(AND('Mapa final'!$AB$31="Muy Baja",'Mapa final'!$AD$31="Mayor"),CONCATENATE("R21C",'Mapa final'!$R$31),"")</f>
        <v/>
      </c>
      <c r="T226" s="40" t="e">
        <f>IF(AND('Mapa final'!#REF!="Muy Baja",'Mapa final'!#REF!="Mayor"),CONCATENATE("R21C",'Mapa final'!#REF!),"")</f>
        <v>#REF!</v>
      </c>
      <c r="U226" s="87" t="e">
        <f>IF(AND('Mapa final'!#REF!="Muy Baja",'Mapa final'!#REF!="Mayor"),CONCATENATE("R21C",'Mapa final'!#REF!),"")</f>
        <v>#REF!</v>
      </c>
      <c r="V226" s="172" t="str">
        <f ca="1">IF(AND('Mapa final'!$AB$31="Muy Baja",'Mapa final'!$AD$31="Catastrófico"),CONCATENATE("R21C",'Mapa final'!$R$31),"")</f>
        <v/>
      </c>
      <c r="W226" s="173" t="e">
        <f>IF(AND('Mapa final'!#REF!="Muy Baja",'Mapa final'!#REF!="Catastrófico"),CONCATENATE("R21C",'Mapa final'!#REF!),"")</f>
        <v>#REF!</v>
      </c>
      <c r="X226" s="174" t="e">
        <f>IF(AND('Mapa final'!#REF!="Muy Baja",'Mapa final'!#REF!="Catastrófico"),CONCATENATE("R21C",'Mapa final'!#REF!),"")</f>
        <v>#REF!</v>
      </c>
      <c r="Y226" s="41"/>
      <c r="Z226" s="41"/>
      <c r="AA226" s="41"/>
      <c r="AB226" s="41"/>
      <c r="AC226" s="41"/>
      <c r="AD226" s="41"/>
      <c r="AE226" s="41"/>
      <c r="AF226" s="41"/>
      <c r="AG226" s="41"/>
      <c r="AH226" s="41"/>
      <c r="AI226" s="41"/>
      <c r="AJ226" s="41"/>
      <c r="AK226" s="41"/>
      <c r="AL226" s="41"/>
      <c r="AM226" s="41"/>
      <c r="AN226" s="41"/>
      <c r="AO226" s="41"/>
      <c r="AP226" s="41"/>
      <c r="AQ226" s="41"/>
      <c r="AR226" s="41"/>
      <c r="AS226" s="41"/>
      <c r="AT226" s="41"/>
      <c r="AU226" s="41"/>
      <c r="AV226" s="41"/>
      <c r="AW226" s="41"/>
      <c r="AX226" s="41"/>
      <c r="AY226" s="41"/>
      <c r="AZ226" s="41"/>
      <c r="BA226" s="41"/>
      <c r="BB226" s="41"/>
      <c r="BC226" s="41"/>
      <c r="BD226" s="41"/>
      <c r="BE226" s="41"/>
      <c r="BF226" s="41"/>
      <c r="BG226" s="41"/>
      <c r="BH226" s="41"/>
      <c r="BI226" s="41"/>
      <c r="BJ226" s="41"/>
      <c r="BK226" s="41"/>
      <c r="BL226" s="41"/>
      <c r="BM226" s="41"/>
    </row>
    <row r="227" spans="1:65" ht="15.75" x14ac:dyDescent="0.25">
      <c r="A227" s="41"/>
      <c r="B227" s="308"/>
      <c r="C227" s="309"/>
      <c r="D227" s="310"/>
      <c r="E227" s="293"/>
      <c r="F227" s="294"/>
      <c r="G227" s="294"/>
      <c r="H227" s="294"/>
      <c r="I227" s="315"/>
      <c r="J227" s="187" t="str">
        <f ca="1">IF(AND('Mapa final'!$AB$32="Muy Baja",'Mapa final'!$AD$32="Moderado"),CONCATENATE("R22C",'Mapa final'!$R$32),"")</f>
        <v/>
      </c>
      <c r="K227" s="188" t="e">
        <f>IF(AND('Mapa final'!#REF!="Muy Baja",'Mapa final'!#REF!="Moderado"),CONCATENATE("R22C",'Mapa final'!#REF!),"")</f>
        <v>#REF!</v>
      </c>
      <c r="L227" s="189" t="e">
        <f>IF(AND('Mapa final'!#REF!="Muy Baja",'Mapa final'!#REF!="Moderado"),CONCATENATE("R22C",'Mapa final'!#REF!),"")</f>
        <v>#REF!</v>
      </c>
      <c r="M227" s="187" t="str">
        <f ca="1">IF(AND('Mapa final'!$AB$32="Muy Baja",'Mapa final'!$AD$32="Moderado"),CONCATENATE("R22C",'Mapa final'!$R$32),"")</f>
        <v/>
      </c>
      <c r="N227" s="188" t="e">
        <f>IF(AND('Mapa final'!#REF!="Muy Baja",'Mapa final'!#REF!="Moderado"),CONCATENATE("R22C",'Mapa final'!#REF!),"")</f>
        <v>#REF!</v>
      </c>
      <c r="O227" s="189" t="e">
        <f>IF(AND('Mapa final'!#REF!="Muy Baja",'Mapa final'!#REF!="Moderado"),CONCATENATE("R22C",'Mapa final'!#REF!),"")</f>
        <v>#REF!</v>
      </c>
      <c r="P227" s="178" t="str">
        <f ca="1">IF(AND('Mapa final'!$AB$32="Muy Baja",'Mapa final'!$AD$32="Moderado"),CONCATENATE("R22C",'Mapa final'!$R$32),"")</f>
        <v/>
      </c>
      <c r="Q227" s="179" t="e">
        <f>IF(AND('Mapa final'!#REF!="Muy Baja",'Mapa final'!#REF!="Moderado"),CONCATENATE("R22C",'Mapa final'!#REF!),"")</f>
        <v>#REF!</v>
      </c>
      <c r="R227" s="180" t="e">
        <f>IF(AND('Mapa final'!#REF!="Muy Baja",'Mapa final'!#REF!="Moderado"),CONCATENATE("R22C",'Mapa final'!#REF!),"")</f>
        <v>#REF!</v>
      </c>
      <c r="S227" s="86" t="str">
        <f ca="1">IF(AND('Mapa final'!$AB$32="Muy Baja",'Mapa final'!$AD$32="Mayor"),CONCATENATE("R22C",'Mapa final'!$R$32),"")</f>
        <v/>
      </c>
      <c r="T227" s="40" t="e">
        <f>IF(AND('Mapa final'!#REF!="Muy Baja",'Mapa final'!#REF!="Mayor"),CONCATENATE("R22C",'Mapa final'!#REF!),"")</f>
        <v>#REF!</v>
      </c>
      <c r="U227" s="87" t="e">
        <f>IF(AND('Mapa final'!#REF!="Muy Baja",'Mapa final'!#REF!="Mayor"),CONCATENATE("R22C",'Mapa final'!#REF!),"")</f>
        <v>#REF!</v>
      </c>
      <c r="V227" s="172" t="str">
        <f ca="1">IF(AND('Mapa final'!$AB$32="Muy Baja",'Mapa final'!$AD$32="Catastrófico"),CONCATENATE("R22C",'Mapa final'!$R$32),"")</f>
        <v/>
      </c>
      <c r="W227" s="173" t="e">
        <f>IF(AND('Mapa final'!#REF!="Muy Baja",'Mapa final'!#REF!="Catastrófico"),CONCATENATE("R22C",'Mapa final'!#REF!),"")</f>
        <v>#REF!</v>
      </c>
      <c r="X227" s="174" t="e">
        <f>IF(AND('Mapa final'!#REF!="Muy Baja",'Mapa final'!#REF!="Catastrófico"),CONCATENATE("R22C",'Mapa final'!#REF!),"")</f>
        <v>#REF!</v>
      </c>
      <c r="Y227" s="41"/>
      <c r="Z227" s="41"/>
      <c r="AA227" s="41"/>
      <c r="AB227" s="41"/>
      <c r="AC227" s="41"/>
      <c r="AD227" s="41"/>
      <c r="AE227" s="41"/>
      <c r="AF227" s="41"/>
      <c r="AG227" s="41"/>
      <c r="AH227" s="41"/>
      <c r="AI227" s="41"/>
      <c r="AJ227" s="41"/>
      <c r="AK227" s="41"/>
      <c r="AL227" s="41"/>
      <c r="AM227" s="41"/>
      <c r="AN227" s="41"/>
      <c r="AO227" s="41"/>
      <c r="AP227" s="41"/>
      <c r="AQ227" s="41"/>
      <c r="AR227" s="41"/>
      <c r="AS227" s="41"/>
      <c r="AT227" s="41"/>
      <c r="AU227" s="41"/>
      <c r="AV227" s="41"/>
      <c r="AW227" s="41"/>
      <c r="AX227" s="41"/>
      <c r="AY227" s="41"/>
      <c r="AZ227" s="41"/>
      <c r="BA227" s="41"/>
      <c r="BB227" s="41"/>
      <c r="BC227" s="41"/>
      <c r="BD227" s="41"/>
      <c r="BE227" s="41"/>
      <c r="BF227" s="41"/>
      <c r="BG227" s="41"/>
      <c r="BH227" s="41"/>
      <c r="BI227" s="41"/>
      <c r="BJ227" s="41"/>
      <c r="BK227" s="41"/>
      <c r="BL227" s="41"/>
      <c r="BM227" s="41"/>
    </row>
    <row r="228" spans="1:65" ht="15.75" x14ac:dyDescent="0.25">
      <c r="A228" s="41"/>
      <c r="B228" s="308"/>
      <c r="C228" s="309"/>
      <c r="D228" s="310"/>
      <c r="E228" s="293"/>
      <c r="F228" s="294"/>
      <c r="G228" s="294"/>
      <c r="H228" s="294"/>
      <c r="I228" s="315"/>
      <c r="J228" s="187" t="str">
        <f ca="1">IF(AND('Mapa final'!$AB$33="Muy Baja",'Mapa final'!$AD$33="Moderado"),CONCATENATE("R23C",'Mapa final'!$R$33),"")</f>
        <v/>
      </c>
      <c r="K228" s="188" t="e">
        <f>IF(AND('Mapa final'!#REF!="Muy Baja",'Mapa final'!#REF!="Moderado"),CONCATENATE("R23C",'Mapa final'!#REF!),"")</f>
        <v>#REF!</v>
      </c>
      <c r="L228" s="189" t="e">
        <f>IF(AND('Mapa final'!#REF!="Muy Baja",'Mapa final'!#REF!="Moderado"),CONCATENATE("R23C",'Mapa final'!#REF!),"")</f>
        <v>#REF!</v>
      </c>
      <c r="M228" s="187" t="str">
        <f ca="1">IF(AND('Mapa final'!$AB$33="Muy Baja",'Mapa final'!$AD$33="Moderado"),CONCATENATE("R23C",'Mapa final'!$R$33),"")</f>
        <v/>
      </c>
      <c r="N228" s="188" t="e">
        <f>IF(AND('Mapa final'!#REF!="Muy Baja",'Mapa final'!#REF!="Moderado"),CONCATENATE("R23C",'Mapa final'!#REF!),"")</f>
        <v>#REF!</v>
      </c>
      <c r="O228" s="189" t="e">
        <f>IF(AND('Mapa final'!#REF!="Muy Baja",'Mapa final'!#REF!="Moderado"),CONCATENATE("R23C",'Mapa final'!#REF!),"")</f>
        <v>#REF!</v>
      </c>
      <c r="P228" s="178" t="str">
        <f ca="1">IF(AND('Mapa final'!$AB$33="Muy Baja",'Mapa final'!$AD$33="Moderado"),CONCATENATE("R23C",'Mapa final'!$R$33),"")</f>
        <v/>
      </c>
      <c r="Q228" s="179" t="e">
        <f>IF(AND('Mapa final'!#REF!="Muy Baja",'Mapa final'!#REF!="Moderado"),CONCATENATE("R23C",'Mapa final'!#REF!),"")</f>
        <v>#REF!</v>
      </c>
      <c r="R228" s="180" t="e">
        <f>IF(AND('Mapa final'!#REF!="Muy Baja",'Mapa final'!#REF!="Moderado"),CONCATENATE("R23C",'Mapa final'!#REF!),"")</f>
        <v>#REF!</v>
      </c>
      <c r="S228" s="86" t="str">
        <f ca="1">IF(AND('Mapa final'!$AB$33="Muy Baja",'Mapa final'!$AD$33="Mayor"),CONCATENATE("R23C",'Mapa final'!$R$33),"")</f>
        <v/>
      </c>
      <c r="T228" s="40" t="e">
        <f>IF(AND('Mapa final'!#REF!="Muy Baja",'Mapa final'!#REF!="Mayor"),CONCATENATE("R23C",'Mapa final'!#REF!),"")</f>
        <v>#REF!</v>
      </c>
      <c r="U228" s="87" t="e">
        <f>IF(AND('Mapa final'!#REF!="Muy Baja",'Mapa final'!#REF!="Mayor"),CONCATENATE("R23C",'Mapa final'!#REF!),"")</f>
        <v>#REF!</v>
      </c>
      <c r="V228" s="172" t="str">
        <f ca="1">IF(AND('Mapa final'!$AB$33="Muy Baja",'Mapa final'!$AD$33="Catastrófico"),CONCATENATE("R23C",'Mapa final'!$R$33),"")</f>
        <v/>
      </c>
      <c r="W228" s="173" t="e">
        <f>IF(AND('Mapa final'!#REF!="Muy Baja",'Mapa final'!#REF!="Catastrófico"),CONCATENATE("R23C",'Mapa final'!#REF!),"")</f>
        <v>#REF!</v>
      </c>
      <c r="X228" s="174" t="e">
        <f>IF(AND('Mapa final'!#REF!="Muy Baja",'Mapa final'!#REF!="Catastrófico"),CONCATENATE("R23C",'Mapa final'!#REF!),"")</f>
        <v>#REF!</v>
      </c>
      <c r="Y228" s="41"/>
      <c r="Z228" s="41"/>
      <c r="AA228" s="41"/>
      <c r="AB228" s="41"/>
      <c r="AC228" s="41"/>
      <c r="AD228" s="41"/>
      <c r="AE228" s="41"/>
      <c r="AF228" s="41"/>
      <c r="AG228" s="41"/>
      <c r="AH228" s="41"/>
      <c r="AI228" s="41"/>
      <c r="AJ228" s="41"/>
      <c r="AK228" s="41"/>
      <c r="AL228" s="41"/>
      <c r="AM228" s="41"/>
      <c r="AN228" s="41"/>
      <c r="AO228" s="41"/>
      <c r="AP228" s="41"/>
      <c r="AQ228" s="41"/>
      <c r="AR228" s="41"/>
      <c r="AS228" s="41"/>
      <c r="AT228" s="41"/>
      <c r="AU228" s="41"/>
      <c r="AV228" s="41"/>
      <c r="AW228" s="41"/>
      <c r="AX228" s="41"/>
      <c r="AY228" s="41"/>
      <c r="AZ228" s="41"/>
      <c r="BA228" s="41"/>
      <c r="BB228" s="41"/>
      <c r="BC228" s="41"/>
      <c r="BD228" s="41"/>
      <c r="BE228" s="41"/>
      <c r="BF228" s="41"/>
      <c r="BG228" s="41"/>
      <c r="BH228" s="41"/>
      <c r="BI228" s="41"/>
      <c r="BJ228" s="41"/>
      <c r="BK228" s="41"/>
      <c r="BL228" s="41"/>
      <c r="BM228" s="41"/>
    </row>
    <row r="229" spans="1:65" ht="15.75" x14ac:dyDescent="0.25">
      <c r="A229" s="41"/>
      <c r="B229" s="308"/>
      <c r="C229" s="309"/>
      <c r="D229" s="310"/>
      <c r="E229" s="293"/>
      <c r="F229" s="294"/>
      <c r="G229" s="294"/>
      <c r="H229" s="294"/>
      <c r="I229" s="315"/>
      <c r="J229" s="187" t="str">
        <f ca="1">IF(AND('Mapa final'!$AB$34="Muy Baja",'Mapa final'!$AD$34="Moderado"),CONCATENATE("R24C",'Mapa final'!$R$34),"")</f>
        <v/>
      </c>
      <c r="K229" s="188" t="str">
        <f>IF(AND('Mapa final'!$AB$35="Muy Baja",'Mapa final'!$AD$35="Moderado"),CONCATENATE("R24C",'Mapa final'!$R$35),"")</f>
        <v>R24C2</v>
      </c>
      <c r="L229" s="189" t="str">
        <f>IF(AND('Mapa final'!$AB$36="Muy Baja",'Mapa final'!$AD$36="Moderado"),CONCATENATE("R24C",'Mapa final'!$R$36),"")</f>
        <v>R24C3</v>
      </c>
      <c r="M229" s="187" t="str">
        <f ca="1">IF(AND('Mapa final'!$AB$34="Muy Baja",'Mapa final'!$AD$34="Moderado"),CONCATENATE("R24C",'Mapa final'!$R$34),"")</f>
        <v/>
      </c>
      <c r="N229" s="188" t="str">
        <f>IF(AND('Mapa final'!$AB$35="Muy Baja",'Mapa final'!$AD$35="Moderado"),CONCATENATE("R24C",'Mapa final'!$R$35),"")</f>
        <v>R24C2</v>
      </c>
      <c r="O229" s="189" t="str">
        <f>IF(AND('Mapa final'!$AB$36="Muy Baja",'Mapa final'!$AD$36="Moderado"),CONCATENATE("R24C",'Mapa final'!$R$36),"")</f>
        <v>R24C3</v>
      </c>
      <c r="P229" s="178" t="str">
        <f ca="1">IF(AND('Mapa final'!$AB$34="Muy Baja",'Mapa final'!$AD$34="Moderado"),CONCATENATE("R24C",'Mapa final'!$R$34),"")</f>
        <v/>
      </c>
      <c r="Q229" s="179" t="str">
        <f>IF(AND('Mapa final'!$AB$35="Muy Baja",'Mapa final'!$AD$35="Moderado"),CONCATENATE("R24C",'Mapa final'!$R$35),"")</f>
        <v>R24C2</v>
      </c>
      <c r="R229" s="180" t="str">
        <f>IF(AND('Mapa final'!$AB$36="Muy Baja",'Mapa final'!$AD$36="Moderado"),CONCATENATE("R24C",'Mapa final'!$R$36),"")</f>
        <v>R24C3</v>
      </c>
      <c r="S229" s="86" t="str">
        <f ca="1">IF(AND('Mapa final'!$AB$34="Muy Baja",'Mapa final'!$AD$34="Mayor"),CONCATENATE("R24C",'Mapa final'!$R$34),"")</f>
        <v/>
      </c>
      <c r="T229" s="40" t="str">
        <f>IF(AND('Mapa final'!$AB$35="Muy Baja",'Mapa final'!$AD$35="Mayor"),CONCATENATE("R24C",'Mapa final'!$R$35),"")</f>
        <v/>
      </c>
      <c r="U229" s="87" t="str">
        <f>IF(AND('Mapa final'!$AB$36="Muy Baja",'Mapa final'!$AD$36="Mayor"),CONCATENATE("R24C",'Mapa final'!$R$36),"")</f>
        <v/>
      </c>
      <c r="V229" s="172" t="str">
        <f ca="1">IF(AND('Mapa final'!$AB$34="Muy Baja",'Mapa final'!$AD$34="Catastrófico"),CONCATENATE("R24C",'Mapa final'!$R$34),"")</f>
        <v/>
      </c>
      <c r="W229" s="173" t="str">
        <f>IF(AND('Mapa final'!$AB$35="Muy Baja",'Mapa final'!$AD$35="Catastrófico"),CONCATENATE("R24C",'Mapa final'!$R$35),"")</f>
        <v/>
      </c>
      <c r="X229" s="174" t="str">
        <f>IF(AND('Mapa final'!$AB$36="Muy Baja",'Mapa final'!$AD$36="Catastrófico"),CONCATENATE("R24C",'Mapa final'!$R$36),"")</f>
        <v/>
      </c>
      <c r="Y229" s="41"/>
      <c r="Z229" s="41"/>
      <c r="AA229" s="41"/>
      <c r="AB229" s="41"/>
      <c r="AC229" s="41"/>
      <c r="AD229" s="41"/>
      <c r="AE229" s="41"/>
      <c r="AF229" s="41"/>
      <c r="AG229" s="41"/>
      <c r="AH229" s="41"/>
      <c r="AI229" s="41"/>
      <c r="AJ229" s="41"/>
      <c r="AK229" s="41"/>
      <c r="AL229" s="41"/>
      <c r="AM229" s="41"/>
      <c r="AN229" s="41"/>
      <c r="AO229" s="41"/>
      <c r="AP229" s="41"/>
      <c r="AQ229" s="41"/>
      <c r="AR229" s="41"/>
      <c r="AS229" s="41"/>
      <c r="AT229" s="41"/>
      <c r="AU229" s="41"/>
      <c r="AV229" s="41"/>
      <c r="AW229" s="41"/>
      <c r="AX229" s="41"/>
      <c r="AY229" s="41"/>
      <c r="AZ229" s="41"/>
      <c r="BA229" s="41"/>
      <c r="BB229" s="41"/>
      <c r="BC229" s="41"/>
      <c r="BD229" s="41"/>
      <c r="BE229" s="41"/>
      <c r="BF229" s="41"/>
      <c r="BG229" s="41"/>
      <c r="BH229" s="41"/>
      <c r="BI229" s="41"/>
      <c r="BJ229" s="41"/>
      <c r="BK229" s="41"/>
      <c r="BL229" s="41"/>
      <c r="BM229" s="41"/>
    </row>
    <row r="230" spans="1:65" ht="15.75" x14ac:dyDescent="0.25">
      <c r="A230" s="41"/>
      <c r="B230" s="308"/>
      <c r="C230" s="309"/>
      <c r="D230" s="310"/>
      <c r="E230" s="293"/>
      <c r="F230" s="294"/>
      <c r="G230" s="294"/>
      <c r="H230" s="294"/>
      <c r="I230" s="315"/>
      <c r="J230" s="187" t="str">
        <f ca="1">IF(AND('Mapa final'!$AB$37="Muy Baja",'Mapa final'!$AD$37="Moderado"),CONCATENATE("R25C",'Mapa final'!$R$37),"")</f>
        <v>R25C1</v>
      </c>
      <c r="K230" s="188" t="str">
        <f ca="1">IF(AND('Mapa final'!$AB$38="Muy Baja",'Mapa final'!$AD$38="Moderado"),CONCATENATE("R25C",'Mapa final'!$R$38),"")</f>
        <v>R25C2</v>
      </c>
      <c r="L230" s="189" t="str">
        <f ca="1">IF(AND('Mapa final'!$AB$39="Muy Baja",'Mapa final'!$AD$39="Moderado"),CONCATENATE("R25C",'Mapa final'!$R$39),"")</f>
        <v>R25C3</v>
      </c>
      <c r="M230" s="187" t="str">
        <f ca="1">IF(AND('Mapa final'!$AB$37="Muy Baja",'Mapa final'!$AD$37="Moderado"),CONCATENATE("R25C",'Mapa final'!$R$37),"")</f>
        <v>R25C1</v>
      </c>
      <c r="N230" s="188" t="str">
        <f ca="1">IF(AND('Mapa final'!$AB$38="Muy Baja",'Mapa final'!$AD$38="Moderado"),CONCATENATE("R25C",'Mapa final'!$R$38),"")</f>
        <v>R25C2</v>
      </c>
      <c r="O230" s="189" t="str">
        <f ca="1">IF(AND('Mapa final'!$AB$39="Muy Baja",'Mapa final'!$AD$39="Moderado"),CONCATENATE("R25C",'Mapa final'!$R$39),"")</f>
        <v>R25C3</v>
      </c>
      <c r="P230" s="178" t="str">
        <f ca="1">IF(AND('Mapa final'!$AB$37="Muy Baja",'Mapa final'!$AD$37="Moderado"),CONCATENATE("R25C",'Mapa final'!$R$37),"")</f>
        <v>R25C1</v>
      </c>
      <c r="Q230" s="179" t="str">
        <f ca="1">IF(AND('Mapa final'!$AB$38="Muy Baja",'Mapa final'!$AD$38="Moderado"),CONCATENATE("R25C",'Mapa final'!$R$38),"")</f>
        <v>R25C2</v>
      </c>
      <c r="R230" s="180" t="str">
        <f ca="1">IF(AND('Mapa final'!$AB$39="Muy Baja",'Mapa final'!$AD$39="Moderado"),CONCATENATE("R25C",'Mapa final'!$R$39),"")</f>
        <v>R25C3</v>
      </c>
      <c r="S230" s="86" t="str">
        <f ca="1">IF(AND('Mapa final'!$AB$37="Muy Baja",'Mapa final'!$AD$37="Mayor"),CONCATENATE("R25C",'Mapa final'!$R$37),"")</f>
        <v/>
      </c>
      <c r="T230" s="40" t="str">
        <f ca="1">IF(AND('Mapa final'!$AB$38="Muy Baja",'Mapa final'!$AD$38="Mayor"),CONCATENATE("R25C",'Mapa final'!$R$38),"")</f>
        <v/>
      </c>
      <c r="U230" s="87" t="str">
        <f ca="1">IF(AND('Mapa final'!$AB$39="Muy Baja",'Mapa final'!$AD$39="Mayor"),CONCATENATE("R25C",'Mapa final'!$R$39),"")</f>
        <v/>
      </c>
      <c r="V230" s="172" t="str">
        <f ca="1">IF(AND('Mapa final'!$AB$37="Muy Baja",'Mapa final'!$AD$37="Catastrófico"),CONCATENATE("R25C",'Mapa final'!$R$37),"")</f>
        <v/>
      </c>
      <c r="W230" s="173" t="str">
        <f ca="1">IF(AND('Mapa final'!$AB$38="Muy Baja",'Mapa final'!$AD$38="Catastrófico"),CONCATENATE("R25C",'Mapa final'!$R$38),"")</f>
        <v/>
      </c>
      <c r="X230" s="174" t="str">
        <f ca="1">IF(AND('Mapa final'!$AB$39="Muy Baja",'Mapa final'!$AD$39="Catastrófico"),CONCATENATE("R25C",'Mapa final'!$R$39),"")</f>
        <v/>
      </c>
      <c r="Y230" s="41"/>
      <c r="Z230" s="41"/>
      <c r="AA230" s="41"/>
      <c r="AB230" s="41"/>
      <c r="AC230" s="41"/>
      <c r="AD230" s="41"/>
      <c r="AE230" s="41"/>
      <c r="AF230" s="41"/>
      <c r="AG230" s="41"/>
      <c r="AH230" s="41"/>
      <c r="AI230" s="41"/>
      <c r="AJ230" s="41"/>
      <c r="AK230" s="41"/>
      <c r="AL230" s="41"/>
      <c r="AM230" s="41"/>
      <c r="AN230" s="41"/>
      <c r="AO230" s="41"/>
      <c r="AP230" s="41"/>
      <c r="AQ230" s="41"/>
      <c r="AR230" s="41"/>
      <c r="AS230" s="41"/>
      <c r="AT230" s="41"/>
      <c r="AU230" s="41"/>
      <c r="AV230" s="41"/>
      <c r="AW230" s="41"/>
      <c r="AX230" s="41"/>
      <c r="AY230" s="41"/>
      <c r="AZ230" s="41"/>
      <c r="BA230" s="41"/>
      <c r="BB230" s="41"/>
      <c r="BC230" s="41"/>
      <c r="BD230" s="41"/>
      <c r="BE230" s="41"/>
      <c r="BF230" s="41"/>
      <c r="BG230" s="41"/>
      <c r="BH230" s="41"/>
      <c r="BI230" s="41"/>
      <c r="BJ230" s="41"/>
      <c r="BK230" s="41"/>
      <c r="BL230" s="41"/>
      <c r="BM230" s="41"/>
    </row>
    <row r="231" spans="1:65" ht="15.75" x14ac:dyDescent="0.25">
      <c r="A231" s="41"/>
      <c r="B231" s="308"/>
      <c r="C231" s="309"/>
      <c r="D231" s="310"/>
      <c r="E231" s="293"/>
      <c r="F231" s="294"/>
      <c r="G231" s="294"/>
      <c r="H231" s="294"/>
      <c r="I231" s="315"/>
      <c r="J231" s="187" t="str">
        <f ca="1">IF(AND('Mapa final'!$AB$40="Muy Baja",'Mapa final'!$AD$40="Moderado"),CONCATENATE("R26C",'Mapa final'!$R$40),"")</f>
        <v/>
      </c>
      <c r="K231" s="188" t="e">
        <f>IF(AND('Mapa final'!#REF!="Muy Baja",'Mapa final'!#REF!="Moderado"),CONCATENATE("R26C",'Mapa final'!#REF!),"")</f>
        <v>#REF!</v>
      </c>
      <c r="L231" s="189" t="e">
        <f>IF(AND('Mapa final'!#REF!="Muy Baja",'Mapa final'!#REF!="Moderado"),CONCATENATE("R26C",'Mapa final'!#REF!),"")</f>
        <v>#REF!</v>
      </c>
      <c r="M231" s="187" t="str">
        <f ca="1">IF(AND('Mapa final'!$AB$40="Muy Baja",'Mapa final'!$AD$40="Moderado"),CONCATENATE("R26C",'Mapa final'!$R$40),"")</f>
        <v/>
      </c>
      <c r="N231" s="188" t="e">
        <f>IF(AND('Mapa final'!#REF!="Muy Baja",'Mapa final'!#REF!="Moderado"),CONCATENATE("R26C",'Mapa final'!#REF!),"")</f>
        <v>#REF!</v>
      </c>
      <c r="O231" s="189" t="e">
        <f>IF(AND('Mapa final'!#REF!="Muy Baja",'Mapa final'!#REF!="Moderado"),CONCATENATE("R26C",'Mapa final'!#REF!),"")</f>
        <v>#REF!</v>
      </c>
      <c r="P231" s="178" t="str">
        <f ca="1">IF(AND('Mapa final'!$AB$40="Muy Baja",'Mapa final'!$AD$40="Moderado"),CONCATENATE("R26C",'Mapa final'!$R$40),"")</f>
        <v/>
      </c>
      <c r="Q231" s="179" t="e">
        <f>IF(AND('Mapa final'!#REF!="Muy Baja",'Mapa final'!#REF!="Moderado"),CONCATENATE("R26C",'Mapa final'!#REF!),"")</f>
        <v>#REF!</v>
      </c>
      <c r="R231" s="180" t="e">
        <f>IF(AND('Mapa final'!#REF!="Muy Baja",'Mapa final'!#REF!="Moderado"),CONCATENATE("R26C",'Mapa final'!#REF!),"")</f>
        <v>#REF!</v>
      </c>
      <c r="S231" s="86" t="str">
        <f ca="1">IF(AND('Mapa final'!$AB$40="Muy Baja",'Mapa final'!$AD$40="Mayor"),CONCATENATE("R26C",'Mapa final'!$R$40),"")</f>
        <v/>
      </c>
      <c r="T231" s="40" t="e">
        <f>IF(AND('Mapa final'!#REF!="Muy Baja",'Mapa final'!#REF!="Mayor"),CONCATENATE("R26C",'Mapa final'!#REF!),"")</f>
        <v>#REF!</v>
      </c>
      <c r="U231" s="87" t="e">
        <f>IF(AND('Mapa final'!#REF!="Muy Baja",'Mapa final'!#REF!="Mayor"),CONCATENATE("R26C",'Mapa final'!#REF!),"")</f>
        <v>#REF!</v>
      </c>
      <c r="V231" s="172" t="str">
        <f ca="1">IF(AND('Mapa final'!$AB$40="Muy Baja",'Mapa final'!$AD$40="Catastrófico"),CONCATENATE("R26C",'Mapa final'!$R$40),"")</f>
        <v/>
      </c>
      <c r="W231" s="173" t="e">
        <f>IF(AND('Mapa final'!#REF!="Muy Baja",'Mapa final'!#REF!="Catastrófico"),CONCATENATE("R26C",'Mapa final'!#REF!),"")</f>
        <v>#REF!</v>
      </c>
      <c r="X231" s="174" t="e">
        <f>IF(AND('Mapa final'!#REF!="Muy Baja",'Mapa final'!#REF!="Catastrófico"),CONCATENATE("R26C",'Mapa final'!#REF!),"")</f>
        <v>#REF!</v>
      </c>
      <c r="Y231" s="41"/>
      <c r="Z231" s="41"/>
      <c r="AA231" s="41"/>
      <c r="AB231" s="41"/>
      <c r="AC231" s="41"/>
      <c r="AD231" s="41"/>
      <c r="AE231" s="41"/>
      <c r="AF231" s="41"/>
      <c r="AG231" s="41"/>
      <c r="AH231" s="41"/>
      <c r="AI231" s="41"/>
      <c r="AJ231" s="41"/>
      <c r="AK231" s="41"/>
      <c r="AL231" s="41"/>
      <c r="AM231" s="41"/>
      <c r="AN231" s="41"/>
      <c r="AO231" s="41"/>
      <c r="AP231" s="41"/>
      <c r="AQ231" s="41"/>
      <c r="AR231" s="41"/>
      <c r="AS231" s="41"/>
      <c r="AT231" s="41"/>
      <c r="AU231" s="41"/>
      <c r="AV231" s="41"/>
      <c r="AW231" s="41"/>
      <c r="AX231" s="41"/>
      <c r="AY231" s="41"/>
      <c r="AZ231" s="41"/>
      <c r="BA231" s="41"/>
      <c r="BB231" s="41"/>
      <c r="BC231" s="41"/>
      <c r="BD231" s="41"/>
      <c r="BE231" s="41"/>
      <c r="BF231" s="41"/>
      <c r="BG231" s="41"/>
      <c r="BH231" s="41"/>
      <c r="BI231" s="41"/>
      <c r="BJ231" s="41"/>
      <c r="BK231" s="41"/>
      <c r="BL231" s="41"/>
      <c r="BM231" s="41"/>
    </row>
    <row r="232" spans="1:65" ht="15.75" x14ac:dyDescent="0.25">
      <c r="A232" s="41"/>
      <c r="B232" s="308"/>
      <c r="C232" s="309"/>
      <c r="D232" s="310"/>
      <c r="E232" s="293"/>
      <c r="F232" s="294"/>
      <c r="G232" s="294"/>
      <c r="H232" s="294"/>
      <c r="I232" s="315"/>
      <c r="J232" s="187" t="str">
        <f ca="1">IF(AND('Mapa final'!$AB$41="Muy Baja",'Mapa final'!$AD$41="Moderado"),CONCATENATE("R27C",'Mapa final'!$R$41),"")</f>
        <v/>
      </c>
      <c r="K232" s="188" t="e">
        <f>IF(AND('Mapa final'!#REF!="Muy Baja",'Mapa final'!#REF!="Moderado"),CONCATENATE("R27C",'Mapa final'!#REF!),"")</f>
        <v>#REF!</v>
      </c>
      <c r="L232" s="189" t="e">
        <f>IF(AND('Mapa final'!#REF!="Muy Baja",'Mapa final'!#REF!="Moderado"),CONCATENATE("R27C",'Mapa final'!#REF!),"")</f>
        <v>#REF!</v>
      </c>
      <c r="M232" s="187" t="str">
        <f ca="1">IF(AND('Mapa final'!$AB$41="Muy Baja",'Mapa final'!$AD$41="Moderado"),CONCATENATE("R27C",'Mapa final'!$R$41),"")</f>
        <v/>
      </c>
      <c r="N232" s="188" t="e">
        <f>IF(AND('Mapa final'!#REF!="Muy Baja",'Mapa final'!#REF!="Moderado"),CONCATENATE("R27C",'Mapa final'!#REF!),"")</f>
        <v>#REF!</v>
      </c>
      <c r="O232" s="189" t="e">
        <f>IF(AND('Mapa final'!#REF!="Muy Baja",'Mapa final'!#REF!="Moderado"),CONCATENATE("R27C",'Mapa final'!#REF!),"")</f>
        <v>#REF!</v>
      </c>
      <c r="P232" s="178" t="str">
        <f ca="1">IF(AND('Mapa final'!$AB$41="Muy Baja",'Mapa final'!$AD$41="Moderado"),CONCATENATE("R27C",'Mapa final'!$R$41),"")</f>
        <v/>
      </c>
      <c r="Q232" s="179" t="e">
        <f>IF(AND('Mapa final'!#REF!="Muy Baja",'Mapa final'!#REF!="Moderado"),CONCATENATE("R27C",'Mapa final'!#REF!),"")</f>
        <v>#REF!</v>
      </c>
      <c r="R232" s="180" t="e">
        <f>IF(AND('Mapa final'!#REF!="Muy Baja",'Mapa final'!#REF!="Moderado"),CONCATENATE("R27C",'Mapa final'!#REF!),"")</f>
        <v>#REF!</v>
      </c>
      <c r="S232" s="86" t="str">
        <f ca="1">IF(AND('Mapa final'!$AB$41="Muy Baja",'Mapa final'!$AD$41="Mayor"),CONCATENATE("R27C",'Mapa final'!$R$41),"")</f>
        <v/>
      </c>
      <c r="T232" s="40" t="e">
        <f>IF(AND('Mapa final'!#REF!="Muy Baja",'Mapa final'!#REF!="Mayor"),CONCATENATE("R27C",'Mapa final'!#REF!),"")</f>
        <v>#REF!</v>
      </c>
      <c r="U232" s="87" t="e">
        <f>IF(AND('Mapa final'!#REF!="Muy Baja",'Mapa final'!#REF!="Mayor"),CONCATENATE("R27C",'Mapa final'!#REF!),"")</f>
        <v>#REF!</v>
      </c>
      <c r="V232" s="172" t="str">
        <f ca="1">IF(AND('Mapa final'!$AB$41="Muy Baja",'Mapa final'!$AD$41="Catastrófico"),CONCATENATE("R27C",'Mapa final'!$R$41),"")</f>
        <v/>
      </c>
      <c r="W232" s="173" t="e">
        <f>IF(AND('Mapa final'!#REF!="Muy Baja",'Mapa final'!#REF!="Catastrófico"),CONCATENATE("R27C",'Mapa final'!#REF!),"")</f>
        <v>#REF!</v>
      </c>
      <c r="X232" s="174" t="e">
        <f>IF(AND('Mapa final'!#REF!="Muy Baja",'Mapa final'!#REF!="Catastrófico"),CONCATENATE("R27C",'Mapa final'!#REF!),"")</f>
        <v>#REF!</v>
      </c>
      <c r="Y232" s="41"/>
      <c r="Z232" s="41"/>
      <c r="AA232" s="41"/>
      <c r="AB232" s="41"/>
      <c r="AC232" s="41"/>
      <c r="AD232" s="41"/>
      <c r="AE232" s="41"/>
      <c r="AF232" s="41"/>
      <c r="AG232" s="41"/>
      <c r="AH232" s="41"/>
      <c r="AI232" s="41"/>
      <c r="AJ232" s="41"/>
      <c r="AK232" s="41"/>
      <c r="AL232" s="41"/>
      <c r="AM232" s="41"/>
      <c r="AN232" s="41"/>
      <c r="AO232" s="41"/>
      <c r="AP232" s="41"/>
      <c r="AQ232" s="41"/>
      <c r="AR232" s="41"/>
      <c r="AS232" s="41"/>
      <c r="AT232" s="41"/>
      <c r="AU232" s="41"/>
      <c r="AV232" s="41"/>
      <c r="AW232" s="41"/>
      <c r="AX232" s="41"/>
      <c r="AY232" s="41"/>
      <c r="AZ232" s="41"/>
      <c r="BA232" s="41"/>
      <c r="BB232" s="41"/>
      <c r="BC232" s="41"/>
      <c r="BD232" s="41"/>
      <c r="BE232" s="41"/>
      <c r="BF232" s="41"/>
      <c r="BG232" s="41"/>
      <c r="BH232" s="41"/>
      <c r="BI232" s="41"/>
      <c r="BJ232" s="41"/>
      <c r="BK232" s="41"/>
      <c r="BL232" s="41"/>
      <c r="BM232" s="41"/>
    </row>
    <row r="233" spans="1:65" ht="15.75" x14ac:dyDescent="0.25">
      <c r="A233" s="41"/>
      <c r="B233" s="308"/>
      <c r="C233" s="309"/>
      <c r="D233" s="310"/>
      <c r="E233" s="293"/>
      <c r="F233" s="294"/>
      <c r="G233" s="294"/>
      <c r="H233" s="294"/>
      <c r="I233" s="315"/>
      <c r="J233" s="187" t="str">
        <f ca="1">IF(AND('Mapa final'!$AB$42="Muy Baja",'Mapa final'!$AD$42="Moderado"),CONCATENATE("R28C",'Mapa final'!$R$42),"")</f>
        <v/>
      </c>
      <c r="K233" s="188" t="str">
        <f>IF(AND('Mapa final'!$AB$43="Muy Baja",'Mapa final'!$AD$43="Moderado"),CONCATENATE("R28C",'Mapa final'!$R$43),"")</f>
        <v/>
      </c>
      <c r="L233" s="189" t="e">
        <f>IF(AND('Mapa final'!#REF!="Muy Baja",'Mapa final'!#REF!="Moderado"),CONCATENATE("R28C",'Mapa final'!#REF!),"")</f>
        <v>#REF!</v>
      </c>
      <c r="M233" s="187" t="str">
        <f ca="1">IF(AND('Mapa final'!$AB$42="Muy Baja",'Mapa final'!$AD$42="Moderado"),CONCATENATE("R28C",'Mapa final'!$R$42),"")</f>
        <v/>
      </c>
      <c r="N233" s="188" t="str">
        <f>IF(AND('Mapa final'!$AB$43="Muy Baja",'Mapa final'!$AD$43="Moderado"),CONCATENATE("R28C",'Mapa final'!$R$43),"")</f>
        <v/>
      </c>
      <c r="O233" s="189" t="e">
        <f>IF(AND('Mapa final'!#REF!="Muy Baja",'Mapa final'!#REF!="Moderado"),CONCATENATE("R28C",'Mapa final'!#REF!),"")</f>
        <v>#REF!</v>
      </c>
      <c r="P233" s="178" t="str">
        <f ca="1">IF(AND('Mapa final'!$AB$42="Muy Baja",'Mapa final'!$AD$42="Moderado"),CONCATENATE("R28C",'Mapa final'!$R$42),"")</f>
        <v/>
      </c>
      <c r="Q233" s="179" t="str">
        <f>IF(AND('Mapa final'!$AB$43="Muy Baja",'Mapa final'!$AD$43="Moderado"),CONCATENATE("R28C",'Mapa final'!$R$43),"")</f>
        <v/>
      </c>
      <c r="R233" s="180" t="e">
        <f>IF(AND('Mapa final'!#REF!="Muy Baja",'Mapa final'!#REF!="Moderado"),CONCATENATE("R28C",'Mapa final'!#REF!),"")</f>
        <v>#REF!</v>
      </c>
      <c r="S233" s="86" t="str">
        <f ca="1">IF(AND('Mapa final'!$AB$42="Muy Baja",'Mapa final'!$AD$42="Mayor"),CONCATENATE("R28C",'Mapa final'!$R$42),"")</f>
        <v/>
      </c>
      <c r="T233" s="40" t="str">
        <f>IF(AND('Mapa final'!$AB$43="Muy Baja",'Mapa final'!$AD$43="Mayor"),CONCATENATE("R28C",'Mapa final'!$R$43),"")</f>
        <v/>
      </c>
      <c r="U233" s="87" t="e">
        <f>IF(AND('Mapa final'!#REF!="Muy Baja",'Mapa final'!#REF!="Mayor"),CONCATENATE("R28C",'Mapa final'!#REF!),"")</f>
        <v>#REF!</v>
      </c>
      <c r="V233" s="172" t="str">
        <f ca="1">IF(AND('Mapa final'!$AB$42="Muy Baja",'Mapa final'!$AD$42="Catastrófico"),CONCATENATE("R28C",'Mapa final'!$R$42),"")</f>
        <v/>
      </c>
      <c r="W233" s="173" t="str">
        <f>IF(AND('Mapa final'!$AB$43="Muy Baja",'Mapa final'!$AD$43="Catastrófico"),CONCATENATE("R28C",'Mapa final'!$R$43),"")</f>
        <v/>
      </c>
      <c r="X233" s="174" t="e">
        <f>IF(AND('Mapa final'!#REF!="Muy Baja",'Mapa final'!#REF!="Catastrófico"),CONCATENATE("R28C",'Mapa final'!#REF!),"")</f>
        <v>#REF!</v>
      </c>
      <c r="Y233" s="41"/>
      <c r="Z233" s="41"/>
      <c r="AA233" s="41"/>
      <c r="AB233" s="41"/>
      <c r="AC233" s="41"/>
      <c r="AD233" s="41"/>
      <c r="AE233" s="41"/>
      <c r="AF233" s="41"/>
      <c r="AG233" s="41"/>
      <c r="AH233" s="41"/>
      <c r="AI233" s="41"/>
      <c r="AJ233" s="41"/>
      <c r="AK233" s="41"/>
      <c r="AL233" s="41"/>
      <c r="AM233" s="41"/>
      <c r="AN233" s="41"/>
      <c r="AO233" s="41"/>
      <c r="AP233" s="41"/>
      <c r="AQ233" s="41"/>
      <c r="AR233" s="41"/>
      <c r="AS233" s="41"/>
      <c r="AT233" s="41"/>
      <c r="AU233" s="41"/>
      <c r="AV233" s="41"/>
      <c r="AW233" s="41"/>
      <c r="AX233" s="41"/>
      <c r="AY233" s="41"/>
      <c r="AZ233" s="41"/>
      <c r="BA233" s="41"/>
      <c r="BB233" s="41"/>
      <c r="BC233" s="41"/>
      <c r="BD233" s="41"/>
      <c r="BE233" s="41"/>
      <c r="BF233" s="41"/>
      <c r="BG233" s="41"/>
      <c r="BH233" s="41"/>
      <c r="BI233" s="41"/>
      <c r="BJ233" s="41"/>
      <c r="BK233" s="41"/>
      <c r="BL233" s="41"/>
      <c r="BM233" s="41"/>
    </row>
    <row r="234" spans="1:65" ht="15" customHeight="1" x14ac:dyDescent="0.25">
      <c r="A234" s="41"/>
      <c r="B234" s="308"/>
      <c r="C234" s="309"/>
      <c r="D234" s="310"/>
      <c r="E234" s="293"/>
      <c r="F234" s="294"/>
      <c r="G234" s="294"/>
      <c r="H234" s="294"/>
      <c r="I234" s="315"/>
      <c r="J234" s="187" t="str">
        <f ca="1">IF(AND('Mapa final'!$AB$44="Muy Baja",'Mapa final'!$AD$44="Moderado"),CONCATENATE("R29C",'Mapa final'!$R$44),"")</f>
        <v/>
      </c>
      <c r="K234" s="188" t="str">
        <f>IF(AND('Mapa final'!$AB$45="Muy Baja",'Mapa final'!$AD$45="Moderado"),CONCATENATE("R29C",'Mapa final'!$R$45),"")</f>
        <v/>
      </c>
      <c r="L234" s="189" t="e">
        <f>IF(AND('Mapa final'!#REF!="Muy Baja",'Mapa final'!#REF!="Moderado"),CONCATENATE("R29C",'Mapa final'!#REF!),"")</f>
        <v>#REF!</v>
      </c>
      <c r="M234" s="187" t="str">
        <f ca="1">IF(AND('Mapa final'!$AB$44="Muy Baja",'Mapa final'!$AD$44="Moderado"),CONCATENATE("R29C",'Mapa final'!$R$44),"")</f>
        <v/>
      </c>
      <c r="N234" s="188" t="str">
        <f>IF(AND('Mapa final'!$AB$45="Muy Baja",'Mapa final'!$AD$45="Moderado"),CONCATENATE("R29C",'Mapa final'!$R$45),"")</f>
        <v/>
      </c>
      <c r="O234" s="189" t="e">
        <f>IF(AND('Mapa final'!#REF!="Muy Baja",'Mapa final'!#REF!="Moderado"),CONCATENATE("R29C",'Mapa final'!#REF!),"")</f>
        <v>#REF!</v>
      </c>
      <c r="P234" s="178" t="str">
        <f ca="1">IF(AND('Mapa final'!$AB$44="Muy Baja",'Mapa final'!$AD$44="Moderado"),CONCATENATE("R29C",'Mapa final'!$R$44),"")</f>
        <v/>
      </c>
      <c r="Q234" s="179" t="str">
        <f>IF(AND('Mapa final'!$AB$45="Muy Baja",'Mapa final'!$AD$45="Moderado"),CONCATENATE("R29C",'Mapa final'!$R$45),"")</f>
        <v/>
      </c>
      <c r="R234" s="180" t="e">
        <f>IF(AND('Mapa final'!#REF!="Muy Baja",'Mapa final'!#REF!="Moderado"),CONCATENATE("R29C",'Mapa final'!#REF!),"")</f>
        <v>#REF!</v>
      </c>
      <c r="S234" s="86" t="str">
        <f ca="1">IF(AND('Mapa final'!$AB$44="Muy Baja",'Mapa final'!$AD$44="Mayor"),CONCATENATE("R29C",'Mapa final'!$R$44),"")</f>
        <v/>
      </c>
      <c r="T234" s="40" t="str">
        <f>IF(AND('Mapa final'!$AB$45="Muy Baja",'Mapa final'!$AD$45="Mayor"),CONCATENATE("R29C",'Mapa final'!$R$45),"")</f>
        <v/>
      </c>
      <c r="U234" s="87" t="e">
        <f>IF(AND('Mapa final'!#REF!="Muy Baja",'Mapa final'!#REF!="Mayor"),CONCATENATE("R29C",'Mapa final'!#REF!),"")</f>
        <v>#REF!</v>
      </c>
      <c r="V234" s="172" t="str">
        <f ca="1">IF(AND('Mapa final'!$AB$44="Muy Baja",'Mapa final'!$AD$44="Catastrófico"),CONCATENATE("R29C",'Mapa final'!$R$44),"")</f>
        <v/>
      </c>
      <c r="W234" s="173" t="str">
        <f>IF(AND('Mapa final'!$AB$45="Muy Baja",'Mapa final'!$AD$45="Catastrófico"),CONCATENATE("R29C",'Mapa final'!$R$45),"")</f>
        <v/>
      </c>
      <c r="X234" s="174" t="e">
        <f>IF(AND('Mapa final'!#REF!="Muy Baja",'Mapa final'!#REF!="Catastrófico"),CONCATENATE("R29C",'Mapa final'!#REF!),"")</f>
        <v>#REF!</v>
      </c>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c r="BE234" s="41"/>
      <c r="BF234" s="41"/>
      <c r="BG234" s="41"/>
      <c r="BH234" s="41"/>
      <c r="BI234" s="41"/>
      <c r="BJ234" s="41"/>
      <c r="BK234" s="41"/>
      <c r="BL234" s="41"/>
      <c r="BM234" s="41"/>
    </row>
    <row r="235" spans="1:65" ht="15" customHeight="1" x14ac:dyDescent="0.25">
      <c r="A235" s="41"/>
      <c r="B235" s="308"/>
      <c r="C235" s="309"/>
      <c r="D235" s="310"/>
      <c r="E235" s="295"/>
      <c r="F235" s="294"/>
      <c r="G235" s="294"/>
      <c r="H235" s="294"/>
      <c r="I235" s="315"/>
      <c r="J235" s="187" t="str">
        <f ca="1">IF(AND('Mapa final'!$AB$46="Muy Baja",'Mapa final'!$AD$46="Moderado"),CONCATENATE("R30C",'Mapa final'!$R$46),"")</f>
        <v/>
      </c>
      <c r="K235" s="188" t="e">
        <f>IF(AND('Mapa final'!#REF!="Muy Baja",'Mapa final'!#REF!="Moderado"),CONCATENATE("R30C",'Mapa final'!#REF!),"")</f>
        <v>#REF!</v>
      </c>
      <c r="L235" s="189" t="e">
        <f>IF(AND('Mapa final'!#REF!="Muy Baja",'Mapa final'!#REF!="Moderado"),CONCATENATE("R30C",'Mapa final'!#REF!),"")</f>
        <v>#REF!</v>
      </c>
      <c r="M235" s="187" t="str">
        <f ca="1">IF(AND('Mapa final'!$AB$46="Muy Baja",'Mapa final'!$AD$46="Moderado"),CONCATENATE("R30C",'Mapa final'!$R$46),"")</f>
        <v/>
      </c>
      <c r="N235" s="188" t="e">
        <f>IF(AND('Mapa final'!#REF!="Muy Baja",'Mapa final'!#REF!="Moderado"),CONCATENATE("R30C",'Mapa final'!#REF!),"")</f>
        <v>#REF!</v>
      </c>
      <c r="O235" s="189" t="e">
        <f>IF(AND('Mapa final'!#REF!="Muy Baja",'Mapa final'!#REF!="Moderado"),CONCATENATE("R30C",'Mapa final'!#REF!),"")</f>
        <v>#REF!</v>
      </c>
      <c r="P235" s="178" t="str">
        <f ca="1">IF(AND('Mapa final'!$AB$46="Muy Baja",'Mapa final'!$AD$46="Moderado"),CONCATENATE("R30C",'Mapa final'!$R$46),"")</f>
        <v/>
      </c>
      <c r="Q235" s="179" t="e">
        <f>IF(AND('Mapa final'!#REF!="Muy Baja",'Mapa final'!#REF!="Moderado"),CONCATENATE("R30C",'Mapa final'!#REF!),"")</f>
        <v>#REF!</v>
      </c>
      <c r="R235" s="180" t="e">
        <f>IF(AND('Mapa final'!#REF!="Muy Baja",'Mapa final'!#REF!="Moderado"),CONCATENATE("R30C",'Mapa final'!#REF!),"")</f>
        <v>#REF!</v>
      </c>
      <c r="S235" s="86" t="str">
        <f ca="1">IF(AND('Mapa final'!$AB$46="Muy Baja",'Mapa final'!$AD$46="Mayor"),CONCATENATE("R30C",'Mapa final'!$R$46),"")</f>
        <v/>
      </c>
      <c r="T235" s="40" t="e">
        <f>IF(AND('Mapa final'!#REF!="Muy Baja",'Mapa final'!#REF!="Mayor"),CONCATENATE("R30C",'Mapa final'!#REF!),"")</f>
        <v>#REF!</v>
      </c>
      <c r="U235" s="87" t="e">
        <f>IF(AND('Mapa final'!#REF!="Muy Baja",'Mapa final'!#REF!="Mayor"),CONCATENATE("R30C",'Mapa final'!#REF!),"")</f>
        <v>#REF!</v>
      </c>
      <c r="V235" s="172" t="str">
        <f ca="1">IF(AND('Mapa final'!$AB$46="Muy Baja",'Mapa final'!$AD$46="Catastrófico"),CONCATENATE("R30C",'Mapa final'!$R$46),"")</f>
        <v/>
      </c>
      <c r="W235" s="173" t="e">
        <f>IF(AND('Mapa final'!#REF!="Muy Baja",'Mapa final'!#REF!="Catastrófico"),CONCATENATE("R30C",'Mapa final'!#REF!),"")</f>
        <v>#REF!</v>
      </c>
      <c r="X235" s="174" t="e">
        <f>IF(AND('Mapa final'!#REF!="Muy Baja",'Mapa final'!#REF!="Catastrófico"),CONCATENATE("R30C",'Mapa final'!#REF!),"")</f>
        <v>#REF!</v>
      </c>
      <c r="Y235" s="41"/>
      <c r="Z235" s="41"/>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c r="BD235" s="41"/>
      <c r="BE235" s="41"/>
      <c r="BF235" s="41"/>
      <c r="BG235" s="41"/>
      <c r="BH235" s="41"/>
      <c r="BI235" s="41"/>
      <c r="BJ235" s="41"/>
      <c r="BK235" s="41"/>
      <c r="BL235" s="41"/>
      <c r="BM235" s="41"/>
    </row>
    <row r="236" spans="1:65" ht="15" customHeight="1" x14ac:dyDescent="0.25">
      <c r="A236" s="41"/>
      <c r="B236" s="308"/>
      <c r="C236" s="309"/>
      <c r="D236" s="310"/>
      <c r="E236" s="295"/>
      <c r="F236" s="294"/>
      <c r="G236" s="294"/>
      <c r="H236" s="294"/>
      <c r="I236" s="315"/>
      <c r="J236" s="187" t="str">
        <f>IF(AND('Mapa final'!$AB$47="Muy Baja",'Mapa final'!$AD$47="Moderado"),CONCATENATE("R31C",'Mapa final'!$R$47),"")</f>
        <v/>
      </c>
      <c r="K236" s="188" t="e">
        <f>IF(AND('Mapa final'!#REF!="Muy Baja",'Mapa final'!#REF!="Moderado"),CONCATENATE("R31C",'Mapa final'!#REF!),"")</f>
        <v>#REF!</v>
      </c>
      <c r="L236" s="189" t="e">
        <f>IF(AND('Mapa final'!#REF!="Muy Baja",'Mapa final'!#REF!="Moderado"),CONCATENATE("R31C",'Mapa final'!#REF!),"")</f>
        <v>#REF!</v>
      </c>
      <c r="M236" s="187" t="str">
        <f>IF(AND('Mapa final'!$AB$47="Muy Baja",'Mapa final'!$AD$47="Moderado"),CONCATENATE("R31C",'Mapa final'!$R$47),"")</f>
        <v/>
      </c>
      <c r="N236" s="188" t="e">
        <f>IF(AND('Mapa final'!#REF!="Muy Baja",'Mapa final'!#REF!="Moderado"),CONCATENATE("R31C",'Mapa final'!#REF!),"")</f>
        <v>#REF!</v>
      </c>
      <c r="O236" s="189" t="e">
        <f>IF(AND('Mapa final'!#REF!="Muy Baja",'Mapa final'!#REF!="Moderado"),CONCATENATE("R31C",'Mapa final'!#REF!),"")</f>
        <v>#REF!</v>
      </c>
      <c r="P236" s="178" t="str">
        <f>IF(AND('Mapa final'!$AB$47="Muy Baja",'Mapa final'!$AD$47="Moderado"),CONCATENATE("R31C",'Mapa final'!$R$47),"")</f>
        <v/>
      </c>
      <c r="Q236" s="179" t="e">
        <f>IF(AND('Mapa final'!#REF!="Muy Baja",'Mapa final'!#REF!="Moderado"),CONCATENATE("R31C",'Mapa final'!#REF!),"")</f>
        <v>#REF!</v>
      </c>
      <c r="R236" s="179" t="e">
        <f>IF(AND('Mapa final'!#REF!="Muy Baja",'Mapa final'!#REF!="Moderado"),CONCATENATE("R31C",'Mapa final'!#REF!),"")</f>
        <v>#REF!</v>
      </c>
      <c r="S236" s="86" t="str">
        <f>IF(AND('Mapa final'!$AB$47="Muy Baja",'Mapa final'!$AD$47="Mayor"),CONCATENATE("R31C",'Mapa final'!$R$47),"")</f>
        <v/>
      </c>
      <c r="T236" s="40" t="e">
        <f>IF(AND('Mapa final'!#REF!="Muy Baja",'Mapa final'!#REF!="Mayor"),CONCATENATE("R31C",'Mapa final'!#REF!),"")</f>
        <v>#REF!</v>
      </c>
      <c r="U236" s="40" t="e">
        <f>IF(AND('Mapa final'!#REF!="Muy Baja",'Mapa final'!#REF!="Mayor"),CONCATENATE("R31C",'Mapa final'!#REF!),"")</f>
        <v>#REF!</v>
      </c>
      <c r="V236" s="172" t="str">
        <f>IF(AND('Mapa final'!$AB$47="Muy Baja",'Mapa final'!$AD$47="Catastrófico"),CONCATENATE("R31C",'Mapa final'!$R$47),"")</f>
        <v/>
      </c>
      <c r="W236" s="173" t="e">
        <f>IF(AND('Mapa final'!#REF!="Muy Baja",'Mapa final'!#REF!="Catastrófico"),CONCATENATE("R31C",'Mapa final'!#REF!),"")</f>
        <v>#REF!</v>
      </c>
      <c r="X236" s="174" t="e">
        <f>IF(AND('Mapa final'!#REF!="Muy Baja",'Mapa final'!#REF!="Catastrófico"),CONCATENATE("R31C",'Mapa final'!#REF!),"")</f>
        <v>#REF!</v>
      </c>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c r="BF236" s="41"/>
      <c r="BG236" s="41"/>
      <c r="BH236" s="41"/>
      <c r="BI236" s="41"/>
      <c r="BJ236" s="41"/>
      <c r="BK236" s="41"/>
      <c r="BL236" s="41"/>
      <c r="BM236" s="41"/>
    </row>
    <row r="237" spans="1:65" ht="15" customHeight="1" x14ac:dyDescent="0.25">
      <c r="A237" s="41"/>
      <c r="B237" s="308"/>
      <c r="C237" s="309"/>
      <c r="D237" s="310"/>
      <c r="E237" s="295"/>
      <c r="F237" s="294"/>
      <c r="G237" s="294"/>
      <c r="H237" s="294"/>
      <c r="I237" s="315"/>
      <c r="J237" s="187" t="str">
        <f ca="1">IF(AND('Mapa final'!$AB$48="Muy Baja",'Mapa final'!$AD$48="Moderado"),CONCATENATE("R32C",'Mapa final'!$R$48),"")</f>
        <v/>
      </c>
      <c r="K237" s="188" t="str">
        <f>IF(AND('Mapa final'!$AB$49="Muy Baja",'Mapa final'!$AD$49="Moderado"),CONCATENATE("R32C",'Mapa final'!$R$49),"")</f>
        <v/>
      </c>
      <c r="L237" s="189" t="e">
        <f>IF(AND('Mapa final'!#REF!="Muy Baja",'Mapa final'!#REF!="Moderado"),CONCATENATE("R32C",'Mapa final'!#REF!),"")</f>
        <v>#REF!</v>
      </c>
      <c r="M237" s="187" t="str">
        <f ca="1">IF(AND('Mapa final'!$AB$48="Muy Baja",'Mapa final'!$AD$48="Moderado"),CONCATENATE("R32C",'Mapa final'!$R$48),"")</f>
        <v/>
      </c>
      <c r="N237" s="188" t="str">
        <f>IF(AND('Mapa final'!$AB$49="Muy Baja",'Mapa final'!$AD$49="Moderado"),CONCATENATE("R32C",'Mapa final'!$R$49),"")</f>
        <v/>
      </c>
      <c r="O237" s="189" t="e">
        <f>IF(AND('Mapa final'!#REF!="Muy Baja",'Mapa final'!#REF!="Moderado"),CONCATENATE("R32C",'Mapa final'!#REF!),"")</f>
        <v>#REF!</v>
      </c>
      <c r="P237" s="178" t="str">
        <f ca="1">IF(AND('Mapa final'!$AB$48="Muy Baja",'Mapa final'!$AD$48="Moderado"),CONCATENATE("R32C",'Mapa final'!$R$48),"")</f>
        <v/>
      </c>
      <c r="Q237" s="179" t="str">
        <f>IF(AND('Mapa final'!$AB$49="Muy Baja",'Mapa final'!$AD$49="Moderado"),CONCATENATE("R32C",'Mapa final'!$R$49),"")</f>
        <v/>
      </c>
      <c r="R237" s="180" t="e">
        <f>IF(AND('Mapa final'!#REF!="Muy Baja",'Mapa final'!#REF!="Moderado"),CONCATENATE("R32C",'Mapa final'!#REF!),"")</f>
        <v>#REF!</v>
      </c>
      <c r="S237" s="86" t="str">
        <f ca="1">IF(AND('Mapa final'!$AB$48="Muy Baja",'Mapa final'!$AD$48="Mayor"),CONCATENATE("R32C",'Mapa final'!$R$48),"")</f>
        <v/>
      </c>
      <c r="T237" s="40" t="str">
        <f>IF(AND('Mapa final'!$AB$49="Muy Baja",'Mapa final'!$AD$49="Mayor"),CONCATENATE("R32C",'Mapa final'!$R$49),"")</f>
        <v/>
      </c>
      <c r="U237" s="87" t="e">
        <f>IF(AND('Mapa final'!#REF!="Muy Baja",'Mapa final'!#REF!="Mayor"),CONCATENATE("R32C",'Mapa final'!#REF!),"")</f>
        <v>#REF!</v>
      </c>
      <c r="V237" s="172" t="str">
        <f ca="1">IF(AND('Mapa final'!$AB$48="Muy Baja",'Mapa final'!$AD$48="Catastrófico"),CONCATENATE("R32C",'Mapa final'!$R$48),"")</f>
        <v/>
      </c>
      <c r="W237" s="173" t="str">
        <f>IF(AND('Mapa final'!$AB$49="Muy Baja",'Mapa final'!$AD$49="Catastrófico"),CONCATENATE("R32C",'Mapa final'!$R$49),"")</f>
        <v/>
      </c>
      <c r="X237" s="174" t="e">
        <f>IF(AND('Mapa final'!#REF!="Muy Baja",'Mapa final'!#REF!="Catastrófico"),CONCATENATE("R32C",'Mapa final'!#REF!),"")</f>
        <v>#REF!</v>
      </c>
      <c r="Y237" s="41"/>
      <c r="Z237" s="41"/>
      <c r="AA237" s="41"/>
      <c r="AB237" s="41"/>
      <c r="AC237" s="41"/>
      <c r="AD237" s="41"/>
      <c r="AE237" s="41"/>
      <c r="AF237" s="41"/>
      <c r="AG237" s="41"/>
      <c r="AH237" s="41"/>
      <c r="AI237" s="41"/>
      <c r="AJ237" s="41"/>
      <c r="AK237" s="41"/>
      <c r="AL237" s="41"/>
      <c r="AM237" s="41"/>
      <c r="AN237" s="41"/>
      <c r="AO237" s="41"/>
      <c r="AP237" s="41"/>
      <c r="AQ237" s="41"/>
      <c r="AR237" s="41"/>
      <c r="AS237" s="41"/>
      <c r="AT237" s="41"/>
      <c r="AU237" s="41"/>
      <c r="AV237" s="41"/>
      <c r="AW237" s="41"/>
      <c r="AX237" s="41"/>
      <c r="AY237" s="41"/>
      <c r="AZ237" s="41"/>
      <c r="BA237" s="41"/>
      <c r="BB237" s="41"/>
      <c r="BC237" s="41"/>
      <c r="BD237" s="41"/>
      <c r="BE237" s="41"/>
      <c r="BF237" s="41"/>
      <c r="BG237" s="41"/>
      <c r="BH237" s="41"/>
      <c r="BI237" s="41"/>
      <c r="BJ237" s="41"/>
      <c r="BK237" s="41"/>
      <c r="BL237" s="41"/>
      <c r="BM237" s="41"/>
    </row>
    <row r="238" spans="1:65" ht="15" customHeight="1" x14ac:dyDescent="0.25">
      <c r="A238" s="41"/>
      <c r="B238" s="308"/>
      <c r="C238" s="309"/>
      <c r="D238" s="310"/>
      <c r="E238" s="295"/>
      <c r="F238" s="294"/>
      <c r="G238" s="294"/>
      <c r="H238" s="294"/>
      <c r="I238" s="315"/>
      <c r="J238" s="187" t="str">
        <f ca="1">IF(AND('Mapa final'!$AB$50="Muy Baja",'Mapa final'!$AD$50="Moderado"),CONCATENATE("R33C",'Mapa final'!$R$50),"")</f>
        <v/>
      </c>
      <c r="K238" s="188" t="str">
        <f>IF(AND('Mapa final'!$AB$51="Muy Baja",'Mapa final'!$AD$51="Moderado"),CONCATENATE("R33C",'Mapa final'!$R$51),"")</f>
        <v/>
      </c>
      <c r="L238" s="189" t="e">
        <f>IF(AND('Mapa final'!#REF!="Muy Baja",'Mapa final'!#REF!="Moderado"),CONCATENATE("R33C",'Mapa final'!#REF!),"")</f>
        <v>#REF!</v>
      </c>
      <c r="M238" s="187" t="str">
        <f ca="1">IF(AND('Mapa final'!$AB$50="Muy Baja",'Mapa final'!$AD$50="Moderado"),CONCATENATE("R33C",'Mapa final'!$R$50),"")</f>
        <v/>
      </c>
      <c r="N238" s="188" t="str">
        <f>IF(AND('Mapa final'!$AB$51="Muy Baja",'Mapa final'!$AD$51="Moderado"),CONCATENATE("R33C",'Mapa final'!$R$51),"")</f>
        <v/>
      </c>
      <c r="O238" s="189" t="e">
        <f>IF(AND('Mapa final'!#REF!="Muy Baja",'Mapa final'!#REF!="Moderado"),CONCATENATE("R33C",'Mapa final'!#REF!),"")</f>
        <v>#REF!</v>
      </c>
      <c r="P238" s="178" t="str">
        <f ca="1">IF(AND('Mapa final'!$AB$50="Muy Baja",'Mapa final'!$AD$50="Moderado"),CONCATENATE("R33C",'Mapa final'!$R$50),"")</f>
        <v/>
      </c>
      <c r="Q238" s="179" t="str">
        <f>IF(AND('Mapa final'!$AB$51="Muy Baja",'Mapa final'!$AD$51="Moderado"),CONCATENATE("R33C",'Mapa final'!$R$51),"")</f>
        <v/>
      </c>
      <c r="R238" s="180" t="e">
        <f>IF(AND('Mapa final'!#REF!="Muy Baja",'Mapa final'!#REF!="Moderado"),CONCATENATE("R33C",'Mapa final'!#REF!),"")</f>
        <v>#REF!</v>
      </c>
      <c r="S238" s="86" t="str">
        <f ca="1">IF(AND('Mapa final'!$AB$50="Muy Baja",'Mapa final'!$AD$50="Mayor"),CONCATENATE("R33C",'Mapa final'!$R$50),"")</f>
        <v/>
      </c>
      <c r="T238" s="40" t="str">
        <f>IF(AND('Mapa final'!$AB$51="Muy Baja",'Mapa final'!$AD$51="Mayor"),CONCATENATE("R33C",'Mapa final'!$R$51),"")</f>
        <v/>
      </c>
      <c r="U238" s="87" t="e">
        <f>IF(AND('Mapa final'!#REF!="Muy Baja",'Mapa final'!#REF!="Mayor"),CONCATENATE("R33C",'Mapa final'!#REF!),"")</f>
        <v>#REF!</v>
      </c>
      <c r="V238" s="172" t="str">
        <f ca="1">IF(AND('Mapa final'!$AB$50="Muy Baja",'Mapa final'!$AD$50="Catastrófico"),CONCATENATE("R33C",'Mapa final'!$R$50),"")</f>
        <v/>
      </c>
      <c r="W238" s="173" t="str">
        <f>IF(AND('Mapa final'!$AB$51="Muy Baja",'Mapa final'!$AD$51="Catastrófico"),CONCATENATE("R33C",'Mapa final'!$R$51),"")</f>
        <v/>
      </c>
      <c r="X238" s="174" t="e">
        <f>IF(AND('Mapa final'!#REF!="Muy Baja",'Mapa final'!#REF!="Catastrófico"),CONCATENATE("R33C",'Mapa final'!#REF!),"")</f>
        <v>#REF!</v>
      </c>
      <c r="Y238" s="41"/>
      <c r="Z238" s="41"/>
      <c r="AA238" s="41"/>
      <c r="AB238" s="41"/>
      <c r="AC238" s="41"/>
      <c r="AD238" s="41"/>
      <c r="AE238" s="41"/>
      <c r="AF238" s="41"/>
      <c r="AG238" s="41"/>
      <c r="AH238" s="41"/>
      <c r="AI238" s="41"/>
      <c r="AJ238" s="41"/>
      <c r="AK238" s="41"/>
      <c r="AL238" s="41"/>
      <c r="AM238" s="41"/>
      <c r="AN238" s="41"/>
      <c r="AO238" s="41"/>
      <c r="AP238" s="41"/>
      <c r="AQ238" s="41"/>
      <c r="AR238" s="41"/>
      <c r="AS238" s="41"/>
      <c r="AT238" s="41"/>
      <c r="AU238" s="41"/>
      <c r="AV238" s="41"/>
      <c r="AW238" s="41"/>
      <c r="AX238" s="41"/>
      <c r="AY238" s="41"/>
      <c r="AZ238" s="41"/>
      <c r="BA238" s="41"/>
      <c r="BB238" s="41"/>
      <c r="BC238" s="41"/>
      <c r="BD238" s="41"/>
      <c r="BE238" s="41"/>
      <c r="BF238" s="41"/>
      <c r="BG238" s="41"/>
      <c r="BH238" s="41"/>
      <c r="BI238" s="41"/>
      <c r="BJ238" s="41"/>
      <c r="BK238" s="41"/>
      <c r="BL238" s="41"/>
      <c r="BM238" s="41"/>
    </row>
    <row r="239" spans="1:65" ht="15" customHeight="1" x14ac:dyDescent="0.25">
      <c r="A239" s="41"/>
      <c r="B239" s="308"/>
      <c r="C239" s="309"/>
      <c r="D239" s="310"/>
      <c r="E239" s="295"/>
      <c r="F239" s="294"/>
      <c r="G239" s="294"/>
      <c r="H239" s="294"/>
      <c r="I239" s="315"/>
      <c r="J239" s="187" t="str">
        <f ca="1">IF(AND('Mapa final'!$AB$52="Muy Baja",'Mapa final'!$AD$52="Moderado"),CONCATENATE("R34C",'Mapa final'!$R$52),"")</f>
        <v/>
      </c>
      <c r="K239" s="188" t="str">
        <f>IF(AND('Mapa final'!$AB$53="Muy Baja",'Mapa final'!$AD$53="Moderado"),CONCATENATE("R34C",'Mapa final'!$R$53),"")</f>
        <v/>
      </c>
      <c r="L239" s="189" t="e">
        <f>IF(AND('Mapa final'!#REF!="Muy Baja",'Mapa final'!#REF!="Moderado"),CONCATENATE("R34C",'Mapa final'!#REF!),"")</f>
        <v>#REF!</v>
      </c>
      <c r="M239" s="187" t="str">
        <f ca="1">IF(AND('Mapa final'!$AB$52="Muy Baja",'Mapa final'!$AD$52="Moderado"),CONCATENATE("R34C",'Mapa final'!$R$52),"")</f>
        <v/>
      </c>
      <c r="N239" s="188" t="str">
        <f>IF(AND('Mapa final'!$AB$53="Muy Baja",'Mapa final'!$AD$53="Moderado"),CONCATENATE("R34C",'Mapa final'!$R$53),"")</f>
        <v/>
      </c>
      <c r="O239" s="189" t="e">
        <f>IF(AND('Mapa final'!#REF!="Muy Baja",'Mapa final'!#REF!="Moderado"),CONCATENATE("R34C",'Mapa final'!#REF!),"")</f>
        <v>#REF!</v>
      </c>
      <c r="P239" s="178" t="str">
        <f ca="1">IF(AND('Mapa final'!$AB$52="Muy Baja",'Mapa final'!$AD$52="Moderado"),CONCATENATE("R34C",'Mapa final'!$R$52),"")</f>
        <v/>
      </c>
      <c r="Q239" s="179" t="str">
        <f>IF(AND('Mapa final'!$AB$53="Muy Baja",'Mapa final'!$AD$53="Moderado"),CONCATENATE("R34C",'Mapa final'!$R$53),"")</f>
        <v/>
      </c>
      <c r="R239" s="180" t="e">
        <f>IF(AND('Mapa final'!#REF!="Muy Baja",'Mapa final'!#REF!="Moderado"),CONCATENATE("R34C",'Mapa final'!#REF!),"")</f>
        <v>#REF!</v>
      </c>
      <c r="S239" s="86" t="str">
        <f ca="1">IF(AND('Mapa final'!$AB$52="Muy Baja",'Mapa final'!$AD$52="Mayor"),CONCATENATE("R34C",'Mapa final'!$R$52),"")</f>
        <v/>
      </c>
      <c r="T239" s="40" t="str">
        <f>IF(AND('Mapa final'!$AB$53="Muy Baja",'Mapa final'!$AD$53="Mayor"),CONCATENATE("R34C",'Mapa final'!$R$53),"")</f>
        <v/>
      </c>
      <c r="U239" s="87" t="e">
        <f>IF(AND('Mapa final'!#REF!="Muy Baja",'Mapa final'!#REF!="Mayor"),CONCATENATE("R34C",'Mapa final'!#REF!),"")</f>
        <v>#REF!</v>
      </c>
      <c r="V239" s="172" t="str">
        <f ca="1">IF(AND('Mapa final'!$AB$52="Muy Baja",'Mapa final'!$AD$52="Catastrófico"),CONCATENATE("R34C",'Mapa final'!$R$52),"")</f>
        <v/>
      </c>
      <c r="W239" s="173" t="str">
        <f>IF(AND('Mapa final'!$AB$53="Muy Baja",'Mapa final'!$AD$53="Catastrófico"),CONCATENATE("R34C",'Mapa final'!$R$53),"")</f>
        <v/>
      </c>
      <c r="X239" s="174" t="e">
        <f>IF(AND('Mapa final'!#REF!="Muy Baja",'Mapa final'!#REF!="Catastrófico"),CONCATENATE("R34C",'Mapa final'!#REF!),"")</f>
        <v>#REF!</v>
      </c>
      <c r="Y239" s="41"/>
      <c r="Z239" s="41"/>
      <c r="AA239" s="41"/>
      <c r="AB239" s="41"/>
      <c r="AC239" s="41"/>
      <c r="AD239" s="41"/>
      <c r="AE239" s="41"/>
      <c r="AF239" s="41"/>
      <c r="AG239" s="41"/>
      <c r="AH239" s="41"/>
      <c r="AI239" s="41"/>
      <c r="AJ239" s="41"/>
      <c r="AK239" s="41"/>
      <c r="AL239" s="41"/>
      <c r="AM239" s="41"/>
      <c r="AN239" s="41"/>
      <c r="AO239" s="41"/>
      <c r="AP239" s="41"/>
      <c r="AQ239" s="41"/>
      <c r="AR239" s="41"/>
      <c r="AS239" s="41"/>
      <c r="AT239" s="41"/>
      <c r="AU239" s="41"/>
      <c r="AV239" s="41"/>
      <c r="AW239" s="41"/>
      <c r="AX239" s="41"/>
      <c r="AY239" s="41"/>
      <c r="AZ239" s="41"/>
      <c r="BA239" s="41"/>
      <c r="BB239" s="41"/>
      <c r="BC239" s="41"/>
      <c r="BD239" s="41"/>
      <c r="BE239" s="41"/>
      <c r="BF239" s="41"/>
      <c r="BG239" s="41"/>
      <c r="BH239" s="41"/>
      <c r="BI239" s="41"/>
      <c r="BJ239" s="41"/>
      <c r="BK239" s="41"/>
      <c r="BL239" s="41"/>
      <c r="BM239" s="41"/>
    </row>
    <row r="240" spans="1:65" ht="15" customHeight="1" x14ac:dyDescent="0.25">
      <c r="A240" s="41"/>
      <c r="B240" s="308"/>
      <c r="C240" s="309"/>
      <c r="D240" s="310"/>
      <c r="E240" s="295"/>
      <c r="F240" s="294"/>
      <c r="G240" s="294"/>
      <c r="H240" s="294"/>
      <c r="I240" s="315"/>
      <c r="J240" s="187" t="str">
        <f ca="1">IF(AND('Mapa final'!$AB$54="Muy Baja",'Mapa final'!$AD$54="Moderado"),CONCATENATE("R35C",'Mapa final'!$R$54),"")</f>
        <v/>
      </c>
      <c r="K240" s="188" t="str">
        <f>IF(AND('Mapa final'!$AB$55="Muy Baja",'Mapa final'!$AD$55="Moderado"),CONCATENATE("R35C",'Mapa final'!$R$55),"")</f>
        <v/>
      </c>
      <c r="L240" s="189" t="e">
        <f>IF(AND('Mapa final'!#REF!="Muy Baja",'Mapa final'!#REF!="Moderado"),CONCATENATE("R35C",'Mapa final'!#REF!),"")</f>
        <v>#REF!</v>
      </c>
      <c r="M240" s="187" t="str">
        <f ca="1">IF(AND('Mapa final'!$AB$54="Muy Baja",'Mapa final'!$AD$54="Moderado"),CONCATENATE("R35C",'Mapa final'!$R$54),"")</f>
        <v/>
      </c>
      <c r="N240" s="188" t="str">
        <f>IF(AND('Mapa final'!$AB$55="Muy Baja",'Mapa final'!$AD$55="Moderado"),CONCATENATE("R35C",'Mapa final'!$R$55),"")</f>
        <v/>
      </c>
      <c r="O240" s="189" t="e">
        <f>IF(AND('Mapa final'!#REF!="Muy Baja",'Mapa final'!#REF!="Moderado"),CONCATENATE("R35C",'Mapa final'!#REF!),"")</f>
        <v>#REF!</v>
      </c>
      <c r="P240" s="178" t="str">
        <f ca="1">IF(AND('Mapa final'!$AB$54="Muy Baja",'Mapa final'!$AD$54="Moderado"),CONCATENATE("R35C",'Mapa final'!$R$54),"")</f>
        <v/>
      </c>
      <c r="Q240" s="179" t="str">
        <f>IF(AND('Mapa final'!$AB$55="Muy Baja",'Mapa final'!$AD$55="Moderado"),CONCATENATE("R35C",'Mapa final'!$R$55),"")</f>
        <v/>
      </c>
      <c r="R240" s="180" t="e">
        <f>IF(AND('Mapa final'!#REF!="Muy Baja",'Mapa final'!#REF!="Moderado"),CONCATENATE("R35C",'Mapa final'!#REF!),"")</f>
        <v>#REF!</v>
      </c>
      <c r="S240" s="86" t="str">
        <f ca="1">IF(AND('Mapa final'!$AB$54="Muy Baja",'Mapa final'!$AD$54="Mayor"),CONCATENATE("R35C",'Mapa final'!$R$54),"")</f>
        <v/>
      </c>
      <c r="T240" s="40" t="str">
        <f>IF(AND('Mapa final'!$AB$55="Muy Baja",'Mapa final'!$AD$55="Mayor"),CONCATENATE("R35C",'Mapa final'!$R$55),"")</f>
        <v/>
      </c>
      <c r="U240" s="87" t="e">
        <f>IF(AND('Mapa final'!#REF!="Muy Baja",'Mapa final'!#REF!="Mayor"),CONCATENATE("R35C",'Mapa final'!#REF!),"")</f>
        <v>#REF!</v>
      </c>
      <c r="V240" s="172" t="str">
        <f ca="1">IF(AND('Mapa final'!$AB$54="Muy Baja",'Mapa final'!$AD$54="Catastrófico"),CONCATENATE("R35C",'Mapa final'!$R$54),"")</f>
        <v/>
      </c>
      <c r="W240" s="173" t="str">
        <f>IF(AND('Mapa final'!$AB$55="Muy Baja",'Mapa final'!$AD$55="Catastrófico"),CONCATENATE("R35C",'Mapa final'!$R$55),"")</f>
        <v/>
      </c>
      <c r="X240" s="174" t="e">
        <f>IF(AND('Mapa final'!#REF!="Muy Baja",'Mapa final'!#REF!="Catastrófico"),CONCATENATE("R35C",'Mapa final'!#REF!),"")</f>
        <v>#REF!</v>
      </c>
      <c r="Y240" s="41"/>
      <c r="Z240" s="41"/>
      <c r="AA240" s="41"/>
      <c r="AB240" s="41"/>
      <c r="AC240" s="41"/>
      <c r="AD240" s="41"/>
      <c r="AE240" s="41"/>
      <c r="AF240" s="41"/>
      <c r="AG240" s="41"/>
      <c r="AH240" s="41"/>
      <c r="AI240" s="41"/>
      <c r="AJ240" s="41"/>
      <c r="AK240" s="41"/>
      <c r="AL240" s="41"/>
      <c r="AM240" s="41"/>
      <c r="AN240" s="41"/>
      <c r="AO240" s="41"/>
      <c r="AP240" s="41"/>
      <c r="AQ240" s="41"/>
      <c r="AR240" s="41"/>
      <c r="AS240" s="41"/>
      <c r="AT240" s="41"/>
      <c r="AU240" s="41"/>
      <c r="AV240" s="41"/>
      <c r="AW240" s="41"/>
      <c r="AX240" s="41"/>
      <c r="AY240" s="41"/>
      <c r="AZ240" s="41"/>
      <c r="BA240" s="41"/>
      <c r="BB240" s="41"/>
      <c r="BC240" s="41"/>
      <c r="BD240" s="41"/>
      <c r="BE240" s="41"/>
      <c r="BF240" s="41"/>
      <c r="BG240" s="41"/>
      <c r="BH240" s="41"/>
      <c r="BI240" s="41"/>
      <c r="BJ240" s="41"/>
      <c r="BK240" s="41"/>
      <c r="BL240" s="41"/>
      <c r="BM240" s="41"/>
    </row>
    <row r="241" spans="1:65" ht="15" customHeight="1" x14ac:dyDescent="0.25">
      <c r="A241" s="41"/>
      <c r="B241" s="308"/>
      <c r="C241" s="309"/>
      <c r="D241" s="310"/>
      <c r="E241" s="295"/>
      <c r="F241" s="294"/>
      <c r="G241" s="294"/>
      <c r="H241" s="294"/>
      <c r="I241" s="315"/>
      <c r="J241" s="187" t="str">
        <f ca="1">IF(AND('Mapa final'!$AB$56="Muy Baja",'Mapa final'!$AD$56="Moderado"),CONCATENATE("R36C",'Mapa final'!$R$56),"")</f>
        <v/>
      </c>
      <c r="K241" s="188" t="str">
        <f>IF(AND('Mapa final'!$AB$57="Muy Baja",'Mapa final'!$AD$57="Moderado"),CONCATENATE("R36C",'Mapa final'!$R$57),"")</f>
        <v/>
      </c>
      <c r="L241" s="189" t="e">
        <f>IF(AND('Mapa final'!#REF!="Muy Baja",'Mapa final'!#REF!="Moderado"),CONCATENATE("R36C",'Mapa final'!#REF!),"")</f>
        <v>#REF!</v>
      </c>
      <c r="M241" s="187" t="str">
        <f ca="1">IF(AND('Mapa final'!$AB$56="Muy Baja",'Mapa final'!$AD$56="Moderado"),CONCATENATE("R36C",'Mapa final'!$R$56),"")</f>
        <v/>
      </c>
      <c r="N241" s="188" t="str">
        <f>IF(AND('Mapa final'!$AB$57="Muy Baja",'Mapa final'!$AD$57="Moderado"),CONCATENATE("R36C",'Mapa final'!$R$57),"")</f>
        <v/>
      </c>
      <c r="O241" s="189" t="e">
        <f>IF(AND('Mapa final'!#REF!="Muy Baja",'Mapa final'!#REF!="Moderado"),CONCATENATE("R36C",'Mapa final'!#REF!),"")</f>
        <v>#REF!</v>
      </c>
      <c r="P241" s="178" t="str">
        <f ca="1">IF(AND('Mapa final'!$AB$56="Muy Baja",'Mapa final'!$AD$56="Moderado"),CONCATENATE("R36C",'Mapa final'!$R$56),"")</f>
        <v/>
      </c>
      <c r="Q241" s="179" t="str">
        <f>IF(AND('Mapa final'!$AB$57="Muy Baja",'Mapa final'!$AD$57="Moderado"),CONCATENATE("R36C",'Mapa final'!$R$57),"")</f>
        <v/>
      </c>
      <c r="R241" s="180" t="e">
        <f>IF(AND('Mapa final'!#REF!="Muy Baja",'Mapa final'!#REF!="Moderado"),CONCATENATE("R36C",'Mapa final'!#REF!),"")</f>
        <v>#REF!</v>
      </c>
      <c r="S241" s="86" t="str">
        <f ca="1">IF(AND('Mapa final'!$AB$56="Muy Baja",'Mapa final'!$AD$56="Mayor"),CONCATENATE("R36C",'Mapa final'!$R$56),"")</f>
        <v/>
      </c>
      <c r="T241" s="40" t="str">
        <f>IF(AND('Mapa final'!$AB$57="Muy Baja",'Mapa final'!$AD$57="Mayor"),CONCATENATE("R36C",'Mapa final'!$R$57),"")</f>
        <v/>
      </c>
      <c r="U241" s="87" t="e">
        <f>IF(AND('Mapa final'!#REF!="Muy Baja",'Mapa final'!#REF!="Mayor"),CONCATENATE("R36C",'Mapa final'!#REF!),"")</f>
        <v>#REF!</v>
      </c>
      <c r="V241" s="172" t="str">
        <f ca="1">IF(AND('Mapa final'!$AB$56="Muy Baja",'Mapa final'!$AD$56="Catastrófico"),CONCATENATE("R36C",'Mapa final'!$R$56),"")</f>
        <v/>
      </c>
      <c r="W241" s="173" t="str">
        <f>IF(AND('Mapa final'!$AB$57="Muy Baja",'Mapa final'!$AD$57="Catastrófico"),CONCATENATE("R36C",'Mapa final'!$R$57),"")</f>
        <v/>
      </c>
      <c r="X241" s="174" t="e">
        <f>IF(AND('Mapa final'!#REF!="Muy Baja",'Mapa final'!#REF!="Catastrófico"),CONCATENATE("R36C",'Mapa final'!#REF!),"")</f>
        <v>#REF!</v>
      </c>
      <c r="Y241" s="41"/>
      <c r="Z241" s="41"/>
      <c r="AA241" s="41"/>
      <c r="AB241" s="41"/>
      <c r="AC241" s="41"/>
      <c r="AD241" s="41"/>
      <c r="AE241" s="41"/>
      <c r="AF241" s="41"/>
      <c r="AG241" s="41"/>
      <c r="AH241" s="41"/>
      <c r="AI241" s="41"/>
      <c r="AJ241" s="41"/>
      <c r="AK241" s="41"/>
      <c r="AL241" s="41"/>
      <c r="AM241" s="41"/>
      <c r="AN241" s="41"/>
      <c r="AO241" s="41"/>
      <c r="AP241" s="41"/>
      <c r="AQ241" s="41"/>
      <c r="AR241" s="41"/>
      <c r="AS241" s="41"/>
      <c r="AT241" s="41"/>
      <c r="AU241" s="41"/>
      <c r="AV241" s="41"/>
      <c r="AW241" s="41"/>
      <c r="AX241" s="41"/>
      <c r="AY241" s="41"/>
      <c r="AZ241" s="41"/>
      <c r="BA241" s="41"/>
      <c r="BB241" s="41"/>
      <c r="BC241" s="41"/>
      <c r="BD241" s="41"/>
      <c r="BE241" s="41"/>
      <c r="BF241" s="41"/>
      <c r="BG241" s="41"/>
      <c r="BH241" s="41"/>
      <c r="BI241" s="41"/>
      <c r="BJ241" s="41"/>
      <c r="BK241" s="41"/>
      <c r="BL241" s="41"/>
      <c r="BM241" s="41"/>
    </row>
    <row r="242" spans="1:65" ht="15" customHeight="1" x14ac:dyDescent="0.25">
      <c r="A242" s="41"/>
      <c r="B242" s="308"/>
      <c r="C242" s="309"/>
      <c r="D242" s="310"/>
      <c r="E242" s="295"/>
      <c r="F242" s="294"/>
      <c r="G242" s="294"/>
      <c r="H242" s="294"/>
      <c r="I242" s="315"/>
      <c r="J242" s="187" t="str">
        <f ca="1">IF(AND('Mapa final'!$AB$58="Muy Baja",'Mapa final'!$AD$58="Moderado"),CONCATENATE("R37C",'Mapa final'!$R$58),"")</f>
        <v/>
      </c>
      <c r="K242" s="188" t="str">
        <f>IF(AND('Mapa final'!$AB$59="Muy Baja",'Mapa final'!$AD$59="Moderado"),CONCATENATE("R37C",'Mapa final'!$R$59),"")</f>
        <v/>
      </c>
      <c r="L242" s="189" t="str">
        <f>IF(AND('Mapa final'!$AB$60="Muy Baja",'Mapa final'!$AD$60="Moderado"),CONCATENATE("R37C",'Mapa final'!$R$60),"")</f>
        <v/>
      </c>
      <c r="M242" s="187" t="str">
        <f ca="1">IF(AND('Mapa final'!$AB$58="Muy Baja",'Mapa final'!$AD$58="Moderado"),CONCATENATE("R37C",'Mapa final'!$R$58),"")</f>
        <v/>
      </c>
      <c r="N242" s="188" t="str">
        <f>IF(AND('Mapa final'!$AB$59="Muy Baja",'Mapa final'!$AD$59="Moderado"),CONCATENATE("R37C",'Mapa final'!$R$59),"")</f>
        <v/>
      </c>
      <c r="O242" s="189" t="str">
        <f>IF(AND('Mapa final'!$AB$60="Muy Baja",'Mapa final'!$AD$60="Moderado"),CONCATENATE("R37C",'Mapa final'!$R$60),"")</f>
        <v/>
      </c>
      <c r="P242" s="178" t="str">
        <f ca="1">IF(AND('Mapa final'!$AB$58="Muy Baja",'Mapa final'!$AD$58="Moderado"),CONCATENATE("R37C",'Mapa final'!$R$58),"")</f>
        <v/>
      </c>
      <c r="Q242" s="179" t="str">
        <f>IF(AND('Mapa final'!$AB$59="Muy Baja",'Mapa final'!$AD$59="Moderado"),CONCATENATE("R37C",'Mapa final'!$R$59),"")</f>
        <v/>
      </c>
      <c r="R242" s="180" t="str">
        <f>IF(AND('Mapa final'!$AB$60="Muy Baja",'Mapa final'!$AD$60="Moderado"),CONCATENATE("R37C",'Mapa final'!$R$60),"")</f>
        <v/>
      </c>
      <c r="S242" s="86" t="str">
        <f ca="1">IF(AND('Mapa final'!$AB$58="Muy Baja",'Mapa final'!$AD$58="Mayor"),CONCATENATE("R37C",'Mapa final'!$R$58),"")</f>
        <v/>
      </c>
      <c r="T242" s="40" t="str">
        <f>IF(AND('Mapa final'!$AB$59="Muy Baja",'Mapa final'!$AD$59="Mayor"),CONCATENATE("R37C",'Mapa final'!$R$59),"")</f>
        <v/>
      </c>
      <c r="U242" s="87" t="str">
        <f>IF(AND('Mapa final'!$AB$60="Muy Baja",'Mapa final'!$AD$60="Mayor"),CONCATENATE("R37C",'Mapa final'!$R$60),"")</f>
        <v/>
      </c>
      <c r="V242" s="172" t="str">
        <f ca="1">IF(AND('Mapa final'!$AB$58="Muy Baja",'Mapa final'!$AD$58="Catastrófico"),CONCATENATE("R37C",'Mapa final'!$R$58),"")</f>
        <v/>
      </c>
      <c r="W242" s="173" t="str">
        <f>IF(AND('Mapa final'!$AB$59="Muy Baja",'Mapa final'!$AD$59="Catastrófico"),CONCATENATE("R37C",'Mapa final'!$R$59),"")</f>
        <v/>
      </c>
      <c r="X242" s="174" t="str">
        <f>IF(AND('Mapa final'!$AB$60="Muy Baja",'Mapa final'!$AD$60="Catastrófico"),CONCATENATE("R37C",'Mapa final'!$R$60),"")</f>
        <v/>
      </c>
      <c r="Y242" s="41"/>
      <c r="Z242" s="41"/>
      <c r="AA242" s="41"/>
      <c r="AB242" s="41"/>
      <c r="AC242" s="41"/>
      <c r="AD242" s="41"/>
      <c r="AE242" s="41"/>
      <c r="AF242" s="41"/>
      <c r="AG242" s="41"/>
      <c r="AH242" s="41"/>
      <c r="AI242" s="41"/>
      <c r="AJ242" s="41"/>
      <c r="AK242" s="41"/>
      <c r="AL242" s="41"/>
      <c r="AM242" s="41"/>
      <c r="AN242" s="41"/>
      <c r="AO242" s="41"/>
      <c r="AP242" s="41"/>
      <c r="AQ242" s="41"/>
      <c r="AR242" s="41"/>
      <c r="AS242" s="41"/>
      <c r="AT242" s="41"/>
      <c r="AU242" s="41"/>
      <c r="AV242" s="41"/>
      <c r="AW242" s="41"/>
      <c r="AX242" s="41"/>
      <c r="AY242" s="41"/>
      <c r="AZ242" s="41"/>
      <c r="BA242" s="41"/>
      <c r="BB242" s="41"/>
      <c r="BC242" s="41"/>
      <c r="BD242" s="41"/>
      <c r="BE242" s="41"/>
      <c r="BF242" s="41"/>
      <c r="BG242" s="41"/>
      <c r="BH242" s="41"/>
      <c r="BI242" s="41"/>
      <c r="BJ242" s="41"/>
      <c r="BK242" s="41"/>
      <c r="BL242" s="41"/>
      <c r="BM242" s="41"/>
    </row>
    <row r="243" spans="1:65" ht="15" customHeight="1" x14ac:dyDescent="0.25">
      <c r="A243" s="41"/>
      <c r="B243" s="308"/>
      <c r="C243" s="309"/>
      <c r="D243" s="310"/>
      <c r="E243" s="295"/>
      <c r="F243" s="294"/>
      <c r="G243" s="294"/>
      <c r="H243" s="294"/>
      <c r="I243" s="315"/>
      <c r="J243" s="187" t="str">
        <f ca="1">IF(AND('Mapa final'!$AB$61="Muy Baja",'Mapa final'!$AD$61="Moderado"),CONCATENATE("R39C",'Mapa final'!$R$61),"")</f>
        <v/>
      </c>
      <c r="K243" s="188" t="str">
        <f>IF(AND('Mapa final'!$AB$62="Muy Baja",'Mapa final'!$AD$62="Moderado"),CONCATENATE("R38C",'Mapa final'!$R$62),"")</f>
        <v/>
      </c>
      <c r="L243" s="189" t="e">
        <f>IF(AND('Mapa final'!#REF!="Muy Baja",'Mapa final'!#REF!="Moderado"),CONCATENATE("R38C",'Mapa final'!#REF!),"")</f>
        <v>#REF!</v>
      </c>
      <c r="M243" s="187" t="str">
        <f ca="1">IF(AND('Mapa final'!$AB$61="Muy Baja",'Mapa final'!$AD$61="Moderado"),CONCATENATE("R39C",'Mapa final'!$R$61),"")</f>
        <v/>
      </c>
      <c r="N243" s="188" t="str">
        <f>IF(AND('Mapa final'!$AB$62="Muy Baja",'Mapa final'!$AD$62="Moderado"),CONCATENATE("R38C",'Mapa final'!$R$62),"")</f>
        <v/>
      </c>
      <c r="O243" s="189" t="e">
        <f>IF(AND('Mapa final'!#REF!="Muy Baja",'Mapa final'!#REF!="Moderado"),CONCATENATE("R38C",'Mapa final'!#REF!),"")</f>
        <v>#REF!</v>
      </c>
      <c r="P243" s="178" t="str">
        <f ca="1">IF(AND('Mapa final'!$AB$61="Muy Baja",'Mapa final'!$AD$61="Moderado"),CONCATENATE("R39C",'Mapa final'!$R$61),"")</f>
        <v/>
      </c>
      <c r="Q243" s="179" t="str">
        <f>IF(AND('Mapa final'!$AB$62="Muy Baja",'Mapa final'!$AD$62="Moderado"),CONCATENATE("R38C",'Mapa final'!$R$62),"")</f>
        <v/>
      </c>
      <c r="R243" s="180" t="e">
        <f>IF(AND('Mapa final'!#REF!="Muy Baja",'Mapa final'!#REF!="Moderado"),CONCATENATE("R38C",'Mapa final'!#REF!),"")</f>
        <v>#REF!</v>
      </c>
      <c r="S243" s="86" t="str">
        <f ca="1">IF(AND('Mapa final'!$AB$61="Muy Baja",'Mapa final'!$AD$61="Mayor"),CONCATENATE("R39C",'Mapa final'!$R$61),"")</f>
        <v/>
      </c>
      <c r="T243" s="40" t="str">
        <f>IF(AND('Mapa final'!$AB$62="Muy Baja",'Mapa final'!$AD$62="Mayor"),CONCATENATE("R38C",'Mapa final'!$R$62),"")</f>
        <v/>
      </c>
      <c r="U243" s="87" t="e">
        <f>IF(AND('Mapa final'!#REF!="Muy Baja",'Mapa final'!#REF!="Mayor"),CONCATENATE("R38C",'Mapa final'!#REF!),"")</f>
        <v>#REF!</v>
      </c>
      <c r="V243" s="172" t="str">
        <f ca="1">IF(AND('Mapa final'!$AB$61="Muy Baja",'Mapa final'!$AD$61="Catastrófico"),CONCATENATE("R39C",'Mapa final'!$R$61),"")</f>
        <v/>
      </c>
      <c r="W243" s="173" t="str">
        <f>IF(AND('Mapa final'!$AB$62="Muy Baja",'Mapa final'!$AD$62="Catastrófico"),CONCATENATE("R38C",'Mapa final'!$R$62),"")</f>
        <v/>
      </c>
      <c r="X243" s="174" t="e">
        <f>IF(AND('Mapa final'!#REF!="Muy Baja",'Mapa final'!#REF!="Catastrófico"),CONCATENATE("R38C",'Mapa final'!#REF!),"")</f>
        <v>#REF!</v>
      </c>
      <c r="Y243" s="41"/>
      <c r="Z243" s="41"/>
      <c r="AA243" s="41"/>
      <c r="AB243" s="41"/>
      <c r="AC243" s="41"/>
      <c r="AD243" s="41"/>
      <c r="AE243" s="41"/>
      <c r="AF243" s="41"/>
      <c r="AG243" s="41"/>
      <c r="AH243" s="41"/>
      <c r="AI243" s="41"/>
      <c r="AJ243" s="41"/>
      <c r="AK243" s="41"/>
      <c r="AL243" s="41"/>
      <c r="AM243" s="41"/>
      <c r="AN243" s="41"/>
      <c r="AO243" s="41"/>
      <c r="AP243" s="41"/>
      <c r="AQ243" s="41"/>
      <c r="AR243" s="41"/>
      <c r="AS243" s="41"/>
      <c r="AT243" s="41"/>
      <c r="AU243" s="41"/>
      <c r="AV243" s="41"/>
      <c r="AW243" s="41"/>
      <c r="AX243" s="41"/>
      <c r="AY243" s="41"/>
      <c r="AZ243" s="41"/>
      <c r="BA243" s="41"/>
      <c r="BB243" s="41"/>
      <c r="BC243" s="41"/>
      <c r="BD243" s="41"/>
      <c r="BE243" s="41"/>
      <c r="BF243" s="41"/>
      <c r="BG243" s="41"/>
      <c r="BH243" s="41"/>
      <c r="BI243" s="41"/>
      <c r="BJ243" s="41"/>
      <c r="BK243" s="41"/>
      <c r="BL243" s="41"/>
      <c r="BM243" s="41"/>
    </row>
    <row r="244" spans="1:65" ht="15" customHeight="1" x14ac:dyDescent="0.25">
      <c r="A244" s="41"/>
      <c r="B244" s="308"/>
      <c r="C244" s="309"/>
      <c r="D244" s="310"/>
      <c r="E244" s="295"/>
      <c r="F244" s="294"/>
      <c r="G244" s="294"/>
      <c r="H244" s="294"/>
      <c r="I244" s="315"/>
      <c r="J244" s="187" t="str">
        <f ca="1">IF(AND('Mapa final'!$AB$63="Muy Baja",'Mapa final'!$AD$63="Moderado"),CONCATENATE("R40C",'Mapa final'!$R$63),"")</f>
        <v/>
      </c>
      <c r="K244" s="188" t="e">
        <f>IF(AND('Mapa final'!#REF!="Muy Baja",'Mapa final'!#REF!="Moderado"),CONCATENATE("R39C",'Mapa final'!#REF!),"")</f>
        <v>#REF!</v>
      </c>
      <c r="L244" s="189" t="e">
        <f>IF(AND('Mapa final'!#REF!="Muy Baja",'Mapa final'!#REF!="Moderado"),CONCATENATE("R39C",'Mapa final'!#REF!),"")</f>
        <v>#REF!</v>
      </c>
      <c r="M244" s="187" t="str">
        <f ca="1">IF(AND('Mapa final'!$AB$63="Muy Baja",'Mapa final'!$AD$63="Moderado"),CONCATENATE("R40C",'Mapa final'!$R$63),"")</f>
        <v/>
      </c>
      <c r="N244" s="188" t="e">
        <f>IF(AND('Mapa final'!#REF!="Muy Baja",'Mapa final'!#REF!="Moderado"),CONCATENATE("R39C",'Mapa final'!#REF!),"")</f>
        <v>#REF!</v>
      </c>
      <c r="O244" s="189" t="e">
        <f>IF(AND('Mapa final'!#REF!="Muy Baja",'Mapa final'!#REF!="Moderado"),CONCATENATE("R39C",'Mapa final'!#REF!),"")</f>
        <v>#REF!</v>
      </c>
      <c r="P244" s="178" t="str">
        <f ca="1">IF(AND('Mapa final'!$AB$63="Muy Baja",'Mapa final'!$AD$63="Moderado"),CONCATENATE("R40C",'Mapa final'!$R$63),"")</f>
        <v/>
      </c>
      <c r="Q244" s="179" t="e">
        <f>IF(AND('Mapa final'!#REF!="Muy Baja",'Mapa final'!#REF!="Moderado"),CONCATENATE("R39C",'Mapa final'!#REF!),"")</f>
        <v>#REF!</v>
      </c>
      <c r="R244" s="180" t="e">
        <f>IF(AND('Mapa final'!#REF!="Muy Baja",'Mapa final'!#REF!="Moderado"),CONCATENATE("R39C",'Mapa final'!#REF!),"")</f>
        <v>#REF!</v>
      </c>
      <c r="S244" s="86" t="str">
        <f ca="1">IF(AND('Mapa final'!$AB$63="Muy Baja",'Mapa final'!$AD$63="Mayor"),CONCATENATE("R40C",'Mapa final'!$R$63),"")</f>
        <v/>
      </c>
      <c r="T244" s="40" t="e">
        <f>IF(AND('Mapa final'!#REF!="Muy Baja",'Mapa final'!#REF!="Mayor"),CONCATENATE("R39C",'Mapa final'!#REF!),"")</f>
        <v>#REF!</v>
      </c>
      <c r="U244" s="87" t="e">
        <f>IF(AND('Mapa final'!#REF!="Muy Baja",'Mapa final'!#REF!="Mayor"),CONCATENATE("R39C",'Mapa final'!#REF!),"")</f>
        <v>#REF!</v>
      </c>
      <c r="V244" s="172" t="str">
        <f ca="1">IF(AND('Mapa final'!$AB$63="Muy Baja",'Mapa final'!$AD$63="Catastrófico"),CONCATENATE("R40C",'Mapa final'!$R$63),"")</f>
        <v/>
      </c>
      <c r="W244" s="173" t="e">
        <f>IF(AND('Mapa final'!#REF!="Muy Baja",'Mapa final'!#REF!="Catastrófico"),CONCATENATE("R39C",'Mapa final'!#REF!),"")</f>
        <v>#REF!</v>
      </c>
      <c r="X244" s="174" t="e">
        <f>IF(AND('Mapa final'!#REF!="Muy Baja",'Mapa final'!#REF!="Catastrófico"),CONCATENATE("R39C",'Mapa final'!#REF!),"")</f>
        <v>#REF!</v>
      </c>
      <c r="Y244" s="41"/>
      <c r="Z244" s="41"/>
      <c r="AA244" s="41"/>
      <c r="AB244" s="41"/>
      <c r="AC244" s="41"/>
      <c r="AD244" s="41"/>
      <c r="AE244" s="41"/>
      <c r="AF244" s="41"/>
      <c r="AG244" s="41"/>
      <c r="AH244" s="41"/>
      <c r="AI244" s="41"/>
      <c r="AJ244" s="41"/>
      <c r="AK244" s="41"/>
      <c r="AL244" s="41"/>
      <c r="AM244" s="41"/>
      <c r="AN244" s="41"/>
      <c r="AO244" s="41"/>
      <c r="AP244" s="41"/>
      <c r="AQ244" s="41"/>
      <c r="AR244" s="41"/>
      <c r="AS244" s="41"/>
      <c r="AT244" s="41"/>
      <c r="AU244" s="41"/>
      <c r="AV244" s="41"/>
      <c r="AW244" s="41"/>
      <c r="AX244" s="41"/>
      <c r="AY244" s="41"/>
      <c r="AZ244" s="41"/>
      <c r="BA244" s="41"/>
      <c r="BB244" s="41"/>
      <c r="BC244" s="41"/>
      <c r="BD244" s="41"/>
      <c r="BE244" s="41"/>
      <c r="BF244" s="41"/>
      <c r="BG244" s="41"/>
      <c r="BH244" s="41"/>
      <c r="BI244" s="41"/>
      <c r="BJ244" s="41"/>
      <c r="BK244" s="41"/>
      <c r="BL244" s="41"/>
      <c r="BM244" s="41"/>
    </row>
    <row r="245" spans="1:65" ht="15" customHeight="1" x14ac:dyDescent="0.25">
      <c r="A245" s="41"/>
      <c r="B245" s="308"/>
      <c r="C245" s="309"/>
      <c r="D245" s="310"/>
      <c r="E245" s="295"/>
      <c r="F245" s="294"/>
      <c r="G245" s="294"/>
      <c r="H245" s="294"/>
      <c r="I245" s="315"/>
      <c r="J245" s="187" t="str">
        <f ca="1">IF(AND('Mapa final'!$AB$64="Muy Baja",'Mapa final'!$AD$64="Moderado"),CONCATENATE("R41C",'Mapa final'!$R$64),"")</f>
        <v/>
      </c>
      <c r="K245" s="188" t="e">
        <f>IF(AND('Mapa final'!#REF!="Muy Baja",'Mapa final'!#REF!="Moderado"),CONCATENATE("R40C",'Mapa final'!#REF!),"")</f>
        <v>#REF!</v>
      </c>
      <c r="L245" s="189" t="e">
        <f>IF(AND('Mapa final'!#REF!="Muy Baja",'Mapa final'!#REF!="Moderado"),CONCATENATE("R40C",'Mapa final'!#REF!),"")</f>
        <v>#REF!</v>
      </c>
      <c r="M245" s="187" t="str">
        <f ca="1">IF(AND('Mapa final'!$AB$64="Muy Baja",'Mapa final'!$AD$64="Moderado"),CONCATENATE("R41C",'Mapa final'!$R$64),"")</f>
        <v/>
      </c>
      <c r="N245" s="188" t="e">
        <f>IF(AND('Mapa final'!#REF!="Muy Baja",'Mapa final'!#REF!="Moderado"),CONCATENATE("R40C",'Mapa final'!#REF!),"")</f>
        <v>#REF!</v>
      </c>
      <c r="O245" s="189" t="e">
        <f>IF(AND('Mapa final'!#REF!="Muy Baja",'Mapa final'!#REF!="Moderado"),CONCATENATE("R40C",'Mapa final'!#REF!),"")</f>
        <v>#REF!</v>
      </c>
      <c r="P245" s="178" t="str">
        <f ca="1">IF(AND('Mapa final'!$AB$64="Muy Baja",'Mapa final'!$AD$64="Moderado"),CONCATENATE("R41C",'Mapa final'!$R$64),"")</f>
        <v/>
      </c>
      <c r="Q245" s="179" t="e">
        <f>IF(AND('Mapa final'!#REF!="Muy Baja",'Mapa final'!#REF!="Moderado"),CONCATENATE("R40C",'Mapa final'!#REF!),"")</f>
        <v>#REF!</v>
      </c>
      <c r="R245" s="180" t="e">
        <f>IF(AND('Mapa final'!#REF!="Muy Baja",'Mapa final'!#REF!="Moderado"),CONCATENATE("R40C",'Mapa final'!#REF!),"")</f>
        <v>#REF!</v>
      </c>
      <c r="S245" s="86" t="str">
        <f ca="1">IF(AND('Mapa final'!$AB$64="Muy Baja",'Mapa final'!$AD$64="Mayor"),CONCATENATE("R41C",'Mapa final'!$R$64),"")</f>
        <v/>
      </c>
      <c r="T245" s="40" t="e">
        <f>IF(AND('Mapa final'!#REF!="Muy Baja",'Mapa final'!#REF!="Mayor"),CONCATENATE("R40C",'Mapa final'!#REF!),"")</f>
        <v>#REF!</v>
      </c>
      <c r="U245" s="87" t="e">
        <f>IF(AND('Mapa final'!#REF!="Muy Baja",'Mapa final'!#REF!="Mayor"),CONCATENATE("R40C",'Mapa final'!#REF!),"")</f>
        <v>#REF!</v>
      </c>
      <c r="V245" s="172" t="str">
        <f ca="1">IF(AND('Mapa final'!$AB$64="Muy Baja",'Mapa final'!$AD$64="Catastrófico"),CONCATENATE("R41C",'Mapa final'!$R$64),"")</f>
        <v/>
      </c>
      <c r="W245" s="173" t="e">
        <f>IF(AND('Mapa final'!#REF!="Muy Baja",'Mapa final'!#REF!="Catastrófico"),CONCATENATE("R40C",'Mapa final'!#REF!),"")</f>
        <v>#REF!</v>
      </c>
      <c r="X245" s="174" t="e">
        <f>IF(AND('Mapa final'!#REF!="Muy Baja",'Mapa final'!#REF!="Catastrófico"),CONCATENATE("R40C",'Mapa final'!#REF!),"")</f>
        <v>#REF!</v>
      </c>
      <c r="Y245" s="41"/>
      <c r="Z245" s="41"/>
      <c r="AA245" s="41"/>
      <c r="AB245" s="41"/>
      <c r="AC245" s="41"/>
      <c r="AD245" s="41"/>
      <c r="AE245" s="41"/>
      <c r="AF245" s="41"/>
      <c r="AG245" s="41"/>
      <c r="AH245" s="41"/>
      <c r="AI245" s="41"/>
      <c r="AJ245" s="41"/>
      <c r="AK245" s="41"/>
      <c r="AL245" s="41"/>
      <c r="AM245" s="41"/>
      <c r="AN245" s="41"/>
      <c r="AO245" s="41"/>
      <c r="AP245" s="41"/>
      <c r="AQ245" s="41"/>
      <c r="AR245" s="41"/>
      <c r="AS245" s="41"/>
      <c r="AT245" s="41"/>
      <c r="AU245" s="41"/>
      <c r="AV245" s="41"/>
      <c r="AW245" s="41"/>
      <c r="AX245" s="41"/>
      <c r="AY245" s="41"/>
      <c r="AZ245" s="41"/>
      <c r="BA245" s="41"/>
      <c r="BB245" s="41"/>
      <c r="BC245" s="41"/>
      <c r="BD245" s="41"/>
      <c r="BE245" s="41"/>
      <c r="BF245" s="41"/>
      <c r="BG245" s="41"/>
      <c r="BH245" s="41"/>
      <c r="BI245" s="41"/>
      <c r="BJ245" s="41"/>
      <c r="BK245" s="41"/>
      <c r="BL245" s="41"/>
      <c r="BM245" s="41"/>
    </row>
    <row r="246" spans="1:65" ht="15" customHeight="1" x14ac:dyDescent="0.25">
      <c r="A246" s="41"/>
      <c r="B246" s="308"/>
      <c r="C246" s="309"/>
      <c r="D246" s="310"/>
      <c r="E246" s="295"/>
      <c r="F246" s="294"/>
      <c r="G246" s="294"/>
      <c r="H246" s="294"/>
      <c r="I246" s="315"/>
      <c r="J246" s="187" t="str">
        <f ca="1">IF(AND('Mapa final'!$AB$65="Muy Baja",'Mapa final'!$AD$65="Moderado"),CONCATENATE("R42C",'Mapa final'!$R$65),"")</f>
        <v/>
      </c>
      <c r="K246" s="188" t="str">
        <f>IF(AND('Mapa final'!$AB$66="Muy Baja",'Mapa final'!$AD$66="Moderado"),CONCATENATE("R41C",'Mapa final'!$R$66),"")</f>
        <v/>
      </c>
      <c r="L246" s="189" t="str">
        <f>IF(AND('Mapa final'!$AB$67="Muy Baja",'Mapa final'!$AD$67="Moderado"),CONCATENATE("R41C",'Mapa final'!$R$67),"")</f>
        <v/>
      </c>
      <c r="M246" s="187" t="str">
        <f ca="1">IF(AND('Mapa final'!$AB$65="Muy Baja",'Mapa final'!$AD$65="Moderado"),CONCATENATE("R42C",'Mapa final'!$R$65),"")</f>
        <v/>
      </c>
      <c r="N246" s="188" t="str">
        <f>IF(AND('Mapa final'!$AB$66="Muy Baja",'Mapa final'!$AD$66="Moderado"),CONCATENATE("R41C",'Mapa final'!$R$66),"")</f>
        <v/>
      </c>
      <c r="O246" s="189" t="str">
        <f>IF(AND('Mapa final'!$AB$67="Muy Baja",'Mapa final'!$AD$67="Moderado"),CONCATENATE("R41C",'Mapa final'!$R$67),"")</f>
        <v/>
      </c>
      <c r="P246" s="178" t="str">
        <f ca="1">IF(AND('Mapa final'!$AB$65="Muy Baja",'Mapa final'!$AD$65="Moderado"),CONCATENATE("R42C",'Mapa final'!$R$65),"")</f>
        <v/>
      </c>
      <c r="Q246" s="179" t="str">
        <f>IF(AND('Mapa final'!$AB$66="Muy Baja",'Mapa final'!$AD$66="Moderado"),CONCATENATE("R41C",'Mapa final'!$R$66),"")</f>
        <v/>
      </c>
      <c r="R246" s="180" t="str">
        <f>IF(AND('Mapa final'!$AB$67="Muy Baja",'Mapa final'!$AD$67="Moderado"),CONCATENATE("R41C",'Mapa final'!$R$67),"")</f>
        <v/>
      </c>
      <c r="S246" s="86" t="str">
        <f ca="1">IF(AND('Mapa final'!$AB$65="Muy Baja",'Mapa final'!$AD$65="Mayor"),CONCATENATE("R42C",'Mapa final'!$R$65),"")</f>
        <v/>
      </c>
      <c r="T246" s="40" t="str">
        <f>IF(AND('Mapa final'!$AB$66="Muy Baja",'Mapa final'!$AD$66="Mayor"),CONCATENATE("R41C",'Mapa final'!$R$66),"")</f>
        <v/>
      </c>
      <c r="U246" s="87" t="str">
        <f>IF(AND('Mapa final'!$AB$67="Muy Baja",'Mapa final'!$AD$67="Mayor"),CONCATENATE("R41C",'Mapa final'!$R$67),"")</f>
        <v>R41C3</v>
      </c>
      <c r="V246" s="172" t="str">
        <f ca="1">IF(AND('Mapa final'!$AB$65="Muy Baja",'Mapa final'!$AD$65="Catastrófico"),CONCATENATE("R42C",'Mapa final'!$R$65),"")</f>
        <v/>
      </c>
      <c r="W246" s="173" t="str">
        <f>IF(AND('Mapa final'!$AB$66="Muy Baja",'Mapa final'!$AD$66="Catastrófico"),CONCATENATE("R41C",'Mapa final'!$R$66),"")</f>
        <v/>
      </c>
      <c r="X246" s="174" t="str">
        <f>IF(AND('Mapa final'!$AB$67="Muy Baja",'Mapa final'!$AD$67="Catastrófico"),CONCATENATE("R41C",'Mapa final'!$R$67),"")</f>
        <v/>
      </c>
      <c r="Y246" s="41"/>
      <c r="Z246" s="41"/>
      <c r="AA246" s="41"/>
      <c r="AB246" s="41"/>
      <c r="AC246" s="41"/>
      <c r="AD246" s="41"/>
      <c r="AE246" s="41"/>
      <c r="AF246" s="41"/>
      <c r="AG246" s="41"/>
      <c r="AH246" s="41"/>
      <c r="AI246" s="41"/>
      <c r="AJ246" s="41"/>
      <c r="AK246" s="41"/>
      <c r="AL246" s="41"/>
      <c r="AM246" s="41"/>
      <c r="AN246" s="41"/>
      <c r="AO246" s="41"/>
      <c r="AP246" s="41"/>
      <c r="AQ246" s="41"/>
      <c r="AR246" s="41"/>
      <c r="AS246" s="41"/>
      <c r="AT246" s="41"/>
      <c r="AU246" s="41"/>
      <c r="AV246" s="41"/>
      <c r="AW246" s="41"/>
      <c r="AX246" s="41"/>
      <c r="AY246" s="41"/>
      <c r="AZ246" s="41"/>
      <c r="BA246" s="41"/>
      <c r="BB246" s="41"/>
      <c r="BC246" s="41"/>
      <c r="BD246" s="41"/>
      <c r="BE246" s="41"/>
      <c r="BF246" s="41"/>
      <c r="BG246" s="41"/>
      <c r="BH246" s="41"/>
      <c r="BI246" s="41"/>
      <c r="BJ246" s="41"/>
      <c r="BK246" s="41"/>
      <c r="BL246" s="41"/>
      <c r="BM246" s="41"/>
    </row>
    <row r="247" spans="1:65" ht="15" customHeight="1" x14ac:dyDescent="0.25">
      <c r="A247" s="41"/>
      <c r="B247" s="308"/>
      <c r="C247" s="309"/>
      <c r="D247" s="310"/>
      <c r="E247" s="295"/>
      <c r="F247" s="294"/>
      <c r="G247" s="294"/>
      <c r="H247" s="294"/>
      <c r="I247" s="315"/>
      <c r="J247" s="187" t="str">
        <f ca="1">IF(AND('Mapa final'!$AB$68="Muy Baja",'Mapa final'!$AD$68="Moderado"),CONCATENATE("R43C",'Mapa final'!$R$68),"")</f>
        <v/>
      </c>
      <c r="K247" s="188" t="str">
        <f>IF(AND('Mapa final'!$AB$69="Muy Baja",'Mapa final'!$AD$69="Moderado"),CONCATENATE("R42C",'Mapa final'!$R$69),"")</f>
        <v/>
      </c>
      <c r="L247" s="189" t="str">
        <f>IF(AND('Mapa final'!$AB$70="Muy Baja",'Mapa final'!$AD$70="Moderado"),CONCATENATE("R42C",'Mapa final'!$R$70),"")</f>
        <v/>
      </c>
      <c r="M247" s="187" t="str">
        <f ca="1">IF(AND('Mapa final'!$AB$68="Muy Baja",'Mapa final'!$AD$68="Moderado"),CONCATENATE("R43C",'Mapa final'!$R$68),"")</f>
        <v/>
      </c>
      <c r="N247" s="188" t="str">
        <f>IF(AND('Mapa final'!$AB$69="Muy Baja",'Mapa final'!$AD$69="Moderado"),CONCATENATE("R42C",'Mapa final'!$R$69),"")</f>
        <v/>
      </c>
      <c r="O247" s="189" t="str">
        <f>IF(AND('Mapa final'!$AB$70="Muy Baja",'Mapa final'!$AD$70="Moderado"),CONCATENATE("R42C",'Mapa final'!$R$70),"")</f>
        <v/>
      </c>
      <c r="P247" s="178" t="str">
        <f ca="1">IF(AND('Mapa final'!$AB$68="Muy Baja",'Mapa final'!$AD$68="Moderado"),CONCATENATE("R43C",'Mapa final'!$R$68),"")</f>
        <v/>
      </c>
      <c r="Q247" s="179" t="str">
        <f>IF(AND('Mapa final'!$AB$69="Muy Baja",'Mapa final'!$AD$69="Moderado"),CONCATENATE("R42C",'Mapa final'!$R$69),"")</f>
        <v/>
      </c>
      <c r="R247" s="180" t="str">
        <f>IF(AND('Mapa final'!$AB$70="Muy Baja",'Mapa final'!$AD$70="Moderado"),CONCATENATE("R42C",'Mapa final'!$R$70),"")</f>
        <v/>
      </c>
      <c r="S247" s="86" t="str">
        <f ca="1">IF(AND('Mapa final'!$AB$68="Muy Baja",'Mapa final'!$AD$68="Mayor"),CONCATENATE("R43C",'Mapa final'!$R$68),"")</f>
        <v/>
      </c>
      <c r="T247" s="40" t="str">
        <f>IF(AND('Mapa final'!$AB$69="Muy Baja",'Mapa final'!$AD$69="Mayor"),CONCATENATE("R42C",'Mapa final'!$R$69),"")</f>
        <v/>
      </c>
      <c r="U247" s="87" t="str">
        <f>IF(AND('Mapa final'!$AB$70="Muy Baja",'Mapa final'!$AD$70="Mayor"),CONCATENATE("R42C",'Mapa final'!$R$70),"")</f>
        <v/>
      </c>
      <c r="V247" s="172" t="str">
        <f ca="1">IF(AND('Mapa final'!$AB$68="Muy Baja",'Mapa final'!$AD$68="Catastrófico"),CONCATENATE("R43C",'Mapa final'!$R$68),"")</f>
        <v/>
      </c>
      <c r="W247" s="173" t="str">
        <f>IF(AND('Mapa final'!$AB$69="Muy Baja",'Mapa final'!$AD$69="Catastrófico"),CONCATENATE("R42C",'Mapa final'!$R$69),"")</f>
        <v/>
      </c>
      <c r="X247" s="174" t="str">
        <f>IF(AND('Mapa final'!$AB$70="Muy Baja",'Mapa final'!$AD$70="Catastrófico"),CONCATENATE("R42C",'Mapa final'!$R$70),"")</f>
        <v/>
      </c>
      <c r="Y247" s="41"/>
      <c r="Z247" s="41"/>
      <c r="AA247" s="41"/>
      <c r="AB247" s="41"/>
      <c r="AC247" s="41"/>
      <c r="AD247" s="41"/>
      <c r="AE247" s="41"/>
      <c r="AF247" s="41"/>
      <c r="AG247" s="41"/>
      <c r="AH247" s="41"/>
      <c r="AI247" s="41"/>
      <c r="AJ247" s="41"/>
      <c r="AK247" s="41"/>
      <c r="AL247" s="41"/>
      <c r="AM247" s="41"/>
      <c r="AN247" s="41"/>
      <c r="AO247" s="41"/>
      <c r="AP247" s="41"/>
      <c r="AQ247" s="41"/>
      <c r="AR247" s="41"/>
      <c r="AS247" s="41"/>
      <c r="AT247" s="41"/>
      <c r="AU247" s="41"/>
      <c r="AV247" s="41"/>
      <c r="AW247" s="41"/>
      <c r="AX247" s="41"/>
      <c r="AY247" s="41"/>
      <c r="AZ247" s="41"/>
      <c r="BA247" s="41"/>
      <c r="BB247" s="41"/>
      <c r="BC247" s="41"/>
      <c r="BD247" s="41"/>
      <c r="BE247" s="41"/>
      <c r="BF247" s="41"/>
      <c r="BG247" s="41"/>
      <c r="BH247" s="41"/>
      <c r="BI247" s="41"/>
      <c r="BJ247" s="41"/>
      <c r="BK247" s="41"/>
      <c r="BL247" s="41"/>
      <c r="BM247" s="41"/>
    </row>
    <row r="248" spans="1:65" ht="15" customHeight="1" x14ac:dyDescent="0.25">
      <c r="A248" s="41"/>
      <c r="B248" s="308"/>
      <c r="C248" s="309"/>
      <c r="D248" s="310"/>
      <c r="E248" s="295"/>
      <c r="F248" s="294"/>
      <c r="G248" s="294"/>
      <c r="H248" s="294"/>
      <c r="I248" s="315"/>
      <c r="J248" s="187" t="str">
        <f ca="1">IF(AND('Mapa final'!$AB$71="Muy Baja",'Mapa final'!$AD$71="Moderado"),CONCATENATE("R44C",'Mapa final'!$R$71),"")</f>
        <v/>
      </c>
      <c r="K248" s="188" t="e">
        <f>IF(AND('Mapa final'!#REF!="Muy Baja",'Mapa final'!#REF!="Moderado"),CONCATENATE("R43C",'Mapa final'!#REF!),"")</f>
        <v>#REF!</v>
      </c>
      <c r="L248" s="189" t="e">
        <f>IF(AND('Mapa final'!#REF!="Muy Baja",'Mapa final'!#REF!="Moderado"),CONCATENATE("R43C",'Mapa final'!#REF!),"")</f>
        <v>#REF!</v>
      </c>
      <c r="M248" s="187" t="str">
        <f ca="1">IF(AND('Mapa final'!$AB$71="Muy Baja",'Mapa final'!$AD$71="Moderado"),CONCATENATE("R44C",'Mapa final'!$R$71),"")</f>
        <v/>
      </c>
      <c r="N248" s="188" t="e">
        <f>IF(AND('Mapa final'!#REF!="Muy Baja",'Mapa final'!#REF!="Moderado"),CONCATENATE("R43C",'Mapa final'!#REF!),"")</f>
        <v>#REF!</v>
      </c>
      <c r="O248" s="189" t="e">
        <f>IF(AND('Mapa final'!#REF!="Muy Baja",'Mapa final'!#REF!="Moderado"),CONCATENATE("R43C",'Mapa final'!#REF!),"")</f>
        <v>#REF!</v>
      </c>
      <c r="P248" s="178" t="str">
        <f ca="1">IF(AND('Mapa final'!$AB$71="Muy Baja",'Mapa final'!$AD$71="Moderado"),CONCATENATE("R44C",'Mapa final'!$R$71),"")</f>
        <v/>
      </c>
      <c r="Q248" s="179" t="e">
        <f>IF(AND('Mapa final'!#REF!="Muy Baja",'Mapa final'!#REF!="Moderado"),CONCATENATE("R43C",'Mapa final'!#REF!),"")</f>
        <v>#REF!</v>
      </c>
      <c r="R248" s="180" t="e">
        <f>IF(AND('Mapa final'!#REF!="Muy Baja",'Mapa final'!#REF!="Moderado"),CONCATENATE("R43C",'Mapa final'!#REF!),"")</f>
        <v>#REF!</v>
      </c>
      <c r="S248" s="86" t="str">
        <f ca="1">IF(AND('Mapa final'!$AB$71="Muy Baja",'Mapa final'!$AD$71="Mayor"),CONCATENATE("R44C",'Mapa final'!$R$71),"")</f>
        <v/>
      </c>
      <c r="T248" s="40" t="e">
        <f>IF(AND('Mapa final'!#REF!="Muy Baja",'Mapa final'!#REF!="Mayor"),CONCATENATE("R43C",'Mapa final'!#REF!),"")</f>
        <v>#REF!</v>
      </c>
      <c r="U248" s="87" t="e">
        <f>IF(AND('Mapa final'!#REF!="Muy Baja",'Mapa final'!#REF!="Mayor"),CONCATENATE("R43C",'Mapa final'!#REF!),"")</f>
        <v>#REF!</v>
      </c>
      <c r="V248" s="172" t="str">
        <f ca="1">IF(AND('Mapa final'!$AB$71="Muy Baja",'Mapa final'!$AD$71="Catastrófico"),CONCATENATE("R44C",'Mapa final'!$R$71),"")</f>
        <v/>
      </c>
      <c r="W248" s="173" t="e">
        <f>IF(AND('Mapa final'!#REF!="Muy Baja",'Mapa final'!#REF!="Catastrófico"),CONCATENATE("R43C",'Mapa final'!#REF!),"")</f>
        <v>#REF!</v>
      </c>
      <c r="X248" s="174" t="e">
        <f>IF(AND('Mapa final'!#REF!="Muy Baja",'Mapa final'!#REF!="Catastrófico"),CONCATENATE("R43C",'Mapa final'!#REF!),"")</f>
        <v>#REF!</v>
      </c>
      <c r="Y248" s="41"/>
      <c r="Z248" s="41"/>
      <c r="AA248" s="41"/>
      <c r="AB248" s="41"/>
      <c r="AC248" s="41"/>
      <c r="AD248" s="41"/>
      <c r="AE248" s="41"/>
      <c r="AF248" s="41"/>
      <c r="AG248" s="41"/>
      <c r="AH248" s="41"/>
      <c r="AI248" s="41"/>
      <c r="AJ248" s="41"/>
      <c r="AK248" s="41"/>
      <c r="AL248" s="41"/>
      <c r="AM248" s="41"/>
      <c r="AN248" s="41"/>
      <c r="AO248" s="41"/>
      <c r="AP248" s="41"/>
      <c r="AQ248" s="41"/>
      <c r="AR248" s="41"/>
      <c r="AS248" s="41"/>
      <c r="AT248" s="41"/>
      <c r="AU248" s="41"/>
      <c r="AV248" s="41"/>
      <c r="AW248" s="41"/>
      <c r="AX248" s="41"/>
      <c r="AY248" s="41"/>
      <c r="AZ248" s="41"/>
      <c r="BA248" s="41"/>
      <c r="BB248" s="41"/>
      <c r="BC248" s="41"/>
      <c r="BD248" s="41"/>
      <c r="BE248" s="41"/>
      <c r="BF248" s="41"/>
      <c r="BG248" s="41"/>
      <c r="BH248" s="41"/>
      <c r="BI248" s="41"/>
      <c r="BJ248" s="41"/>
      <c r="BK248" s="41"/>
      <c r="BL248" s="41"/>
      <c r="BM248" s="41"/>
    </row>
    <row r="249" spans="1:65" ht="15" customHeight="1" x14ac:dyDescent="0.25">
      <c r="A249" s="41"/>
      <c r="B249" s="308"/>
      <c r="C249" s="309"/>
      <c r="D249" s="310"/>
      <c r="E249" s="295"/>
      <c r="F249" s="294"/>
      <c r="G249" s="294"/>
      <c r="H249" s="294"/>
      <c r="I249" s="315"/>
      <c r="J249" s="187" t="str">
        <f ca="1">IF(AND('Mapa final'!$AB$72="Muy Baja",'Mapa final'!$AD$72="Moderado"),CONCATENATE("R45C",'Mapa final'!$R$72),"")</f>
        <v/>
      </c>
      <c r="K249" s="188" t="e">
        <f>IF(AND('Mapa final'!#REF!="Muy Baja",'Mapa final'!#REF!="Moderado"),CONCATENATE("R44C",'Mapa final'!#REF!),"")</f>
        <v>#REF!</v>
      </c>
      <c r="L249" s="189" t="e">
        <f>IF(AND('Mapa final'!#REF!="Muy Baja",'Mapa final'!#REF!="Moderado"),CONCATENATE("R44C",'Mapa final'!#REF!),"")</f>
        <v>#REF!</v>
      </c>
      <c r="M249" s="187" t="str">
        <f ca="1">IF(AND('Mapa final'!$AB$72="Muy Baja",'Mapa final'!$AD$72="Moderado"),CONCATENATE("R45C",'Mapa final'!$R$72),"")</f>
        <v/>
      </c>
      <c r="N249" s="188" t="e">
        <f>IF(AND('Mapa final'!#REF!="Muy Baja",'Mapa final'!#REF!="Moderado"),CONCATENATE("R44C",'Mapa final'!#REF!),"")</f>
        <v>#REF!</v>
      </c>
      <c r="O249" s="189" t="e">
        <f>IF(AND('Mapa final'!#REF!="Muy Baja",'Mapa final'!#REF!="Moderado"),CONCATENATE("R44C",'Mapa final'!#REF!),"")</f>
        <v>#REF!</v>
      </c>
      <c r="P249" s="178" t="str">
        <f ca="1">IF(AND('Mapa final'!$AB$72="Muy Baja",'Mapa final'!$AD$72="Moderado"),CONCATENATE("R45C",'Mapa final'!$R$72),"")</f>
        <v/>
      </c>
      <c r="Q249" s="179" t="e">
        <f>IF(AND('Mapa final'!#REF!="Muy Baja",'Mapa final'!#REF!="Moderado"),CONCATENATE("R44C",'Mapa final'!#REF!),"")</f>
        <v>#REF!</v>
      </c>
      <c r="R249" s="180" t="e">
        <f>IF(AND('Mapa final'!#REF!="Muy Baja",'Mapa final'!#REF!="Moderado"),CONCATENATE("R44C",'Mapa final'!#REF!),"")</f>
        <v>#REF!</v>
      </c>
      <c r="S249" s="86" t="str">
        <f ca="1">IF(AND('Mapa final'!$AB$72="Muy Baja",'Mapa final'!$AD$72="Mayor"),CONCATENATE("R45C",'Mapa final'!$R$72),"")</f>
        <v/>
      </c>
      <c r="T249" s="40" t="e">
        <f>IF(AND('Mapa final'!#REF!="Muy Baja",'Mapa final'!#REF!="Mayor"),CONCATENATE("R44C",'Mapa final'!#REF!),"")</f>
        <v>#REF!</v>
      </c>
      <c r="U249" s="87" t="e">
        <f>IF(AND('Mapa final'!#REF!="Muy Baja",'Mapa final'!#REF!="Mayor"),CONCATENATE("R44C",'Mapa final'!#REF!),"")</f>
        <v>#REF!</v>
      </c>
      <c r="V249" s="172" t="str">
        <f ca="1">IF(AND('Mapa final'!$AB$72="Muy Baja",'Mapa final'!$AD$72="Catastrófico"),CONCATENATE("R45C",'Mapa final'!$R$72),"")</f>
        <v/>
      </c>
      <c r="W249" s="173" t="e">
        <f>IF(AND('Mapa final'!#REF!="Muy Baja",'Mapa final'!#REF!="Catastrófico"),CONCATENATE("R44C",'Mapa final'!#REF!),"")</f>
        <v>#REF!</v>
      </c>
      <c r="X249" s="174" t="e">
        <f>IF(AND('Mapa final'!#REF!="Muy Baja",'Mapa final'!#REF!="Catastrófico"),CONCATENATE("R44C",'Mapa final'!#REF!),"")</f>
        <v>#REF!</v>
      </c>
      <c r="Y249" s="41"/>
      <c r="Z249" s="41"/>
      <c r="AA249" s="41"/>
      <c r="AB249" s="41"/>
      <c r="AC249" s="41"/>
      <c r="AD249" s="41"/>
      <c r="AE249" s="41"/>
      <c r="AF249" s="41"/>
      <c r="AG249" s="41"/>
      <c r="AH249" s="41"/>
      <c r="AI249" s="41"/>
      <c r="AJ249" s="41"/>
      <c r="AK249" s="41"/>
      <c r="AL249" s="41"/>
      <c r="AM249" s="41"/>
      <c r="AN249" s="41"/>
      <c r="AO249" s="41"/>
      <c r="AP249" s="41"/>
      <c r="AQ249" s="41"/>
      <c r="AR249" s="41"/>
      <c r="AS249" s="41"/>
      <c r="AT249" s="41"/>
      <c r="AU249" s="41"/>
      <c r="AV249" s="41"/>
      <c r="AW249" s="41"/>
      <c r="AX249" s="41"/>
      <c r="AY249" s="41"/>
      <c r="AZ249" s="41"/>
      <c r="BA249" s="41"/>
      <c r="BB249" s="41"/>
      <c r="BC249" s="41"/>
      <c r="BD249" s="41"/>
      <c r="BE249" s="41"/>
      <c r="BF249" s="41"/>
      <c r="BG249" s="41"/>
      <c r="BH249" s="41"/>
      <c r="BI249" s="41"/>
      <c r="BJ249" s="41"/>
      <c r="BK249" s="41"/>
      <c r="BL249" s="41"/>
      <c r="BM249" s="41"/>
    </row>
    <row r="250" spans="1:65" ht="15" customHeight="1" x14ac:dyDescent="0.25">
      <c r="A250" s="41"/>
      <c r="B250" s="308"/>
      <c r="C250" s="309"/>
      <c r="D250" s="310"/>
      <c r="E250" s="295"/>
      <c r="F250" s="294"/>
      <c r="G250" s="294"/>
      <c r="H250" s="294"/>
      <c r="I250" s="315"/>
      <c r="J250" s="187" t="str">
        <f ca="1">IF(AND('Mapa final'!$AB$73="Muy Baja",'Mapa final'!$AD$73="Moderado"),CONCATENATE("R46C",'Mapa final'!$R$73),"")</f>
        <v/>
      </c>
      <c r="K250" s="188" t="e">
        <f>IF(AND('Mapa final'!#REF!="Muy Baja",'Mapa final'!#REF!="Moderado"),CONCATENATE("R45C",'Mapa final'!#REF!),"")</f>
        <v>#REF!</v>
      </c>
      <c r="L250" s="189" t="e">
        <f>IF(AND('Mapa final'!#REF!="Muy Baja",'Mapa final'!#REF!="Moderado"),CONCATENATE("R45C",'Mapa final'!#REF!),"")</f>
        <v>#REF!</v>
      </c>
      <c r="M250" s="187" t="str">
        <f ca="1">IF(AND('Mapa final'!$AB$73="Muy Baja",'Mapa final'!$AD$73="Moderado"),CONCATENATE("R46C",'Mapa final'!$R$73),"")</f>
        <v/>
      </c>
      <c r="N250" s="188" t="e">
        <f>IF(AND('Mapa final'!#REF!="Muy Baja",'Mapa final'!#REF!="Moderado"),CONCATENATE("R45C",'Mapa final'!#REF!),"")</f>
        <v>#REF!</v>
      </c>
      <c r="O250" s="189" t="e">
        <f>IF(AND('Mapa final'!#REF!="Muy Baja",'Mapa final'!#REF!="Moderado"),CONCATENATE("R45C",'Mapa final'!#REF!),"")</f>
        <v>#REF!</v>
      </c>
      <c r="P250" s="178" t="str">
        <f ca="1">IF(AND('Mapa final'!$AB$73="Muy Baja",'Mapa final'!$AD$73="Moderado"),CONCATENATE("R46C",'Mapa final'!$R$73),"")</f>
        <v/>
      </c>
      <c r="Q250" s="179" t="e">
        <f>IF(AND('Mapa final'!#REF!="Muy Baja",'Mapa final'!#REF!="Moderado"),CONCATENATE("R45C",'Mapa final'!#REF!),"")</f>
        <v>#REF!</v>
      </c>
      <c r="R250" s="180" t="e">
        <f>IF(AND('Mapa final'!#REF!="Muy Baja",'Mapa final'!#REF!="Moderado"),CONCATENATE("R45C",'Mapa final'!#REF!),"")</f>
        <v>#REF!</v>
      </c>
      <c r="S250" s="86" t="str">
        <f ca="1">IF(AND('Mapa final'!$AB$73="Muy Baja",'Mapa final'!$AD$73="Mayor"),CONCATENATE("R46C",'Mapa final'!$R$73),"")</f>
        <v/>
      </c>
      <c r="T250" s="40" t="e">
        <f>IF(AND('Mapa final'!#REF!="Muy Baja",'Mapa final'!#REF!="Mayor"),CONCATENATE("R45C",'Mapa final'!#REF!),"")</f>
        <v>#REF!</v>
      </c>
      <c r="U250" s="87" t="e">
        <f>IF(AND('Mapa final'!#REF!="Muy Baja",'Mapa final'!#REF!="Mayor"),CONCATENATE("R45C",'Mapa final'!#REF!),"")</f>
        <v>#REF!</v>
      </c>
      <c r="V250" s="172" t="str">
        <f ca="1">IF(AND('Mapa final'!$AB$73="Muy Baja",'Mapa final'!$AD$73="Catastrófico"),CONCATENATE("R46C",'Mapa final'!$R$73),"")</f>
        <v/>
      </c>
      <c r="W250" s="173" t="e">
        <f>IF(AND('Mapa final'!#REF!="Muy Baja",'Mapa final'!#REF!="Catastrófico"),CONCATENATE("R45C",'Mapa final'!#REF!),"")</f>
        <v>#REF!</v>
      </c>
      <c r="X250" s="174" t="e">
        <f>IF(AND('Mapa final'!#REF!="Muy Baja",'Mapa final'!#REF!="Catastrófico"),CONCATENATE("R45C",'Mapa final'!#REF!),"")</f>
        <v>#REF!</v>
      </c>
      <c r="Y250" s="41"/>
      <c r="Z250" s="41"/>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c r="AY250" s="41"/>
      <c r="AZ250" s="41"/>
      <c r="BA250" s="41"/>
      <c r="BB250" s="41"/>
      <c r="BC250" s="41"/>
      <c r="BD250" s="41"/>
      <c r="BE250" s="41"/>
      <c r="BF250" s="41"/>
      <c r="BG250" s="41"/>
      <c r="BH250" s="41"/>
      <c r="BI250" s="41"/>
      <c r="BJ250" s="41"/>
      <c r="BK250" s="41"/>
      <c r="BL250" s="41"/>
      <c r="BM250" s="41"/>
    </row>
    <row r="251" spans="1:65" ht="15" customHeight="1" x14ac:dyDescent="0.25">
      <c r="A251" s="41"/>
      <c r="B251" s="308"/>
      <c r="C251" s="309"/>
      <c r="D251" s="310"/>
      <c r="E251" s="295"/>
      <c r="F251" s="294"/>
      <c r="G251" s="294"/>
      <c r="H251" s="294"/>
      <c r="I251" s="315"/>
      <c r="J251" s="187" t="str">
        <f ca="1">IF(AND('Mapa final'!$AB$74="Muy Baja",'Mapa final'!$AD$74="Moderado"),CONCATENATE("R47C",'Mapa final'!$R$74),"")</f>
        <v/>
      </c>
      <c r="K251" s="188" t="e">
        <f>IF(AND('Mapa final'!#REF!="Muy Baja",'Mapa final'!#REF!="Moderado"),CONCATENATE("R46C",'Mapa final'!#REF!),"")</f>
        <v>#REF!</v>
      </c>
      <c r="L251" s="189" t="e">
        <f>IF(AND('Mapa final'!#REF!="Muy Baja",'Mapa final'!#REF!="Moderado"),CONCATENATE("R46C",'Mapa final'!#REF!),"")</f>
        <v>#REF!</v>
      </c>
      <c r="M251" s="187" t="str">
        <f ca="1">IF(AND('Mapa final'!$AB$74="Muy Baja",'Mapa final'!$AD$74="Moderado"),CONCATENATE("R47C",'Mapa final'!$R$74),"")</f>
        <v/>
      </c>
      <c r="N251" s="188" t="e">
        <f>IF(AND('Mapa final'!#REF!="Muy Baja",'Mapa final'!#REF!="Moderado"),CONCATENATE("R46C",'Mapa final'!#REF!),"")</f>
        <v>#REF!</v>
      </c>
      <c r="O251" s="189" t="e">
        <f>IF(AND('Mapa final'!#REF!="Muy Baja",'Mapa final'!#REF!="Moderado"),CONCATENATE("R46C",'Mapa final'!#REF!),"")</f>
        <v>#REF!</v>
      </c>
      <c r="P251" s="178" t="str">
        <f ca="1">IF(AND('Mapa final'!$AB$74="Muy Baja",'Mapa final'!$AD$74="Moderado"),CONCATENATE("R47C",'Mapa final'!$R$74),"")</f>
        <v/>
      </c>
      <c r="Q251" s="179" t="e">
        <f>IF(AND('Mapa final'!#REF!="Muy Baja",'Mapa final'!#REF!="Moderado"),CONCATENATE("R46C",'Mapa final'!#REF!),"")</f>
        <v>#REF!</v>
      </c>
      <c r="R251" s="180" t="e">
        <f>IF(AND('Mapa final'!#REF!="Muy Baja",'Mapa final'!#REF!="Moderado"),CONCATENATE("R46C",'Mapa final'!#REF!),"")</f>
        <v>#REF!</v>
      </c>
      <c r="S251" s="86" t="str">
        <f ca="1">IF(AND('Mapa final'!$AB$74="Muy Baja",'Mapa final'!$AD$74="Mayor"),CONCATENATE("R47C",'Mapa final'!$R$74),"")</f>
        <v/>
      </c>
      <c r="T251" s="40" t="e">
        <f>IF(AND('Mapa final'!#REF!="Muy Baja",'Mapa final'!#REF!="Mayor"),CONCATENATE("R46C",'Mapa final'!#REF!),"")</f>
        <v>#REF!</v>
      </c>
      <c r="U251" s="87" t="e">
        <f>IF(AND('Mapa final'!#REF!="Muy Baja",'Mapa final'!#REF!="Mayor"),CONCATENATE("R46C",'Mapa final'!#REF!),"")</f>
        <v>#REF!</v>
      </c>
      <c r="V251" s="172" t="str">
        <f ca="1">IF(AND('Mapa final'!$AB$74="Muy Baja",'Mapa final'!$AD$74="Catastrófico"),CONCATENATE("R47C",'Mapa final'!$R$74),"")</f>
        <v/>
      </c>
      <c r="W251" s="173" t="e">
        <f>IF(AND('Mapa final'!#REF!="Muy Baja",'Mapa final'!#REF!="Catastrófico"),CONCATENATE("R46C",'Mapa final'!#REF!),"")</f>
        <v>#REF!</v>
      </c>
      <c r="X251" s="174" t="e">
        <f>IF(AND('Mapa final'!#REF!="Muy Baja",'Mapa final'!#REF!="Catastrófico"),CONCATENATE("R46C",'Mapa final'!#REF!),"")</f>
        <v>#REF!</v>
      </c>
      <c r="Y251" s="41"/>
      <c r="Z251" s="41"/>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c r="AY251" s="41"/>
      <c r="AZ251" s="41"/>
      <c r="BA251" s="41"/>
      <c r="BB251" s="41"/>
      <c r="BC251" s="41"/>
      <c r="BD251" s="41"/>
      <c r="BE251" s="41"/>
      <c r="BF251" s="41"/>
      <c r="BG251" s="41"/>
      <c r="BH251" s="41"/>
      <c r="BI251" s="41"/>
      <c r="BJ251" s="41"/>
      <c r="BK251" s="41"/>
      <c r="BL251" s="41"/>
      <c r="BM251" s="41"/>
    </row>
    <row r="252" spans="1:65" ht="15" customHeight="1" x14ac:dyDescent="0.25">
      <c r="A252" s="41"/>
      <c r="B252" s="308"/>
      <c r="C252" s="309"/>
      <c r="D252" s="310"/>
      <c r="E252" s="295"/>
      <c r="F252" s="294"/>
      <c r="G252" s="294"/>
      <c r="H252" s="294"/>
      <c r="I252" s="315"/>
      <c r="J252" s="187" t="str">
        <f ca="1">IF(AND('Mapa final'!$AB$75="Muy Baja",'Mapa final'!$AD$75="Moderado"),CONCATENATE("R48C",'Mapa final'!$R$75),"")</f>
        <v/>
      </c>
      <c r="K252" s="188" t="e">
        <f>IF(AND('Mapa final'!#REF!="Muy Baja",'Mapa final'!#REF!="Moderado"),CONCATENATE("R47C",'Mapa final'!#REF!),"")</f>
        <v>#REF!</v>
      </c>
      <c r="L252" s="189" t="e">
        <f>IF(AND('Mapa final'!#REF!="Muy Baja",'Mapa final'!#REF!="Moderado"),CONCATENATE("R47C",'Mapa final'!#REF!),"")</f>
        <v>#REF!</v>
      </c>
      <c r="M252" s="187" t="str">
        <f ca="1">IF(AND('Mapa final'!$AB$75="Muy Baja",'Mapa final'!$AD$75="Moderado"),CONCATENATE("R48C",'Mapa final'!$R$75),"")</f>
        <v/>
      </c>
      <c r="N252" s="188" t="e">
        <f>IF(AND('Mapa final'!#REF!="Muy Baja",'Mapa final'!#REF!="Moderado"),CONCATENATE("R47C",'Mapa final'!#REF!),"")</f>
        <v>#REF!</v>
      </c>
      <c r="O252" s="189" t="e">
        <f>IF(AND('Mapa final'!#REF!="Muy Baja",'Mapa final'!#REF!="Moderado"),CONCATENATE("R47C",'Mapa final'!#REF!),"")</f>
        <v>#REF!</v>
      </c>
      <c r="P252" s="178" t="str">
        <f ca="1">IF(AND('Mapa final'!$AB$75="Muy Baja",'Mapa final'!$AD$75="Moderado"),CONCATENATE("R48C",'Mapa final'!$R$75),"")</f>
        <v/>
      </c>
      <c r="Q252" s="179" t="e">
        <f>IF(AND('Mapa final'!#REF!="Muy Baja",'Mapa final'!#REF!="Moderado"),CONCATENATE("R47C",'Mapa final'!#REF!),"")</f>
        <v>#REF!</v>
      </c>
      <c r="R252" s="180" t="e">
        <f>IF(AND('Mapa final'!#REF!="Muy Baja",'Mapa final'!#REF!="Moderado"),CONCATENATE("R47C",'Mapa final'!#REF!),"")</f>
        <v>#REF!</v>
      </c>
      <c r="S252" s="86" t="str">
        <f ca="1">IF(AND('Mapa final'!$AB$75="Muy Baja",'Mapa final'!$AD$75="Mayor"),CONCATENATE("R48C",'Mapa final'!$R$75),"")</f>
        <v/>
      </c>
      <c r="T252" s="40" t="e">
        <f>IF(AND('Mapa final'!#REF!="Muy Baja",'Mapa final'!#REF!="Mayor"),CONCATENATE("R47C",'Mapa final'!#REF!),"")</f>
        <v>#REF!</v>
      </c>
      <c r="U252" s="87" t="e">
        <f>IF(AND('Mapa final'!#REF!="Muy Baja",'Mapa final'!#REF!="Mayor"),CONCATENATE("R47C",'Mapa final'!#REF!),"")</f>
        <v>#REF!</v>
      </c>
      <c r="V252" s="172" t="str">
        <f ca="1">IF(AND('Mapa final'!$AB$75="Muy Baja",'Mapa final'!$AD$75="Catastrófico"),CONCATENATE("R48C",'Mapa final'!$R$75),"")</f>
        <v/>
      </c>
      <c r="W252" s="173" t="e">
        <f>IF(AND('Mapa final'!#REF!="Muy Baja",'Mapa final'!#REF!="Catastrófico"),CONCATENATE("R47C",'Mapa final'!#REF!),"")</f>
        <v>#REF!</v>
      </c>
      <c r="X252" s="174" t="e">
        <f>IF(AND('Mapa final'!#REF!="Muy Baja",'Mapa final'!#REF!="Catastrófico"),CONCATENATE("R47C",'Mapa final'!#REF!),"")</f>
        <v>#REF!</v>
      </c>
      <c r="Y252" s="41"/>
      <c r="Z252" s="41"/>
      <c r="AA252" s="41"/>
      <c r="AB252" s="41"/>
      <c r="AC252" s="41"/>
      <c r="AD252" s="41"/>
      <c r="AE252" s="41"/>
      <c r="AF252" s="41"/>
      <c r="AG252" s="41"/>
      <c r="AH252" s="41"/>
      <c r="AI252" s="41"/>
      <c r="AJ252" s="41"/>
      <c r="AK252" s="41"/>
      <c r="AL252" s="41"/>
      <c r="AM252" s="41"/>
      <c r="AN252" s="41"/>
      <c r="AO252" s="41"/>
      <c r="AP252" s="41"/>
      <c r="AQ252" s="41"/>
      <c r="AR252" s="41"/>
      <c r="AS252" s="41"/>
      <c r="AT252" s="41"/>
      <c r="AU252" s="41"/>
      <c r="AV252" s="41"/>
      <c r="AW252" s="41"/>
      <c r="AX252" s="41"/>
      <c r="AY252" s="41"/>
      <c r="AZ252" s="41"/>
      <c r="BA252" s="41"/>
      <c r="BB252" s="41"/>
      <c r="BC252" s="41"/>
      <c r="BD252" s="41"/>
      <c r="BE252" s="41"/>
      <c r="BF252" s="41"/>
      <c r="BG252" s="41"/>
      <c r="BH252" s="41"/>
      <c r="BI252" s="41"/>
      <c r="BJ252" s="41"/>
      <c r="BK252" s="41"/>
      <c r="BL252" s="41"/>
      <c r="BM252" s="41"/>
    </row>
    <row r="253" spans="1:65" ht="15" customHeight="1" x14ac:dyDescent="0.25">
      <c r="A253" s="41"/>
      <c r="B253" s="308"/>
      <c r="C253" s="309"/>
      <c r="D253" s="310"/>
      <c r="E253" s="295"/>
      <c r="F253" s="294"/>
      <c r="G253" s="294"/>
      <c r="H253" s="294"/>
      <c r="I253" s="315"/>
      <c r="J253" s="187" t="e">
        <f>IF(AND('Mapa final'!#REF!="Muy Baja",'Mapa final'!#REF!="Moderado"),CONCATENATE("R49C",'Mapa final'!#REF!),"")</f>
        <v>#REF!</v>
      </c>
      <c r="K253" s="188" t="e">
        <f>IF(AND('Mapa final'!#REF!="Muy Baja",'Mapa final'!#REF!="Moderado"),CONCATENATE("R48C",'Mapa final'!#REF!),"")</f>
        <v>#REF!</v>
      </c>
      <c r="L253" s="189" t="e">
        <f>IF(AND('Mapa final'!#REF!="Muy Baja",'Mapa final'!#REF!="Moderado"),CONCATENATE("R48C",'Mapa final'!#REF!),"")</f>
        <v>#REF!</v>
      </c>
      <c r="M253" s="187" t="e">
        <f>IF(AND('Mapa final'!#REF!="Muy Baja",'Mapa final'!#REF!="Moderado"),CONCATENATE("R49C",'Mapa final'!#REF!),"")</f>
        <v>#REF!</v>
      </c>
      <c r="N253" s="188" t="e">
        <f>IF(AND('Mapa final'!#REF!="Muy Baja",'Mapa final'!#REF!="Moderado"),CONCATENATE("R48C",'Mapa final'!#REF!),"")</f>
        <v>#REF!</v>
      </c>
      <c r="O253" s="189" t="e">
        <f>IF(AND('Mapa final'!#REF!="Muy Baja",'Mapa final'!#REF!="Moderado"),CONCATENATE("R48C",'Mapa final'!#REF!),"")</f>
        <v>#REF!</v>
      </c>
      <c r="P253" s="178" t="e">
        <f>IF(AND('Mapa final'!#REF!="Muy Baja",'Mapa final'!#REF!="Moderado"),CONCATENATE("R49C",'Mapa final'!#REF!),"")</f>
        <v>#REF!</v>
      </c>
      <c r="Q253" s="179" t="e">
        <f>IF(AND('Mapa final'!#REF!="Muy Baja",'Mapa final'!#REF!="Moderado"),CONCATENATE("R48C",'Mapa final'!#REF!),"")</f>
        <v>#REF!</v>
      </c>
      <c r="R253" s="180" t="e">
        <f>IF(AND('Mapa final'!#REF!="Muy Baja",'Mapa final'!#REF!="Moderado"),CONCATENATE("R48C",'Mapa final'!#REF!),"")</f>
        <v>#REF!</v>
      </c>
      <c r="S253" s="86" t="e">
        <f>IF(AND('Mapa final'!#REF!="Muy Baja",'Mapa final'!#REF!="Mayor"),CONCATENATE("R49C",'Mapa final'!#REF!),"")</f>
        <v>#REF!</v>
      </c>
      <c r="T253" s="40" t="e">
        <f>IF(AND('Mapa final'!#REF!="Muy Baja",'Mapa final'!#REF!="Mayor"),CONCATENATE("R48C",'Mapa final'!#REF!),"")</f>
        <v>#REF!</v>
      </c>
      <c r="U253" s="87" t="e">
        <f>IF(AND('Mapa final'!#REF!="Muy Baja",'Mapa final'!#REF!="Mayor"),CONCATENATE("R48C",'Mapa final'!#REF!),"")</f>
        <v>#REF!</v>
      </c>
      <c r="V253" s="172" t="e">
        <f>IF(AND('Mapa final'!#REF!="Muy Baja",'Mapa final'!#REF!="Catastrófico"),CONCATENATE("R49C",'Mapa final'!#REF!),"")</f>
        <v>#REF!</v>
      </c>
      <c r="W253" s="173" t="e">
        <f>IF(AND('Mapa final'!#REF!="Muy Baja",'Mapa final'!#REF!="Catastrófico"),CONCATENATE("R48C",'Mapa final'!#REF!),"")</f>
        <v>#REF!</v>
      </c>
      <c r="X253" s="174" t="e">
        <f>IF(AND('Mapa final'!#REF!="Muy Baja",'Mapa final'!#REF!="Catastrófico"),CONCATENATE("R48C",'Mapa final'!#REF!),"")</f>
        <v>#REF!</v>
      </c>
      <c r="Y253" s="41"/>
      <c r="Z253" s="41"/>
      <c r="AA253" s="41"/>
      <c r="AB253" s="41"/>
      <c r="AC253" s="41"/>
      <c r="AD253" s="41"/>
      <c r="AE253" s="41"/>
      <c r="AF253" s="41"/>
      <c r="AG253" s="41"/>
      <c r="AH253" s="41"/>
      <c r="AI253" s="41"/>
      <c r="AJ253" s="41"/>
      <c r="AK253" s="41"/>
      <c r="AL253" s="41"/>
      <c r="AM253" s="41"/>
      <c r="AN253" s="41"/>
      <c r="AO253" s="41"/>
      <c r="AP253" s="41"/>
      <c r="AQ253" s="41"/>
      <c r="AR253" s="41"/>
      <c r="AS253" s="41"/>
      <c r="AT253" s="41"/>
      <c r="AU253" s="41"/>
      <c r="AV253" s="41"/>
      <c r="AW253" s="41"/>
      <c r="AX253" s="41"/>
      <c r="AY253" s="41"/>
      <c r="AZ253" s="41"/>
      <c r="BA253" s="41"/>
      <c r="BB253" s="41"/>
      <c r="BC253" s="41"/>
      <c r="BD253" s="41"/>
      <c r="BE253" s="41"/>
      <c r="BF253" s="41"/>
      <c r="BG253" s="41"/>
      <c r="BH253" s="41"/>
      <c r="BI253" s="41"/>
      <c r="BJ253" s="41"/>
      <c r="BK253" s="41"/>
      <c r="BL253" s="41"/>
      <c r="BM253" s="41"/>
    </row>
    <row r="254" spans="1:65" ht="15" customHeight="1" x14ac:dyDescent="0.25">
      <c r="A254" s="41"/>
      <c r="B254" s="308"/>
      <c r="C254" s="309"/>
      <c r="D254" s="310"/>
      <c r="E254" s="295"/>
      <c r="F254" s="294"/>
      <c r="G254" s="294"/>
      <c r="H254" s="294"/>
      <c r="I254" s="315"/>
      <c r="J254" s="187" t="str">
        <f>IF(AND('Mapa final'!$AB$76="Muy Baja",'Mapa final'!$AD$76="Moderado"),CONCATENATE("R49C",'Mapa final'!$R$76),"")</f>
        <v/>
      </c>
      <c r="K254" s="188" t="str">
        <f>IF(AND('Mapa final'!$AB$77="Muy Baja",'Mapa final'!$AD$77="Moderado"),CONCATENATE("R49C",'Mapa final'!$R$77),"")</f>
        <v/>
      </c>
      <c r="L254" s="189" t="str">
        <f>IF(AND('Mapa final'!$AB$78="Muy Baja",'Mapa final'!$AD$78="Moderado"),CONCATENATE("R49C",'Mapa final'!$R$78),"")</f>
        <v/>
      </c>
      <c r="M254" s="187" t="str">
        <f>IF(AND('Mapa final'!$AB$76="Muy Baja",'Mapa final'!$AD$76="Moderado"),CONCATENATE("R49C",'Mapa final'!$R$76),"")</f>
        <v/>
      </c>
      <c r="N254" s="188" t="str">
        <f>IF(AND('Mapa final'!$AB$77="Muy Baja",'Mapa final'!$AD$77="Moderado"),CONCATENATE("R49C",'Mapa final'!$R$77),"")</f>
        <v/>
      </c>
      <c r="O254" s="189" t="str">
        <f>IF(AND('Mapa final'!$AB$78="Muy Baja",'Mapa final'!$AD$78="Moderado"),CONCATENATE("R49C",'Mapa final'!$R$78),"")</f>
        <v/>
      </c>
      <c r="P254" s="178" t="str">
        <f>IF(AND('Mapa final'!$AB$76="Muy Baja",'Mapa final'!$AD$76="Moderado"),CONCATENATE("R49C",'Mapa final'!$R$76),"")</f>
        <v/>
      </c>
      <c r="Q254" s="179" t="str">
        <f>IF(AND('Mapa final'!$AB$77="Muy Baja",'Mapa final'!$AD$77="Moderado"),CONCATENATE("R49C",'Mapa final'!$R$77),"")</f>
        <v/>
      </c>
      <c r="R254" s="180" t="str">
        <f>IF(AND('Mapa final'!$AB$78="Muy Baja",'Mapa final'!$AD$78="Moderado"),CONCATENATE("R49C",'Mapa final'!$R$78),"")</f>
        <v/>
      </c>
      <c r="S254" s="86" t="str">
        <f>IF(AND('Mapa final'!$AB$76="Muy Baja",'Mapa final'!$AD$76="Mayor"),CONCATENATE("R49C",'Mapa final'!$R$76),"")</f>
        <v/>
      </c>
      <c r="T254" s="40" t="str">
        <f>IF(AND('Mapa final'!$AB$77="Muy Baja",'Mapa final'!$AD$77="Mayor"),CONCATENATE("R49C",'Mapa final'!$R$77),"")</f>
        <v/>
      </c>
      <c r="U254" s="87" t="str">
        <f>IF(AND('Mapa final'!$AB$78="Muy Baja",'Mapa final'!$AD$78="Mayor"),CONCATENATE("R49C",'Mapa final'!$R$78),"")</f>
        <v/>
      </c>
      <c r="V254" s="172" t="str">
        <f>IF(AND('Mapa final'!$AB$76="Muy Baja",'Mapa final'!$AD$76="Catastrófico"),CONCATENATE("R49C",'Mapa final'!$R$76),"")</f>
        <v/>
      </c>
      <c r="W254" s="173" t="str">
        <f>IF(AND('Mapa final'!$AB$77="Muy Baja",'Mapa final'!$AD$77="Catastrófico"),CONCATENATE("R49C",'Mapa final'!$R$77),"")</f>
        <v/>
      </c>
      <c r="X254" s="174" t="str">
        <f>IF(AND('Mapa final'!$AB$78="Muy Baja",'Mapa final'!$AD$78="Catastrófico"),CONCATENATE("R49C",'Mapa final'!$R$78),"")</f>
        <v/>
      </c>
      <c r="Y254" s="41"/>
      <c r="Z254" s="41"/>
      <c r="AA254" s="41"/>
      <c r="AB254" s="41"/>
      <c r="AC254" s="41"/>
      <c r="AD254" s="41"/>
      <c r="AE254" s="41"/>
      <c r="AF254" s="41"/>
      <c r="AG254" s="41"/>
      <c r="AH254" s="41"/>
      <c r="AI254" s="41"/>
      <c r="AJ254" s="41"/>
      <c r="AK254" s="41"/>
      <c r="AL254" s="41"/>
      <c r="AM254" s="41"/>
      <c r="AN254" s="41"/>
      <c r="AO254" s="41"/>
      <c r="AP254" s="41"/>
      <c r="AQ254" s="41"/>
      <c r="AR254" s="41"/>
      <c r="AS254" s="41"/>
      <c r="AT254" s="41"/>
      <c r="AU254" s="41"/>
      <c r="AV254" s="41"/>
      <c r="AW254" s="41"/>
      <c r="AX254" s="41"/>
      <c r="AY254" s="41"/>
      <c r="AZ254" s="41"/>
      <c r="BA254" s="41"/>
      <c r="BB254" s="41"/>
      <c r="BC254" s="41"/>
      <c r="BD254" s="41"/>
      <c r="BE254" s="41"/>
      <c r="BF254" s="41"/>
      <c r="BG254" s="41"/>
      <c r="BH254" s="41"/>
      <c r="BI254" s="41"/>
      <c r="BJ254" s="41"/>
      <c r="BK254" s="41"/>
      <c r="BL254" s="41"/>
      <c r="BM254" s="41"/>
    </row>
    <row r="255" spans="1:65" ht="15" customHeight="1" thickBot="1" x14ac:dyDescent="0.3">
      <c r="A255" s="41"/>
      <c r="B255" s="311"/>
      <c r="C255" s="312"/>
      <c r="D255" s="313"/>
      <c r="E255" s="316"/>
      <c r="F255" s="317"/>
      <c r="G255" s="317"/>
      <c r="H255" s="317"/>
      <c r="I255" s="318"/>
      <c r="J255" s="190" t="str">
        <f>IF(AND('Mapa final'!$AB$79="Muy Baja",'Mapa final'!$AD$79="Moderado"),CONCATENATE("R50C",'Mapa final'!$R$79),"")</f>
        <v/>
      </c>
      <c r="K255" s="191" t="str">
        <f>IF(AND('Mapa final'!$AB$80="Muy Baja",'Mapa final'!$AD$80="Moderado"),CONCATENATE("R50C",'Mapa final'!$R$80),"")</f>
        <v/>
      </c>
      <c r="L255" s="192" t="str">
        <f>IF(AND('Mapa final'!$AB$81="Muy Baja",'Mapa final'!$AD$81="Moderado"),CONCATENATE("R50C",'Mapa final'!$R$81),"")</f>
        <v/>
      </c>
      <c r="M255" s="190" t="str">
        <f>IF(AND('Mapa final'!$AB$79="Muy Baja",'Mapa final'!$AD$79="Moderado"),CONCATENATE("R50C",'Mapa final'!$R$79),"")</f>
        <v/>
      </c>
      <c r="N255" s="191" t="str">
        <f>IF(AND('Mapa final'!$AB$80="Muy Baja",'Mapa final'!$AD$80="Moderado"),CONCATENATE("R50C",'Mapa final'!$R$80),"")</f>
        <v/>
      </c>
      <c r="O255" s="192" t="str">
        <f>IF(AND('Mapa final'!$AB$81="Muy Baja",'Mapa final'!$AD$81="Moderado"),CONCATENATE("R50C",'Mapa final'!$R$81),"")</f>
        <v/>
      </c>
      <c r="P255" s="181" t="str">
        <f>IF(AND('Mapa final'!$AB$79="Muy Baja",'Mapa final'!$AD$79="Moderado"),CONCATENATE("R50C",'Mapa final'!$R$79),"")</f>
        <v/>
      </c>
      <c r="Q255" s="182" t="str">
        <f>IF(AND('Mapa final'!$AB$80="Muy Baja",'Mapa final'!$AD$80="Moderado"),CONCATENATE("R50C",'Mapa final'!$R$80),"")</f>
        <v/>
      </c>
      <c r="R255" s="183" t="str">
        <f>IF(AND('Mapa final'!$AB$81="Muy Baja",'Mapa final'!$AD$81="Moderado"),CONCATENATE("R50C",'Mapa final'!$R$81),"")</f>
        <v/>
      </c>
      <c r="S255" s="88" t="str">
        <f>IF(AND('Mapa final'!$AB$79="Muy Baja",'Mapa final'!$AD$79="Mayor"),CONCATENATE("R50C",'Mapa final'!$R$79),"")</f>
        <v/>
      </c>
      <c r="T255" s="89" t="str">
        <f>IF(AND('Mapa final'!$AB$80="Muy Baja",'Mapa final'!$AD$80="Mayor"),CONCATENATE("R50C",'Mapa final'!$R$80),"")</f>
        <v/>
      </c>
      <c r="U255" s="90" t="str">
        <f>IF(AND('Mapa final'!$AB$81="Muy Baja",'Mapa final'!$AD$81="Mayor"),CONCATENATE("R50C",'Mapa final'!$R$81),"")</f>
        <v/>
      </c>
      <c r="V255" s="193" t="str">
        <f>IF(AND('Mapa final'!$AB$79="Muy Baja",'Mapa final'!$AD$79="Catastrófico"),CONCATENATE("R50C",'Mapa final'!$R$79),"")</f>
        <v/>
      </c>
      <c r="W255" s="194" t="str">
        <f>IF(AND('Mapa final'!$AB$80="Muy Baja",'Mapa final'!$AD$80="Catastrófico"),CONCATENATE("R50C",'Mapa final'!$R$80),"")</f>
        <v/>
      </c>
      <c r="X255" s="195" t="str">
        <f>IF(AND('Mapa final'!$AB$81="Muy Baja",'Mapa final'!$AD$81="Catastrófico"),CONCATENATE("R50C",'Mapa final'!$R$81),"")</f>
        <v/>
      </c>
      <c r="Y255" s="41"/>
      <c r="Z255" s="41"/>
      <c r="AA255" s="41"/>
      <c r="AB255" s="41"/>
      <c r="AC255" s="41"/>
      <c r="AD255" s="41"/>
      <c r="AE255" s="41"/>
      <c r="AF255" s="41"/>
      <c r="AG255" s="41"/>
      <c r="AH255" s="41"/>
      <c r="AI255" s="41"/>
      <c r="AJ255" s="41"/>
      <c r="AK255" s="41"/>
      <c r="AL255" s="41"/>
      <c r="AM255" s="41"/>
      <c r="AN255" s="41"/>
      <c r="AO255" s="41"/>
      <c r="AP255" s="41"/>
      <c r="AQ255" s="41"/>
      <c r="AR255" s="41"/>
      <c r="AS255" s="41"/>
      <c r="AT255" s="41"/>
      <c r="AU255" s="41"/>
      <c r="AV255" s="41"/>
      <c r="AW255" s="41"/>
      <c r="AX255" s="41"/>
      <c r="AY255" s="41"/>
      <c r="AZ255" s="41"/>
      <c r="BA255" s="41"/>
      <c r="BB255" s="41"/>
      <c r="BC255" s="41"/>
      <c r="BD255" s="41"/>
      <c r="BE255" s="41"/>
      <c r="BF255" s="41"/>
      <c r="BG255" s="41"/>
      <c r="BH255" s="41"/>
      <c r="BI255" s="41"/>
      <c r="BJ255" s="41"/>
      <c r="BK255" s="41"/>
      <c r="BL255" s="41"/>
      <c r="BM255" s="41"/>
    </row>
    <row r="256" spans="1:65" x14ac:dyDescent="0.25">
      <c r="A256" s="41"/>
      <c r="B256" s="41"/>
      <c r="C256" s="41"/>
      <c r="D256" s="41"/>
      <c r="E256" s="41"/>
      <c r="F256" s="41"/>
      <c r="G256" s="41"/>
      <c r="H256" s="41"/>
      <c r="I256" s="41"/>
      <c r="J256" s="331" t="s">
        <v>103</v>
      </c>
      <c r="K256" s="294"/>
      <c r="L256" s="294"/>
      <c r="M256" s="293" t="s">
        <v>102</v>
      </c>
      <c r="N256" s="294"/>
      <c r="O256" s="294"/>
      <c r="P256" s="293" t="s">
        <v>101</v>
      </c>
      <c r="Q256" s="294"/>
      <c r="R256" s="294"/>
      <c r="S256" s="293" t="s">
        <v>100</v>
      </c>
      <c r="T256" s="336"/>
      <c r="U256" s="294"/>
      <c r="V256" s="293" t="s">
        <v>99</v>
      </c>
      <c r="W256" s="294"/>
      <c r="X256" s="337"/>
      <c r="Y256" s="41"/>
      <c r="Z256" s="41"/>
      <c r="AA256" s="41"/>
      <c r="AB256" s="41"/>
      <c r="AC256" s="41"/>
      <c r="AD256" s="41"/>
      <c r="AE256" s="41"/>
      <c r="AF256" s="41"/>
      <c r="AG256" s="41"/>
      <c r="AH256" s="41"/>
      <c r="AI256" s="41"/>
      <c r="AJ256" s="41"/>
      <c r="AK256" s="41"/>
      <c r="AL256" s="41"/>
      <c r="AM256" s="41"/>
      <c r="AN256" s="41"/>
      <c r="AO256" s="41"/>
      <c r="AP256" s="41"/>
      <c r="AQ256" s="41"/>
      <c r="AR256" s="41"/>
      <c r="AS256" s="41"/>
      <c r="AT256" s="41"/>
      <c r="AU256" s="41"/>
      <c r="AV256" s="41"/>
      <c r="AW256" s="41"/>
      <c r="AX256" s="41"/>
      <c r="AY256" s="41"/>
      <c r="AZ256" s="41"/>
      <c r="BA256" s="41"/>
      <c r="BB256" s="41"/>
      <c r="BC256" s="41"/>
      <c r="BD256" s="41"/>
      <c r="BE256" s="41"/>
      <c r="BF256" s="41"/>
      <c r="BG256" s="41"/>
      <c r="BH256" s="41"/>
      <c r="BI256" s="41"/>
      <c r="BJ256" s="41"/>
      <c r="BK256" s="41"/>
      <c r="BL256" s="41"/>
      <c r="BM256" s="41"/>
    </row>
    <row r="257" spans="1:65" x14ac:dyDescent="0.25">
      <c r="A257" s="41"/>
      <c r="B257" s="41"/>
      <c r="C257" s="41"/>
      <c r="D257" s="41"/>
      <c r="E257" s="41"/>
      <c r="F257" s="41"/>
      <c r="G257" s="41"/>
      <c r="H257" s="41"/>
      <c r="I257" s="41"/>
      <c r="J257" s="332"/>
      <c r="K257" s="294"/>
      <c r="L257" s="294"/>
      <c r="M257" s="295"/>
      <c r="N257" s="294"/>
      <c r="O257" s="294"/>
      <c r="P257" s="295"/>
      <c r="Q257" s="294"/>
      <c r="R257" s="294"/>
      <c r="S257" s="295"/>
      <c r="T257" s="294"/>
      <c r="U257" s="294"/>
      <c r="V257" s="295"/>
      <c r="W257" s="294"/>
      <c r="X257" s="337"/>
      <c r="Y257" s="41"/>
      <c r="Z257" s="41"/>
      <c r="AA257" s="41"/>
      <c r="AB257" s="41"/>
      <c r="AC257" s="41"/>
      <c r="AD257" s="41"/>
      <c r="AE257" s="41"/>
      <c r="AF257" s="41"/>
      <c r="AG257" s="41"/>
      <c r="AH257" s="41"/>
      <c r="AI257" s="41"/>
      <c r="AJ257" s="41"/>
      <c r="AK257" s="41"/>
      <c r="AL257" s="41"/>
      <c r="AM257" s="41"/>
      <c r="AN257" s="41"/>
      <c r="AO257" s="41"/>
      <c r="AP257" s="41"/>
      <c r="AQ257" s="41"/>
      <c r="AR257" s="41"/>
      <c r="AS257" s="41"/>
      <c r="AT257" s="41"/>
      <c r="AU257" s="41"/>
      <c r="AV257" s="41"/>
      <c r="AW257" s="41"/>
      <c r="AX257" s="41"/>
      <c r="AY257" s="41"/>
      <c r="AZ257" s="41"/>
      <c r="BA257" s="41"/>
      <c r="BB257" s="41"/>
      <c r="BC257" s="41"/>
      <c r="BD257" s="41"/>
      <c r="BE257" s="41"/>
      <c r="BF257" s="41"/>
      <c r="BG257" s="41"/>
      <c r="BH257" s="41"/>
      <c r="BI257" s="41"/>
      <c r="BJ257" s="41"/>
      <c r="BK257" s="41"/>
      <c r="BL257" s="41"/>
      <c r="BM257" s="41"/>
    </row>
    <row r="258" spans="1:65" x14ac:dyDescent="0.25">
      <c r="A258" s="41"/>
      <c r="B258" s="41"/>
      <c r="C258" s="41"/>
      <c r="D258" s="41"/>
      <c r="E258" s="41"/>
      <c r="F258" s="41"/>
      <c r="G258" s="41"/>
      <c r="H258" s="41"/>
      <c r="I258" s="41"/>
      <c r="J258" s="332"/>
      <c r="K258" s="294"/>
      <c r="L258" s="294"/>
      <c r="M258" s="295"/>
      <c r="N258" s="294"/>
      <c r="O258" s="294"/>
      <c r="P258" s="295"/>
      <c r="Q258" s="294"/>
      <c r="R258" s="294"/>
      <c r="S258" s="295"/>
      <c r="T258" s="294"/>
      <c r="U258" s="294"/>
      <c r="V258" s="295"/>
      <c r="W258" s="294"/>
      <c r="X258" s="337"/>
      <c r="Y258" s="41"/>
      <c r="Z258" s="41"/>
      <c r="AA258" s="41"/>
      <c r="AB258" s="41"/>
      <c r="AC258" s="41"/>
      <c r="AD258" s="41"/>
      <c r="AE258" s="41"/>
      <c r="AF258" s="41"/>
      <c r="AG258" s="41"/>
      <c r="AH258" s="41"/>
      <c r="AI258" s="41"/>
      <c r="AJ258" s="41"/>
      <c r="AK258" s="41"/>
      <c r="AL258" s="41"/>
      <c r="AM258" s="41"/>
      <c r="AN258" s="41"/>
      <c r="AO258" s="41"/>
      <c r="AP258" s="41"/>
      <c r="AQ258" s="41"/>
      <c r="AR258" s="41"/>
      <c r="AS258" s="41"/>
      <c r="AT258" s="41"/>
      <c r="AU258" s="41"/>
      <c r="AV258" s="41"/>
      <c r="AW258" s="41"/>
      <c r="AX258" s="41"/>
      <c r="AY258" s="41"/>
      <c r="AZ258" s="41"/>
      <c r="BA258" s="41"/>
      <c r="BB258" s="41"/>
      <c r="BC258" s="41"/>
      <c r="BD258" s="41"/>
      <c r="BE258" s="41"/>
      <c r="BF258" s="41"/>
      <c r="BG258" s="41"/>
      <c r="BH258" s="41"/>
      <c r="BI258" s="41"/>
      <c r="BJ258" s="41"/>
      <c r="BK258" s="41"/>
      <c r="BL258" s="41"/>
      <c r="BM258" s="41"/>
    </row>
    <row r="259" spans="1:65" x14ac:dyDescent="0.25">
      <c r="A259" s="41"/>
      <c r="B259" s="41"/>
      <c r="C259" s="41"/>
      <c r="D259" s="41"/>
      <c r="E259" s="41"/>
      <c r="F259" s="41"/>
      <c r="G259" s="41"/>
      <c r="H259" s="41"/>
      <c r="I259" s="41"/>
      <c r="J259" s="332"/>
      <c r="K259" s="294"/>
      <c r="L259" s="294"/>
      <c r="M259" s="295"/>
      <c r="N259" s="294"/>
      <c r="O259" s="294"/>
      <c r="P259" s="295"/>
      <c r="Q259" s="294"/>
      <c r="R259" s="294"/>
      <c r="S259" s="295"/>
      <c r="T259" s="294"/>
      <c r="U259" s="294"/>
      <c r="V259" s="295"/>
      <c r="W259" s="294"/>
      <c r="X259" s="337"/>
      <c r="Y259" s="41"/>
      <c r="Z259" s="41"/>
      <c r="AA259" s="41"/>
      <c r="AB259" s="41"/>
      <c r="AC259" s="41"/>
      <c r="AD259" s="41"/>
      <c r="AE259" s="41"/>
      <c r="AF259" s="41"/>
      <c r="AG259" s="41"/>
      <c r="AH259" s="41"/>
      <c r="AI259" s="41"/>
      <c r="AJ259" s="41"/>
      <c r="AK259" s="41"/>
      <c r="AL259" s="41"/>
      <c r="AM259" s="41"/>
      <c r="AN259" s="41"/>
      <c r="AO259" s="41"/>
      <c r="AP259" s="41"/>
      <c r="AQ259" s="41"/>
      <c r="AR259" s="41"/>
      <c r="AS259" s="41"/>
      <c r="AT259" s="41"/>
      <c r="AU259" s="41"/>
      <c r="AV259" s="41"/>
      <c r="AW259" s="41"/>
      <c r="AX259" s="41"/>
      <c r="AY259" s="41"/>
      <c r="AZ259" s="41"/>
      <c r="BA259" s="41"/>
      <c r="BB259" s="41"/>
      <c r="BC259" s="41"/>
      <c r="BD259" s="41"/>
      <c r="BE259" s="41"/>
      <c r="BF259" s="41"/>
      <c r="BG259" s="41"/>
      <c r="BH259" s="41"/>
      <c r="BI259" s="41"/>
      <c r="BJ259" s="41"/>
      <c r="BK259" s="41"/>
      <c r="BL259" s="41"/>
      <c r="BM259" s="41"/>
    </row>
    <row r="260" spans="1:65" x14ac:dyDescent="0.25">
      <c r="A260" s="41"/>
      <c r="B260" s="41"/>
      <c r="C260" s="41"/>
      <c r="D260" s="41"/>
      <c r="E260" s="41"/>
      <c r="F260" s="41"/>
      <c r="G260" s="41"/>
      <c r="H260" s="41"/>
      <c r="I260" s="41"/>
      <c r="J260" s="332"/>
      <c r="K260" s="294"/>
      <c r="L260" s="294"/>
      <c r="M260" s="295"/>
      <c r="N260" s="294"/>
      <c r="O260" s="294"/>
      <c r="P260" s="295"/>
      <c r="Q260" s="294"/>
      <c r="R260" s="294"/>
      <c r="S260" s="295"/>
      <c r="T260" s="294"/>
      <c r="U260" s="294"/>
      <c r="V260" s="295"/>
      <c r="W260" s="294"/>
      <c r="X260" s="337"/>
      <c r="Y260" s="41"/>
      <c r="Z260" s="41"/>
      <c r="AA260" s="41"/>
      <c r="AB260" s="41"/>
      <c r="AC260" s="41"/>
      <c r="AD260" s="41"/>
      <c r="AE260" s="41"/>
      <c r="AF260" s="41"/>
      <c r="AG260" s="41"/>
      <c r="AH260" s="41"/>
      <c r="AI260" s="41"/>
      <c r="AJ260" s="41"/>
      <c r="AK260" s="41"/>
      <c r="AL260" s="41"/>
      <c r="AM260" s="41"/>
      <c r="AN260" s="41"/>
      <c r="AO260" s="41"/>
      <c r="AP260" s="41"/>
      <c r="AQ260" s="41"/>
      <c r="AR260" s="41"/>
      <c r="AS260" s="41"/>
      <c r="AT260" s="41"/>
      <c r="AU260" s="41"/>
      <c r="AV260" s="41"/>
      <c r="AW260" s="41"/>
      <c r="AX260" s="41"/>
      <c r="AY260" s="41"/>
      <c r="AZ260" s="41"/>
      <c r="BA260" s="41"/>
      <c r="BB260" s="41"/>
      <c r="BC260" s="41"/>
      <c r="BD260" s="41"/>
      <c r="BE260" s="41"/>
      <c r="BF260" s="41"/>
      <c r="BG260" s="41"/>
      <c r="BH260" s="41"/>
      <c r="BI260" s="41"/>
      <c r="BJ260" s="41"/>
      <c r="BK260" s="41"/>
      <c r="BL260" s="41"/>
      <c r="BM260" s="41"/>
    </row>
    <row r="261" spans="1:65" ht="15.75" thickBot="1" x14ac:dyDescent="0.3">
      <c r="A261" s="41"/>
      <c r="B261" s="41"/>
      <c r="C261" s="41"/>
      <c r="D261" s="41"/>
      <c r="E261" s="41"/>
      <c r="F261" s="41"/>
      <c r="G261" s="41"/>
      <c r="H261" s="41"/>
      <c r="I261" s="41"/>
      <c r="J261" s="333"/>
      <c r="K261" s="334"/>
      <c r="L261" s="334"/>
      <c r="M261" s="335"/>
      <c r="N261" s="334"/>
      <c r="O261" s="334"/>
      <c r="P261" s="335"/>
      <c r="Q261" s="334"/>
      <c r="R261" s="334"/>
      <c r="S261" s="335"/>
      <c r="T261" s="334"/>
      <c r="U261" s="334"/>
      <c r="V261" s="335"/>
      <c r="W261" s="334"/>
      <c r="X261" s="338"/>
      <c r="Y261" s="41"/>
      <c r="Z261" s="41"/>
      <c r="AA261" s="41"/>
      <c r="AB261" s="41"/>
      <c r="AC261" s="41"/>
      <c r="AD261" s="41"/>
      <c r="AE261" s="41"/>
      <c r="AF261" s="41"/>
      <c r="AG261" s="41"/>
      <c r="AH261" s="41"/>
      <c r="AI261" s="41"/>
      <c r="AJ261" s="41"/>
      <c r="AK261" s="41"/>
      <c r="AL261" s="41"/>
      <c r="AM261" s="41"/>
      <c r="AN261" s="41"/>
      <c r="AO261" s="41"/>
      <c r="AP261" s="41"/>
      <c r="AQ261" s="41"/>
      <c r="AR261" s="41"/>
      <c r="AS261" s="41"/>
      <c r="AT261" s="41"/>
      <c r="AU261" s="41"/>
      <c r="AV261" s="41"/>
      <c r="AW261" s="41"/>
      <c r="AX261" s="41"/>
      <c r="AY261" s="41"/>
      <c r="AZ261" s="41"/>
      <c r="BA261" s="41"/>
      <c r="BB261" s="41"/>
      <c r="BC261" s="41"/>
      <c r="BD261" s="41"/>
      <c r="BE261" s="41"/>
      <c r="BF261" s="41"/>
      <c r="BG261" s="41"/>
      <c r="BH261" s="41"/>
      <c r="BI261" s="41"/>
      <c r="BJ261" s="41"/>
      <c r="BK261" s="41"/>
      <c r="BL261" s="41"/>
      <c r="BM261" s="41"/>
    </row>
    <row r="262" spans="1:65" x14ac:dyDescent="0.25">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c r="AA262" s="41"/>
      <c r="AB262" s="41"/>
      <c r="AC262" s="41"/>
      <c r="AD262" s="41"/>
      <c r="AE262" s="41"/>
      <c r="AF262" s="41"/>
      <c r="AG262" s="41"/>
      <c r="AH262" s="41"/>
      <c r="AI262" s="41"/>
      <c r="AJ262" s="41"/>
      <c r="AK262" s="41"/>
      <c r="AL262" s="41"/>
      <c r="AM262" s="41"/>
      <c r="AN262" s="41"/>
      <c r="AO262" s="41"/>
      <c r="AP262" s="41"/>
      <c r="AQ262" s="41"/>
      <c r="AR262" s="41"/>
      <c r="AS262" s="41"/>
    </row>
    <row r="263" spans="1:65" ht="15" customHeight="1" x14ac:dyDescent="0.25">
      <c r="A263" s="41"/>
      <c r="B263" s="45"/>
      <c r="C263" s="45"/>
      <c r="D263" s="45"/>
      <c r="E263" s="45"/>
      <c r="F263" s="45"/>
      <c r="G263" s="45"/>
      <c r="H263" s="45"/>
      <c r="I263" s="45"/>
      <c r="J263" s="45"/>
      <c r="K263" s="45"/>
      <c r="L263" s="45"/>
      <c r="M263" s="45"/>
      <c r="N263" s="45"/>
      <c r="O263" s="45"/>
      <c r="P263" s="45"/>
      <c r="Q263" s="45"/>
      <c r="R263" s="45"/>
      <c r="S263" s="45"/>
      <c r="T263" s="45"/>
      <c r="U263" s="45"/>
      <c r="V263" s="45"/>
      <c r="W263" s="45"/>
      <c r="X263" s="45"/>
      <c r="Y263" s="45"/>
      <c r="Z263" s="45"/>
      <c r="AA263" s="45"/>
      <c r="AB263" s="45"/>
      <c r="AC263" s="45"/>
      <c r="AD263" s="45"/>
      <c r="AE263" s="45"/>
      <c r="AF263" s="41"/>
      <c r="AG263" s="41"/>
      <c r="AH263" s="41"/>
      <c r="AI263" s="41"/>
      <c r="AJ263" s="41"/>
      <c r="AK263" s="41"/>
      <c r="AL263" s="41"/>
      <c r="AM263" s="41"/>
      <c r="AN263" s="41"/>
      <c r="AO263" s="41"/>
      <c r="AP263" s="41"/>
      <c r="AQ263" s="41"/>
      <c r="AR263" s="41"/>
      <c r="AS263" s="41"/>
    </row>
    <row r="264" spans="1:65" ht="15" customHeight="1" x14ac:dyDescent="0.25">
      <c r="A264" s="41"/>
      <c r="B264" s="45"/>
      <c r="C264" s="45"/>
      <c r="D264" s="45"/>
      <c r="E264" s="45"/>
      <c r="F264" s="45"/>
      <c r="G264" s="45"/>
      <c r="H264" s="45"/>
      <c r="I264" s="45"/>
      <c r="J264" s="45"/>
      <c r="K264" s="45"/>
      <c r="L264" s="45"/>
      <c r="M264" s="45"/>
      <c r="N264" s="45"/>
      <c r="O264" s="45"/>
      <c r="P264" s="45"/>
      <c r="Q264" s="45"/>
      <c r="R264" s="45"/>
      <c r="S264" s="45"/>
      <c r="T264" s="45"/>
      <c r="U264" s="45"/>
      <c r="V264" s="45"/>
      <c r="W264" s="45"/>
      <c r="X264" s="45"/>
      <c r="Y264" s="45"/>
      <c r="Z264" s="45"/>
      <c r="AA264" s="45"/>
      <c r="AB264" s="45"/>
      <c r="AC264" s="45"/>
      <c r="AD264" s="45"/>
      <c r="AE264" s="45"/>
      <c r="AF264" s="41"/>
      <c r="AG264" s="41"/>
      <c r="AH264" s="41"/>
      <c r="AI264" s="41"/>
      <c r="AJ264" s="41"/>
      <c r="AK264" s="41"/>
      <c r="AL264" s="41"/>
      <c r="AM264" s="41"/>
      <c r="AN264" s="41"/>
      <c r="AO264" s="41"/>
      <c r="AP264" s="41"/>
      <c r="AQ264" s="41"/>
      <c r="AR264" s="41"/>
      <c r="AS264" s="41"/>
    </row>
    <row r="265" spans="1:65" x14ac:dyDescent="0.25">
      <c r="A265" s="41"/>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c r="AA265" s="41"/>
      <c r="AB265" s="41"/>
      <c r="AC265" s="41"/>
      <c r="AD265" s="41"/>
      <c r="AE265" s="41"/>
      <c r="AF265" s="41"/>
      <c r="AG265" s="41"/>
      <c r="AH265" s="41"/>
      <c r="AI265" s="41"/>
      <c r="AJ265" s="41"/>
      <c r="AK265" s="41"/>
      <c r="AL265" s="41"/>
      <c r="AM265" s="41"/>
      <c r="AN265" s="41"/>
      <c r="AO265" s="41"/>
      <c r="AP265" s="41"/>
      <c r="AQ265" s="41"/>
      <c r="AR265" s="41"/>
      <c r="AS265" s="41"/>
    </row>
    <row r="266" spans="1:65" x14ac:dyDescent="0.25">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c r="AA266" s="41"/>
      <c r="AB266" s="41"/>
      <c r="AC266" s="41"/>
      <c r="AD266" s="41"/>
      <c r="AE266" s="41"/>
      <c r="AF266" s="41"/>
      <c r="AG266" s="41"/>
      <c r="AH266" s="41"/>
      <c r="AI266" s="41"/>
      <c r="AJ266" s="41"/>
      <c r="AK266" s="41"/>
      <c r="AL266" s="41"/>
      <c r="AM266" s="41"/>
      <c r="AN266" s="41"/>
      <c r="AO266" s="41"/>
      <c r="AP266" s="41"/>
      <c r="AQ266" s="41"/>
      <c r="AR266" s="41"/>
      <c r="AS266" s="41"/>
    </row>
    <row r="267" spans="1:65" x14ac:dyDescent="0.25">
      <c r="A267" s="41"/>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c r="AA267" s="41"/>
      <c r="AB267" s="41"/>
      <c r="AC267" s="41"/>
      <c r="AD267" s="41"/>
      <c r="AE267" s="41"/>
      <c r="AF267" s="41"/>
      <c r="AG267" s="41"/>
      <c r="AH267" s="41"/>
      <c r="AI267" s="41"/>
      <c r="AJ267" s="41"/>
      <c r="AK267" s="41"/>
      <c r="AL267" s="41"/>
      <c r="AM267" s="41"/>
      <c r="AN267" s="41"/>
      <c r="AO267" s="41"/>
      <c r="AP267" s="41"/>
      <c r="AQ267" s="41"/>
      <c r="AR267" s="41"/>
      <c r="AS267" s="41"/>
    </row>
    <row r="268" spans="1:65" x14ac:dyDescent="0.25">
      <c r="A268" s="41"/>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c r="AA268" s="41"/>
      <c r="AB268" s="41"/>
      <c r="AC268" s="41"/>
      <c r="AD268" s="41"/>
      <c r="AE268" s="41"/>
      <c r="AF268" s="41"/>
      <c r="AG268" s="41"/>
      <c r="AH268" s="41"/>
      <c r="AI268" s="41"/>
      <c r="AJ268" s="41"/>
      <c r="AK268" s="41"/>
      <c r="AL268" s="41"/>
      <c r="AM268" s="41"/>
      <c r="AN268" s="41"/>
      <c r="AO268" s="41"/>
      <c r="AP268" s="41"/>
      <c r="AQ268" s="41"/>
      <c r="AR268" s="41"/>
      <c r="AS268" s="41"/>
    </row>
    <row r="269" spans="1:65" x14ac:dyDescent="0.25">
      <c r="A269" s="41"/>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c r="AA269" s="41"/>
      <c r="AB269" s="41"/>
      <c r="AC269" s="41"/>
      <c r="AD269" s="41"/>
      <c r="AE269" s="41"/>
      <c r="AF269" s="41"/>
      <c r="AG269" s="41"/>
      <c r="AH269" s="41"/>
      <c r="AI269" s="41"/>
      <c r="AJ269" s="41"/>
      <c r="AK269" s="41"/>
      <c r="AL269" s="41"/>
      <c r="AM269" s="41"/>
      <c r="AN269" s="41"/>
      <c r="AO269" s="41"/>
      <c r="AP269" s="41"/>
      <c r="AQ269" s="41"/>
      <c r="AR269" s="41"/>
      <c r="AS269" s="41"/>
    </row>
    <row r="270" spans="1:65" x14ac:dyDescent="0.25">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c r="AA270" s="41"/>
      <c r="AB270" s="41"/>
      <c r="AC270" s="41"/>
      <c r="AD270" s="41"/>
      <c r="AE270" s="41"/>
      <c r="AF270" s="41"/>
      <c r="AG270" s="41"/>
      <c r="AH270" s="41"/>
      <c r="AI270" s="41"/>
      <c r="AJ270" s="41"/>
      <c r="AK270" s="41"/>
      <c r="AL270" s="41"/>
      <c r="AM270" s="41"/>
      <c r="AN270" s="41"/>
      <c r="AO270" s="41"/>
      <c r="AP270" s="41"/>
      <c r="AQ270" s="41"/>
      <c r="AR270" s="41"/>
      <c r="AS270" s="41"/>
    </row>
    <row r="271" spans="1:65" x14ac:dyDescent="0.25">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c r="AA271" s="41"/>
      <c r="AB271" s="41"/>
      <c r="AC271" s="41"/>
      <c r="AD271" s="41"/>
      <c r="AE271" s="41"/>
      <c r="AF271" s="41"/>
      <c r="AG271" s="41"/>
      <c r="AH271" s="41"/>
      <c r="AI271" s="41"/>
      <c r="AJ271" s="41"/>
      <c r="AK271" s="41"/>
      <c r="AL271" s="41"/>
      <c r="AM271" s="41"/>
      <c r="AN271" s="41"/>
      <c r="AO271" s="41"/>
      <c r="AP271" s="41"/>
      <c r="AQ271" s="41"/>
      <c r="AR271" s="41"/>
      <c r="AS271" s="41"/>
    </row>
    <row r="272" spans="1:65" x14ac:dyDescent="0.25">
      <c r="A272" s="41"/>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c r="AA272" s="41"/>
      <c r="AB272" s="41"/>
      <c r="AC272" s="41"/>
      <c r="AD272" s="41"/>
      <c r="AE272" s="41"/>
      <c r="AF272" s="41"/>
      <c r="AG272" s="41"/>
      <c r="AH272" s="41"/>
      <c r="AI272" s="41"/>
      <c r="AJ272" s="41"/>
      <c r="AK272" s="41"/>
      <c r="AL272" s="41"/>
      <c r="AM272" s="41"/>
      <c r="AN272" s="41"/>
      <c r="AO272" s="41"/>
      <c r="AP272" s="41"/>
      <c r="AQ272" s="41"/>
      <c r="AR272" s="41"/>
      <c r="AS272" s="41"/>
    </row>
    <row r="273" spans="1:45" x14ac:dyDescent="0.25">
      <c r="A273" s="41"/>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c r="AA273" s="41"/>
      <c r="AB273" s="41"/>
      <c r="AC273" s="41"/>
      <c r="AD273" s="41"/>
      <c r="AE273" s="41"/>
      <c r="AF273" s="41"/>
      <c r="AG273" s="41"/>
      <c r="AH273" s="41"/>
      <c r="AI273" s="41"/>
      <c r="AJ273" s="41"/>
      <c r="AK273" s="41"/>
      <c r="AL273" s="41"/>
      <c r="AM273" s="41"/>
      <c r="AN273" s="41"/>
      <c r="AO273" s="41"/>
      <c r="AP273" s="41"/>
      <c r="AQ273" s="41"/>
      <c r="AR273" s="41"/>
      <c r="AS273" s="41"/>
    </row>
    <row r="274" spans="1:45" x14ac:dyDescent="0.25">
      <c r="A274" s="41"/>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c r="AA274" s="41"/>
      <c r="AB274" s="41"/>
      <c r="AC274" s="41"/>
      <c r="AD274" s="41"/>
      <c r="AE274" s="41"/>
      <c r="AF274" s="41"/>
      <c r="AG274" s="41"/>
      <c r="AH274" s="41"/>
      <c r="AI274" s="41"/>
      <c r="AJ274" s="41"/>
      <c r="AK274" s="41"/>
      <c r="AL274" s="41"/>
      <c r="AM274" s="41"/>
      <c r="AN274" s="41"/>
      <c r="AO274" s="41"/>
      <c r="AP274" s="41"/>
      <c r="AQ274" s="41"/>
      <c r="AR274" s="41"/>
      <c r="AS274" s="41"/>
    </row>
    <row r="275" spans="1:45" x14ac:dyDescent="0.25">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c r="AA275" s="41"/>
      <c r="AB275" s="41"/>
      <c r="AC275" s="41"/>
      <c r="AD275" s="41"/>
      <c r="AE275" s="41"/>
      <c r="AF275" s="41"/>
      <c r="AG275" s="41"/>
      <c r="AH275" s="41"/>
      <c r="AI275" s="41"/>
      <c r="AJ275" s="41"/>
      <c r="AK275" s="41"/>
      <c r="AL275" s="41"/>
      <c r="AM275" s="41"/>
      <c r="AN275" s="41"/>
      <c r="AO275" s="41"/>
      <c r="AP275" s="41"/>
      <c r="AQ275" s="41"/>
      <c r="AR275" s="41"/>
      <c r="AS275" s="41"/>
    </row>
    <row r="276" spans="1:45" x14ac:dyDescent="0.25">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c r="AA276" s="41"/>
      <c r="AB276" s="41"/>
      <c r="AC276" s="41"/>
      <c r="AD276" s="41"/>
      <c r="AE276" s="41"/>
      <c r="AF276" s="41"/>
      <c r="AG276" s="41"/>
      <c r="AH276" s="41"/>
      <c r="AI276" s="41"/>
      <c r="AJ276" s="41"/>
      <c r="AK276" s="41"/>
      <c r="AL276" s="41"/>
      <c r="AM276" s="41"/>
      <c r="AN276" s="41"/>
      <c r="AO276" s="41"/>
      <c r="AP276" s="41"/>
      <c r="AQ276" s="41"/>
      <c r="AR276" s="41"/>
      <c r="AS276" s="41"/>
    </row>
    <row r="277" spans="1:45" x14ac:dyDescent="0.25">
      <c r="A277" s="41"/>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c r="AA277" s="41"/>
      <c r="AB277" s="41"/>
      <c r="AC277" s="41"/>
      <c r="AD277" s="41"/>
      <c r="AE277" s="41"/>
      <c r="AF277" s="41"/>
      <c r="AG277" s="41"/>
      <c r="AH277" s="41"/>
      <c r="AI277" s="41"/>
      <c r="AJ277" s="41"/>
      <c r="AK277" s="41"/>
      <c r="AL277" s="41"/>
      <c r="AM277" s="41"/>
      <c r="AN277" s="41"/>
      <c r="AO277" s="41"/>
      <c r="AP277" s="41"/>
      <c r="AQ277" s="41"/>
      <c r="AR277" s="41"/>
      <c r="AS277" s="41"/>
    </row>
    <row r="278" spans="1:45" x14ac:dyDescent="0.25">
      <c r="A278" s="41"/>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c r="AA278" s="41"/>
      <c r="AB278" s="41"/>
      <c r="AC278" s="41"/>
      <c r="AD278" s="41"/>
      <c r="AE278" s="41"/>
      <c r="AF278" s="41"/>
      <c r="AG278" s="41"/>
      <c r="AH278" s="41"/>
      <c r="AI278" s="41"/>
      <c r="AJ278" s="41"/>
      <c r="AK278" s="41"/>
      <c r="AL278" s="41"/>
      <c r="AM278" s="41"/>
      <c r="AN278" s="41"/>
      <c r="AO278" s="41"/>
      <c r="AP278" s="41"/>
      <c r="AQ278" s="41"/>
      <c r="AR278" s="41"/>
      <c r="AS278" s="41"/>
    </row>
    <row r="279" spans="1:45" x14ac:dyDescent="0.25">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c r="AA279" s="41"/>
      <c r="AB279" s="41"/>
      <c r="AC279" s="41"/>
      <c r="AD279" s="41"/>
      <c r="AE279" s="41"/>
      <c r="AF279" s="41"/>
      <c r="AG279" s="41"/>
      <c r="AH279" s="41"/>
      <c r="AI279" s="41"/>
      <c r="AJ279" s="41"/>
      <c r="AK279" s="41"/>
      <c r="AL279" s="41"/>
      <c r="AM279" s="41"/>
      <c r="AN279" s="41"/>
      <c r="AO279" s="41"/>
      <c r="AP279" s="41"/>
      <c r="AQ279" s="41"/>
      <c r="AR279" s="41"/>
      <c r="AS279" s="41"/>
    </row>
    <row r="280" spans="1:45" x14ac:dyDescent="0.25">
      <c r="A280" s="41"/>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c r="AA280" s="41"/>
      <c r="AB280" s="41"/>
      <c r="AC280" s="41"/>
      <c r="AD280" s="41"/>
      <c r="AE280" s="41"/>
      <c r="AF280" s="41"/>
      <c r="AG280" s="41"/>
      <c r="AH280" s="41"/>
      <c r="AI280" s="41"/>
      <c r="AJ280" s="41"/>
      <c r="AK280" s="41"/>
      <c r="AL280" s="41"/>
      <c r="AM280" s="41"/>
      <c r="AN280" s="41"/>
      <c r="AO280" s="41"/>
      <c r="AP280" s="41"/>
      <c r="AQ280" s="41"/>
      <c r="AR280" s="41"/>
      <c r="AS280" s="41"/>
    </row>
    <row r="281" spans="1:45" x14ac:dyDescent="0.25">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c r="AA281" s="41"/>
      <c r="AB281" s="41"/>
      <c r="AC281" s="41"/>
      <c r="AD281" s="41"/>
      <c r="AE281" s="41"/>
      <c r="AF281" s="41"/>
      <c r="AG281" s="41"/>
      <c r="AH281" s="41"/>
      <c r="AI281" s="41"/>
      <c r="AJ281" s="41"/>
      <c r="AK281" s="41"/>
      <c r="AL281" s="41"/>
      <c r="AM281" s="41"/>
      <c r="AN281" s="41"/>
      <c r="AO281" s="41"/>
      <c r="AP281" s="41"/>
      <c r="AQ281" s="41"/>
      <c r="AR281" s="41"/>
      <c r="AS281" s="41"/>
    </row>
    <row r="282" spans="1:45" x14ac:dyDescent="0.25">
      <c r="A282" s="41"/>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c r="AA282" s="41"/>
      <c r="AB282" s="41"/>
      <c r="AC282" s="41"/>
      <c r="AD282" s="41"/>
      <c r="AE282" s="41"/>
      <c r="AF282" s="41"/>
      <c r="AG282" s="41"/>
      <c r="AH282" s="41"/>
      <c r="AI282" s="41"/>
      <c r="AJ282" s="41"/>
      <c r="AK282" s="41"/>
      <c r="AL282" s="41"/>
      <c r="AM282" s="41"/>
      <c r="AN282" s="41"/>
      <c r="AO282" s="41"/>
      <c r="AP282" s="41"/>
      <c r="AQ282" s="41"/>
      <c r="AR282" s="41"/>
      <c r="AS282" s="41"/>
    </row>
    <row r="283" spans="1:45" x14ac:dyDescent="0.25">
      <c r="A283" s="41"/>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c r="AA283" s="41"/>
      <c r="AB283" s="41"/>
      <c r="AC283" s="41"/>
      <c r="AD283" s="41"/>
      <c r="AE283" s="41"/>
      <c r="AF283" s="41"/>
      <c r="AG283" s="41"/>
      <c r="AH283" s="41"/>
      <c r="AI283" s="41"/>
      <c r="AJ283" s="41"/>
      <c r="AK283" s="41"/>
      <c r="AL283" s="41"/>
      <c r="AM283" s="41"/>
      <c r="AN283" s="41"/>
      <c r="AO283" s="41"/>
      <c r="AP283" s="41"/>
      <c r="AQ283" s="41"/>
      <c r="AR283" s="41"/>
      <c r="AS283" s="41"/>
    </row>
    <row r="284" spans="1:45" x14ac:dyDescent="0.25">
      <c r="A284" s="41"/>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c r="AA284" s="41"/>
      <c r="AB284" s="41"/>
      <c r="AC284" s="41"/>
      <c r="AD284" s="41"/>
      <c r="AE284" s="41"/>
      <c r="AF284" s="41"/>
      <c r="AG284" s="41"/>
      <c r="AH284" s="41"/>
      <c r="AI284" s="41"/>
      <c r="AJ284" s="41"/>
      <c r="AK284" s="41"/>
      <c r="AL284" s="41"/>
      <c r="AM284" s="41"/>
      <c r="AN284" s="41"/>
      <c r="AO284" s="41"/>
      <c r="AP284" s="41"/>
      <c r="AQ284" s="41"/>
      <c r="AR284" s="41"/>
      <c r="AS284" s="41"/>
    </row>
    <row r="285" spans="1:45" x14ac:dyDescent="0.25">
      <c r="A285" s="41"/>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c r="AA285" s="41"/>
      <c r="AB285" s="41"/>
      <c r="AC285" s="41"/>
      <c r="AD285" s="41"/>
      <c r="AE285" s="41"/>
      <c r="AF285" s="41"/>
      <c r="AG285" s="41"/>
      <c r="AH285" s="41"/>
      <c r="AI285" s="41"/>
      <c r="AJ285" s="41"/>
      <c r="AK285" s="41"/>
      <c r="AL285" s="41"/>
      <c r="AM285" s="41"/>
      <c r="AN285" s="41"/>
      <c r="AO285" s="41"/>
      <c r="AP285" s="41"/>
      <c r="AQ285" s="41"/>
      <c r="AR285" s="41"/>
      <c r="AS285" s="41"/>
    </row>
    <row r="286" spans="1:45" x14ac:dyDescent="0.25">
      <c r="A286" s="41"/>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c r="AA286" s="41"/>
      <c r="AB286" s="41"/>
      <c r="AC286" s="41"/>
      <c r="AD286" s="41"/>
      <c r="AE286" s="41"/>
      <c r="AF286" s="41"/>
      <c r="AG286" s="41"/>
      <c r="AH286" s="41"/>
      <c r="AI286" s="41"/>
      <c r="AJ286" s="41"/>
      <c r="AK286" s="41"/>
      <c r="AL286" s="41"/>
      <c r="AM286" s="41"/>
      <c r="AN286" s="41"/>
      <c r="AO286" s="41"/>
      <c r="AP286" s="41"/>
      <c r="AQ286" s="41"/>
      <c r="AR286" s="41"/>
      <c r="AS286" s="41"/>
    </row>
    <row r="287" spans="1:45" x14ac:dyDescent="0.25">
      <c r="A287" s="41"/>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c r="AA287" s="41"/>
      <c r="AB287" s="41"/>
      <c r="AC287" s="41"/>
      <c r="AD287" s="41"/>
      <c r="AE287" s="41"/>
      <c r="AF287" s="41"/>
      <c r="AG287" s="41"/>
      <c r="AH287" s="41"/>
      <c r="AI287" s="41"/>
      <c r="AJ287" s="41"/>
      <c r="AK287" s="41"/>
      <c r="AL287" s="41"/>
      <c r="AM287" s="41"/>
      <c r="AN287" s="41"/>
      <c r="AO287" s="41"/>
      <c r="AP287" s="41"/>
      <c r="AQ287" s="41"/>
      <c r="AR287" s="41"/>
      <c r="AS287" s="41"/>
    </row>
    <row r="288" spans="1:45" x14ac:dyDescent="0.25">
      <c r="A288" s="41"/>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c r="AA288" s="41"/>
      <c r="AB288" s="41"/>
      <c r="AC288" s="41"/>
      <c r="AD288" s="41"/>
      <c r="AE288" s="41"/>
      <c r="AF288" s="41"/>
      <c r="AG288" s="41"/>
      <c r="AH288" s="41"/>
      <c r="AI288" s="41"/>
      <c r="AJ288" s="41"/>
      <c r="AK288" s="41"/>
      <c r="AL288" s="41"/>
      <c r="AM288" s="41"/>
      <c r="AN288" s="41"/>
      <c r="AO288" s="41"/>
      <c r="AP288" s="41"/>
      <c r="AQ288" s="41"/>
      <c r="AR288" s="41"/>
      <c r="AS288" s="41"/>
    </row>
    <row r="289" spans="1:45" x14ac:dyDescent="0.25">
      <c r="A289" s="41"/>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c r="AA289" s="41"/>
      <c r="AB289" s="41"/>
      <c r="AC289" s="41"/>
      <c r="AD289" s="41"/>
      <c r="AE289" s="41"/>
      <c r="AF289" s="41"/>
      <c r="AG289" s="41"/>
      <c r="AH289" s="41"/>
      <c r="AI289" s="41"/>
      <c r="AJ289" s="41"/>
      <c r="AK289" s="41"/>
      <c r="AL289" s="41"/>
      <c r="AM289" s="41"/>
      <c r="AN289" s="41"/>
      <c r="AO289" s="41"/>
      <c r="AP289" s="41"/>
      <c r="AQ289" s="41"/>
      <c r="AR289" s="41"/>
      <c r="AS289" s="41"/>
    </row>
    <row r="290" spans="1:45" x14ac:dyDescent="0.25">
      <c r="A290" s="41"/>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c r="AA290" s="41"/>
      <c r="AB290" s="41"/>
      <c r="AC290" s="41"/>
      <c r="AD290" s="41"/>
      <c r="AE290" s="41"/>
      <c r="AF290" s="41"/>
      <c r="AG290" s="41"/>
      <c r="AH290" s="41"/>
      <c r="AI290" s="41"/>
      <c r="AJ290" s="41"/>
      <c r="AK290" s="41"/>
      <c r="AL290" s="41"/>
      <c r="AM290" s="41"/>
      <c r="AN290" s="41"/>
      <c r="AO290" s="41"/>
      <c r="AP290" s="41"/>
      <c r="AQ290" s="41"/>
      <c r="AR290" s="41"/>
      <c r="AS290" s="41"/>
    </row>
    <row r="291" spans="1:45" x14ac:dyDescent="0.25">
      <c r="A291" s="41"/>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c r="AA291" s="41"/>
      <c r="AB291" s="41"/>
      <c r="AC291" s="41"/>
      <c r="AD291" s="41"/>
      <c r="AE291" s="41"/>
      <c r="AF291" s="41"/>
      <c r="AG291" s="41"/>
      <c r="AH291" s="41"/>
      <c r="AI291" s="41"/>
      <c r="AJ291" s="41"/>
      <c r="AK291" s="41"/>
      <c r="AL291" s="41"/>
      <c r="AM291" s="41"/>
      <c r="AN291" s="41"/>
      <c r="AO291" s="41"/>
      <c r="AP291" s="41"/>
      <c r="AQ291" s="41"/>
      <c r="AR291" s="41"/>
      <c r="AS291" s="41"/>
    </row>
    <row r="292" spans="1:45" x14ac:dyDescent="0.25">
      <c r="A292" s="41"/>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c r="AA292" s="41"/>
      <c r="AB292" s="41"/>
      <c r="AC292" s="41"/>
      <c r="AD292" s="41"/>
      <c r="AE292" s="41"/>
      <c r="AF292" s="41"/>
      <c r="AG292" s="41"/>
      <c r="AH292" s="41"/>
      <c r="AI292" s="41"/>
      <c r="AJ292" s="41"/>
      <c r="AK292" s="41"/>
      <c r="AL292" s="41"/>
      <c r="AM292" s="41"/>
      <c r="AN292" s="41"/>
      <c r="AO292" s="41"/>
      <c r="AP292" s="41"/>
      <c r="AQ292" s="41"/>
      <c r="AR292" s="41"/>
      <c r="AS292" s="41"/>
    </row>
    <row r="293" spans="1:45" x14ac:dyDescent="0.25">
      <c r="A293" s="41"/>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c r="AA293" s="41"/>
      <c r="AB293" s="41"/>
      <c r="AC293" s="41"/>
      <c r="AD293" s="41"/>
      <c r="AE293" s="41"/>
      <c r="AF293" s="41"/>
      <c r="AG293" s="41"/>
      <c r="AH293" s="41"/>
      <c r="AI293" s="41"/>
      <c r="AJ293" s="41"/>
      <c r="AK293" s="41"/>
      <c r="AL293" s="41"/>
      <c r="AM293" s="41"/>
      <c r="AN293" s="41"/>
      <c r="AO293" s="41"/>
      <c r="AP293" s="41"/>
      <c r="AQ293" s="41"/>
      <c r="AR293" s="41"/>
      <c r="AS293" s="41"/>
    </row>
    <row r="294" spans="1:45" x14ac:dyDescent="0.25">
      <c r="A294" s="41"/>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c r="AA294" s="41"/>
      <c r="AB294" s="41"/>
      <c r="AC294" s="41"/>
      <c r="AD294" s="41"/>
      <c r="AE294" s="41"/>
      <c r="AF294" s="41"/>
      <c r="AG294" s="41"/>
      <c r="AH294" s="41"/>
      <c r="AI294" s="41"/>
      <c r="AJ294" s="41"/>
      <c r="AK294" s="41"/>
      <c r="AL294" s="41"/>
      <c r="AM294" s="41"/>
      <c r="AN294" s="41"/>
      <c r="AO294" s="41"/>
      <c r="AP294" s="41"/>
      <c r="AQ294" s="41"/>
      <c r="AR294" s="41"/>
      <c r="AS294" s="41"/>
    </row>
    <row r="295" spans="1:45" x14ac:dyDescent="0.25">
      <c r="A295" s="41"/>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c r="AA295" s="41"/>
      <c r="AB295" s="41"/>
      <c r="AC295" s="41"/>
      <c r="AD295" s="41"/>
      <c r="AE295" s="41"/>
      <c r="AF295" s="41"/>
      <c r="AG295" s="41"/>
      <c r="AH295" s="41"/>
      <c r="AI295" s="41"/>
      <c r="AJ295" s="41"/>
      <c r="AK295" s="41"/>
      <c r="AL295" s="41"/>
      <c r="AM295" s="41"/>
      <c r="AN295" s="41"/>
      <c r="AO295" s="41"/>
      <c r="AP295" s="41"/>
      <c r="AQ295" s="41"/>
      <c r="AR295" s="41"/>
      <c r="AS295" s="41"/>
    </row>
    <row r="296" spans="1:45" x14ac:dyDescent="0.25">
      <c r="A296" s="41"/>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c r="AA296" s="41"/>
      <c r="AB296" s="41"/>
      <c r="AC296" s="41"/>
      <c r="AD296" s="41"/>
      <c r="AE296" s="41"/>
      <c r="AF296" s="41"/>
      <c r="AG296" s="41"/>
      <c r="AH296" s="41"/>
      <c r="AI296" s="41"/>
      <c r="AJ296" s="41"/>
      <c r="AK296" s="41"/>
      <c r="AL296" s="41"/>
      <c r="AM296" s="41"/>
      <c r="AN296" s="41"/>
      <c r="AO296" s="41"/>
      <c r="AP296" s="41"/>
      <c r="AQ296" s="41"/>
      <c r="AR296" s="41"/>
      <c r="AS296" s="41"/>
    </row>
    <row r="297" spans="1:45" x14ac:dyDescent="0.25">
      <c r="A297" s="41"/>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c r="AA297" s="41"/>
      <c r="AB297" s="41"/>
      <c r="AC297" s="41"/>
      <c r="AD297" s="41"/>
      <c r="AE297" s="41"/>
      <c r="AF297" s="41"/>
      <c r="AG297" s="41"/>
      <c r="AH297" s="41"/>
      <c r="AI297" s="41"/>
      <c r="AJ297" s="41"/>
      <c r="AK297" s="41"/>
      <c r="AL297" s="41"/>
      <c r="AM297" s="41"/>
      <c r="AN297" s="41"/>
      <c r="AO297" s="41"/>
      <c r="AP297" s="41"/>
      <c r="AQ297" s="41"/>
      <c r="AR297" s="41"/>
      <c r="AS297" s="41"/>
    </row>
    <row r="298" spans="1:45" x14ac:dyDescent="0.25">
      <c r="A298" s="41"/>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c r="AA298" s="41"/>
      <c r="AB298" s="41"/>
      <c r="AC298" s="41"/>
      <c r="AD298" s="41"/>
      <c r="AE298" s="41"/>
      <c r="AF298" s="41"/>
      <c r="AG298" s="41"/>
      <c r="AH298" s="41"/>
      <c r="AI298" s="41"/>
      <c r="AJ298" s="41"/>
      <c r="AK298" s="41"/>
      <c r="AL298" s="41"/>
      <c r="AM298" s="41"/>
      <c r="AN298" s="41"/>
      <c r="AO298" s="41"/>
      <c r="AP298" s="41"/>
      <c r="AQ298" s="41"/>
      <c r="AR298" s="41"/>
      <c r="AS298" s="41"/>
    </row>
    <row r="299" spans="1:45" x14ac:dyDescent="0.25">
      <c r="A299" s="41"/>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c r="AA299" s="41"/>
      <c r="AB299" s="41"/>
      <c r="AC299" s="41"/>
      <c r="AD299" s="41"/>
      <c r="AE299" s="41"/>
      <c r="AF299" s="41"/>
      <c r="AG299" s="41"/>
      <c r="AH299" s="41"/>
      <c r="AI299" s="41"/>
      <c r="AJ299" s="41"/>
      <c r="AK299" s="41"/>
      <c r="AL299" s="41"/>
      <c r="AM299" s="41"/>
      <c r="AN299" s="41"/>
      <c r="AO299" s="41"/>
      <c r="AP299" s="41"/>
      <c r="AQ299" s="41"/>
      <c r="AR299" s="41"/>
      <c r="AS299" s="41"/>
    </row>
    <row r="300" spans="1:45" x14ac:dyDescent="0.25">
      <c r="A300" s="41"/>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c r="AA300" s="41"/>
      <c r="AB300" s="41"/>
      <c r="AC300" s="41"/>
      <c r="AD300" s="41"/>
      <c r="AE300" s="41"/>
      <c r="AF300" s="41"/>
      <c r="AG300" s="41"/>
      <c r="AH300" s="41"/>
      <c r="AI300" s="41"/>
      <c r="AJ300" s="41"/>
      <c r="AK300" s="41"/>
      <c r="AL300" s="41"/>
      <c r="AM300" s="41"/>
      <c r="AN300" s="41"/>
      <c r="AO300" s="41"/>
      <c r="AP300" s="41"/>
      <c r="AQ300" s="41"/>
      <c r="AR300" s="41"/>
      <c r="AS300" s="41"/>
    </row>
    <row r="301" spans="1:45" x14ac:dyDescent="0.25">
      <c r="A301" s="41"/>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c r="AA301" s="41"/>
      <c r="AB301" s="41"/>
      <c r="AC301" s="41"/>
      <c r="AD301" s="41"/>
      <c r="AE301" s="41"/>
      <c r="AF301" s="41"/>
      <c r="AG301" s="41"/>
      <c r="AH301" s="41"/>
      <c r="AI301" s="41"/>
      <c r="AJ301" s="41"/>
      <c r="AK301" s="41"/>
      <c r="AL301" s="41"/>
      <c r="AM301" s="41"/>
      <c r="AN301" s="41"/>
      <c r="AO301" s="41"/>
      <c r="AP301" s="41"/>
      <c r="AQ301" s="41"/>
      <c r="AR301" s="41"/>
      <c r="AS301" s="41"/>
    </row>
    <row r="302" spans="1:45" x14ac:dyDescent="0.25">
      <c r="A302" s="41"/>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c r="AA302" s="41"/>
      <c r="AB302" s="41"/>
      <c r="AC302" s="41"/>
      <c r="AD302" s="41"/>
      <c r="AE302" s="41"/>
      <c r="AF302" s="41"/>
      <c r="AG302" s="41"/>
      <c r="AH302" s="41"/>
      <c r="AI302" s="41"/>
      <c r="AJ302" s="41"/>
      <c r="AK302" s="41"/>
      <c r="AL302" s="41"/>
      <c r="AM302" s="41"/>
      <c r="AN302" s="41"/>
      <c r="AO302" s="41"/>
      <c r="AP302" s="41"/>
      <c r="AQ302" s="41"/>
      <c r="AR302" s="41"/>
      <c r="AS302" s="41"/>
    </row>
    <row r="303" spans="1:45" x14ac:dyDescent="0.25">
      <c r="A303" s="41"/>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c r="AA303" s="41"/>
      <c r="AB303" s="41"/>
      <c r="AC303" s="41"/>
      <c r="AD303" s="41"/>
      <c r="AE303" s="41"/>
      <c r="AF303" s="41"/>
      <c r="AG303" s="41"/>
      <c r="AH303" s="41"/>
      <c r="AI303" s="41"/>
      <c r="AJ303" s="41"/>
      <c r="AK303" s="41"/>
      <c r="AL303" s="41"/>
      <c r="AM303" s="41"/>
      <c r="AN303" s="41"/>
      <c r="AO303" s="41"/>
      <c r="AP303" s="41"/>
      <c r="AQ303" s="41"/>
      <c r="AR303" s="41"/>
      <c r="AS303" s="41"/>
    </row>
    <row r="304" spans="1:45" x14ac:dyDescent="0.25">
      <c r="A304" s="41"/>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c r="AA304" s="41"/>
      <c r="AB304" s="41"/>
      <c r="AC304" s="41"/>
      <c r="AD304" s="41"/>
      <c r="AE304" s="41"/>
      <c r="AF304" s="41"/>
      <c r="AG304" s="41"/>
      <c r="AH304" s="41"/>
      <c r="AI304" s="41"/>
      <c r="AJ304" s="41"/>
      <c r="AK304" s="41"/>
      <c r="AL304" s="41"/>
      <c r="AM304" s="41"/>
      <c r="AN304" s="41"/>
      <c r="AO304" s="41"/>
      <c r="AP304" s="41"/>
      <c r="AQ304" s="41"/>
      <c r="AR304" s="41"/>
      <c r="AS304" s="41"/>
    </row>
    <row r="305" spans="1:45" x14ac:dyDescent="0.25">
      <c r="A305" s="41"/>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c r="AA305" s="41"/>
      <c r="AB305" s="41"/>
      <c r="AC305" s="41"/>
      <c r="AD305" s="41"/>
      <c r="AE305" s="41"/>
      <c r="AF305" s="41"/>
      <c r="AG305" s="41"/>
      <c r="AH305" s="41"/>
      <c r="AI305" s="41"/>
      <c r="AJ305" s="41"/>
      <c r="AK305" s="41"/>
      <c r="AL305" s="41"/>
      <c r="AM305" s="41"/>
      <c r="AN305" s="41"/>
      <c r="AO305" s="41"/>
      <c r="AP305" s="41"/>
      <c r="AQ305" s="41"/>
      <c r="AR305" s="41"/>
      <c r="AS305" s="41"/>
    </row>
    <row r="306" spans="1:45" x14ac:dyDescent="0.25">
      <c r="A306" s="41"/>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c r="AA306" s="41"/>
      <c r="AB306" s="41"/>
      <c r="AC306" s="41"/>
      <c r="AD306" s="41"/>
      <c r="AE306" s="41"/>
      <c r="AF306" s="41"/>
      <c r="AG306" s="41"/>
      <c r="AH306" s="41"/>
      <c r="AI306" s="41"/>
      <c r="AJ306" s="41"/>
      <c r="AK306" s="41"/>
      <c r="AL306" s="41"/>
      <c r="AM306" s="41"/>
      <c r="AN306" s="41"/>
      <c r="AO306" s="41"/>
      <c r="AP306" s="41"/>
      <c r="AQ306" s="41"/>
      <c r="AR306" s="41"/>
      <c r="AS306" s="41"/>
    </row>
    <row r="307" spans="1:45" x14ac:dyDescent="0.25">
      <c r="A307" s="41"/>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c r="AA307" s="41"/>
      <c r="AB307" s="41"/>
      <c r="AC307" s="41"/>
      <c r="AD307" s="41"/>
      <c r="AE307" s="41"/>
      <c r="AF307" s="41"/>
      <c r="AG307" s="41"/>
      <c r="AH307" s="41"/>
      <c r="AI307" s="41"/>
      <c r="AJ307" s="41"/>
      <c r="AK307" s="41"/>
      <c r="AL307" s="41"/>
      <c r="AM307" s="41"/>
      <c r="AN307" s="41"/>
      <c r="AO307" s="41"/>
      <c r="AP307" s="41"/>
      <c r="AQ307" s="41"/>
      <c r="AR307" s="41"/>
      <c r="AS307" s="41"/>
    </row>
    <row r="308" spans="1:45" x14ac:dyDescent="0.25">
      <c r="A308" s="41"/>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c r="AA308" s="41"/>
      <c r="AB308" s="41"/>
      <c r="AC308" s="41"/>
      <c r="AD308" s="41"/>
      <c r="AE308" s="41"/>
      <c r="AF308" s="41"/>
      <c r="AG308" s="41"/>
      <c r="AH308" s="41"/>
      <c r="AI308" s="41"/>
      <c r="AJ308" s="41"/>
      <c r="AK308" s="41"/>
      <c r="AL308" s="41"/>
      <c r="AM308" s="41"/>
      <c r="AN308" s="41"/>
      <c r="AO308" s="41"/>
      <c r="AP308" s="41"/>
      <c r="AQ308" s="41"/>
      <c r="AR308" s="41"/>
      <c r="AS308" s="41"/>
    </row>
    <row r="309" spans="1:45" x14ac:dyDescent="0.25">
      <c r="A309" s="41"/>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c r="AA309" s="41"/>
      <c r="AB309" s="41"/>
      <c r="AC309" s="41"/>
      <c r="AD309" s="41"/>
      <c r="AE309" s="41"/>
      <c r="AF309" s="41"/>
      <c r="AG309" s="41"/>
      <c r="AH309" s="41"/>
      <c r="AI309" s="41"/>
      <c r="AJ309" s="41"/>
      <c r="AK309" s="41"/>
      <c r="AL309" s="41"/>
      <c r="AM309" s="41"/>
      <c r="AN309" s="41"/>
      <c r="AO309" s="41"/>
      <c r="AP309" s="41"/>
      <c r="AQ309" s="41"/>
      <c r="AR309" s="41"/>
      <c r="AS309" s="41"/>
    </row>
    <row r="310" spans="1:45" x14ac:dyDescent="0.25">
      <c r="A310" s="41"/>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c r="AA310" s="41"/>
      <c r="AB310" s="41"/>
      <c r="AC310" s="41"/>
      <c r="AD310" s="41"/>
      <c r="AE310" s="41"/>
      <c r="AF310" s="41"/>
      <c r="AG310" s="41"/>
      <c r="AH310" s="41"/>
      <c r="AI310" s="41"/>
      <c r="AJ310" s="41"/>
      <c r="AK310" s="41"/>
      <c r="AL310" s="41"/>
      <c r="AM310" s="41"/>
      <c r="AN310" s="41"/>
      <c r="AO310" s="41"/>
      <c r="AP310" s="41"/>
      <c r="AQ310" s="41"/>
      <c r="AR310" s="41"/>
      <c r="AS310" s="41"/>
    </row>
    <row r="311" spans="1:45" x14ac:dyDescent="0.25">
      <c r="A311" s="41"/>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c r="AA311" s="41"/>
      <c r="AB311" s="41"/>
      <c r="AC311" s="41"/>
      <c r="AD311" s="41"/>
      <c r="AE311" s="41"/>
      <c r="AF311" s="41"/>
      <c r="AG311" s="41"/>
      <c r="AH311" s="41"/>
      <c r="AI311" s="41"/>
      <c r="AJ311" s="41"/>
      <c r="AK311" s="41"/>
      <c r="AL311" s="41"/>
      <c r="AM311" s="41"/>
      <c r="AN311" s="41"/>
      <c r="AO311" s="41"/>
      <c r="AP311" s="41"/>
      <c r="AQ311" s="41"/>
      <c r="AR311" s="41"/>
      <c r="AS311" s="41"/>
    </row>
    <row r="312" spans="1:45" x14ac:dyDescent="0.25">
      <c r="A312" s="41"/>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c r="AA312" s="41"/>
      <c r="AB312" s="41"/>
      <c r="AC312" s="41"/>
      <c r="AD312" s="41"/>
      <c r="AE312" s="41"/>
      <c r="AF312" s="41"/>
      <c r="AG312" s="41"/>
      <c r="AH312" s="41"/>
      <c r="AI312" s="41"/>
      <c r="AJ312" s="41"/>
      <c r="AK312" s="41"/>
      <c r="AL312" s="41"/>
      <c r="AM312" s="41"/>
      <c r="AN312" s="41"/>
      <c r="AO312" s="41"/>
      <c r="AP312" s="41"/>
      <c r="AQ312" s="41"/>
      <c r="AR312" s="41"/>
      <c r="AS312" s="41"/>
    </row>
    <row r="313" spans="1:45" x14ac:dyDescent="0.25">
      <c r="A313" s="41"/>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c r="AA313" s="41"/>
      <c r="AB313" s="41"/>
      <c r="AC313" s="41"/>
      <c r="AD313" s="41"/>
      <c r="AE313" s="41"/>
      <c r="AF313" s="41"/>
      <c r="AG313" s="41"/>
      <c r="AH313" s="41"/>
      <c r="AI313" s="41"/>
      <c r="AJ313" s="41"/>
      <c r="AK313" s="41"/>
      <c r="AL313" s="41"/>
      <c r="AM313" s="41"/>
      <c r="AN313" s="41"/>
      <c r="AO313" s="41"/>
      <c r="AP313" s="41"/>
      <c r="AQ313" s="41"/>
      <c r="AR313" s="41"/>
      <c r="AS313" s="41"/>
    </row>
    <row r="314" spans="1:45" x14ac:dyDescent="0.25">
      <c r="A314" s="41"/>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c r="AA314" s="41"/>
      <c r="AB314" s="41"/>
      <c r="AC314" s="41"/>
      <c r="AD314" s="41"/>
      <c r="AE314" s="41"/>
      <c r="AF314" s="41"/>
      <c r="AG314" s="41"/>
      <c r="AH314" s="41"/>
      <c r="AI314" s="41"/>
      <c r="AJ314" s="41"/>
      <c r="AK314" s="41"/>
      <c r="AL314" s="41"/>
      <c r="AM314" s="41"/>
      <c r="AN314" s="41"/>
      <c r="AO314" s="41"/>
      <c r="AP314" s="41"/>
      <c r="AQ314" s="41"/>
      <c r="AR314" s="41"/>
      <c r="AS314" s="41"/>
    </row>
    <row r="315" spans="1:45" x14ac:dyDescent="0.25">
      <c r="A315" s="41"/>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c r="AA315" s="41"/>
      <c r="AB315" s="41"/>
      <c r="AC315" s="41"/>
      <c r="AD315" s="41"/>
      <c r="AE315" s="41"/>
      <c r="AF315" s="41"/>
      <c r="AG315" s="41"/>
      <c r="AH315" s="41"/>
      <c r="AI315" s="41"/>
      <c r="AJ315" s="41"/>
      <c r="AK315" s="41"/>
      <c r="AL315" s="41"/>
      <c r="AM315" s="41"/>
      <c r="AN315" s="41"/>
      <c r="AO315" s="41"/>
      <c r="AP315" s="41"/>
      <c r="AQ315" s="41"/>
      <c r="AR315" s="41"/>
      <c r="AS315" s="41"/>
    </row>
    <row r="316" spans="1:45" x14ac:dyDescent="0.25">
      <c r="A316" s="41"/>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c r="AA316" s="41"/>
      <c r="AB316" s="41"/>
      <c r="AC316" s="41"/>
      <c r="AD316" s="41"/>
      <c r="AE316" s="41"/>
      <c r="AF316" s="41"/>
      <c r="AG316" s="41"/>
      <c r="AH316" s="41"/>
      <c r="AI316" s="41"/>
      <c r="AJ316" s="41"/>
      <c r="AK316" s="41"/>
      <c r="AL316" s="41"/>
      <c r="AM316" s="41"/>
      <c r="AN316" s="41"/>
      <c r="AO316" s="41"/>
      <c r="AP316" s="41"/>
      <c r="AQ316" s="41"/>
      <c r="AR316" s="41"/>
      <c r="AS316" s="41"/>
    </row>
    <row r="317" spans="1:45" x14ac:dyDescent="0.25">
      <c r="A317" s="41"/>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c r="AA317" s="41"/>
      <c r="AB317" s="41"/>
      <c r="AC317" s="41"/>
      <c r="AD317" s="41"/>
      <c r="AE317" s="41"/>
      <c r="AF317" s="41"/>
      <c r="AG317" s="41"/>
      <c r="AH317" s="41"/>
      <c r="AI317" s="41"/>
      <c r="AJ317" s="41"/>
      <c r="AK317" s="41"/>
      <c r="AL317" s="41"/>
      <c r="AM317" s="41"/>
      <c r="AN317" s="41"/>
      <c r="AO317" s="41"/>
      <c r="AP317" s="41"/>
      <c r="AQ317" s="41"/>
      <c r="AR317" s="41"/>
      <c r="AS317" s="41"/>
    </row>
    <row r="318" spans="1:45" x14ac:dyDescent="0.25">
      <c r="A318" s="41"/>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c r="AA318" s="41"/>
      <c r="AB318" s="41"/>
      <c r="AC318" s="41"/>
      <c r="AD318" s="41"/>
      <c r="AE318" s="41"/>
      <c r="AF318" s="41"/>
      <c r="AG318" s="41"/>
      <c r="AH318" s="41"/>
      <c r="AI318" s="41"/>
      <c r="AJ318" s="41"/>
      <c r="AK318" s="41"/>
      <c r="AL318" s="41"/>
      <c r="AM318" s="41"/>
      <c r="AN318" s="41"/>
      <c r="AO318" s="41"/>
      <c r="AP318" s="41"/>
      <c r="AQ318" s="41"/>
      <c r="AR318" s="41"/>
      <c r="AS318" s="41"/>
    </row>
    <row r="319" spans="1:45" x14ac:dyDescent="0.25">
      <c r="A319" s="41"/>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c r="AA319" s="41"/>
      <c r="AB319" s="41"/>
      <c r="AC319" s="41"/>
      <c r="AD319" s="41"/>
      <c r="AE319" s="41"/>
      <c r="AF319" s="41"/>
      <c r="AG319" s="41"/>
      <c r="AH319" s="41"/>
      <c r="AI319" s="41"/>
      <c r="AJ319" s="41"/>
      <c r="AK319" s="41"/>
      <c r="AL319" s="41"/>
      <c r="AM319" s="41"/>
      <c r="AN319" s="41"/>
      <c r="AO319" s="41"/>
      <c r="AP319" s="41"/>
      <c r="AQ319" s="41"/>
      <c r="AR319" s="41"/>
      <c r="AS319" s="41"/>
    </row>
    <row r="320" spans="1:45" x14ac:dyDescent="0.25">
      <c r="A320" s="41"/>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c r="AA320" s="41"/>
      <c r="AB320" s="41"/>
      <c r="AC320" s="41"/>
      <c r="AD320" s="41"/>
      <c r="AE320" s="41"/>
      <c r="AF320" s="41"/>
      <c r="AG320" s="41"/>
      <c r="AH320" s="41"/>
      <c r="AI320" s="41"/>
      <c r="AJ320" s="41"/>
      <c r="AK320" s="41"/>
      <c r="AL320" s="41"/>
      <c r="AM320" s="41"/>
      <c r="AN320" s="41"/>
      <c r="AO320" s="41"/>
      <c r="AP320" s="41"/>
      <c r="AQ320" s="41"/>
      <c r="AR320" s="41"/>
      <c r="AS320" s="41"/>
    </row>
    <row r="321" spans="1:45" x14ac:dyDescent="0.25">
      <c r="A321" s="41"/>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c r="AA321" s="41"/>
      <c r="AB321" s="41"/>
      <c r="AC321" s="41"/>
      <c r="AD321" s="41"/>
      <c r="AE321" s="41"/>
      <c r="AF321" s="41"/>
      <c r="AG321" s="41"/>
      <c r="AH321" s="41"/>
      <c r="AI321" s="41"/>
      <c r="AJ321" s="41"/>
      <c r="AK321" s="41"/>
      <c r="AL321" s="41"/>
      <c r="AM321" s="41"/>
      <c r="AN321" s="41"/>
      <c r="AO321" s="41"/>
      <c r="AP321" s="41"/>
      <c r="AQ321" s="41"/>
      <c r="AR321" s="41"/>
      <c r="AS321" s="41"/>
    </row>
    <row r="322" spans="1:45" x14ac:dyDescent="0.25">
      <c r="A322" s="41"/>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c r="AA322" s="41"/>
      <c r="AB322" s="41"/>
      <c r="AC322" s="41"/>
      <c r="AD322" s="41"/>
      <c r="AE322" s="41"/>
      <c r="AF322" s="41"/>
      <c r="AG322" s="41"/>
      <c r="AH322" s="41"/>
      <c r="AI322" s="41"/>
      <c r="AJ322" s="41"/>
      <c r="AK322" s="41"/>
      <c r="AL322" s="41"/>
      <c r="AM322" s="41"/>
      <c r="AN322" s="41"/>
      <c r="AO322" s="41"/>
      <c r="AP322" s="41"/>
      <c r="AQ322" s="41"/>
      <c r="AR322" s="41"/>
      <c r="AS322" s="41"/>
    </row>
    <row r="323" spans="1:45" x14ac:dyDescent="0.25">
      <c r="A323" s="41"/>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c r="AA323" s="41"/>
      <c r="AB323" s="41"/>
      <c r="AC323" s="41"/>
      <c r="AD323" s="41"/>
      <c r="AE323" s="41"/>
      <c r="AF323" s="41"/>
      <c r="AG323" s="41"/>
      <c r="AH323" s="41"/>
      <c r="AI323" s="41"/>
      <c r="AJ323" s="41"/>
      <c r="AK323" s="41"/>
      <c r="AL323" s="41"/>
      <c r="AM323" s="41"/>
      <c r="AN323" s="41"/>
      <c r="AO323" s="41"/>
      <c r="AP323" s="41"/>
      <c r="AQ323" s="41"/>
      <c r="AR323" s="41"/>
      <c r="AS323" s="41"/>
    </row>
    <row r="324" spans="1:45" x14ac:dyDescent="0.25">
      <c r="A324" s="41"/>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c r="AA324" s="41"/>
      <c r="AB324" s="41"/>
      <c r="AC324" s="41"/>
      <c r="AD324" s="41"/>
      <c r="AE324" s="41"/>
      <c r="AF324" s="41"/>
      <c r="AG324" s="41"/>
      <c r="AH324" s="41"/>
      <c r="AI324" s="41"/>
      <c r="AJ324" s="41"/>
      <c r="AK324" s="41"/>
      <c r="AL324" s="41"/>
      <c r="AM324" s="41"/>
      <c r="AN324" s="41"/>
      <c r="AO324" s="41"/>
      <c r="AP324" s="41"/>
      <c r="AQ324" s="41"/>
      <c r="AR324" s="41"/>
      <c r="AS324" s="41"/>
    </row>
    <row r="325" spans="1:45" x14ac:dyDescent="0.25">
      <c r="A325" s="41"/>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c r="AA325" s="41"/>
      <c r="AB325" s="41"/>
      <c r="AC325" s="41"/>
      <c r="AD325" s="41"/>
      <c r="AE325" s="41"/>
      <c r="AF325" s="41"/>
      <c r="AG325" s="41"/>
      <c r="AH325" s="41"/>
      <c r="AI325" s="41"/>
      <c r="AJ325" s="41"/>
      <c r="AK325" s="41"/>
      <c r="AL325" s="41"/>
      <c r="AM325" s="41"/>
      <c r="AN325" s="41"/>
      <c r="AO325" s="41"/>
      <c r="AP325" s="41"/>
      <c r="AQ325" s="41"/>
      <c r="AR325" s="41"/>
      <c r="AS325" s="41"/>
    </row>
    <row r="326" spans="1:45" x14ac:dyDescent="0.25">
      <c r="A326" s="41"/>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c r="AA326" s="41"/>
      <c r="AB326" s="41"/>
      <c r="AC326" s="41"/>
      <c r="AD326" s="41"/>
      <c r="AE326" s="41"/>
      <c r="AF326" s="41"/>
      <c r="AG326" s="41"/>
      <c r="AH326" s="41"/>
      <c r="AI326" s="41"/>
      <c r="AJ326" s="41"/>
      <c r="AK326" s="41"/>
      <c r="AL326" s="41"/>
      <c r="AM326" s="41"/>
      <c r="AN326" s="41"/>
      <c r="AO326" s="41"/>
      <c r="AP326" s="41"/>
      <c r="AQ326" s="41"/>
      <c r="AR326" s="41"/>
      <c r="AS326" s="41"/>
    </row>
    <row r="327" spans="1:45" x14ac:dyDescent="0.25">
      <c r="A327" s="41"/>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c r="AA327" s="41"/>
      <c r="AB327" s="41"/>
      <c r="AC327" s="41"/>
      <c r="AD327" s="41"/>
      <c r="AE327" s="41"/>
      <c r="AF327" s="41"/>
      <c r="AG327" s="41"/>
      <c r="AH327" s="41"/>
      <c r="AI327" s="41"/>
      <c r="AJ327" s="41"/>
      <c r="AK327" s="41"/>
      <c r="AL327" s="41"/>
      <c r="AM327" s="41"/>
      <c r="AN327" s="41"/>
      <c r="AO327" s="41"/>
      <c r="AP327" s="41"/>
      <c r="AQ327" s="41"/>
      <c r="AR327" s="41"/>
      <c r="AS327" s="41"/>
    </row>
    <row r="328" spans="1:45" x14ac:dyDescent="0.25">
      <c r="A328" s="41"/>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c r="AA328" s="41"/>
      <c r="AB328" s="41"/>
      <c r="AC328" s="41"/>
      <c r="AD328" s="41"/>
      <c r="AE328" s="41"/>
      <c r="AF328" s="41"/>
      <c r="AG328" s="41"/>
      <c r="AH328" s="41"/>
      <c r="AI328" s="41"/>
      <c r="AJ328" s="41"/>
      <c r="AK328" s="41"/>
      <c r="AL328" s="41"/>
      <c r="AM328" s="41"/>
      <c r="AN328" s="41"/>
      <c r="AO328" s="41"/>
      <c r="AP328" s="41"/>
      <c r="AQ328" s="41"/>
      <c r="AR328" s="41"/>
      <c r="AS328" s="41"/>
    </row>
    <row r="329" spans="1:45" x14ac:dyDescent="0.25">
      <c r="A329" s="41"/>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c r="AA329" s="41"/>
      <c r="AB329" s="41"/>
      <c r="AC329" s="41"/>
      <c r="AD329" s="41"/>
      <c r="AE329" s="41"/>
      <c r="AF329" s="41"/>
      <c r="AG329" s="41"/>
      <c r="AH329" s="41"/>
      <c r="AI329" s="41"/>
      <c r="AJ329" s="41"/>
      <c r="AK329" s="41"/>
      <c r="AL329" s="41"/>
      <c r="AM329" s="41"/>
      <c r="AN329" s="41"/>
      <c r="AO329" s="41"/>
      <c r="AP329" s="41"/>
      <c r="AQ329" s="41"/>
      <c r="AR329" s="41"/>
      <c r="AS329" s="41"/>
    </row>
    <row r="330" spans="1:45" x14ac:dyDescent="0.25">
      <c r="A330" s="41"/>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c r="AA330" s="41"/>
      <c r="AB330" s="41"/>
      <c r="AC330" s="41"/>
      <c r="AD330" s="41"/>
      <c r="AE330" s="41"/>
      <c r="AF330" s="41"/>
      <c r="AG330" s="41"/>
      <c r="AH330" s="41"/>
      <c r="AI330" s="41"/>
      <c r="AJ330" s="41"/>
      <c r="AK330" s="41"/>
      <c r="AL330" s="41"/>
      <c r="AM330" s="41"/>
      <c r="AN330" s="41"/>
      <c r="AO330" s="41"/>
      <c r="AP330" s="41"/>
      <c r="AQ330" s="41"/>
      <c r="AR330" s="41"/>
      <c r="AS330" s="41"/>
    </row>
    <row r="331" spans="1:45" x14ac:dyDescent="0.25">
      <c r="A331" s="41"/>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c r="AA331" s="41"/>
      <c r="AB331" s="41"/>
      <c r="AC331" s="41"/>
      <c r="AD331" s="41"/>
      <c r="AE331" s="41"/>
      <c r="AF331" s="41"/>
      <c r="AG331" s="41"/>
      <c r="AH331" s="41"/>
      <c r="AI331" s="41"/>
      <c r="AJ331" s="41"/>
      <c r="AK331" s="41"/>
      <c r="AL331" s="41"/>
      <c r="AM331" s="41"/>
      <c r="AN331" s="41"/>
      <c r="AO331" s="41"/>
      <c r="AP331" s="41"/>
      <c r="AQ331" s="41"/>
      <c r="AR331" s="41"/>
      <c r="AS331" s="41"/>
    </row>
    <row r="332" spans="1:45" x14ac:dyDescent="0.25">
      <c r="A332" s="41"/>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c r="AA332" s="41"/>
      <c r="AB332" s="41"/>
      <c r="AC332" s="41"/>
      <c r="AD332" s="41"/>
      <c r="AE332" s="41"/>
      <c r="AF332" s="41"/>
      <c r="AG332" s="41"/>
      <c r="AH332" s="41"/>
      <c r="AI332" s="41"/>
      <c r="AJ332" s="41"/>
      <c r="AK332" s="41"/>
      <c r="AL332" s="41"/>
      <c r="AM332" s="41"/>
      <c r="AN332" s="41"/>
      <c r="AO332" s="41"/>
      <c r="AP332" s="41"/>
      <c r="AQ332" s="41"/>
      <c r="AR332" s="41"/>
      <c r="AS332" s="41"/>
    </row>
    <row r="333" spans="1:45" x14ac:dyDescent="0.25">
      <c r="A333" s="41"/>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c r="AA333" s="41"/>
      <c r="AB333" s="41"/>
      <c r="AC333" s="41"/>
      <c r="AD333" s="41"/>
      <c r="AE333" s="41"/>
      <c r="AF333" s="41"/>
      <c r="AG333" s="41"/>
      <c r="AH333" s="41"/>
      <c r="AI333" s="41"/>
      <c r="AJ333" s="41"/>
      <c r="AK333" s="41"/>
      <c r="AL333" s="41"/>
      <c r="AM333" s="41"/>
      <c r="AN333" s="41"/>
      <c r="AO333" s="41"/>
      <c r="AP333" s="41"/>
      <c r="AQ333" s="41"/>
      <c r="AR333" s="41"/>
      <c r="AS333" s="41"/>
    </row>
    <row r="334" spans="1:45" x14ac:dyDescent="0.25">
      <c r="A334" s="41"/>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c r="AA334" s="41"/>
      <c r="AB334" s="41"/>
      <c r="AC334" s="41"/>
      <c r="AD334" s="41"/>
      <c r="AE334" s="41"/>
      <c r="AF334" s="41"/>
      <c r="AG334" s="41"/>
      <c r="AH334" s="41"/>
      <c r="AI334" s="41"/>
      <c r="AJ334" s="41"/>
      <c r="AK334" s="41"/>
      <c r="AL334" s="41"/>
      <c r="AM334" s="41"/>
      <c r="AN334" s="41"/>
      <c r="AO334" s="41"/>
      <c r="AP334" s="41"/>
      <c r="AQ334" s="41"/>
      <c r="AR334" s="41"/>
      <c r="AS334" s="41"/>
    </row>
    <row r="335" spans="1:45" x14ac:dyDescent="0.25">
      <c r="A335" s="41"/>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c r="AA335" s="41"/>
      <c r="AB335" s="41"/>
      <c r="AC335" s="41"/>
      <c r="AD335" s="41"/>
      <c r="AE335" s="41"/>
      <c r="AF335" s="41"/>
      <c r="AG335" s="41"/>
      <c r="AH335" s="41"/>
      <c r="AI335" s="41"/>
      <c r="AJ335" s="41"/>
      <c r="AK335" s="41"/>
      <c r="AL335" s="41"/>
      <c r="AM335" s="41"/>
      <c r="AN335" s="41"/>
      <c r="AO335" s="41"/>
      <c r="AP335" s="41"/>
      <c r="AQ335" s="41"/>
      <c r="AR335" s="41"/>
      <c r="AS335" s="41"/>
    </row>
    <row r="336" spans="1:45" x14ac:dyDescent="0.25">
      <c r="A336" s="41"/>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c r="AA336" s="41"/>
      <c r="AB336" s="41"/>
      <c r="AC336" s="41"/>
      <c r="AD336" s="41"/>
      <c r="AE336" s="41"/>
      <c r="AF336" s="41"/>
      <c r="AG336" s="41"/>
      <c r="AH336" s="41"/>
      <c r="AI336" s="41"/>
      <c r="AJ336" s="41"/>
      <c r="AK336" s="41"/>
      <c r="AL336" s="41"/>
      <c r="AM336" s="41"/>
      <c r="AN336" s="41"/>
      <c r="AO336" s="41"/>
      <c r="AP336" s="41"/>
      <c r="AQ336" s="41"/>
      <c r="AR336" s="41"/>
      <c r="AS336" s="41"/>
    </row>
    <row r="337" spans="1:45" x14ac:dyDescent="0.25">
      <c r="A337" s="41"/>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c r="AA337" s="41"/>
      <c r="AB337" s="41"/>
      <c r="AC337" s="41"/>
      <c r="AD337" s="41"/>
      <c r="AE337" s="41"/>
      <c r="AF337" s="41"/>
      <c r="AG337" s="41"/>
      <c r="AH337" s="41"/>
      <c r="AI337" s="41"/>
      <c r="AJ337" s="41"/>
      <c r="AK337" s="41"/>
      <c r="AL337" s="41"/>
      <c r="AM337" s="41"/>
      <c r="AN337" s="41"/>
      <c r="AO337" s="41"/>
      <c r="AP337" s="41"/>
      <c r="AQ337" s="41"/>
      <c r="AR337" s="41"/>
      <c r="AS337" s="41"/>
    </row>
    <row r="338" spans="1:45" x14ac:dyDescent="0.25">
      <c r="A338" s="41"/>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c r="AA338" s="41"/>
      <c r="AB338" s="41"/>
      <c r="AC338" s="41"/>
      <c r="AD338" s="41"/>
      <c r="AE338" s="41"/>
      <c r="AF338" s="41"/>
      <c r="AG338" s="41"/>
      <c r="AH338" s="41"/>
      <c r="AI338" s="41"/>
      <c r="AJ338" s="41"/>
      <c r="AK338" s="41"/>
      <c r="AL338" s="41"/>
      <c r="AM338" s="41"/>
      <c r="AN338" s="41"/>
      <c r="AO338" s="41"/>
      <c r="AP338" s="41"/>
      <c r="AQ338" s="41"/>
      <c r="AR338" s="41"/>
      <c r="AS338" s="41"/>
    </row>
    <row r="339" spans="1:45" x14ac:dyDescent="0.25">
      <c r="A339" s="41"/>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c r="AA339" s="41"/>
      <c r="AB339" s="41"/>
      <c r="AC339" s="41"/>
      <c r="AD339" s="41"/>
      <c r="AE339" s="41"/>
      <c r="AF339" s="41"/>
      <c r="AG339" s="41"/>
      <c r="AH339" s="41"/>
      <c r="AI339" s="41"/>
      <c r="AJ339" s="41"/>
      <c r="AK339" s="41"/>
      <c r="AL339" s="41"/>
      <c r="AM339" s="41"/>
      <c r="AN339" s="41"/>
      <c r="AO339" s="41"/>
      <c r="AP339" s="41"/>
      <c r="AQ339" s="41"/>
      <c r="AR339" s="41"/>
      <c r="AS339" s="41"/>
    </row>
    <row r="340" spans="1:45" x14ac:dyDescent="0.25">
      <c r="A340" s="41"/>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c r="AA340" s="41"/>
      <c r="AB340" s="41"/>
      <c r="AC340" s="41"/>
      <c r="AD340" s="41"/>
      <c r="AE340" s="41"/>
      <c r="AF340" s="41"/>
      <c r="AG340" s="41"/>
      <c r="AH340" s="41"/>
      <c r="AI340" s="41"/>
      <c r="AJ340" s="41"/>
      <c r="AK340" s="41"/>
      <c r="AL340" s="41"/>
      <c r="AM340" s="41"/>
      <c r="AN340" s="41"/>
      <c r="AO340" s="41"/>
      <c r="AP340" s="41"/>
      <c r="AQ340" s="41"/>
      <c r="AR340" s="41"/>
      <c r="AS340" s="41"/>
    </row>
    <row r="341" spans="1:45" x14ac:dyDescent="0.25">
      <c r="A341" s="41"/>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c r="AA341" s="41"/>
      <c r="AB341" s="41"/>
      <c r="AC341" s="41"/>
      <c r="AD341" s="41"/>
      <c r="AE341" s="41"/>
      <c r="AF341" s="41"/>
      <c r="AG341" s="41"/>
      <c r="AH341" s="41"/>
      <c r="AI341" s="41"/>
      <c r="AJ341" s="41"/>
      <c r="AK341" s="41"/>
      <c r="AL341" s="41"/>
      <c r="AM341" s="41"/>
      <c r="AN341" s="41"/>
      <c r="AO341" s="41"/>
      <c r="AP341" s="41"/>
      <c r="AQ341" s="41"/>
      <c r="AR341" s="41"/>
      <c r="AS341" s="41"/>
    </row>
    <row r="342" spans="1:45" x14ac:dyDescent="0.25">
      <c r="A342" s="41"/>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c r="AA342" s="41"/>
      <c r="AB342" s="41"/>
      <c r="AC342" s="41"/>
      <c r="AD342" s="41"/>
      <c r="AE342" s="41"/>
      <c r="AF342" s="41"/>
      <c r="AG342" s="41"/>
      <c r="AH342" s="41"/>
      <c r="AI342" s="41"/>
      <c r="AJ342" s="41"/>
      <c r="AK342" s="41"/>
      <c r="AL342" s="41"/>
      <c r="AM342" s="41"/>
      <c r="AN342" s="41"/>
      <c r="AO342" s="41"/>
      <c r="AP342" s="41"/>
      <c r="AQ342" s="41"/>
      <c r="AR342" s="41"/>
      <c r="AS342" s="41"/>
    </row>
    <row r="343" spans="1:45" x14ac:dyDescent="0.25">
      <c r="A343" s="41"/>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c r="AA343" s="41"/>
      <c r="AB343" s="41"/>
      <c r="AC343" s="41"/>
      <c r="AD343" s="41"/>
      <c r="AE343" s="41"/>
      <c r="AF343" s="41"/>
      <c r="AG343" s="41"/>
      <c r="AH343" s="41"/>
      <c r="AI343" s="41"/>
      <c r="AJ343" s="41"/>
      <c r="AK343" s="41"/>
      <c r="AL343" s="41"/>
      <c r="AM343" s="41"/>
      <c r="AN343" s="41"/>
      <c r="AO343" s="41"/>
      <c r="AP343" s="41"/>
      <c r="AQ343" s="41"/>
      <c r="AR343" s="41"/>
      <c r="AS343" s="41"/>
    </row>
    <row r="344" spans="1:45" x14ac:dyDescent="0.25">
      <c r="A344" s="41"/>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c r="AA344" s="41"/>
      <c r="AB344" s="41"/>
      <c r="AC344" s="41"/>
      <c r="AD344" s="41"/>
      <c r="AE344" s="41"/>
      <c r="AF344" s="41"/>
      <c r="AG344" s="41"/>
      <c r="AH344" s="41"/>
      <c r="AI344" s="41"/>
      <c r="AJ344" s="41"/>
      <c r="AK344" s="41"/>
      <c r="AL344" s="41"/>
      <c r="AM344" s="41"/>
      <c r="AN344" s="41"/>
      <c r="AO344" s="41"/>
      <c r="AP344" s="41"/>
      <c r="AQ344" s="41"/>
      <c r="AR344" s="41"/>
      <c r="AS344" s="41"/>
    </row>
    <row r="345" spans="1:45" x14ac:dyDescent="0.25">
      <c r="A345" s="41"/>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c r="AA345" s="41"/>
      <c r="AB345" s="41"/>
      <c r="AC345" s="41"/>
      <c r="AD345" s="41"/>
      <c r="AE345" s="41"/>
      <c r="AF345" s="41"/>
      <c r="AG345" s="41"/>
      <c r="AH345" s="41"/>
      <c r="AI345" s="41"/>
      <c r="AJ345" s="41"/>
      <c r="AK345" s="41"/>
      <c r="AL345" s="41"/>
      <c r="AM345" s="41"/>
      <c r="AN345" s="41"/>
      <c r="AO345" s="41"/>
      <c r="AP345" s="41"/>
      <c r="AQ345" s="41"/>
      <c r="AR345" s="41"/>
      <c r="AS345" s="41"/>
    </row>
    <row r="346" spans="1:45" x14ac:dyDescent="0.25">
      <c r="A346" s="41"/>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c r="AA346" s="41"/>
      <c r="AB346" s="41"/>
      <c r="AC346" s="41"/>
      <c r="AD346" s="41"/>
      <c r="AE346" s="41"/>
      <c r="AF346" s="41"/>
      <c r="AG346" s="41"/>
      <c r="AH346" s="41"/>
      <c r="AI346" s="41"/>
      <c r="AJ346" s="41"/>
      <c r="AK346" s="41"/>
      <c r="AL346" s="41"/>
      <c r="AM346" s="41"/>
      <c r="AN346" s="41"/>
      <c r="AO346" s="41"/>
      <c r="AP346" s="41"/>
      <c r="AQ346" s="41"/>
      <c r="AR346" s="41"/>
      <c r="AS346" s="41"/>
    </row>
    <row r="347" spans="1:45" x14ac:dyDescent="0.25">
      <c r="A347" s="41"/>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c r="AA347" s="41"/>
      <c r="AB347" s="41"/>
      <c r="AC347" s="41"/>
      <c r="AD347" s="41"/>
      <c r="AE347" s="41"/>
      <c r="AF347" s="41"/>
      <c r="AG347" s="41"/>
      <c r="AH347" s="41"/>
      <c r="AI347" s="41"/>
      <c r="AJ347" s="41"/>
      <c r="AK347" s="41"/>
      <c r="AL347" s="41"/>
      <c r="AM347" s="41"/>
      <c r="AN347" s="41"/>
      <c r="AO347" s="41"/>
      <c r="AP347" s="41"/>
      <c r="AQ347" s="41"/>
      <c r="AR347" s="41"/>
      <c r="AS347" s="41"/>
    </row>
    <row r="348" spans="1:45" x14ac:dyDescent="0.25">
      <c r="A348" s="41"/>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c r="AA348" s="41"/>
      <c r="AB348" s="41"/>
      <c r="AC348" s="41"/>
      <c r="AD348" s="41"/>
      <c r="AE348" s="41"/>
      <c r="AF348" s="41"/>
      <c r="AG348" s="41"/>
      <c r="AH348" s="41"/>
      <c r="AI348" s="41"/>
      <c r="AJ348" s="41"/>
      <c r="AK348" s="41"/>
      <c r="AL348" s="41"/>
      <c r="AM348" s="41"/>
      <c r="AN348" s="41"/>
      <c r="AO348" s="41"/>
      <c r="AP348" s="41"/>
      <c r="AQ348" s="41"/>
      <c r="AR348" s="41"/>
      <c r="AS348" s="41"/>
    </row>
    <row r="349" spans="1:45" x14ac:dyDescent="0.25">
      <c r="A349" s="41"/>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c r="AA349" s="41"/>
      <c r="AB349" s="41"/>
      <c r="AC349" s="41"/>
      <c r="AD349" s="41"/>
      <c r="AE349" s="41"/>
      <c r="AF349" s="41"/>
      <c r="AG349" s="41"/>
      <c r="AH349" s="41"/>
      <c r="AI349" s="41"/>
      <c r="AJ349" s="41"/>
      <c r="AK349" s="41"/>
      <c r="AL349" s="41"/>
      <c r="AM349" s="41"/>
      <c r="AN349" s="41"/>
      <c r="AO349" s="41"/>
      <c r="AP349" s="41"/>
      <c r="AQ349" s="41"/>
      <c r="AR349" s="41"/>
      <c r="AS349" s="41"/>
    </row>
    <row r="350" spans="1:45" x14ac:dyDescent="0.25">
      <c r="A350" s="41"/>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c r="AA350" s="41"/>
      <c r="AB350" s="41"/>
      <c r="AC350" s="41"/>
      <c r="AD350" s="41"/>
      <c r="AE350" s="41"/>
      <c r="AF350" s="41"/>
      <c r="AG350" s="41"/>
      <c r="AH350" s="41"/>
      <c r="AI350" s="41"/>
      <c r="AJ350" s="41"/>
      <c r="AK350" s="41"/>
      <c r="AL350" s="41"/>
      <c r="AM350" s="41"/>
      <c r="AN350" s="41"/>
      <c r="AO350" s="41"/>
      <c r="AP350" s="41"/>
      <c r="AQ350" s="41"/>
      <c r="AR350" s="41"/>
      <c r="AS350" s="41"/>
    </row>
    <row r="351" spans="1:45" x14ac:dyDescent="0.25">
      <c r="A351" s="41"/>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c r="AA351" s="41"/>
      <c r="AB351" s="41"/>
      <c r="AC351" s="41"/>
      <c r="AD351" s="41"/>
      <c r="AE351" s="41"/>
      <c r="AF351" s="41"/>
      <c r="AG351" s="41"/>
      <c r="AH351" s="41"/>
      <c r="AI351" s="41"/>
      <c r="AJ351" s="41"/>
      <c r="AK351" s="41"/>
      <c r="AL351" s="41"/>
      <c r="AM351" s="41"/>
      <c r="AN351" s="41"/>
      <c r="AO351" s="41"/>
      <c r="AP351" s="41"/>
      <c r="AQ351" s="41"/>
      <c r="AR351" s="41"/>
      <c r="AS351" s="41"/>
    </row>
    <row r="352" spans="1:45" x14ac:dyDescent="0.25">
      <c r="A352" s="41"/>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c r="AA352" s="41"/>
      <c r="AB352" s="41"/>
      <c r="AC352" s="41"/>
      <c r="AD352" s="41"/>
      <c r="AE352" s="41"/>
      <c r="AF352" s="41"/>
      <c r="AG352" s="41"/>
      <c r="AH352" s="41"/>
      <c r="AI352" s="41"/>
      <c r="AJ352" s="41"/>
      <c r="AK352" s="41"/>
      <c r="AL352" s="41"/>
      <c r="AM352" s="41"/>
      <c r="AN352" s="41"/>
      <c r="AO352" s="41"/>
      <c r="AP352" s="41"/>
      <c r="AQ352" s="41"/>
      <c r="AR352" s="41"/>
      <c r="AS352" s="41"/>
    </row>
    <row r="353" spans="1:45" x14ac:dyDescent="0.25">
      <c r="A353" s="41"/>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c r="AA353" s="41"/>
      <c r="AB353" s="41"/>
      <c r="AC353" s="41"/>
      <c r="AD353" s="41"/>
      <c r="AE353" s="41"/>
      <c r="AF353" s="41"/>
      <c r="AG353" s="41"/>
      <c r="AH353" s="41"/>
      <c r="AI353" s="41"/>
      <c r="AJ353" s="41"/>
      <c r="AK353" s="41"/>
      <c r="AL353" s="41"/>
      <c r="AM353" s="41"/>
      <c r="AN353" s="41"/>
      <c r="AO353" s="41"/>
      <c r="AP353" s="41"/>
      <c r="AQ353" s="41"/>
      <c r="AR353" s="41"/>
      <c r="AS353" s="41"/>
    </row>
    <row r="354" spans="1:45" x14ac:dyDescent="0.25">
      <c r="A354" s="41"/>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c r="AA354" s="41"/>
      <c r="AB354" s="41"/>
      <c r="AC354" s="41"/>
      <c r="AD354" s="41"/>
      <c r="AE354" s="41"/>
      <c r="AF354" s="41"/>
      <c r="AG354" s="41"/>
      <c r="AH354" s="41"/>
      <c r="AI354" s="41"/>
      <c r="AJ354" s="41"/>
      <c r="AK354" s="41"/>
      <c r="AL354" s="41"/>
      <c r="AM354" s="41"/>
      <c r="AN354" s="41"/>
      <c r="AO354" s="41"/>
      <c r="AP354" s="41"/>
      <c r="AQ354" s="41"/>
      <c r="AR354" s="41"/>
      <c r="AS354" s="41"/>
    </row>
    <row r="355" spans="1:45" x14ac:dyDescent="0.25">
      <c r="A355" s="41"/>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c r="AA355" s="41"/>
      <c r="AB355" s="41"/>
      <c r="AC355" s="41"/>
      <c r="AD355" s="41"/>
      <c r="AE355" s="41"/>
      <c r="AF355" s="41"/>
      <c r="AG355" s="41"/>
      <c r="AH355" s="41"/>
      <c r="AI355" s="41"/>
      <c r="AJ355" s="41"/>
      <c r="AK355" s="41"/>
      <c r="AL355" s="41"/>
      <c r="AM355" s="41"/>
      <c r="AN355" s="41"/>
      <c r="AO355" s="41"/>
      <c r="AP355" s="41"/>
      <c r="AQ355" s="41"/>
      <c r="AR355" s="41"/>
      <c r="AS355" s="41"/>
    </row>
    <row r="356" spans="1:45" x14ac:dyDescent="0.25">
      <c r="A356" s="41"/>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c r="AA356" s="41"/>
      <c r="AB356" s="41"/>
      <c r="AC356" s="41"/>
      <c r="AD356" s="41"/>
      <c r="AE356" s="41"/>
      <c r="AF356" s="41"/>
      <c r="AG356" s="41"/>
      <c r="AH356" s="41"/>
      <c r="AI356" s="41"/>
      <c r="AJ356" s="41"/>
      <c r="AK356" s="41"/>
      <c r="AL356" s="41"/>
      <c r="AM356" s="41"/>
      <c r="AN356" s="41"/>
      <c r="AO356" s="41"/>
      <c r="AP356" s="41"/>
      <c r="AQ356" s="41"/>
      <c r="AR356" s="41"/>
      <c r="AS356" s="41"/>
    </row>
    <row r="357" spans="1:45" x14ac:dyDescent="0.25">
      <c r="A357" s="41"/>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c r="AA357" s="41"/>
      <c r="AB357" s="41"/>
      <c r="AC357" s="41"/>
      <c r="AD357" s="41"/>
      <c r="AE357" s="41"/>
      <c r="AF357" s="41"/>
      <c r="AG357" s="41"/>
      <c r="AH357" s="41"/>
      <c r="AI357" s="41"/>
      <c r="AJ357" s="41"/>
      <c r="AK357" s="41"/>
      <c r="AL357" s="41"/>
      <c r="AM357" s="41"/>
      <c r="AN357" s="41"/>
      <c r="AO357" s="41"/>
      <c r="AP357" s="41"/>
      <c r="AQ357" s="41"/>
      <c r="AR357" s="41"/>
      <c r="AS357" s="41"/>
    </row>
    <row r="358" spans="1:45" x14ac:dyDescent="0.25">
      <c r="A358" s="41"/>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c r="AA358" s="41"/>
      <c r="AB358" s="41"/>
      <c r="AC358" s="41"/>
      <c r="AD358" s="41"/>
      <c r="AE358" s="41"/>
      <c r="AF358" s="41"/>
      <c r="AG358" s="41"/>
      <c r="AH358" s="41"/>
      <c r="AI358" s="41"/>
      <c r="AJ358" s="41"/>
      <c r="AK358" s="41"/>
      <c r="AL358" s="41"/>
      <c r="AM358" s="41"/>
      <c r="AN358" s="41"/>
      <c r="AO358" s="41"/>
      <c r="AP358" s="41"/>
      <c r="AQ358" s="41"/>
      <c r="AR358" s="41"/>
      <c r="AS358" s="41"/>
    </row>
    <row r="359" spans="1:45" x14ac:dyDescent="0.25">
      <c r="A359" s="41"/>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c r="AA359" s="41"/>
      <c r="AB359" s="41"/>
      <c r="AC359" s="41"/>
      <c r="AD359" s="41"/>
      <c r="AE359" s="41"/>
      <c r="AF359" s="41"/>
      <c r="AG359" s="41"/>
      <c r="AH359" s="41"/>
      <c r="AI359" s="41"/>
      <c r="AJ359" s="41"/>
      <c r="AK359" s="41"/>
      <c r="AL359" s="41"/>
      <c r="AM359" s="41"/>
      <c r="AN359" s="41"/>
      <c r="AO359" s="41"/>
      <c r="AP359" s="41"/>
      <c r="AQ359" s="41"/>
      <c r="AR359" s="41"/>
      <c r="AS359" s="41"/>
    </row>
    <row r="360" spans="1:45" x14ac:dyDescent="0.25">
      <c r="A360" s="41"/>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c r="AA360" s="41"/>
      <c r="AB360" s="41"/>
      <c r="AC360" s="41"/>
      <c r="AD360" s="41"/>
      <c r="AE360" s="41"/>
      <c r="AF360" s="41"/>
      <c r="AG360" s="41"/>
      <c r="AH360" s="41"/>
      <c r="AI360" s="41"/>
      <c r="AJ360" s="41"/>
      <c r="AK360" s="41"/>
      <c r="AL360" s="41"/>
      <c r="AM360" s="41"/>
      <c r="AN360" s="41"/>
      <c r="AO360" s="41"/>
      <c r="AP360" s="41"/>
      <c r="AQ360" s="41"/>
      <c r="AR360" s="41"/>
      <c r="AS360" s="41"/>
    </row>
    <row r="361" spans="1:45" x14ac:dyDescent="0.25">
      <c r="A361" s="41"/>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c r="AA361" s="41"/>
      <c r="AB361" s="41"/>
      <c r="AC361" s="41"/>
      <c r="AD361" s="41"/>
      <c r="AE361" s="41"/>
      <c r="AF361" s="41"/>
      <c r="AG361" s="41"/>
      <c r="AH361" s="41"/>
      <c r="AI361" s="41"/>
      <c r="AJ361" s="41"/>
      <c r="AK361" s="41"/>
      <c r="AL361" s="41"/>
      <c r="AM361" s="41"/>
      <c r="AN361" s="41"/>
      <c r="AO361" s="41"/>
      <c r="AP361" s="41"/>
      <c r="AQ361" s="41"/>
      <c r="AR361" s="41"/>
      <c r="AS361" s="41"/>
    </row>
    <row r="362" spans="1:45" x14ac:dyDescent="0.25">
      <c r="A362" s="41"/>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c r="AA362" s="41"/>
      <c r="AB362" s="41"/>
      <c r="AC362" s="41"/>
      <c r="AD362" s="41"/>
      <c r="AE362" s="41"/>
      <c r="AF362" s="41"/>
      <c r="AG362" s="41"/>
      <c r="AH362" s="41"/>
      <c r="AI362" s="41"/>
      <c r="AJ362" s="41"/>
      <c r="AK362" s="41"/>
      <c r="AL362" s="41"/>
      <c r="AM362" s="41"/>
      <c r="AN362" s="41"/>
      <c r="AO362" s="41"/>
      <c r="AP362" s="41"/>
      <c r="AQ362" s="41"/>
      <c r="AR362" s="41"/>
      <c r="AS362" s="41"/>
    </row>
    <row r="363" spans="1:45" x14ac:dyDescent="0.25">
      <c r="A363" s="41"/>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c r="AA363" s="41"/>
      <c r="AB363" s="41"/>
      <c r="AC363" s="41"/>
      <c r="AD363" s="41"/>
      <c r="AE363" s="41"/>
      <c r="AF363" s="41"/>
      <c r="AG363" s="41"/>
      <c r="AH363" s="41"/>
      <c r="AI363" s="41"/>
      <c r="AJ363" s="41"/>
      <c r="AK363" s="41"/>
      <c r="AL363" s="41"/>
      <c r="AM363" s="41"/>
      <c r="AN363" s="41"/>
      <c r="AO363" s="41"/>
      <c r="AP363" s="41"/>
      <c r="AQ363" s="41"/>
      <c r="AR363" s="41"/>
      <c r="AS363" s="41"/>
    </row>
    <row r="364" spans="1:45" x14ac:dyDescent="0.25">
      <c r="A364" s="41"/>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c r="AA364" s="41"/>
      <c r="AB364" s="41"/>
      <c r="AC364" s="41"/>
      <c r="AD364" s="41"/>
      <c r="AE364" s="41"/>
      <c r="AF364" s="41"/>
      <c r="AG364" s="41"/>
      <c r="AH364" s="41"/>
      <c r="AI364" s="41"/>
      <c r="AJ364" s="41"/>
      <c r="AK364" s="41"/>
      <c r="AL364" s="41"/>
      <c r="AM364" s="41"/>
      <c r="AN364" s="41"/>
      <c r="AO364" s="41"/>
      <c r="AP364" s="41"/>
      <c r="AQ364" s="41"/>
      <c r="AR364" s="41"/>
      <c r="AS364" s="41"/>
    </row>
    <row r="365" spans="1:45" x14ac:dyDescent="0.25">
      <c r="A365" s="41"/>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c r="AA365" s="41"/>
      <c r="AB365" s="41"/>
      <c r="AC365" s="41"/>
      <c r="AD365" s="41"/>
      <c r="AE365" s="41"/>
      <c r="AF365" s="41"/>
      <c r="AG365" s="41"/>
      <c r="AH365" s="41"/>
      <c r="AI365" s="41"/>
      <c r="AJ365" s="41"/>
      <c r="AK365" s="41"/>
      <c r="AL365" s="41"/>
      <c r="AM365" s="41"/>
      <c r="AN365" s="41"/>
      <c r="AO365" s="41"/>
      <c r="AP365" s="41"/>
      <c r="AQ365" s="41"/>
      <c r="AR365" s="41"/>
      <c r="AS365" s="41"/>
    </row>
    <row r="366" spans="1:45" x14ac:dyDescent="0.25">
      <c r="A366" s="41"/>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c r="AA366" s="41"/>
      <c r="AB366" s="41"/>
      <c r="AC366" s="41"/>
      <c r="AD366" s="41"/>
      <c r="AE366" s="41"/>
      <c r="AF366" s="41"/>
      <c r="AG366" s="41"/>
      <c r="AH366" s="41"/>
      <c r="AI366" s="41"/>
      <c r="AJ366" s="41"/>
      <c r="AK366" s="41"/>
      <c r="AL366" s="41"/>
      <c r="AM366" s="41"/>
      <c r="AN366" s="41"/>
      <c r="AO366" s="41"/>
      <c r="AP366" s="41"/>
      <c r="AQ366" s="41"/>
      <c r="AR366" s="41"/>
      <c r="AS366" s="41"/>
    </row>
    <row r="367" spans="1:45" x14ac:dyDescent="0.25">
      <c r="A367" s="41"/>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c r="AA367" s="41"/>
      <c r="AB367" s="41"/>
      <c r="AC367" s="41"/>
      <c r="AD367" s="41"/>
      <c r="AE367" s="41"/>
      <c r="AF367" s="41"/>
      <c r="AG367" s="41"/>
      <c r="AH367" s="41"/>
      <c r="AI367" s="41"/>
      <c r="AJ367" s="41"/>
      <c r="AK367" s="41"/>
      <c r="AL367" s="41"/>
      <c r="AM367" s="41"/>
      <c r="AN367" s="41"/>
      <c r="AO367" s="41"/>
      <c r="AP367" s="41"/>
      <c r="AQ367" s="41"/>
      <c r="AR367" s="41"/>
      <c r="AS367" s="41"/>
    </row>
    <row r="368" spans="1:45" x14ac:dyDescent="0.25">
      <c r="A368" s="41"/>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c r="AA368" s="41"/>
      <c r="AB368" s="41"/>
      <c r="AC368" s="41"/>
      <c r="AD368" s="41"/>
      <c r="AE368" s="41"/>
      <c r="AF368" s="41"/>
      <c r="AG368" s="41"/>
      <c r="AH368" s="41"/>
      <c r="AI368" s="41"/>
      <c r="AJ368" s="41"/>
      <c r="AK368" s="41"/>
      <c r="AL368" s="41"/>
      <c r="AM368" s="41"/>
      <c r="AN368" s="41"/>
      <c r="AO368" s="41"/>
      <c r="AP368" s="41"/>
      <c r="AQ368" s="41"/>
      <c r="AR368" s="41"/>
      <c r="AS368" s="41"/>
    </row>
    <row r="369" spans="1:45" x14ac:dyDescent="0.25">
      <c r="A369" s="41"/>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c r="AA369" s="41"/>
      <c r="AB369" s="41"/>
      <c r="AC369" s="41"/>
      <c r="AD369" s="41"/>
      <c r="AE369" s="41"/>
      <c r="AF369" s="41"/>
      <c r="AG369" s="41"/>
      <c r="AH369" s="41"/>
      <c r="AI369" s="41"/>
      <c r="AJ369" s="41"/>
      <c r="AK369" s="41"/>
      <c r="AL369" s="41"/>
      <c r="AM369" s="41"/>
      <c r="AN369" s="41"/>
      <c r="AO369" s="41"/>
      <c r="AP369" s="41"/>
      <c r="AQ369" s="41"/>
      <c r="AR369" s="41"/>
      <c r="AS369" s="41"/>
    </row>
    <row r="370" spans="1:45" x14ac:dyDescent="0.25">
      <c r="A370" s="41"/>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c r="AA370" s="41"/>
      <c r="AB370" s="41"/>
      <c r="AC370" s="41"/>
      <c r="AD370" s="41"/>
      <c r="AE370" s="41"/>
      <c r="AF370" s="41"/>
      <c r="AG370" s="41"/>
      <c r="AH370" s="41"/>
      <c r="AI370" s="41"/>
      <c r="AJ370" s="41"/>
      <c r="AK370" s="41"/>
      <c r="AL370" s="41"/>
      <c r="AM370" s="41"/>
      <c r="AN370" s="41"/>
      <c r="AO370" s="41"/>
      <c r="AP370" s="41"/>
      <c r="AQ370" s="41"/>
      <c r="AR370" s="41"/>
      <c r="AS370" s="41"/>
    </row>
    <row r="371" spans="1:45" x14ac:dyDescent="0.25">
      <c r="A371" s="41"/>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c r="AA371" s="41"/>
      <c r="AB371" s="41"/>
      <c r="AC371" s="41"/>
      <c r="AD371" s="41"/>
      <c r="AE371" s="41"/>
      <c r="AF371" s="41"/>
      <c r="AG371" s="41"/>
      <c r="AH371" s="41"/>
      <c r="AI371" s="41"/>
      <c r="AJ371" s="41"/>
      <c r="AK371" s="41"/>
      <c r="AL371" s="41"/>
      <c r="AM371" s="41"/>
      <c r="AN371" s="41"/>
      <c r="AO371" s="41"/>
      <c r="AP371" s="41"/>
      <c r="AQ371" s="41"/>
      <c r="AR371" s="41"/>
      <c r="AS371" s="41"/>
    </row>
    <row r="372" spans="1:45" x14ac:dyDescent="0.25">
      <c r="A372" s="41"/>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c r="AA372" s="41"/>
      <c r="AB372" s="41"/>
      <c r="AC372" s="41"/>
      <c r="AD372" s="41"/>
      <c r="AE372" s="41"/>
      <c r="AF372" s="41"/>
      <c r="AG372" s="41"/>
      <c r="AH372" s="41"/>
      <c r="AI372" s="41"/>
      <c r="AJ372" s="41"/>
      <c r="AK372" s="41"/>
      <c r="AL372" s="41"/>
      <c r="AM372" s="41"/>
      <c r="AN372" s="41"/>
      <c r="AO372" s="41"/>
      <c r="AP372" s="41"/>
      <c r="AQ372" s="41"/>
      <c r="AR372" s="41"/>
      <c r="AS372" s="41"/>
    </row>
    <row r="373" spans="1:45" x14ac:dyDescent="0.25">
      <c r="A373" s="41"/>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c r="AA373" s="41"/>
      <c r="AB373" s="41"/>
      <c r="AC373" s="41"/>
      <c r="AD373" s="41"/>
      <c r="AE373" s="41"/>
      <c r="AF373" s="41"/>
      <c r="AG373" s="41"/>
      <c r="AH373" s="41"/>
      <c r="AI373" s="41"/>
      <c r="AJ373" s="41"/>
      <c r="AK373" s="41"/>
      <c r="AL373" s="41"/>
      <c r="AM373" s="41"/>
      <c r="AN373" s="41"/>
      <c r="AO373" s="41"/>
      <c r="AP373" s="41"/>
      <c r="AQ373" s="41"/>
      <c r="AR373" s="41"/>
      <c r="AS373" s="41"/>
    </row>
    <row r="374" spans="1:45" x14ac:dyDescent="0.25">
      <c r="A374" s="41"/>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c r="AA374" s="41"/>
      <c r="AB374" s="41"/>
      <c r="AC374" s="41"/>
      <c r="AD374" s="41"/>
      <c r="AE374" s="41"/>
      <c r="AF374" s="41"/>
      <c r="AG374" s="41"/>
      <c r="AH374" s="41"/>
      <c r="AI374" s="41"/>
      <c r="AJ374" s="41"/>
      <c r="AK374" s="41"/>
      <c r="AL374" s="41"/>
      <c r="AM374" s="41"/>
      <c r="AN374" s="41"/>
      <c r="AO374" s="41"/>
      <c r="AP374" s="41"/>
      <c r="AQ374" s="41"/>
      <c r="AR374" s="41"/>
      <c r="AS374" s="41"/>
    </row>
    <row r="375" spans="1:45" x14ac:dyDescent="0.25">
      <c r="A375" s="41"/>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c r="AA375" s="41"/>
      <c r="AB375" s="41"/>
      <c r="AC375" s="41"/>
      <c r="AD375" s="41"/>
      <c r="AE375" s="41"/>
      <c r="AF375" s="41"/>
      <c r="AG375" s="41"/>
      <c r="AH375" s="41"/>
      <c r="AI375" s="41"/>
      <c r="AJ375" s="41"/>
      <c r="AK375" s="41"/>
      <c r="AL375" s="41"/>
      <c r="AM375" s="41"/>
      <c r="AN375" s="41"/>
      <c r="AO375" s="41"/>
      <c r="AP375" s="41"/>
      <c r="AQ375" s="41"/>
      <c r="AR375" s="41"/>
      <c r="AS375" s="41"/>
    </row>
    <row r="376" spans="1:45" x14ac:dyDescent="0.25">
      <c r="A376" s="41"/>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c r="AA376" s="41"/>
      <c r="AB376" s="41"/>
      <c r="AC376" s="41"/>
      <c r="AD376" s="41"/>
      <c r="AE376" s="41"/>
      <c r="AF376" s="41"/>
      <c r="AG376" s="41"/>
      <c r="AH376" s="41"/>
      <c r="AI376" s="41"/>
      <c r="AJ376" s="41"/>
      <c r="AK376" s="41"/>
      <c r="AL376" s="41"/>
      <c r="AM376" s="41"/>
      <c r="AN376" s="41"/>
      <c r="AO376" s="41"/>
      <c r="AP376" s="41"/>
      <c r="AQ376" s="41"/>
      <c r="AR376" s="41"/>
      <c r="AS376" s="41"/>
    </row>
    <row r="377" spans="1:45" x14ac:dyDescent="0.25">
      <c r="A377" s="41"/>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c r="AA377" s="41"/>
      <c r="AB377" s="41"/>
      <c r="AC377" s="41"/>
      <c r="AD377" s="41"/>
      <c r="AE377" s="41"/>
      <c r="AF377" s="41"/>
      <c r="AG377" s="41"/>
      <c r="AH377" s="41"/>
      <c r="AI377" s="41"/>
      <c r="AJ377" s="41"/>
      <c r="AK377" s="41"/>
      <c r="AL377" s="41"/>
      <c r="AM377" s="41"/>
      <c r="AN377" s="41"/>
      <c r="AO377" s="41"/>
      <c r="AP377" s="41"/>
      <c r="AQ377" s="41"/>
      <c r="AR377" s="41"/>
      <c r="AS377" s="41"/>
    </row>
    <row r="378" spans="1:45" x14ac:dyDescent="0.25">
      <c r="A378" s="41"/>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c r="AA378" s="41"/>
      <c r="AB378" s="41"/>
      <c r="AC378" s="41"/>
      <c r="AD378" s="41"/>
      <c r="AE378" s="41"/>
      <c r="AF378" s="41"/>
      <c r="AG378" s="41"/>
      <c r="AH378" s="41"/>
      <c r="AI378" s="41"/>
      <c r="AJ378" s="41"/>
      <c r="AK378" s="41"/>
      <c r="AL378" s="41"/>
      <c r="AM378" s="41"/>
      <c r="AN378" s="41"/>
      <c r="AO378" s="41"/>
      <c r="AP378" s="41"/>
      <c r="AQ378" s="41"/>
      <c r="AR378" s="41"/>
      <c r="AS378" s="41"/>
    </row>
    <row r="379" spans="1:45" x14ac:dyDescent="0.25">
      <c r="A379" s="41"/>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c r="AA379" s="41"/>
      <c r="AB379" s="41"/>
      <c r="AC379" s="41"/>
      <c r="AD379" s="41"/>
      <c r="AE379" s="41"/>
      <c r="AF379" s="41"/>
      <c r="AG379" s="41"/>
      <c r="AH379" s="41"/>
      <c r="AI379" s="41"/>
      <c r="AJ379" s="41"/>
      <c r="AK379" s="41"/>
      <c r="AL379" s="41"/>
      <c r="AM379" s="41"/>
      <c r="AN379" s="41"/>
      <c r="AO379" s="41"/>
      <c r="AP379" s="41"/>
      <c r="AQ379" s="41"/>
      <c r="AR379" s="41"/>
      <c r="AS379" s="41"/>
    </row>
    <row r="380" spans="1:45" x14ac:dyDescent="0.25">
      <c r="A380" s="41"/>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c r="AA380" s="41"/>
      <c r="AB380" s="41"/>
      <c r="AC380" s="41"/>
      <c r="AD380" s="41"/>
      <c r="AE380" s="41"/>
      <c r="AF380" s="41"/>
      <c r="AG380" s="41"/>
      <c r="AH380" s="41"/>
      <c r="AI380" s="41"/>
      <c r="AJ380" s="41"/>
      <c r="AK380" s="41"/>
      <c r="AL380" s="41"/>
      <c r="AM380" s="41"/>
      <c r="AN380" s="41"/>
      <c r="AO380" s="41"/>
      <c r="AP380" s="41"/>
      <c r="AQ380" s="41"/>
      <c r="AR380" s="41"/>
      <c r="AS380" s="41"/>
    </row>
    <row r="381" spans="1:45" x14ac:dyDescent="0.25">
      <c r="A381" s="41"/>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c r="AA381" s="41"/>
      <c r="AB381" s="41"/>
      <c r="AC381" s="41"/>
      <c r="AD381" s="41"/>
      <c r="AE381" s="41"/>
      <c r="AF381" s="41"/>
      <c r="AG381" s="41"/>
      <c r="AH381" s="41"/>
      <c r="AI381" s="41"/>
      <c r="AJ381" s="41"/>
      <c r="AK381" s="41"/>
      <c r="AL381" s="41"/>
      <c r="AM381" s="41"/>
      <c r="AN381" s="41"/>
      <c r="AO381" s="41"/>
      <c r="AP381" s="41"/>
      <c r="AQ381" s="41"/>
      <c r="AR381" s="41"/>
      <c r="AS381" s="41"/>
    </row>
    <row r="382" spans="1:45" x14ac:dyDescent="0.25">
      <c r="A382" s="41"/>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c r="AA382" s="41"/>
      <c r="AB382" s="41"/>
      <c r="AC382" s="41"/>
      <c r="AD382" s="41"/>
      <c r="AE382" s="41"/>
      <c r="AF382" s="41"/>
      <c r="AG382" s="41"/>
      <c r="AH382" s="41"/>
      <c r="AI382" s="41"/>
      <c r="AJ382" s="41"/>
      <c r="AK382" s="41"/>
      <c r="AL382" s="41"/>
      <c r="AM382" s="41"/>
      <c r="AN382" s="41"/>
      <c r="AO382" s="41"/>
      <c r="AP382" s="41"/>
      <c r="AQ382" s="41"/>
      <c r="AR382" s="41"/>
      <c r="AS382" s="41"/>
    </row>
    <row r="383" spans="1:45" x14ac:dyDescent="0.25">
      <c r="A383" s="41"/>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c r="AA383" s="41"/>
      <c r="AB383" s="41"/>
      <c r="AC383" s="41"/>
      <c r="AD383" s="41"/>
      <c r="AE383" s="41"/>
      <c r="AF383" s="41"/>
      <c r="AG383" s="41"/>
      <c r="AH383" s="41"/>
      <c r="AI383" s="41"/>
      <c r="AJ383" s="41"/>
      <c r="AK383" s="41"/>
      <c r="AL383" s="41"/>
      <c r="AM383" s="41"/>
      <c r="AN383" s="41"/>
      <c r="AO383" s="41"/>
      <c r="AP383" s="41"/>
      <c r="AQ383" s="41"/>
      <c r="AR383" s="41"/>
      <c r="AS383" s="41"/>
    </row>
    <row r="384" spans="1:45" x14ac:dyDescent="0.25">
      <c r="A384" s="41"/>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c r="AA384" s="41"/>
      <c r="AB384" s="41"/>
      <c r="AC384" s="41"/>
      <c r="AD384" s="41"/>
      <c r="AE384" s="41"/>
      <c r="AF384" s="41"/>
      <c r="AG384" s="41"/>
      <c r="AH384" s="41"/>
      <c r="AI384" s="41"/>
      <c r="AJ384" s="41"/>
      <c r="AK384" s="41"/>
      <c r="AL384" s="41"/>
      <c r="AM384" s="41"/>
      <c r="AN384" s="41"/>
      <c r="AO384" s="41"/>
      <c r="AP384" s="41"/>
      <c r="AQ384" s="41"/>
      <c r="AR384" s="41"/>
      <c r="AS384" s="41"/>
    </row>
    <row r="385" spans="1:45" x14ac:dyDescent="0.25">
      <c r="A385" s="41"/>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c r="AA385" s="41"/>
      <c r="AB385" s="41"/>
      <c r="AC385" s="41"/>
      <c r="AD385" s="41"/>
      <c r="AE385" s="41"/>
      <c r="AF385" s="41"/>
      <c r="AG385" s="41"/>
      <c r="AH385" s="41"/>
      <c r="AI385" s="41"/>
      <c r="AJ385" s="41"/>
      <c r="AK385" s="41"/>
      <c r="AL385" s="41"/>
      <c r="AM385" s="41"/>
      <c r="AN385" s="41"/>
      <c r="AO385" s="41"/>
      <c r="AP385" s="41"/>
      <c r="AQ385" s="41"/>
      <c r="AR385" s="41"/>
      <c r="AS385" s="41"/>
    </row>
    <row r="386" spans="1:45" x14ac:dyDescent="0.25">
      <c r="A386" s="41"/>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c r="AA386" s="41"/>
      <c r="AB386" s="41"/>
      <c r="AC386" s="41"/>
      <c r="AD386" s="41"/>
      <c r="AE386" s="41"/>
      <c r="AF386" s="41"/>
      <c r="AG386" s="41"/>
      <c r="AH386" s="41"/>
      <c r="AI386" s="41"/>
      <c r="AJ386" s="41"/>
      <c r="AK386" s="41"/>
      <c r="AL386" s="41"/>
      <c r="AM386" s="41"/>
      <c r="AN386" s="41"/>
      <c r="AO386" s="41"/>
      <c r="AP386" s="41"/>
      <c r="AQ386" s="41"/>
      <c r="AR386" s="41"/>
      <c r="AS386" s="41"/>
    </row>
    <row r="387" spans="1:45" x14ac:dyDescent="0.25">
      <c r="A387" s="41"/>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c r="AA387" s="41"/>
      <c r="AB387" s="41"/>
      <c r="AC387" s="41"/>
      <c r="AD387" s="41"/>
      <c r="AE387" s="41"/>
      <c r="AF387" s="41"/>
      <c r="AG387" s="41"/>
      <c r="AH387" s="41"/>
      <c r="AI387" s="41"/>
      <c r="AJ387" s="41"/>
      <c r="AK387" s="41"/>
      <c r="AL387" s="41"/>
      <c r="AM387" s="41"/>
      <c r="AN387" s="41"/>
      <c r="AO387" s="41"/>
      <c r="AP387" s="41"/>
      <c r="AQ387" s="41"/>
      <c r="AR387" s="41"/>
      <c r="AS387" s="41"/>
    </row>
    <row r="388" spans="1:45" x14ac:dyDescent="0.25">
      <c r="A388" s="41"/>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c r="AA388" s="41"/>
      <c r="AB388" s="41"/>
      <c r="AC388" s="41"/>
      <c r="AD388" s="41"/>
      <c r="AE388" s="41"/>
      <c r="AF388" s="41"/>
      <c r="AG388" s="41"/>
      <c r="AH388" s="41"/>
      <c r="AI388" s="41"/>
      <c r="AJ388" s="41"/>
      <c r="AK388" s="41"/>
      <c r="AL388" s="41"/>
      <c r="AM388" s="41"/>
      <c r="AN388" s="41"/>
      <c r="AO388" s="41"/>
      <c r="AP388" s="41"/>
      <c r="AQ388" s="41"/>
      <c r="AR388" s="41"/>
      <c r="AS388" s="41"/>
    </row>
    <row r="389" spans="1:45" x14ac:dyDescent="0.25">
      <c r="A389" s="41"/>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c r="AA389" s="41"/>
      <c r="AB389" s="41"/>
      <c r="AC389" s="41"/>
      <c r="AD389" s="41"/>
      <c r="AE389" s="41"/>
      <c r="AF389" s="41"/>
      <c r="AG389" s="41"/>
      <c r="AH389" s="41"/>
      <c r="AI389" s="41"/>
      <c r="AJ389" s="41"/>
      <c r="AK389" s="41"/>
      <c r="AL389" s="41"/>
      <c r="AM389" s="41"/>
      <c r="AN389" s="41"/>
      <c r="AO389" s="41"/>
      <c r="AP389" s="41"/>
      <c r="AQ389" s="41"/>
      <c r="AR389" s="41"/>
      <c r="AS389" s="41"/>
    </row>
    <row r="390" spans="1:45" x14ac:dyDescent="0.25">
      <c r="A390" s="41"/>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c r="AA390" s="41"/>
      <c r="AB390" s="41"/>
      <c r="AC390" s="41"/>
      <c r="AD390" s="41"/>
      <c r="AE390" s="41"/>
      <c r="AF390" s="41"/>
      <c r="AG390" s="41"/>
      <c r="AH390" s="41"/>
      <c r="AI390" s="41"/>
      <c r="AJ390" s="41"/>
      <c r="AK390" s="41"/>
      <c r="AL390" s="41"/>
      <c r="AM390" s="41"/>
      <c r="AN390" s="41"/>
      <c r="AO390" s="41"/>
      <c r="AP390" s="41"/>
      <c r="AQ390" s="41"/>
      <c r="AR390" s="41"/>
      <c r="AS390" s="41"/>
    </row>
    <row r="391" spans="1:45" x14ac:dyDescent="0.25">
      <c r="A391" s="41"/>
      <c r="J391" s="41"/>
      <c r="K391" s="41"/>
      <c r="L391" s="41"/>
      <c r="M391" s="41"/>
      <c r="N391" s="41"/>
      <c r="O391" s="41"/>
      <c r="P391" s="41"/>
      <c r="Q391" s="41"/>
      <c r="R391" s="41"/>
      <c r="S391" s="41"/>
      <c r="T391" s="41"/>
      <c r="U391" s="41"/>
      <c r="V391" s="41"/>
      <c r="W391" s="41"/>
      <c r="X391" s="41"/>
      <c r="Y391" s="41"/>
      <c r="Z391" s="41"/>
      <c r="AA391" s="41"/>
      <c r="AB391" s="41"/>
      <c r="AC391" s="41"/>
      <c r="AD391" s="41"/>
      <c r="AE391" s="41"/>
      <c r="AF391" s="41"/>
      <c r="AG391" s="41"/>
      <c r="AH391" s="41"/>
      <c r="AI391" s="41"/>
      <c r="AJ391" s="41"/>
      <c r="AK391" s="41"/>
      <c r="AL391" s="41"/>
      <c r="AM391" s="41"/>
      <c r="AN391" s="41"/>
      <c r="AO391" s="41"/>
      <c r="AP391" s="41"/>
      <c r="AQ391" s="41"/>
      <c r="AR391" s="41"/>
      <c r="AS391" s="41"/>
    </row>
    <row r="392" spans="1:45" x14ac:dyDescent="0.25">
      <c r="A392" s="41"/>
      <c r="J392" s="41"/>
      <c r="K392" s="41"/>
      <c r="L392" s="41"/>
      <c r="M392" s="41"/>
      <c r="N392" s="41"/>
      <c r="O392" s="41"/>
      <c r="P392" s="41"/>
      <c r="Q392" s="41"/>
      <c r="R392" s="41"/>
      <c r="S392" s="41"/>
      <c r="T392" s="41"/>
      <c r="U392" s="41"/>
      <c r="V392" s="41"/>
      <c r="W392" s="41"/>
      <c r="X392" s="41"/>
      <c r="Y392" s="41"/>
      <c r="Z392" s="41"/>
      <c r="AA392" s="41"/>
      <c r="AB392" s="41"/>
      <c r="AC392" s="41"/>
      <c r="AD392" s="41"/>
      <c r="AE392" s="41"/>
      <c r="AF392" s="41"/>
      <c r="AG392" s="41"/>
      <c r="AH392" s="41"/>
      <c r="AI392" s="41"/>
      <c r="AJ392" s="41"/>
      <c r="AK392" s="41"/>
      <c r="AL392" s="41"/>
      <c r="AM392" s="41"/>
      <c r="AN392" s="41"/>
      <c r="AO392" s="41"/>
      <c r="AP392" s="41"/>
      <c r="AQ392" s="41"/>
      <c r="AR392" s="41"/>
      <c r="AS392" s="41"/>
    </row>
    <row r="393" spans="1:45" x14ac:dyDescent="0.25">
      <c r="A393" s="41"/>
      <c r="J393" s="41"/>
      <c r="K393" s="41"/>
      <c r="L393" s="41"/>
      <c r="M393" s="41"/>
      <c r="N393" s="41"/>
      <c r="O393" s="41"/>
      <c r="P393" s="41"/>
      <c r="Q393" s="41"/>
      <c r="R393" s="41"/>
      <c r="S393" s="41"/>
      <c r="T393" s="41"/>
      <c r="U393" s="41"/>
      <c r="V393" s="41"/>
      <c r="W393" s="41"/>
      <c r="X393" s="41"/>
      <c r="Y393" s="41"/>
      <c r="Z393" s="41"/>
      <c r="AA393" s="41"/>
      <c r="AB393" s="41"/>
      <c r="AC393" s="41"/>
      <c r="AD393" s="41"/>
      <c r="AE393" s="41"/>
      <c r="AF393" s="41"/>
      <c r="AG393" s="41"/>
      <c r="AH393" s="41"/>
      <c r="AI393" s="41"/>
      <c r="AJ393" s="41"/>
      <c r="AK393" s="41"/>
      <c r="AL393" s="41"/>
      <c r="AM393" s="41"/>
      <c r="AN393" s="41"/>
      <c r="AO393" s="41"/>
      <c r="AP393" s="41"/>
      <c r="AQ393" s="41"/>
      <c r="AR393" s="41"/>
      <c r="AS393" s="41"/>
    </row>
    <row r="394" spans="1:45" x14ac:dyDescent="0.25">
      <c r="A394" s="41"/>
      <c r="J394" s="41"/>
      <c r="K394" s="41"/>
      <c r="L394" s="41"/>
      <c r="M394" s="41"/>
      <c r="N394" s="41"/>
      <c r="O394" s="41"/>
      <c r="P394" s="41"/>
      <c r="Q394" s="41"/>
      <c r="R394" s="41"/>
      <c r="S394" s="41"/>
      <c r="T394" s="41"/>
      <c r="U394" s="41"/>
      <c r="V394" s="41"/>
      <c r="W394" s="41"/>
      <c r="X394" s="41"/>
      <c r="Y394" s="41"/>
      <c r="Z394" s="41"/>
      <c r="AA394" s="41"/>
      <c r="AB394" s="41"/>
      <c r="AC394" s="41"/>
      <c r="AD394" s="41"/>
      <c r="AE394" s="41"/>
      <c r="AF394" s="41"/>
      <c r="AG394" s="41"/>
      <c r="AH394" s="41"/>
      <c r="AI394" s="41"/>
      <c r="AJ394" s="41"/>
      <c r="AK394" s="41"/>
      <c r="AL394" s="41"/>
      <c r="AM394" s="41"/>
      <c r="AN394" s="41"/>
      <c r="AO394" s="41"/>
      <c r="AP394" s="41"/>
      <c r="AQ394" s="41"/>
      <c r="AR394" s="41"/>
      <c r="AS394" s="41"/>
    </row>
    <row r="395" spans="1:45" x14ac:dyDescent="0.25">
      <c r="A395" s="41"/>
      <c r="J395" s="41"/>
      <c r="K395" s="41"/>
      <c r="L395" s="41"/>
      <c r="M395" s="41"/>
      <c r="N395" s="41"/>
      <c r="O395" s="41"/>
      <c r="P395" s="41"/>
      <c r="Q395" s="41"/>
      <c r="R395" s="41"/>
      <c r="S395" s="41"/>
      <c r="T395" s="41"/>
      <c r="U395" s="41"/>
      <c r="V395" s="41"/>
      <c r="W395" s="41"/>
      <c r="X395" s="41"/>
      <c r="Y395" s="41"/>
      <c r="Z395" s="41"/>
      <c r="AA395" s="41"/>
      <c r="AB395" s="41"/>
      <c r="AC395" s="41"/>
      <c r="AD395" s="41"/>
      <c r="AE395" s="41"/>
      <c r="AF395" s="41"/>
      <c r="AG395" s="41"/>
      <c r="AH395" s="41"/>
      <c r="AI395" s="41"/>
      <c r="AJ395" s="41"/>
      <c r="AK395" s="41"/>
      <c r="AL395" s="41"/>
      <c r="AM395" s="41"/>
      <c r="AN395" s="41"/>
      <c r="AO395" s="41"/>
      <c r="AP395" s="41"/>
      <c r="AQ395" s="41"/>
      <c r="AR395" s="41"/>
      <c r="AS395" s="41"/>
    </row>
    <row r="396" spans="1:45" x14ac:dyDescent="0.25">
      <c r="A396" s="41"/>
      <c r="J396" s="41"/>
      <c r="K396" s="41"/>
      <c r="L396" s="41"/>
      <c r="M396" s="41"/>
      <c r="N396" s="41"/>
      <c r="O396" s="41"/>
      <c r="P396" s="41"/>
      <c r="Q396" s="41"/>
      <c r="R396" s="41"/>
      <c r="S396" s="41"/>
      <c r="T396" s="41"/>
      <c r="U396" s="41"/>
      <c r="V396" s="41"/>
      <c r="W396" s="41"/>
      <c r="X396" s="41"/>
      <c r="Y396" s="41"/>
      <c r="Z396" s="41"/>
      <c r="AA396" s="41"/>
      <c r="AB396" s="41"/>
      <c r="AC396" s="41"/>
      <c r="AD396" s="41"/>
      <c r="AE396" s="41"/>
      <c r="AF396" s="41"/>
      <c r="AG396" s="41"/>
      <c r="AH396" s="41"/>
      <c r="AI396" s="41"/>
      <c r="AJ396" s="41"/>
      <c r="AK396" s="41"/>
      <c r="AL396" s="41"/>
      <c r="AM396" s="41"/>
      <c r="AN396" s="41"/>
      <c r="AO396" s="41"/>
      <c r="AP396" s="41"/>
      <c r="AQ396" s="41"/>
      <c r="AR396" s="41"/>
      <c r="AS396" s="41"/>
    </row>
    <row r="397" spans="1:45" x14ac:dyDescent="0.25">
      <c r="A397" s="41"/>
      <c r="J397" s="41"/>
      <c r="K397" s="41"/>
      <c r="L397" s="41"/>
      <c r="M397" s="41"/>
      <c r="N397" s="41"/>
      <c r="O397" s="41"/>
      <c r="P397" s="41"/>
      <c r="Q397" s="41"/>
      <c r="R397" s="41"/>
      <c r="S397" s="41"/>
      <c r="T397" s="41"/>
      <c r="U397" s="41"/>
      <c r="V397" s="41"/>
      <c r="W397" s="41"/>
      <c r="X397" s="41"/>
      <c r="Y397" s="41"/>
      <c r="Z397" s="41"/>
      <c r="AA397" s="41"/>
      <c r="AB397" s="41"/>
      <c r="AC397" s="41"/>
      <c r="AD397" s="41"/>
      <c r="AE397" s="41"/>
      <c r="AF397" s="41"/>
      <c r="AG397" s="41"/>
      <c r="AH397" s="41"/>
      <c r="AI397" s="41"/>
      <c r="AJ397" s="41"/>
      <c r="AK397" s="41"/>
      <c r="AL397" s="41"/>
      <c r="AM397" s="41"/>
      <c r="AN397" s="41"/>
      <c r="AO397" s="41"/>
      <c r="AP397" s="41"/>
      <c r="AQ397" s="41"/>
      <c r="AR397" s="41"/>
      <c r="AS397" s="41"/>
    </row>
    <row r="398" spans="1:45" x14ac:dyDescent="0.25">
      <c r="A398" s="41"/>
      <c r="J398" s="41"/>
      <c r="K398" s="41"/>
      <c r="L398" s="41"/>
      <c r="M398" s="41"/>
      <c r="N398" s="41"/>
      <c r="O398" s="41"/>
      <c r="P398" s="41"/>
      <c r="Q398" s="41"/>
      <c r="R398" s="41"/>
      <c r="S398" s="41"/>
      <c r="T398" s="41"/>
      <c r="U398" s="41"/>
      <c r="V398" s="41"/>
      <c r="W398" s="41"/>
      <c r="X398" s="41"/>
      <c r="Y398" s="41"/>
      <c r="Z398" s="41"/>
      <c r="AA398" s="41"/>
      <c r="AB398" s="41"/>
      <c r="AC398" s="41"/>
      <c r="AD398" s="41"/>
      <c r="AE398" s="41"/>
      <c r="AF398" s="41"/>
      <c r="AG398" s="41"/>
      <c r="AH398" s="41"/>
      <c r="AI398" s="41"/>
      <c r="AJ398" s="41"/>
      <c r="AK398" s="41"/>
      <c r="AL398" s="41"/>
      <c r="AM398" s="41"/>
      <c r="AN398" s="41"/>
      <c r="AO398" s="41"/>
      <c r="AP398" s="41"/>
      <c r="AQ398" s="41"/>
      <c r="AR398" s="41"/>
      <c r="AS398" s="41"/>
    </row>
    <row r="399" spans="1:45" x14ac:dyDescent="0.25">
      <c r="A399" s="41"/>
      <c r="J399" s="41"/>
      <c r="K399" s="41"/>
      <c r="L399" s="41"/>
      <c r="M399" s="41"/>
      <c r="N399" s="41"/>
      <c r="O399" s="41"/>
      <c r="P399" s="41"/>
      <c r="Q399" s="41"/>
      <c r="R399" s="41"/>
      <c r="S399" s="41"/>
      <c r="T399" s="41"/>
      <c r="U399" s="41"/>
      <c r="V399" s="41"/>
      <c r="W399" s="41"/>
      <c r="X399" s="41"/>
      <c r="Y399" s="41"/>
      <c r="Z399" s="41"/>
      <c r="AA399" s="41"/>
      <c r="AB399" s="41"/>
      <c r="AC399" s="41"/>
      <c r="AD399" s="41"/>
      <c r="AE399" s="41"/>
      <c r="AF399" s="41"/>
      <c r="AG399" s="41"/>
      <c r="AH399" s="41"/>
      <c r="AI399" s="41"/>
      <c r="AJ399" s="41"/>
      <c r="AK399" s="41"/>
      <c r="AL399" s="41"/>
      <c r="AM399" s="41"/>
      <c r="AN399" s="41"/>
      <c r="AO399" s="41"/>
      <c r="AP399" s="41"/>
      <c r="AQ399" s="41"/>
      <c r="AR399" s="41"/>
      <c r="AS399" s="41"/>
    </row>
    <row r="400" spans="1:45" x14ac:dyDescent="0.25">
      <c r="A400" s="41"/>
      <c r="J400" s="41"/>
      <c r="K400" s="41"/>
      <c r="L400" s="41"/>
      <c r="M400" s="41"/>
      <c r="N400" s="41"/>
      <c r="O400" s="41"/>
      <c r="P400" s="41"/>
      <c r="Q400" s="41"/>
      <c r="R400" s="41"/>
      <c r="S400" s="41"/>
      <c r="T400" s="41"/>
      <c r="U400" s="41"/>
      <c r="V400" s="41"/>
      <c r="W400" s="41"/>
      <c r="X400" s="41"/>
      <c r="Y400" s="41"/>
      <c r="Z400" s="41"/>
      <c r="AA400" s="41"/>
      <c r="AB400" s="41"/>
      <c r="AC400" s="41"/>
      <c r="AD400" s="41"/>
      <c r="AE400" s="41"/>
      <c r="AF400" s="41"/>
      <c r="AG400" s="41"/>
      <c r="AH400" s="41"/>
      <c r="AI400" s="41"/>
      <c r="AJ400" s="41"/>
      <c r="AK400" s="41"/>
      <c r="AL400" s="41"/>
      <c r="AM400" s="41"/>
      <c r="AN400" s="41"/>
      <c r="AO400" s="41"/>
      <c r="AP400" s="41"/>
      <c r="AQ400" s="41"/>
      <c r="AR400" s="41"/>
      <c r="AS400" s="41"/>
    </row>
    <row r="401" spans="1:45" x14ac:dyDescent="0.25">
      <c r="A401" s="41"/>
      <c r="J401" s="41"/>
      <c r="K401" s="41"/>
      <c r="L401" s="41"/>
      <c r="M401" s="41"/>
      <c r="N401" s="41"/>
      <c r="O401" s="41"/>
      <c r="P401" s="41"/>
      <c r="Q401" s="41"/>
      <c r="R401" s="41"/>
      <c r="S401" s="41"/>
      <c r="T401" s="41"/>
      <c r="U401" s="41"/>
      <c r="V401" s="41"/>
      <c r="W401" s="41"/>
      <c r="X401" s="41"/>
      <c r="Y401" s="41"/>
      <c r="Z401" s="41"/>
      <c r="AA401" s="41"/>
      <c r="AB401" s="41"/>
      <c r="AC401" s="41"/>
      <c r="AD401" s="41"/>
      <c r="AE401" s="41"/>
      <c r="AF401" s="41"/>
      <c r="AG401" s="41"/>
      <c r="AH401" s="41"/>
      <c r="AI401" s="41"/>
      <c r="AJ401" s="41"/>
      <c r="AK401" s="41"/>
      <c r="AL401" s="41"/>
      <c r="AM401" s="41"/>
      <c r="AN401" s="41"/>
      <c r="AO401" s="41"/>
      <c r="AP401" s="41"/>
      <c r="AQ401" s="41"/>
      <c r="AR401" s="41"/>
      <c r="AS401" s="41"/>
    </row>
    <row r="402" spans="1:45" x14ac:dyDescent="0.25">
      <c r="A402" s="41"/>
      <c r="J402" s="41"/>
      <c r="K402" s="41"/>
      <c r="L402" s="41"/>
      <c r="M402" s="41"/>
      <c r="N402" s="41"/>
      <c r="O402" s="41"/>
      <c r="P402" s="41"/>
      <c r="Q402" s="41"/>
      <c r="R402" s="41"/>
      <c r="S402" s="41"/>
      <c r="T402" s="41"/>
      <c r="U402" s="41"/>
      <c r="V402" s="41"/>
      <c r="W402" s="41"/>
      <c r="X402" s="41"/>
      <c r="Y402" s="41"/>
      <c r="Z402" s="41"/>
      <c r="AA402" s="41"/>
      <c r="AB402" s="41"/>
      <c r="AC402" s="41"/>
      <c r="AD402" s="41"/>
      <c r="AE402" s="41"/>
      <c r="AF402" s="41"/>
      <c r="AG402" s="41"/>
      <c r="AH402" s="41"/>
      <c r="AI402" s="41"/>
      <c r="AJ402" s="41"/>
      <c r="AK402" s="41"/>
      <c r="AL402" s="41"/>
      <c r="AM402" s="41"/>
      <c r="AN402" s="41"/>
      <c r="AO402" s="41"/>
      <c r="AP402" s="41"/>
      <c r="AQ402" s="41"/>
      <c r="AR402" s="41"/>
      <c r="AS402" s="41"/>
    </row>
    <row r="403" spans="1:45" x14ac:dyDescent="0.25">
      <c r="A403" s="41"/>
      <c r="J403" s="41"/>
      <c r="K403" s="41"/>
      <c r="L403" s="41"/>
      <c r="M403" s="41"/>
      <c r="N403" s="41"/>
      <c r="O403" s="41"/>
      <c r="P403" s="41"/>
      <c r="Q403" s="41"/>
      <c r="R403" s="41"/>
      <c r="S403" s="41"/>
      <c r="T403" s="41"/>
      <c r="U403" s="41"/>
      <c r="V403" s="41"/>
      <c r="W403" s="41"/>
      <c r="X403" s="41"/>
      <c r="Y403" s="41"/>
      <c r="Z403" s="41"/>
      <c r="AA403" s="41"/>
      <c r="AB403" s="41"/>
      <c r="AC403" s="41"/>
      <c r="AD403" s="41"/>
      <c r="AE403" s="41"/>
      <c r="AF403" s="41"/>
      <c r="AG403" s="41"/>
      <c r="AH403" s="41"/>
      <c r="AI403" s="41"/>
      <c r="AJ403" s="41"/>
      <c r="AK403" s="41"/>
      <c r="AL403" s="41"/>
      <c r="AM403" s="41"/>
      <c r="AN403" s="41"/>
      <c r="AO403" s="41"/>
      <c r="AP403" s="41"/>
      <c r="AQ403" s="41"/>
      <c r="AR403" s="41"/>
      <c r="AS403" s="41"/>
    </row>
    <row r="404" spans="1:45" x14ac:dyDescent="0.25">
      <c r="A404" s="41"/>
      <c r="J404" s="41"/>
      <c r="K404" s="41"/>
      <c r="L404" s="41"/>
      <c r="M404" s="41"/>
      <c r="N404" s="41"/>
      <c r="O404" s="41"/>
      <c r="P404" s="41"/>
      <c r="Q404" s="41"/>
      <c r="R404" s="41"/>
      <c r="S404" s="41"/>
      <c r="T404" s="41"/>
      <c r="U404" s="41"/>
      <c r="V404" s="41"/>
      <c r="W404" s="41"/>
      <c r="X404" s="41"/>
      <c r="Y404" s="41"/>
      <c r="Z404" s="41"/>
      <c r="AA404" s="41"/>
      <c r="AB404" s="41"/>
      <c r="AC404" s="41"/>
      <c r="AD404" s="41"/>
      <c r="AE404" s="41"/>
      <c r="AF404" s="41"/>
      <c r="AG404" s="41"/>
      <c r="AH404" s="41"/>
      <c r="AI404" s="41"/>
      <c r="AJ404" s="41"/>
      <c r="AK404" s="41"/>
      <c r="AL404" s="41"/>
      <c r="AM404" s="41"/>
      <c r="AN404" s="41"/>
      <c r="AO404" s="41"/>
      <c r="AP404" s="41"/>
      <c r="AQ404" s="41"/>
      <c r="AR404" s="41"/>
      <c r="AS404" s="41"/>
    </row>
    <row r="405" spans="1:45" x14ac:dyDescent="0.25">
      <c r="A405" s="41"/>
      <c r="J405" s="41"/>
      <c r="K405" s="41"/>
      <c r="L405" s="41"/>
      <c r="M405" s="41"/>
      <c r="N405" s="41"/>
      <c r="O405" s="41"/>
      <c r="P405" s="41"/>
      <c r="Q405" s="41"/>
      <c r="R405" s="41"/>
      <c r="S405" s="41"/>
      <c r="T405" s="41"/>
      <c r="U405" s="41"/>
      <c r="V405" s="41"/>
      <c r="W405" s="41"/>
      <c r="X405" s="41"/>
      <c r="Y405" s="41"/>
      <c r="Z405" s="41"/>
      <c r="AA405" s="41"/>
      <c r="AB405" s="41"/>
      <c r="AC405" s="41"/>
      <c r="AD405" s="41"/>
      <c r="AE405" s="41"/>
      <c r="AF405" s="41"/>
      <c r="AG405" s="41"/>
      <c r="AH405" s="41"/>
      <c r="AI405" s="41"/>
      <c r="AJ405" s="41"/>
      <c r="AK405" s="41"/>
      <c r="AL405" s="41"/>
      <c r="AM405" s="41"/>
      <c r="AN405" s="41"/>
      <c r="AO405" s="41"/>
      <c r="AP405" s="41"/>
      <c r="AQ405" s="41"/>
      <c r="AR405" s="41"/>
      <c r="AS405" s="41"/>
    </row>
    <row r="406" spans="1:45" x14ac:dyDescent="0.25">
      <c r="A406" s="41"/>
      <c r="J406" s="41"/>
      <c r="K406" s="41"/>
      <c r="L406" s="41"/>
      <c r="M406" s="41"/>
      <c r="N406" s="41"/>
      <c r="O406" s="41"/>
      <c r="P406" s="41"/>
      <c r="Q406" s="41"/>
      <c r="R406" s="41"/>
      <c r="S406" s="41"/>
      <c r="T406" s="41"/>
      <c r="U406" s="41"/>
      <c r="V406" s="41"/>
      <c r="W406" s="41"/>
      <c r="X406" s="41"/>
      <c r="Y406" s="41"/>
      <c r="Z406" s="41"/>
      <c r="AA406" s="41"/>
      <c r="AB406" s="41"/>
      <c r="AC406" s="41"/>
      <c r="AD406" s="41"/>
      <c r="AE406" s="41"/>
      <c r="AF406" s="41"/>
      <c r="AG406" s="41"/>
      <c r="AH406" s="41"/>
      <c r="AI406" s="41"/>
      <c r="AJ406" s="41"/>
      <c r="AK406" s="41"/>
      <c r="AL406" s="41"/>
      <c r="AM406" s="41"/>
      <c r="AN406" s="41"/>
      <c r="AO406" s="41"/>
      <c r="AP406" s="41"/>
      <c r="AQ406" s="41"/>
      <c r="AR406" s="41"/>
      <c r="AS406" s="41"/>
    </row>
    <row r="407" spans="1:45" x14ac:dyDescent="0.25">
      <c r="A407" s="41"/>
      <c r="J407" s="41"/>
      <c r="K407" s="41"/>
      <c r="L407" s="41"/>
      <c r="M407" s="41"/>
      <c r="N407" s="41"/>
      <c r="O407" s="41"/>
      <c r="P407" s="41"/>
      <c r="Q407" s="41"/>
      <c r="R407" s="41"/>
      <c r="S407" s="41"/>
      <c r="T407" s="41"/>
      <c r="U407" s="41"/>
      <c r="V407" s="41"/>
      <c r="W407" s="41"/>
      <c r="X407" s="41"/>
      <c r="Y407" s="41"/>
      <c r="Z407" s="41"/>
      <c r="AA407" s="41"/>
      <c r="AB407" s="41"/>
      <c r="AC407" s="41"/>
      <c r="AD407" s="41"/>
      <c r="AE407" s="41"/>
      <c r="AF407" s="41"/>
      <c r="AG407" s="41"/>
      <c r="AH407" s="41"/>
      <c r="AI407" s="41"/>
      <c r="AJ407" s="41"/>
      <c r="AK407" s="41"/>
      <c r="AL407" s="41"/>
      <c r="AM407" s="41"/>
      <c r="AN407" s="41"/>
      <c r="AO407" s="41"/>
      <c r="AP407" s="41"/>
      <c r="AQ407" s="41"/>
      <c r="AR407" s="41"/>
      <c r="AS407" s="41"/>
    </row>
    <row r="408" spans="1:45" x14ac:dyDescent="0.25">
      <c r="A408" s="41"/>
      <c r="J408" s="41"/>
      <c r="K408" s="41"/>
      <c r="L408" s="41"/>
      <c r="M408" s="41"/>
      <c r="N408" s="41"/>
      <c r="O408" s="41"/>
      <c r="P408" s="41"/>
      <c r="Q408" s="41"/>
      <c r="R408" s="41"/>
      <c r="S408" s="41"/>
      <c r="T408" s="41"/>
      <c r="U408" s="41"/>
      <c r="V408" s="41"/>
      <c r="W408" s="41"/>
      <c r="X408" s="41"/>
      <c r="Y408" s="41"/>
      <c r="Z408" s="41"/>
      <c r="AA408" s="41"/>
      <c r="AB408" s="41"/>
      <c r="AC408" s="41"/>
      <c r="AD408" s="41"/>
      <c r="AE408" s="41"/>
      <c r="AF408" s="41"/>
      <c r="AG408" s="41"/>
      <c r="AH408" s="41"/>
      <c r="AI408" s="41"/>
      <c r="AJ408" s="41"/>
      <c r="AK408" s="41"/>
      <c r="AL408" s="41"/>
      <c r="AM408" s="41"/>
      <c r="AN408" s="41"/>
      <c r="AO408" s="41"/>
      <c r="AP408" s="41"/>
      <c r="AQ408" s="41"/>
      <c r="AR408" s="41"/>
      <c r="AS408" s="41"/>
    </row>
    <row r="409" spans="1:45" x14ac:dyDescent="0.25">
      <c r="A409" s="41"/>
      <c r="J409" s="41"/>
      <c r="K409" s="41"/>
      <c r="L409" s="41"/>
      <c r="M409" s="41"/>
      <c r="N409" s="41"/>
      <c r="O409" s="41"/>
      <c r="P409" s="41"/>
      <c r="Q409" s="41"/>
      <c r="R409" s="41"/>
      <c r="S409" s="41"/>
      <c r="T409" s="41"/>
      <c r="U409" s="41"/>
      <c r="V409" s="41"/>
      <c r="W409" s="41"/>
      <c r="X409" s="41"/>
      <c r="Y409" s="41"/>
      <c r="Z409" s="41"/>
      <c r="AA409" s="41"/>
      <c r="AB409" s="41"/>
      <c r="AC409" s="41"/>
      <c r="AD409" s="41"/>
      <c r="AE409" s="41"/>
      <c r="AF409" s="41"/>
      <c r="AG409" s="41"/>
      <c r="AH409" s="41"/>
      <c r="AI409" s="41"/>
      <c r="AJ409" s="41"/>
      <c r="AK409" s="41"/>
      <c r="AL409" s="41"/>
      <c r="AM409" s="41"/>
      <c r="AN409" s="41"/>
      <c r="AO409" s="41"/>
      <c r="AP409" s="41"/>
      <c r="AQ409" s="41"/>
      <c r="AR409" s="41"/>
      <c r="AS409" s="41"/>
    </row>
    <row r="410" spans="1:45" x14ac:dyDescent="0.25">
      <c r="A410" s="41"/>
      <c r="J410" s="41"/>
      <c r="K410" s="41"/>
      <c r="L410" s="41"/>
      <c r="M410" s="41"/>
      <c r="N410" s="41"/>
      <c r="O410" s="41"/>
      <c r="P410" s="41"/>
      <c r="Q410" s="41"/>
      <c r="R410" s="41"/>
      <c r="S410" s="41"/>
      <c r="T410" s="41"/>
      <c r="U410" s="41"/>
      <c r="V410" s="41"/>
      <c r="W410" s="41"/>
      <c r="X410" s="41"/>
      <c r="Y410" s="41"/>
      <c r="Z410" s="41"/>
      <c r="AA410" s="41"/>
      <c r="AB410" s="41"/>
      <c r="AC410" s="41"/>
      <c r="AD410" s="41"/>
      <c r="AE410" s="41"/>
      <c r="AF410" s="41"/>
      <c r="AG410" s="41"/>
      <c r="AH410" s="41"/>
      <c r="AI410" s="41"/>
      <c r="AJ410" s="41"/>
      <c r="AK410" s="41"/>
      <c r="AL410" s="41"/>
      <c r="AM410" s="41"/>
      <c r="AN410" s="41"/>
      <c r="AO410" s="41"/>
      <c r="AP410" s="41"/>
      <c r="AQ410" s="41"/>
      <c r="AR410" s="41"/>
      <c r="AS410" s="41"/>
    </row>
    <row r="411" spans="1:45" x14ac:dyDescent="0.25">
      <c r="A411" s="41"/>
      <c r="J411" s="41"/>
      <c r="K411" s="41"/>
      <c r="L411" s="41"/>
      <c r="M411" s="41"/>
      <c r="N411" s="41"/>
      <c r="O411" s="41"/>
      <c r="P411" s="41"/>
      <c r="Q411" s="41"/>
      <c r="R411" s="41"/>
      <c r="S411" s="41"/>
      <c r="T411" s="41"/>
      <c r="U411" s="41"/>
      <c r="V411" s="41"/>
      <c r="W411" s="41"/>
      <c r="X411" s="41"/>
      <c r="Y411" s="41"/>
      <c r="Z411" s="41"/>
      <c r="AA411" s="41"/>
      <c r="AB411" s="41"/>
      <c r="AC411" s="41"/>
      <c r="AD411" s="41"/>
      <c r="AE411" s="41"/>
      <c r="AF411" s="41"/>
      <c r="AG411" s="41"/>
      <c r="AH411" s="41"/>
      <c r="AI411" s="41"/>
      <c r="AJ411" s="41"/>
      <c r="AK411" s="41"/>
      <c r="AL411" s="41"/>
      <c r="AM411" s="41"/>
      <c r="AN411" s="41"/>
      <c r="AO411" s="41"/>
      <c r="AP411" s="41"/>
      <c r="AQ411" s="41"/>
      <c r="AR411" s="41"/>
      <c r="AS411" s="41"/>
    </row>
    <row r="412" spans="1:45" x14ac:dyDescent="0.25">
      <c r="A412" s="41"/>
      <c r="J412" s="41"/>
      <c r="K412" s="41"/>
      <c r="L412" s="41"/>
      <c r="M412" s="41"/>
      <c r="N412" s="41"/>
      <c r="O412" s="41"/>
      <c r="P412" s="41"/>
      <c r="Q412" s="41"/>
      <c r="R412" s="41"/>
      <c r="S412" s="41"/>
      <c r="T412" s="41"/>
      <c r="U412" s="41"/>
      <c r="V412" s="41"/>
      <c r="W412" s="41"/>
      <c r="X412" s="41"/>
      <c r="Y412" s="41"/>
      <c r="Z412" s="41"/>
      <c r="AA412" s="41"/>
      <c r="AB412" s="41"/>
      <c r="AC412" s="41"/>
      <c r="AD412" s="41"/>
      <c r="AE412" s="41"/>
      <c r="AF412" s="41"/>
      <c r="AG412" s="41"/>
      <c r="AH412" s="41"/>
      <c r="AI412" s="41"/>
      <c r="AJ412" s="41"/>
      <c r="AK412" s="41"/>
      <c r="AL412" s="41"/>
      <c r="AM412" s="41"/>
      <c r="AN412" s="41"/>
      <c r="AO412" s="41"/>
      <c r="AP412" s="41"/>
      <c r="AQ412" s="41"/>
      <c r="AR412" s="41"/>
      <c r="AS412" s="41"/>
    </row>
    <row r="413" spans="1:45" x14ac:dyDescent="0.25">
      <c r="A413" s="41"/>
      <c r="J413" s="41"/>
      <c r="K413" s="41"/>
      <c r="L413" s="41"/>
      <c r="M413" s="41"/>
      <c r="N413" s="41"/>
      <c r="O413" s="41"/>
      <c r="P413" s="41"/>
      <c r="Q413" s="41"/>
      <c r="R413" s="41"/>
      <c r="S413" s="41"/>
      <c r="T413" s="41"/>
      <c r="U413" s="41"/>
      <c r="V413" s="41"/>
      <c r="W413" s="41"/>
      <c r="X413" s="41"/>
      <c r="Y413" s="41"/>
      <c r="Z413" s="41"/>
      <c r="AA413" s="41"/>
      <c r="AB413" s="41"/>
      <c r="AC413" s="41"/>
      <c r="AD413" s="41"/>
      <c r="AE413" s="41"/>
      <c r="AF413" s="41"/>
      <c r="AG413" s="41"/>
      <c r="AH413" s="41"/>
      <c r="AI413" s="41"/>
      <c r="AJ413" s="41"/>
      <c r="AK413" s="41"/>
      <c r="AL413" s="41"/>
      <c r="AM413" s="41"/>
      <c r="AN413" s="41"/>
      <c r="AO413" s="41"/>
      <c r="AP413" s="41"/>
      <c r="AQ413" s="41"/>
      <c r="AR413" s="41"/>
      <c r="AS413" s="41"/>
    </row>
    <row r="414" spans="1:45" x14ac:dyDescent="0.25">
      <c r="A414" s="41"/>
      <c r="J414" s="41"/>
      <c r="K414" s="41"/>
      <c r="L414" s="41"/>
      <c r="M414" s="41"/>
      <c r="N414" s="41"/>
      <c r="O414" s="41"/>
      <c r="P414" s="41"/>
      <c r="Q414" s="41"/>
      <c r="R414" s="41"/>
      <c r="S414" s="41"/>
      <c r="T414" s="41"/>
      <c r="U414" s="41"/>
      <c r="V414" s="41"/>
      <c r="W414" s="41"/>
      <c r="X414" s="41"/>
      <c r="Y414" s="41"/>
      <c r="Z414" s="41"/>
      <c r="AA414" s="41"/>
      <c r="AB414" s="41"/>
      <c r="AC414" s="41"/>
      <c r="AD414" s="41"/>
      <c r="AE414" s="41"/>
      <c r="AF414" s="41"/>
      <c r="AG414" s="41"/>
      <c r="AH414" s="41"/>
      <c r="AI414" s="41"/>
      <c r="AJ414" s="41"/>
      <c r="AK414" s="41"/>
      <c r="AL414" s="41"/>
      <c r="AM414" s="41"/>
      <c r="AN414" s="41"/>
      <c r="AO414" s="41"/>
      <c r="AP414" s="41"/>
      <c r="AQ414" s="41"/>
      <c r="AR414" s="41"/>
      <c r="AS414" s="41"/>
    </row>
    <row r="415" spans="1:45" x14ac:dyDescent="0.25">
      <c r="A415" s="41"/>
      <c r="J415" s="41"/>
      <c r="K415" s="41"/>
      <c r="L415" s="41"/>
      <c r="M415" s="41"/>
      <c r="N415" s="41"/>
      <c r="O415" s="41"/>
      <c r="P415" s="41"/>
      <c r="Q415" s="41"/>
      <c r="R415" s="41"/>
      <c r="S415" s="41"/>
      <c r="T415" s="41"/>
      <c r="U415" s="41"/>
      <c r="V415" s="41"/>
      <c r="W415" s="41"/>
      <c r="X415" s="41"/>
      <c r="Y415" s="41"/>
      <c r="Z415" s="41"/>
      <c r="AA415" s="41"/>
      <c r="AB415" s="41"/>
      <c r="AC415" s="41"/>
      <c r="AD415" s="41"/>
      <c r="AE415" s="41"/>
      <c r="AF415" s="41"/>
      <c r="AG415" s="41"/>
      <c r="AH415" s="41"/>
      <c r="AI415" s="41"/>
      <c r="AJ415" s="41"/>
      <c r="AK415" s="41"/>
      <c r="AL415" s="41"/>
      <c r="AM415" s="41"/>
      <c r="AN415" s="41"/>
      <c r="AO415" s="41"/>
      <c r="AP415" s="41"/>
      <c r="AQ415" s="41"/>
      <c r="AR415" s="41"/>
      <c r="AS415" s="41"/>
    </row>
    <row r="416" spans="1:45" x14ac:dyDescent="0.25">
      <c r="A416" s="41"/>
      <c r="J416" s="41"/>
      <c r="K416" s="41"/>
      <c r="L416" s="41"/>
      <c r="M416" s="41"/>
      <c r="N416" s="41"/>
      <c r="O416" s="41"/>
      <c r="P416" s="41"/>
      <c r="Q416" s="41"/>
      <c r="R416" s="41"/>
      <c r="S416" s="41"/>
      <c r="T416" s="41"/>
      <c r="U416" s="41"/>
      <c r="V416" s="41"/>
      <c r="W416" s="41"/>
      <c r="X416" s="41"/>
      <c r="Y416" s="41"/>
      <c r="Z416" s="41"/>
      <c r="AA416" s="41"/>
      <c r="AB416" s="41"/>
      <c r="AC416" s="41"/>
      <c r="AD416" s="41"/>
      <c r="AE416" s="41"/>
      <c r="AF416" s="41"/>
      <c r="AG416" s="41"/>
      <c r="AH416" s="41"/>
      <c r="AI416" s="41"/>
      <c r="AJ416" s="41"/>
      <c r="AK416" s="41"/>
      <c r="AL416" s="41"/>
      <c r="AM416" s="41"/>
      <c r="AN416" s="41"/>
      <c r="AO416" s="41"/>
      <c r="AP416" s="41"/>
      <c r="AQ416" s="41"/>
      <c r="AR416" s="41"/>
      <c r="AS416" s="41"/>
    </row>
    <row r="417" spans="1:45" x14ac:dyDescent="0.25">
      <c r="A417" s="41"/>
      <c r="J417" s="41"/>
      <c r="K417" s="41"/>
      <c r="L417" s="41"/>
      <c r="M417" s="41"/>
      <c r="N417" s="41"/>
      <c r="O417" s="41"/>
      <c r="P417" s="41"/>
      <c r="Q417" s="41"/>
      <c r="R417" s="41"/>
      <c r="S417" s="41"/>
      <c r="T417" s="41"/>
      <c r="U417" s="41"/>
      <c r="V417" s="41"/>
      <c r="W417" s="41"/>
      <c r="X417" s="41"/>
      <c r="Y417" s="41"/>
      <c r="Z417" s="41"/>
      <c r="AA417" s="41"/>
      <c r="AB417" s="41"/>
      <c r="AC417" s="41"/>
      <c r="AD417" s="41"/>
      <c r="AE417" s="41"/>
      <c r="AF417" s="41"/>
      <c r="AG417" s="41"/>
      <c r="AH417" s="41"/>
      <c r="AI417" s="41"/>
      <c r="AJ417" s="41"/>
      <c r="AK417" s="41"/>
      <c r="AL417" s="41"/>
      <c r="AM417" s="41"/>
      <c r="AN417" s="41"/>
      <c r="AO417" s="41"/>
      <c r="AP417" s="41"/>
      <c r="AQ417" s="41"/>
      <c r="AR417" s="41"/>
      <c r="AS417" s="41"/>
    </row>
    <row r="418" spans="1:45" x14ac:dyDescent="0.25">
      <c r="A418" s="41"/>
      <c r="J418" s="41"/>
      <c r="K418" s="41"/>
      <c r="L418" s="41"/>
      <c r="M418" s="41"/>
      <c r="N418" s="41"/>
      <c r="O418" s="41"/>
      <c r="P418" s="41"/>
      <c r="Q418" s="41"/>
      <c r="R418" s="41"/>
      <c r="S418" s="41"/>
      <c r="T418" s="41"/>
      <c r="U418" s="41"/>
      <c r="V418" s="41"/>
      <c r="W418" s="41"/>
      <c r="X418" s="41"/>
      <c r="Y418" s="41"/>
      <c r="Z418" s="41"/>
      <c r="AA418" s="41"/>
      <c r="AB418" s="41"/>
      <c r="AC418" s="41"/>
      <c r="AD418" s="41"/>
      <c r="AE418" s="41"/>
      <c r="AF418" s="41"/>
      <c r="AG418" s="41"/>
      <c r="AH418" s="41"/>
      <c r="AI418" s="41"/>
      <c r="AJ418" s="41"/>
      <c r="AK418" s="41"/>
      <c r="AL418" s="41"/>
      <c r="AM418" s="41"/>
      <c r="AN418" s="41"/>
      <c r="AO418" s="41"/>
      <c r="AP418" s="41"/>
      <c r="AQ418" s="41"/>
      <c r="AR418" s="41"/>
      <c r="AS418" s="41"/>
    </row>
    <row r="419" spans="1:45" x14ac:dyDescent="0.25">
      <c r="A419" s="41"/>
      <c r="J419" s="41"/>
      <c r="K419" s="41"/>
      <c r="L419" s="41"/>
      <c r="M419" s="41"/>
      <c r="N419" s="41"/>
      <c r="O419" s="41"/>
      <c r="P419" s="41"/>
      <c r="Q419" s="41"/>
      <c r="R419" s="41"/>
      <c r="S419" s="41"/>
      <c r="T419" s="41"/>
      <c r="U419" s="41"/>
      <c r="V419" s="41"/>
      <c r="W419" s="41"/>
      <c r="X419" s="41"/>
      <c r="Y419" s="41"/>
      <c r="Z419" s="41"/>
      <c r="AA419" s="41"/>
      <c r="AB419" s="41"/>
      <c r="AC419" s="41"/>
      <c r="AD419" s="41"/>
      <c r="AE419" s="41"/>
      <c r="AF419" s="41"/>
      <c r="AG419" s="41"/>
      <c r="AH419" s="41"/>
      <c r="AI419" s="41"/>
      <c r="AJ419" s="41"/>
      <c r="AK419" s="41"/>
      <c r="AL419" s="41"/>
      <c r="AM419" s="41"/>
      <c r="AN419" s="41"/>
      <c r="AO419" s="41"/>
      <c r="AP419" s="41"/>
      <c r="AQ419" s="41"/>
      <c r="AR419" s="41"/>
      <c r="AS419" s="41"/>
    </row>
    <row r="420" spans="1:45" x14ac:dyDescent="0.25">
      <c r="A420" s="41"/>
      <c r="J420" s="41"/>
      <c r="K420" s="41"/>
      <c r="L420" s="41"/>
      <c r="M420" s="41"/>
      <c r="N420" s="41"/>
      <c r="O420" s="41"/>
      <c r="P420" s="41"/>
      <c r="Q420" s="41"/>
      <c r="R420" s="41"/>
      <c r="S420" s="41"/>
      <c r="T420" s="41"/>
      <c r="U420" s="41"/>
      <c r="V420" s="41"/>
      <c r="W420" s="41"/>
      <c r="X420" s="41"/>
      <c r="Y420" s="41"/>
      <c r="Z420" s="41"/>
      <c r="AA420" s="41"/>
      <c r="AB420" s="41"/>
      <c r="AC420" s="41"/>
      <c r="AD420" s="41"/>
      <c r="AE420" s="41"/>
      <c r="AF420" s="41"/>
      <c r="AG420" s="41"/>
      <c r="AH420" s="41"/>
      <c r="AI420" s="41"/>
      <c r="AJ420" s="41"/>
      <c r="AK420" s="41"/>
      <c r="AL420" s="41"/>
      <c r="AM420" s="41"/>
      <c r="AN420" s="41"/>
      <c r="AO420" s="41"/>
      <c r="AP420" s="41"/>
      <c r="AQ420" s="41"/>
      <c r="AR420" s="41"/>
      <c r="AS420" s="41"/>
    </row>
    <row r="421" spans="1:45" x14ac:dyDescent="0.25">
      <c r="A421" s="41"/>
      <c r="J421" s="41"/>
      <c r="K421" s="41"/>
      <c r="L421" s="41"/>
      <c r="M421" s="41"/>
      <c r="N421" s="41"/>
      <c r="O421" s="41"/>
      <c r="P421" s="41"/>
      <c r="Q421" s="41"/>
      <c r="R421" s="41"/>
      <c r="S421" s="41"/>
      <c r="T421" s="41"/>
      <c r="U421" s="41"/>
      <c r="V421" s="41"/>
      <c r="W421" s="41"/>
      <c r="X421" s="41"/>
      <c r="Y421" s="41"/>
      <c r="Z421" s="41"/>
      <c r="AA421" s="41"/>
      <c r="AB421" s="41"/>
      <c r="AC421" s="41"/>
      <c r="AD421" s="41"/>
      <c r="AE421" s="41"/>
      <c r="AF421" s="41"/>
      <c r="AG421" s="41"/>
      <c r="AH421" s="41"/>
      <c r="AI421" s="41"/>
      <c r="AJ421" s="41"/>
      <c r="AK421" s="41"/>
      <c r="AL421" s="41"/>
      <c r="AM421" s="41"/>
      <c r="AN421" s="41"/>
      <c r="AO421" s="41"/>
      <c r="AP421" s="41"/>
      <c r="AQ421" s="41"/>
      <c r="AR421" s="41"/>
      <c r="AS421" s="41"/>
    </row>
    <row r="422" spans="1:45" x14ac:dyDescent="0.25">
      <c r="A422" s="41"/>
      <c r="J422" s="41"/>
      <c r="K422" s="41"/>
      <c r="L422" s="41"/>
      <c r="M422" s="41"/>
      <c r="N422" s="41"/>
      <c r="O422" s="41"/>
      <c r="P422" s="41"/>
      <c r="Q422" s="41"/>
      <c r="R422" s="41"/>
      <c r="S422" s="41"/>
      <c r="T422" s="41"/>
      <c r="U422" s="41"/>
      <c r="V422" s="41"/>
      <c r="W422" s="41"/>
      <c r="X422" s="41"/>
      <c r="Y422" s="41"/>
      <c r="Z422" s="41"/>
      <c r="AA422" s="41"/>
      <c r="AB422" s="41"/>
      <c r="AC422" s="41"/>
      <c r="AD422" s="41"/>
      <c r="AE422" s="41"/>
      <c r="AF422" s="41"/>
      <c r="AG422" s="41"/>
      <c r="AH422" s="41"/>
      <c r="AI422" s="41"/>
      <c r="AJ422" s="41"/>
      <c r="AK422" s="41"/>
      <c r="AL422" s="41"/>
      <c r="AM422" s="41"/>
      <c r="AN422" s="41"/>
      <c r="AO422" s="41"/>
      <c r="AP422" s="41"/>
      <c r="AQ422" s="41"/>
      <c r="AR422" s="41"/>
      <c r="AS422" s="41"/>
    </row>
    <row r="423" spans="1:45" x14ac:dyDescent="0.25">
      <c r="A423" s="41"/>
      <c r="J423" s="41"/>
      <c r="K423" s="41"/>
      <c r="L423" s="41"/>
      <c r="M423" s="41"/>
      <c r="N423" s="41"/>
      <c r="O423" s="41"/>
      <c r="P423" s="41"/>
      <c r="Q423" s="41"/>
      <c r="R423" s="41"/>
      <c r="S423" s="41"/>
      <c r="T423" s="41"/>
      <c r="U423" s="41"/>
      <c r="V423" s="41"/>
      <c r="W423" s="41"/>
      <c r="X423" s="41"/>
      <c r="Y423" s="41"/>
      <c r="Z423" s="41"/>
      <c r="AA423" s="41"/>
      <c r="AB423" s="41"/>
      <c r="AC423" s="41"/>
      <c r="AD423" s="41"/>
      <c r="AE423" s="41"/>
      <c r="AF423" s="41"/>
      <c r="AG423" s="41"/>
      <c r="AH423" s="41"/>
      <c r="AI423" s="41"/>
      <c r="AJ423" s="41"/>
      <c r="AK423" s="41"/>
      <c r="AL423" s="41"/>
      <c r="AM423" s="41"/>
      <c r="AN423" s="41"/>
      <c r="AO423" s="41"/>
      <c r="AP423" s="41"/>
      <c r="AQ423" s="41"/>
      <c r="AR423" s="41"/>
      <c r="AS423" s="41"/>
    </row>
    <row r="424" spans="1:45" x14ac:dyDescent="0.25">
      <c r="A424" s="41"/>
      <c r="J424" s="41"/>
      <c r="K424" s="41"/>
      <c r="L424" s="41"/>
      <c r="M424" s="41"/>
      <c r="N424" s="41"/>
      <c r="O424" s="41"/>
      <c r="P424" s="41"/>
      <c r="Q424" s="41"/>
      <c r="R424" s="41"/>
      <c r="S424" s="41"/>
      <c r="T424" s="41"/>
      <c r="U424" s="41"/>
      <c r="V424" s="41"/>
      <c r="W424" s="41"/>
      <c r="X424" s="41"/>
      <c r="Y424" s="41"/>
      <c r="Z424" s="41"/>
      <c r="AA424" s="41"/>
      <c r="AB424" s="41"/>
      <c r="AC424" s="41"/>
      <c r="AD424" s="41"/>
      <c r="AE424" s="41"/>
      <c r="AF424" s="41"/>
      <c r="AG424" s="41"/>
      <c r="AH424" s="41"/>
      <c r="AI424" s="41"/>
      <c r="AJ424" s="41"/>
      <c r="AK424" s="41"/>
      <c r="AL424" s="41"/>
      <c r="AM424" s="41"/>
      <c r="AN424" s="41"/>
      <c r="AO424" s="41"/>
      <c r="AP424" s="41"/>
      <c r="AQ424" s="41"/>
      <c r="AR424" s="41"/>
      <c r="AS424" s="41"/>
    </row>
    <row r="425" spans="1:45" x14ac:dyDescent="0.25">
      <c r="A425" s="41"/>
      <c r="J425" s="41"/>
      <c r="K425" s="41"/>
      <c r="L425" s="41"/>
      <c r="M425" s="41"/>
      <c r="N425" s="41"/>
      <c r="O425" s="41"/>
      <c r="P425" s="41"/>
      <c r="Q425" s="41"/>
      <c r="R425" s="41"/>
      <c r="S425" s="41"/>
      <c r="T425" s="41"/>
      <c r="U425" s="41"/>
      <c r="V425" s="41"/>
      <c r="W425" s="41"/>
      <c r="X425" s="41"/>
      <c r="Y425" s="41"/>
      <c r="Z425" s="41"/>
      <c r="AA425" s="41"/>
      <c r="AB425" s="41"/>
      <c r="AC425" s="41"/>
      <c r="AD425" s="41"/>
      <c r="AE425" s="41"/>
      <c r="AF425" s="41"/>
      <c r="AG425" s="41"/>
      <c r="AH425" s="41"/>
      <c r="AI425" s="41"/>
      <c r="AJ425" s="41"/>
      <c r="AK425" s="41"/>
      <c r="AL425" s="41"/>
      <c r="AM425" s="41"/>
      <c r="AN425" s="41"/>
      <c r="AO425" s="41"/>
      <c r="AP425" s="41"/>
      <c r="AQ425" s="41"/>
      <c r="AR425" s="41"/>
      <c r="AS425" s="41"/>
    </row>
    <row r="426" spans="1:45" x14ac:dyDescent="0.25">
      <c r="A426" s="41"/>
      <c r="J426" s="41"/>
      <c r="K426" s="41"/>
      <c r="L426" s="41"/>
      <c r="M426" s="41"/>
      <c r="N426" s="41"/>
      <c r="O426" s="41"/>
      <c r="P426" s="41"/>
      <c r="Q426" s="41"/>
      <c r="R426" s="41"/>
      <c r="S426" s="41"/>
      <c r="T426" s="41"/>
      <c r="U426" s="41"/>
      <c r="V426" s="41"/>
      <c r="W426" s="41"/>
      <c r="X426" s="41"/>
      <c r="Y426" s="41"/>
      <c r="Z426" s="41"/>
      <c r="AA426" s="41"/>
      <c r="AB426" s="41"/>
      <c r="AC426" s="41"/>
      <c r="AD426" s="41"/>
      <c r="AE426" s="41"/>
      <c r="AF426" s="41"/>
      <c r="AG426" s="41"/>
      <c r="AH426" s="41"/>
      <c r="AI426" s="41"/>
      <c r="AJ426" s="41"/>
      <c r="AK426" s="41"/>
      <c r="AL426" s="41"/>
      <c r="AM426" s="41"/>
      <c r="AN426" s="41"/>
      <c r="AO426" s="41"/>
      <c r="AP426" s="41"/>
      <c r="AQ426" s="41"/>
      <c r="AR426" s="41"/>
      <c r="AS426" s="41"/>
    </row>
    <row r="427" spans="1:45" x14ac:dyDescent="0.25">
      <c r="A427" s="41"/>
      <c r="J427" s="41"/>
      <c r="K427" s="41"/>
      <c r="L427" s="41"/>
      <c r="M427" s="41"/>
      <c r="N427" s="41"/>
      <c r="O427" s="41"/>
      <c r="P427" s="41"/>
      <c r="Q427" s="41"/>
      <c r="R427" s="41"/>
      <c r="S427" s="41"/>
      <c r="T427" s="41"/>
      <c r="U427" s="41"/>
      <c r="V427" s="41"/>
      <c r="W427" s="41"/>
      <c r="X427" s="41"/>
      <c r="Y427" s="41"/>
      <c r="Z427" s="41"/>
      <c r="AA427" s="41"/>
      <c r="AB427" s="41"/>
      <c r="AC427" s="41"/>
      <c r="AD427" s="41"/>
      <c r="AE427" s="41"/>
      <c r="AF427" s="41"/>
      <c r="AG427" s="41"/>
      <c r="AH427" s="41"/>
      <c r="AI427" s="41"/>
      <c r="AJ427" s="41"/>
      <c r="AK427" s="41"/>
      <c r="AL427" s="41"/>
      <c r="AM427" s="41"/>
      <c r="AN427" s="41"/>
      <c r="AO427" s="41"/>
      <c r="AP427" s="41"/>
      <c r="AQ427" s="41"/>
      <c r="AR427" s="41"/>
      <c r="AS427" s="41"/>
    </row>
    <row r="428" spans="1:45" x14ac:dyDescent="0.25">
      <c r="A428" s="41"/>
      <c r="J428" s="41"/>
      <c r="K428" s="41"/>
      <c r="L428" s="41"/>
      <c r="M428" s="41"/>
      <c r="N428" s="41"/>
      <c r="O428" s="41"/>
      <c r="P428" s="41"/>
      <c r="Q428" s="41"/>
      <c r="R428" s="41"/>
      <c r="S428" s="41"/>
      <c r="T428" s="41"/>
      <c r="U428" s="41"/>
      <c r="V428" s="41"/>
      <c r="W428" s="41"/>
      <c r="X428" s="41"/>
      <c r="Y428" s="41"/>
      <c r="Z428" s="41"/>
      <c r="AA428" s="41"/>
      <c r="AB428" s="41"/>
      <c r="AC428" s="41"/>
      <c r="AD428" s="41"/>
      <c r="AE428" s="41"/>
      <c r="AF428" s="41"/>
      <c r="AG428" s="41"/>
      <c r="AH428" s="41"/>
      <c r="AI428" s="41"/>
      <c r="AJ428" s="41"/>
      <c r="AK428" s="41"/>
      <c r="AL428" s="41"/>
      <c r="AM428" s="41"/>
      <c r="AN428" s="41"/>
      <c r="AO428" s="41"/>
      <c r="AP428" s="41"/>
      <c r="AQ428" s="41"/>
      <c r="AR428" s="41"/>
      <c r="AS428" s="41"/>
    </row>
    <row r="429" spans="1:45" x14ac:dyDescent="0.25">
      <c r="A429" s="41"/>
      <c r="J429" s="41"/>
      <c r="K429" s="41"/>
      <c r="L429" s="41"/>
      <c r="M429" s="41"/>
      <c r="N429" s="41"/>
      <c r="O429" s="41"/>
      <c r="P429" s="41"/>
      <c r="Q429" s="41"/>
      <c r="R429" s="41"/>
      <c r="S429" s="41"/>
      <c r="T429" s="41"/>
      <c r="U429" s="41"/>
      <c r="V429" s="41"/>
      <c r="W429" s="41"/>
      <c r="X429" s="41"/>
      <c r="Y429" s="41"/>
      <c r="Z429" s="41"/>
      <c r="AA429" s="41"/>
      <c r="AB429" s="41"/>
      <c r="AC429" s="41"/>
      <c r="AD429" s="41"/>
      <c r="AE429" s="41"/>
      <c r="AF429" s="41"/>
      <c r="AG429" s="41"/>
      <c r="AH429" s="41"/>
      <c r="AI429" s="41"/>
      <c r="AJ429" s="41"/>
      <c r="AK429" s="41"/>
      <c r="AL429" s="41"/>
      <c r="AM429" s="41"/>
      <c r="AN429" s="41"/>
      <c r="AO429" s="41"/>
      <c r="AP429" s="41"/>
      <c r="AQ429" s="41"/>
      <c r="AR429" s="41"/>
      <c r="AS429" s="41"/>
    </row>
    <row r="430" spans="1:45" x14ac:dyDescent="0.25">
      <c r="A430" s="41"/>
      <c r="J430" s="41"/>
      <c r="K430" s="41"/>
      <c r="L430" s="41"/>
      <c r="M430" s="41"/>
      <c r="N430" s="41"/>
      <c r="O430" s="41"/>
      <c r="P430" s="41"/>
      <c r="Q430" s="41"/>
      <c r="R430" s="41"/>
      <c r="S430" s="41"/>
      <c r="T430" s="41"/>
      <c r="U430" s="41"/>
      <c r="V430" s="41"/>
      <c r="W430" s="41"/>
      <c r="X430" s="41"/>
      <c r="Y430" s="41"/>
      <c r="Z430" s="41"/>
      <c r="AA430" s="41"/>
      <c r="AB430" s="41"/>
      <c r="AC430" s="41"/>
      <c r="AD430" s="41"/>
      <c r="AE430" s="41"/>
      <c r="AF430" s="41"/>
      <c r="AG430" s="41"/>
      <c r="AH430" s="41"/>
      <c r="AI430" s="41"/>
      <c r="AJ430" s="41"/>
      <c r="AK430" s="41"/>
      <c r="AL430" s="41"/>
      <c r="AM430" s="41"/>
      <c r="AN430" s="41"/>
      <c r="AO430" s="41"/>
      <c r="AP430" s="41"/>
      <c r="AQ430" s="41"/>
      <c r="AR430" s="41"/>
      <c r="AS430" s="41"/>
    </row>
    <row r="431" spans="1:45" x14ac:dyDescent="0.25">
      <c r="A431" s="41"/>
      <c r="J431" s="41"/>
      <c r="K431" s="41"/>
      <c r="L431" s="41"/>
      <c r="M431" s="41"/>
      <c r="N431" s="41"/>
      <c r="O431" s="41"/>
      <c r="P431" s="41"/>
      <c r="Q431" s="41"/>
      <c r="R431" s="41"/>
      <c r="S431" s="41"/>
      <c r="T431" s="41"/>
      <c r="U431" s="41"/>
      <c r="V431" s="41"/>
      <c r="W431" s="41"/>
      <c r="X431" s="41"/>
      <c r="Y431" s="41"/>
      <c r="Z431" s="41"/>
      <c r="AA431" s="41"/>
      <c r="AB431" s="41"/>
      <c r="AC431" s="41"/>
      <c r="AD431" s="41"/>
      <c r="AE431" s="41"/>
      <c r="AF431" s="41"/>
      <c r="AG431" s="41"/>
      <c r="AH431" s="41"/>
      <c r="AI431" s="41"/>
      <c r="AJ431" s="41"/>
      <c r="AK431" s="41"/>
      <c r="AL431" s="41"/>
      <c r="AM431" s="41"/>
      <c r="AN431" s="41"/>
      <c r="AO431" s="41"/>
      <c r="AP431" s="41"/>
      <c r="AQ431" s="41"/>
      <c r="AR431" s="41"/>
      <c r="AS431" s="41"/>
    </row>
    <row r="432" spans="1:45" x14ac:dyDescent="0.25">
      <c r="A432" s="41"/>
      <c r="J432" s="41"/>
      <c r="K432" s="41"/>
      <c r="L432" s="41"/>
      <c r="M432" s="41"/>
      <c r="N432" s="41"/>
      <c r="O432" s="41"/>
      <c r="P432" s="41"/>
      <c r="Q432" s="41"/>
      <c r="R432" s="41"/>
      <c r="S432" s="41"/>
      <c r="T432" s="41"/>
      <c r="U432" s="41"/>
      <c r="V432" s="41"/>
      <c r="W432" s="41"/>
      <c r="X432" s="41"/>
      <c r="Y432" s="41"/>
      <c r="Z432" s="41"/>
      <c r="AA432" s="41"/>
      <c r="AB432" s="41"/>
      <c r="AC432" s="41"/>
      <c r="AD432" s="41"/>
      <c r="AE432" s="41"/>
      <c r="AF432" s="41"/>
      <c r="AG432" s="41"/>
      <c r="AH432" s="41"/>
      <c r="AI432" s="41"/>
      <c r="AJ432" s="41"/>
      <c r="AK432" s="41"/>
      <c r="AL432" s="41"/>
      <c r="AM432" s="41"/>
      <c r="AN432" s="41"/>
      <c r="AO432" s="41"/>
      <c r="AP432" s="41"/>
      <c r="AQ432" s="41"/>
      <c r="AR432" s="41"/>
      <c r="AS432" s="41"/>
    </row>
    <row r="433" spans="1:45" x14ac:dyDescent="0.25">
      <c r="A433" s="41"/>
      <c r="J433" s="41"/>
      <c r="K433" s="41"/>
      <c r="L433" s="41"/>
      <c r="M433" s="41"/>
      <c r="N433" s="41"/>
      <c r="O433" s="41"/>
      <c r="P433" s="41"/>
      <c r="Q433" s="41"/>
      <c r="R433" s="41"/>
      <c r="S433" s="41"/>
      <c r="T433" s="41"/>
      <c r="U433" s="41"/>
      <c r="V433" s="41"/>
      <c r="W433" s="41"/>
      <c r="X433" s="41"/>
      <c r="Y433" s="41"/>
      <c r="Z433" s="41"/>
      <c r="AA433" s="41"/>
      <c r="AB433" s="41"/>
      <c r="AC433" s="41"/>
      <c r="AD433" s="41"/>
      <c r="AE433" s="41"/>
      <c r="AF433" s="41"/>
      <c r="AG433" s="41"/>
      <c r="AH433" s="41"/>
      <c r="AI433" s="41"/>
      <c r="AJ433" s="41"/>
      <c r="AK433" s="41"/>
      <c r="AL433" s="41"/>
      <c r="AM433" s="41"/>
      <c r="AN433" s="41"/>
      <c r="AO433" s="41"/>
      <c r="AP433" s="41"/>
      <c r="AQ433" s="41"/>
      <c r="AR433" s="41"/>
      <c r="AS433" s="41"/>
    </row>
    <row r="434" spans="1:45" x14ac:dyDescent="0.25">
      <c r="A434" s="41"/>
      <c r="J434" s="41"/>
      <c r="K434" s="41"/>
      <c r="L434" s="41"/>
      <c r="M434" s="41"/>
      <c r="N434" s="41"/>
      <c r="O434" s="41"/>
      <c r="P434" s="41"/>
      <c r="Q434" s="41"/>
      <c r="R434" s="41"/>
      <c r="S434" s="41"/>
      <c r="T434" s="41"/>
      <c r="U434" s="41"/>
      <c r="V434" s="41"/>
      <c r="W434" s="41"/>
      <c r="X434" s="41"/>
      <c r="Y434" s="41"/>
      <c r="Z434" s="41"/>
      <c r="AA434" s="41"/>
      <c r="AB434" s="41"/>
      <c r="AC434" s="41"/>
      <c r="AD434" s="41"/>
      <c r="AE434" s="41"/>
      <c r="AF434" s="41"/>
      <c r="AG434" s="41"/>
      <c r="AH434" s="41"/>
      <c r="AI434" s="41"/>
      <c r="AJ434" s="41"/>
      <c r="AK434" s="41"/>
      <c r="AL434" s="41"/>
      <c r="AM434" s="41"/>
      <c r="AN434" s="41"/>
      <c r="AO434" s="41"/>
      <c r="AP434" s="41"/>
      <c r="AQ434" s="41"/>
      <c r="AR434" s="41"/>
      <c r="AS434" s="41"/>
    </row>
    <row r="435" spans="1:45" x14ac:dyDescent="0.25">
      <c r="A435" s="41"/>
      <c r="J435" s="41"/>
      <c r="K435" s="41"/>
      <c r="L435" s="41"/>
      <c r="M435" s="41"/>
      <c r="N435" s="41"/>
      <c r="O435" s="41"/>
      <c r="P435" s="41"/>
      <c r="Q435" s="41"/>
      <c r="R435" s="41"/>
      <c r="S435" s="41"/>
      <c r="T435" s="41"/>
      <c r="U435" s="41"/>
      <c r="V435" s="41"/>
      <c r="W435" s="41"/>
      <c r="X435" s="41"/>
      <c r="Y435" s="41"/>
      <c r="Z435" s="41"/>
      <c r="AA435" s="41"/>
      <c r="AB435" s="41"/>
      <c r="AC435" s="41"/>
      <c r="AD435" s="41"/>
      <c r="AE435" s="41"/>
      <c r="AF435" s="41"/>
      <c r="AG435" s="41"/>
      <c r="AH435" s="41"/>
      <c r="AI435" s="41"/>
      <c r="AJ435" s="41"/>
      <c r="AK435" s="41"/>
      <c r="AL435" s="41"/>
      <c r="AM435" s="41"/>
      <c r="AN435" s="41"/>
      <c r="AO435" s="41"/>
      <c r="AP435" s="41"/>
      <c r="AQ435" s="41"/>
      <c r="AR435" s="41"/>
      <c r="AS435" s="41"/>
    </row>
    <row r="436" spans="1:45" x14ac:dyDescent="0.25">
      <c r="A436" s="41"/>
      <c r="J436" s="41"/>
      <c r="K436" s="41"/>
      <c r="L436" s="41"/>
      <c r="M436" s="41"/>
      <c r="N436" s="41"/>
      <c r="O436" s="41"/>
      <c r="P436" s="41"/>
      <c r="Q436" s="41"/>
      <c r="R436" s="41"/>
      <c r="S436" s="41"/>
      <c r="T436" s="41"/>
      <c r="U436" s="41"/>
      <c r="V436" s="41"/>
      <c r="W436" s="41"/>
      <c r="X436" s="41"/>
      <c r="Y436" s="41"/>
      <c r="Z436" s="41"/>
      <c r="AA436" s="41"/>
      <c r="AB436" s="41"/>
      <c r="AC436" s="41"/>
      <c r="AD436" s="41"/>
      <c r="AE436" s="41"/>
      <c r="AF436" s="41"/>
      <c r="AG436" s="41"/>
      <c r="AH436" s="41"/>
      <c r="AI436" s="41"/>
      <c r="AJ436" s="41"/>
      <c r="AK436" s="41"/>
      <c r="AL436" s="41"/>
      <c r="AM436" s="41"/>
      <c r="AN436" s="41"/>
      <c r="AO436" s="41"/>
      <c r="AP436" s="41"/>
      <c r="AQ436" s="41"/>
      <c r="AR436" s="41"/>
      <c r="AS436" s="41"/>
    </row>
    <row r="437" spans="1:45" x14ac:dyDescent="0.25">
      <c r="A437" s="41"/>
      <c r="J437" s="41"/>
      <c r="K437" s="41"/>
      <c r="L437" s="41"/>
      <c r="M437" s="41"/>
      <c r="N437" s="41"/>
      <c r="O437" s="41"/>
      <c r="P437" s="41"/>
      <c r="Q437" s="41"/>
      <c r="R437" s="41"/>
      <c r="S437" s="41"/>
      <c r="T437" s="41"/>
      <c r="U437" s="41"/>
      <c r="V437" s="41"/>
      <c r="W437" s="41"/>
      <c r="X437" s="41"/>
      <c r="Y437" s="41"/>
      <c r="Z437" s="41"/>
      <c r="AA437" s="41"/>
      <c r="AB437" s="41"/>
      <c r="AC437" s="41"/>
      <c r="AD437" s="41"/>
      <c r="AE437" s="41"/>
      <c r="AF437" s="41"/>
      <c r="AG437" s="41"/>
      <c r="AH437" s="41"/>
      <c r="AI437" s="41"/>
      <c r="AJ437" s="41"/>
      <c r="AK437" s="41"/>
      <c r="AL437" s="41"/>
      <c r="AM437" s="41"/>
      <c r="AN437" s="41"/>
      <c r="AO437" s="41"/>
      <c r="AP437" s="41"/>
      <c r="AQ437" s="41"/>
      <c r="AR437" s="41"/>
      <c r="AS437" s="41"/>
    </row>
    <row r="438" spans="1:45" x14ac:dyDescent="0.25">
      <c r="A438" s="41"/>
      <c r="J438" s="41"/>
      <c r="K438" s="41"/>
      <c r="L438" s="41"/>
      <c r="M438" s="41"/>
      <c r="N438" s="41"/>
      <c r="O438" s="41"/>
      <c r="P438" s="41"/>
      <c r="Q438" s="41"/>
      <c r="R438" s="41"/>
      <c r="S438" s="41"/>
      <c r="T438" s="41"/>
      <c r="U438" s="41"/>
      <c r="V438" s="41"/>
      <c r="W438" s="41"/>
      <c r="X438" s="41"/>
      <c r="Y438" s="41"/>
      <c r="Z438" s="41"/>
      <c r="AA438" s="41"/>
      <c r="AB438" s="41"/>
      <c r="AC438" s="41"/>
      <c r="AD438" s="41"/>
      <c r="AE438" s="41"/>
      <c r="AF438" s="41"/>
      <c r="AG438" s="41"/>
      <c r="AH438" s="41"/>
      <c r="AI438" s="41"/>
      <c r="AJ438" s="41"/>
      <c r="AK438" s="41"/>
      <c r="AL438" s="41"/>
      <c r="AM438" s="41"/>
      <c r="AN438" s="41"/>
      <c r="AO438" s="41"/>
      <c r="AP438" s="41"/>
      <c r="AQ438" s="41"/>
      <c r="AR438" s="41"/>
      <c r="AS438" s="41"/>
    </row>
    <row r="439" spans="1:45" x14ac:dyDescent="0.25">
      <c r="A439" s="41"/>
      <c r="J439" s="41"/>
      <c r="K439" s="41"/>
      <c r="L439" s="41"/>
      <c r="M439" s="41"/>
      <c r="N439" s="41"/>
      <c r="O439" s="41"/>
      <c r="P439" s="41"/>
      <c r="Q439" s="41"/>
      <c r="R439" s="41"/>
      <c r="S439" s="41"/>
      <c r="T439" s="41"/>
      <c r="U439" s="41"/>
      <c r="V439" s="41"/>
      <c r="W439" s="41"/>
      <c r="X439" s="41"/>
      <c r="Y439" s="41"/>
      <c r="Z439" s="41"/>
      <c r="AA439" s="41"/>
      <c r="AB439" s="41"/>
      <c r="AC439" s="41"/>
      <c r="AD439" s="41"/>
      <c r="AE439" s="41"/>
      <c r="AF439" s="41"/>
      <c r="AG439" s="41"/>
      <c r="AH439" s="41"/>
      <c r="AI439" s="41"/>
      <c r="AJ439" s="41"/>
      <c r="AK439" s="41"/>
      <c r="AL439" s="41"/>
      <c r="AM439" s="41"/>
      <c r="AN439" s="41"/>
      <c r="AO439" s="41"/>
      <c r="AP439" s="41"/>
      <c r="AQ439" s="41"/>
      <c r="AR439" s="41"/>
      <c r="AS439" s="41"/>
    </row>
    <row r="440" spans="1:45" x14ac:dyDescent="0.25">
      <c r="A440" s="41"/>
      <c r="J440" s="41"/>
      <c r="K440" s="41"/>
      <c r="L440" s="41"/>
      <c r="M440" s="41"/>
      <c r="N440" s="41"/>
      <c r="O440" s="41"/>
      <c r="P440" s="41"/>
      <c r="Q440" s="41"/>
      <c r="R440" s="41"/>
      <c r="S440" s="41"/>
      <c r="T440" s="41"/>
      <c r="U440" s="41"/>
      <c r="V440" s="41"/>
      <c r="W440" s="41"/>
      <c r="X440" s="41"/>
      <c r="Y440" s="41"/>
      <c r="Z440" s="41"/>
      <c r="AA440" s="41"/>
      <c r="AB440" s="41"/>
      <c r="AC440" s="41"/>
      <c r="AD440" s="41"/>
      <c r="AE440" s="41"/>
      <c r="AF440" s="41"/>
      <c r="AG440" s="41"/>
      <c r="AH440" s="41"/>
      <c r="AI440" s="41"/>
      <c r="AJ440" s="41"/>
      <c r="AK440" s="41"/>
      <c r="AL440" s="41"/>
      <c r="AM440" s="41"/>
      <c r="AN440" s="41"/>
      <c r="AO440" s="41"/>
      <c r="AP440" s="41"/>
      <c r="AQ440" s="41"/>
      <c r="AR440" s="41"/>
      <c r="AS440" s="41"/>
    </row>
    <row r="441" spans="1:45" x14ac:dyDescent="0.25">
      <c r="A441" s="41"/>
      <c r="J441" s="41"/>
      <c r="K441" s="41"/>
      <c r="L441" s="41"/>
      <c r="M441" s="41"/>
      <c r="N441" s="41"/>
      <c r="O441" s="41"/>
      <c r="P441" s="41"/>
      <c r="Q441" s="41"/>
      <c r="R441" s="41"/>
      <c r="S441" s="41"/>
      <c r="T441" s="41"/>
      <c r="U441" s="41"/>
      <c r="V441" s="41"/>
      <c r="W441" s="41"/>
      <c r="X441" s="41"/>
      <c r="Y441" s="41"/>
      <c r="Z441" s="41"/>
      <c r="AA441" s="41"/>
      <c r="AB441" s="41"/>
      <c r="AC441" s="41"/>
      <c r="AD441" s="41"/>
      <c r="AE441" s="41"/>
      <c r="AF441" s="41"/>
      <c r="AG441" s="41"/>
      <c r="AH441" s="41"/>
      <c r="AI441" s="41"/>
      <c r="AJ441" s="41"/>
      <c r="AK441" s="41"/>
      <c r="AL441" s="41"/>
      <c r="AM441" s="41"/>
      <c r="AN441" s="41"/>
      <c r="AO441" s="41"/>
      <c r="AP441" s="41"/>
      <c r="AQ441" s="41"/>
      <c r="AR441" s="41"/>
      <c r="AS441" s="41"/>
    </row>
    <row r="442" spans="1:45" x14ac:dyDescent="0.25">
      <c r="A442" s="41"/>
      <c r="J442" s="41"/>
      <c r="K442" s="41"/>
      <c r="L442" s="41"/>
      <c r="M442" s="41"/>
      <c r="N442" s="41"/>
      <c r="O442" s="41"/>
      <c r="P442" s="41"/>
      <c r="Q442" s="41"/>
      <c r="R442" s="41"/>
      <c r="S442" s="41"/>
      <c r="T442" s="41"/>
      <c r="U442" s="41"/>
      <c r="V442" s="41"/>
      <c r="W442" s="41"/>
      <c r="X442" s="41"/>
      <c r="Y442" s="41"/>
      <c r="Z442" s="41"/>
      <c r="AA442" s="41"/>
      <c r="AB442" s="41"/>
      <c r="AC442" s="41"/>
      <c r="AD442" s="41"/>
      <c r="AE442" s="41"/>
      <c r="AF442" s="41"/>
      <c r="AG442" s="41"/>
      <c r="AH442" s="41"/>
      <c r="AI442" s="41"/>
      <c r="AJ442" s="41"/>
      <c r="AK442" s="41"/>
      <c r="AL442" s="41"/>
      <c r="AM442" s="41"/>
      <c r="AN442" s="41"/>
      <c r="AO442" s="41"/>
      <c r="AP442" s="41"/>
      <c r="AQ442" s="41"/>
      <c r="AR442" s="41"/>
      <c r="AS442" s="41"/>
    </row>
    <row r="443" spans="1:45" x14ac:dyDescent="0.25">
      <c r="A443" s="41"/>
      <c r="J443" s="41"/>
      <c r="K443" s="41"/>
      <c r="L443" s="41"/>
      <c r="M443" s="41"/>
      <c r="N443" s="41"/>
      <c r="O443" s="41"/>
      <c r="P443" s="41"/>
      <c r="Q443" s="41"/>
      <c r="R443" s="41"/>
      <c r="S443" s="41"/>
      <c r="T443" s="41"/>
      <c r="U443" s="41"/>
      <c r="V443" s="41"/>
      <c r="W443" s="41"/>
      <c r="X443" s="41"/>
      <c r="Y443" s="41"/>
      <c r="Z443" s="41"/>
      <c r="AA443" s="41"/>
      <c r="AB443" s="41"/>
      <c r="AC443" s="41"/>
      <c r="AD443" s="41"/>
      <c r="AE443" s="41"/>
      <c r="AF443" s="41"/>
      <c r="AG443" s="41"/>
      <c r="AH443" s="41"/>
      <c r="AI443" s="41"/>
      <c r="AJ443" s="41"/>
      <c r="AK443" s="41"/>
      <c r="AL443" s="41"/>
      <c r="AM443" s="41"/>
      <c r="AN443" s="41"/>
      <c r="AO443" s="41"/>
      <c r="AP443" s="41"/>
      <c r="AQ443" s="41"/>
      <c r="AR443" s="41"/>
      <c r="AS443" s="41"/>
    </row>
    <row r="444" spans="1:45" x14ac:dyDescent="0.25">
      <c r="A444" s="41"/>
      <c r="J444" s="41"/>
      <c r="K444" s="41"/>
      <c r="L444" s="41"/>
      <c r="M444" s="41"/>
      <c r="N444" s="41"/>
      <c r="O444" s="41"/>
      <c r="P444" s="41"/>
      <c r="Q444" s="41"/>
      <c r="R444" s="41"/>
      <c r="S444" s="41"/>
      <c r="T444" s="41"/>
      <c r="U444" s="41"/>
      <c r="V444" s="41"/>
      <c r="W444" s="41"/>
      <c r="X444" s="41"/>
      <c r="Y444" s="41"/>
      <c r="Z444" s="41"/>
      <c r="AA444" s="41"/>
      <c r="AB444" s="41"/>
      <c r="AC444" s="41"/>
      <c r="AD444" s="41"/>
      <c r="AE444" s="41"/>
      <c r="AF444" s="41"/>
      <c r="AG444" s="41"/>
      <c r="AH444" s="41"/>
      <c r="AI444" s="41"/>
      <c r="AJ444" s="41"/>
      <c r="AK444" s="41"/>
      <c r="AL444" s="41"/>
      <c r="AM444" s="41"/>
      <c r="AN444" s="41"/>
      <c r="AO444" s="41"/>
      <c r="AP444" s="41"/>
      <c r="AQ444" s="41"/>
      <c r="AR444" s="41"/>
      <c r="AS444" s="41"/>
    </row>
    <row r="445" spans="1:45" x14ac:dyDescent="0.25">
      <c r="A445" s="41"/>
    </row>
    <row r="446" spans="1:45" x14ac:dyDescent="0.25">
      <c r="A446" s="41"/>
    </row>
    <row r="447" spans="1:45" x14ac:dyDescent="0.25">
      <c r="A447" s="41"/>
    </row>
    <row r="448" spans="1:45" x14ac:dyDescent="0.25">
      <c r="A448" s="41"/>
    </row>
  </sheetData>
  <mergeCells count="17">
    <mergeCell ref="J256:L261"/>
    <mergeCell ref="M256:O261"/>
    <mergeCell ref="P256:R261"/>
    <mergeCell ref="S256:U261"/>
    <mergeCell ref="V256:X261"/>
    <mergeCell ref="Z56:AE105"/>
    <mergeCell ref="E56:I105"/>
    <mergeCell ref="Z6:AE55"/>
    <mergeCell ref="B2:I4"/>
    <mergeCell ref="J2:X4"/>
    <mergeCell ref="B6:D255"/>
    <mergeCell ref="E6:I55"/>
    <mergeCell ref="E206:I255"/>
    <mergeCell ref="Z156:AE205"/>
    <mergeCell ref="E156:I205"/>
    <mergeCell ref="Z106:AE155"/>
    <mergeCell ref="E106:I15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Y78"/>
  <sheetViews>
    <sheetView tabSelected="1" zoomScale="70" zoomScaleNormal="70" workbookViewId="0">
      <pane ySplit="6" topLeftCell="A7" activePane="bottomLeft" state="frozen"/>
      <selection activeCell="A6" sqref="A6"/>
      <selection pane="bottomLeft" activeCell="I7" sqref="I7"/>
    </sheetView>
  </sheetViews>
  <sheetFormatPr baseColWidth="10" defaultColWidth="11.42578125" defaultRowHeight="16.5" x14ac:dyDescent="0.25"/>
  <cols>
    <col min="1" max="1" width="4" style="1" bestFit="1" customWidth="1"/>
    <col min="2" max="2" width="21.7109375" style="1" customWidth="1"/>
    <col min="3" max="3" width="25.5703125" style="1" hidden="1" customWidth="1"/>
    <col min="4" max="4" width="20.5703125" style="1" hidden="1" customWidth="1"/>
    <col min="5" max="5" width="15.5703125" style="1" hidden="1" customWidth="1"/>
    <col min="6" max="6" width="24.42578125" style="1" hidden="1" customWidth="1"/>
    <col min="7" max="7" width="21.85546875" style="1" hidden="1" customWidth="1"/>
    <col min="8" max="8" width="32.42578125" style="2" customWidth="1"/>
    <col min="9" max="9" width="19" style="1" customWidth="1"/>
    <col min="10" max="10" width="17.85546875" style="1" customWidth="1"/>
    <col min="11" max="11" width="16.5703125" style="1" hidden="1" customWidth="1"/>
    <col min="12" max="12" width="6.28515625" style="1" hidden="1" customWidth="1"/>
    <col min="13" max="13" width="33" style="1" hidden="1" customWidth="1"/>
    <col min="14" max="14" width="42" style="1" hidden="1" customWidth="1"/>
    <col min="15" max="15" width="15.42578125" style="1" hidden="1" customWidth="1"/>
    <col min="16" max="16" width="6.28515625" style="1" hidden="1" customWidth="1"/>
    <col min="17" max="17" width="16" style="1" hidden="1" customWidth="1"/>
    <col min="18" max="18" width="5.85546875" style="1" hidden="1" customWidth="1"/>
    <col min="19" max="19" width="45.140625" style="2" customWidth="1"/>
    <col min="20" max="20" width="15.140625" style="1" hidden="1" customWidth="1"/>
    <col min="21" max="21" width="6.85546875" style="1" hidden="1" customWidth="1"/>
    <col min="22" max="22" width="5" style="1" hidden="1" customWidth="1"/>
    <col min="23" max="23" width="5.5703125" style="1" hidden="1" customWidth="1"/>
    <col min="24" max="24" width="7.140625" style="1" hidden="1" customWidth="1"/>
    <col min="25" max="25" width="6.7109375" style="1" hidden="1" customWidth="1"/>
    <col min="26" max="26" width="7.5703125" style="1" hidden="1" customWidth="1"/>
    <col min="27" max="27" width="10.5703125" style="1" hidden="1" customWidth="1"/>
    <col min="28" max="28" width="8.7109375" style="1" hidden="1" customWidth="1"/>
    <col min="29" max="29" width="8.85546875" style="1" hidden="1" customWidth="1"/>
    <col min="30" max="30" width="9.28515625" style="1" hidden="1" customWidth="1"/>
    <col min="31" max="31" width="9.42578125" style="1" hidden="1" customWidth="1"/>
    <col min="32" max="32" width="8.42578125" style="1" hidden="1" customWidth="1"/>
    <col min="33" max="33" width="7.28515625" style="1" hidden="1" customWidth="1"/>
    <col min="34" max="34" width="26.7109375" style="2" customWidth="1"/>
    <col min="35" max="35" width="18.85546875" style="1" customWidth="1"/>
    <col min="36" max="36" width="12.5703125" style="95" customWidth="1"/>
    <col min="37" max="37" width="16.140625" style="95" bestFit="1" customWidth="1"/>
    <col min="38" max="38" width="44.28515625" style="96" customWidth="1"/>
    <col min="39" max="39" width="21" style="2" hidden="1" customWidth="1"/>
    <col min="40" max="41" width="37.42578125" style="2" customWidth="1"/>
    <col min="42" max="42" width="18" style="2" customWidth="1"/>
    <col min="43" max="44" width="37.42578125" style="2" customWidth="1"/>
    <col min="45" max="45" width="20.28515625" style="2" customWidth="1"/>
    <col min="46" max="47" width="13.7109375" style="2" customWidth="1"/>
    <col min="48" max="51" width="37.42578125" style="2" customWidth="1"/>
    <col min="52" max="94" width="11.42578125" style="2" customWidth="1"/>
    <col min="95" max="16384" width="11.42578125" style="2"/>
  </cols>
  <sheetData>
    <row r="1" spans="1:51" ht="16.5" customHeight="1" x14ac:dyDescent="0.25">
      <c r="A1" s="407" t="s">
        <v>596</v>
      </c>
      <c r="B1" s="408"/>
      <c r="C1" s="408"/>
      <c r="D1" s="408"/>
      <c r="E1" s="408"/>
      <c r="F1" s="408"/>
      <c r="G1" s="408"/>
      <c r="H1" s="408"/>
      <c r="I1" s="408"/>
      <c r="J1" s="408"/>
      <c r="K1" s="408"/>
      <c r="L1" s="408"/>
      <c r="M1" s="408"/>
      <c r="N1" s="408"/>
      <c r="O1" s="408"/>
      <c r="P1" s="408"/>
      <c r="Q1" s="408"/>
      <c r="R1" s="408"/>
      <c r="S1" s="408"/>
      <c r="T1" s="408"/>
      <c r="U1" s="408"/>
      <c r="V1" s="408"/>
      <c r="W1" s="408"/>
      <c r="X1" s="408"/>
      <c r="Y1" s="408"/>
      <c r="Z1" s="408"/>
      <c r="AA1" s="408"/>
      <c r="AB1" s="408"/>
      <c r="AC1" s="408"/>
      <c r="AD1" s="408"/>
      <c r="AE1" s="408"/>
      <c r="AF1" s="408"/>
      <c r="AG1" s="408"/>
      <c r="AH1" s="408"/>
      <c r="AI1" s="408"/>
      <c r="AJ1" s="408"/>
      <c r="AK1" s="408"/>
      <c r="AL1" s="408"/>
      <c r="AM1" s="409"/>
    </row>
    <row r="2" spans="1:51" ht="24" customHeight="1" x14ac:dyDescent="0.25">
      <c r="A2" s="410"/>
      <c r="B2" s="411"/>
      <c r="C2" s="411"/>
      <c r="D2" s="411"/>
      <c r="E2" s="411"/>
      <c r="F2" s="411"/>
      <c r="G2" s="411"/>
      <c r="H2" s="411"/>
      <c r="I2" s="411"/>
      <c r="J2" s="411"/>
      <c r="K2" s="411"/>
      <c r="L2" s="411"/>
      <c r="M2" s="411"/>
      <c r="N2" s="411"/>
      <c r="O2" s="411"/>
      <c r="P2" s="411"/>
      <c r="Q2" s="411"/>
      <c r="R2" s="411"/>
      <c r="S2" s="411"/>
      <c r="T2" s="411"/>
      <c r="U2" s="411"/>
      <c r="V2" s="411"/>
      <c r="W2" s="411"/>
      <c r="X2" s="411"/>
      <c r="Y2" s="411"/>
      <c r="Z2" s="411"/>
      <c r="AA2" s="411"/>
      <c r="AB2" s="411"/>
      <c r="AC2" s="411"/>
      <c r="AD2" s="411"/>
      <c r="AE2" s="411"/>
      <c r="AF2" s="411"/>
      <c r="AG2" s="411"/>
      <c r="AH2" s="411"/>
      <c r="AI2" s="411"/>
      <c r="AJ2" s="411"/>
      <c r="AK2" s="411"/>
      <c r="AL2" s="411"/>
      <c r="AM2" s="412"/>
    </row>
    <row r="3" spans="1:51" x14ac:dyDescent="0.25">
      <c r="A3" s="22"/>
      <c r="B3" s="22"/>
      <c r="C3" s="22"/>
      <c r="D3" s="22"/>
      <c r="E3" s="23"/>
      <c r="F3" s="22"/>
      <c r="G3" s="22"/>
      <c r="H3" s="21"/>
      <c r="I3" s="22"/>
      <c r="J3" s="22"/>
      <c r="K3" s="22"/>
      <c r="L3" s="22"/>
      <c r="M3" s="22"/>
      <c r="N3" s="22"/>
      <c r="O3" s="22"/>
      <c r="P3" s="22"/>
      <c r="Q3" s="22"/>
      <c r="R3" s="22"/>
      <c r="S3" s="21"/>
      <c r="T3" s="22"/>
      <c r="U3" s="22"/>
      <c r="V3" s="22"/>
      <c r="W3" s="22"/>
      <c r="X3" s="22"/>
      <c r="Y3" s="22"/>
      <c r="Z3" s="22"/>
      <c r="AA3" s="22"/>
      <c r="AB3" s="22"/>
      <c r="AC3" s="22"/>
      <c r="AD3" s="22"/>
      <c r="AE3" s="22"/>
      <c r="AF3" s="22"/>
      <c r="AG3" s="22"/>
      <c r="AH3" s="21"/>
      <c r="AI3" s="22"/>
      <c r="AJ3" s="93"/>
      <c r="AK3" s="93"/>
      <c r="AL3" s="94"/>
      <c r="AM3" s="21"/>
    </row>
    <row r="4" spans="1:51" x14ac:dyDescent="0.25">
      <c r="A4" s="413" t="s">
        <v>125</v>
      </c>
      <c r="B4" s="414"/>
      <c r="C4" s="414"/>
      <c r="D4" s="414"/>
      <c r="E4" s="414"/>
      <c r="F4" s="414"/>
      <c r="G4" s="414"/>
      <c r="H4" s="414"/>
      <c r="I4" s="414"/>
      <c r="J4" s="415"/>
      <c r="K4" s="413" t="s">
        <v>126</v>
      </c>
      <c r="L4" s="414"/>
      <c r="M4" s="414"/>
      <c r="N4" s="414"/>
      <c r="O4" s="414"/>
      <c r="P4" s="414"/>
      <c r="Q4" s="415"/>
      <c r="R4" s="413" t="s">
        <v>127</v>
      </c>
      <c r="S4" s="414"/>
      <c r="T4" s="414"/>
      <c r="U4" s="414"/>
      <c r="V4" s="414"/>
      <c r="W4" s="414"/>
      <c r="X4" s="414"/>
      <c r="Y4" s="414"/>
      <c r="Z4" s="415"/>
      <c r="AA4" s="413" t="s">
        <v>128</v>
      </c>
      <c r="AB4" s="414"/>
      <c r="AC4" s="414"/>
      <c r="AD4" s="414"/>
      <c r="AE4" s="414"/>
      <c r="AF4" s="414"/>
      <c r="AG4" s="415"/>
      <c r="AH4" s="413" t="s">
        <v>34</v>
      </c>
      <c r="AI4" s="414"/>
      <c r="AJ4" s="414"/>
      <c r="AK4" s="414"/>
      <c r="AL4" s="414"/>
      <c r="AM4" s="415"/>
      <c r="AN4" s="365" t="s">
        <v>598</v>
      </c>
      <c r="AO4" s="366"/>
      <c r="AP4" s="366"/>
      <c r="AQ4" s="366"/>
      <c r="AR4" s="366"/>
      <c r="AS4" s="366"/>
      <c r="AT4" s="366"/>
      <c r="AU4" s="366"/>
      <c r="AV4" s="366"/>
      <c r="AW4" s="366"/>
      <c r="AX4" s="366"/>
      <c r="AY4" s="366"/>
    </row>
    <row r="5" spans="1:51" ht="16.5" customHeight="1" x14ac:dyDescent="0.25">
      <c r="A5" s="419" t="s">
        <v>0</v>
      </c>
      <c r="B5" s="422" t="s">
        <v>188</v>
      </c>
      <c r="C5" s="421" t="s">
        <v>189</v>
      </c>
      <c r="D5" s="421" t="s">
        <v>172</v>
      </c>
      <c r="E5" s="428" t="s">
        <v>2</v>
      </c>
      <c r="F5" s="421" t="s">
        <v>3</v>
      </c>
      <c r="G5" s="421" t="s">
        <v>38</v>
      </c>
      <c r="H5" s="423" t="s">
        <v>1</v>
      </c>
      <c r="I5" s="421" t="s">
        <v>44</v>
      </c>
      <c r="J5" s="422" t="s">
        <v>121</v>
      </c>
      <c r="K5" s="425" t="s">
        <v>33</v>
      </c>
      <c r="L5" s="426" t="s">
        <v>5</v>
      </c>
      <c r="M5" s="421" t="s">
        <v>80</v>
      </c>
      <c r="N5" s="421" t="s">
        <v>85</v>
      </c>
      <c r="O5" s="427" t="s">
        <v>39</v>
      </c>
      <c r="P5" s="426" t="s">
        <v>5</v>
      </c>
      <c r="Q5" s="422" t="s">
        <v>42</v>
      </c>
      <c r="R5" s="416" t="s">
        <v>11</v>
      </c>
      <c r="S5" s="370" t="s">
        <v>137</v>
      </c>
      <c r="T5" s="421" t="s">
        <v>12</v>
      </c>
      <c r="U5" s="370" t="s">
        <v>8</v>
      </c>
      <c r="V5" s="370"/>
      <c r="W5" s="370"/>
      <c r="X5" s="370"/>
      <c r="Y5" s="370"/>
      <c r="Z5" s="370"/>
      <c r="AA5" s="418" t="s">
        <v>124</v>
      </c>
      <c r="AB5" s="418" t="s">
        <v>40</v>
      </c>
      <c r="AC5" s="418" t="s">
        <v>5</v>
      </c>
      <c r="AD5" s="418" t="s">
        <v>41</v>
      </c>
      <c r="AE5" s="418" t="s">
        <v>5</v>
      </c>
      <c r="AF5" s="418" t="s">
        <v>43</v>
      </c>
      <c r="AG5" s="416" t="s">
        <v>29</v>
      </c>
      <c r="AH5" s="370" t="s">
        <v>190</v>
      </c>
      <c r="AI5" s="370" t="s">
        <v>204</v>
      </c>
      <c r="AJ5" s="370" t="s">
        <v>194</v>
      </c>
      <c r="AK5" s="370" t="s">
        <v>195</v>
      </c>
      <c r="AL5" s="370" t="s">
        <v>584</v>
      </c>
      <c r="AM5" s="370" t="s">
        <v>35</v>
      </c>
      <c r="AN5" s="367" t="s">
        <v>599</v>
      </c>
      <c r="AO5" s="368"/>
      <c r="AP5" s="369"/>
      <c r="AQ5" s="367" t="s">
        <v>600</v>
      </c>
      <c r="AR5" s="368"/>
      <c r="AS5" s="369"/>
      <c r="AT5" s="370" t="s">
        <v>601</v>
      </c>
      <c r="AU5" s="370"/>
      <c r="AV5" s="370"/>
      <c r="AW5" s="370" t="s">
        <v>602</v>
      </c>
      <c r="AX5" s="370"/>
      <c r="AY5" s="370" t="s">
        <v>603</v>
      </c>
    </row>
    <row r="6" spans="1:51" s="156" customFormat="1" ht="58.5" customHeight="1" x14ac:dyDescent="0.25">
      <c r="A6" s="420"/>
      <c r="B6" s="370"/>
      <c r="C6" s="422"/>
      <c r="D6" s="422"/>
      <c r="E6" s="423"/>
      <c r="F6" s="422"/>
      <c r="G6" s="422"/>
      <c r="H6" s="424"/>
      <c r="I6" s="422"/>
      <c r="J6" s="370"/>
      <c r="K6" s="422"/>
      <c r="L6" s="365"/>
      <c r="M6" s="422"/>
      <c r="N6" s="422"/>
      <c r="O6" s="365"/>
      <c r="P6" s="365"/>
      <c r="Q6" s="370"/>
      <c r="R6" s="417"/>
      <c r="S6" s="370"/>
      <c r="T6" s="422"/>
      <c r="U6" s="4" t="s">
        <v>13</v>
      </c>
      <c r="V6" s="4" t="s">
        <v>17</v>
      </c>
      <c r="W6" s="4" t="s">
        <v>28</v>
      </c>
      <c r="X6" s="4" t="s">
        <v>18</v>
      </c>
      <c r="Y6" s="4" t="s">
        <v>21</v>
      </c>
      <c r="Z6" s="4" t="s">
        <v>24</v>
      </c>
      <c r="AA6" s="418"/>
      <c r="AB6" s="418"/>
      <c r="AC6" s="418"/>
      <c r="AD6" s="418"/>
      <c r="AE6" s="418"/>
      <c r="AF6" s="418"/>
      <c r="AG6" s="417"/>
      <c r="AH6" s="370"/>
      <c r="AI6" s="370"/>
      <c r="AJ6" s="370"/>
      <c r="AK6" s="370"/>
      <c r="AL6" s="370"/>
      <c r="AM6" s="370"/>
      <c r="AN6" s="224" t="s">
        <v>604</v>
      </c>
      <c r="AO6" s="224" t="s">
        <v>605</v>
      </c>
      <c r="AP6" s="224" t="s">
        <v>606</v>
      </c>
      <c r="AQ6" s="224" t="s">
        <v>607</v>
      </c>
      <c r="AR6" s="224" t="s">
        <v>608</v>
      </c>
      <c r="AS6" s="224" t="s">
        <v>606</v>
      </c>
      <c r="AT6" s="224" t="s">
        <v>609</v>
      </c>
      <c r="AU6" s="224" t="s">
        <v>610</v>
      </c>
      <c r="AV6" s="224" t="s">
        <v>611</v>
      </c>
      <c r="AW6" s="224" t="s">
        <v>612</v>
      </c>
      <c r="AX6" s="224" t="s">
        <v>613</v>
      </c>
      <c r="AY6" s="367"/>
    </row>
    <row r="7" spans="1:51" s="120" customFormat="1" ht="167.25" customHeight="1" x14ac:dyDescent="0.25">
      <c r="A7" s="223">
        <v>1</v>
      </c>
      <c r="B7" s="208" t="s">
        <v>324</v>
      </c>
      <c r="C7" s="220" t="s">
        <v>370</v>
      </c>
      <c r="D7" s="220" t="s">
        <v>191</v>
      </c>
      <c r="E7" s="214" t="s">
        <v>118</v>
      </c>
      <c r="F7" s="214" t="s">
        <v>427</v>
      </c>
      <c r="G7" s="214" t="s">
        <v>428</v>
      </c>
      <c r="H7" s="216" t="s">
        <v>531</v>
      </c>
      <c r="I7" s="214" t="s">
        <v>115</v>
      </c>
      <c r="J7" s="213">
        <v>4</v>
      </c>
      <c r="K7" s="212" t="str">
        <f t="shared" ref="K7:K13" si="0">IF(J7&lt;=0,"",IF(J7&lt;=2,"Muy Baja",IF(J7&lt;=24,"Baja",IF(J7&lt;=500,"Media",IF(J7&lt;=5000,"Alta","Muy Alta")))))</f>
        <v>Baja</v>
      </c>
      <c r="L7" s="100">
        <f t="shared" ref="L7:L13" si="1">IF(K7="","",IF(K7="Muy Baja",0.2,IF(K7="Baja",0.4,IF(K7="Media",0.6,IF(K7="Alta",0.8,IF(K7="Muy Alta",1,))))))</f>
        <v>0.4</v>
      </c>
      <c r="M7" s="219" t="s">
        <v>479</v>
      </c>
      <c r="N7" s="100" t="str">
        <f ca="1">IF(NOT(ISERROR(MATCH(M7,'Tabla Impacto'!$B$221:$B$223,0))),'Tabla Impacto'!$F$223&amp;"Por favor no seleccionar los criterios de impacto(Afectación Económica o presupuestal y Pérdida Reputacional)",M7)</f>
        <v xml:space="preserve"> El riesgo afecta la imagen de la entidad con algunos usuarios de relevancia frente al logro de los objetivos</v>
      </c>
      <c r="O7" s="212" t="str">
        <f ca="1">IF(OR(N7='Tabla Impacto'!$C$11,N7='Tabla Impacto'!$D$11),"Leve",IF(OR(N7='Tabla Impacto'!$C$12,N7='Tabla Impacto'!$D$12),"Menor",IF(OR(N7='Tabla Impacto'!$C$13,N7='Tabla Impacto'!$D$13),"Moderado",IF(OR(N7='Tabla Impacto'!$C$14,N7='Tabla Impacto'!$D$14),"Mayor",IF(OR(N7='Tabla Impacto'!$C$15,N7='Tabla Impacto'!$D$15),"Catastrófico","")))))</f>
        <v>Moderado</v>
      </c>
      <c r="P7" s="100">
        <f t="shared" ref="P7:P13" ca="1" si="2">IF(O7="","",IF(O7="Leve",0.2,IF(O7="Menor",0.4,IF(O7="Moderado",0.6,IF(O7="Mayor",0.8,IF(O7="Catastrófico",1,))))))</f>
        <v>0.6</v>
      </c>
      <c r="Q7" s="218" t="str">
        <f t="shared" ref="Q7:Q13" ca="1" si="3">IF(OR(AND(K7="Muy Baja",O7="Leve"),AND(K7="Muy Baja",O7="Menor"),AND(K7="Baja",O7="Leve")),"Bajo",IF(OR(AND(K7="Muy baja",O7="Moderado"),AND(K7="Baja",O7="Menor"),AND(K7="Baja",O7="Moderado"),AND(K7="Media",O7="Leve"),AND(K7="Media",O7="Menor"),AND(K7="Media",O7="Moderado"),AND(K7="Alta",O7="Leve"),AND(K7="Alta",O7="Menor")),"Moderado",IF(OR(AND(K7="Muy Baja",O7="Mayor"),AND(K7="Baja",O7="Mayor"),AND(K7="Media",O7="Mayor"),AND(K7="Alta",O7="Moderado"),AND(K7="Alta",O7="Mayor"),AND(K7="Muy Alta",O7="Leve"),AND(K7="Muy Alta",O7="Menor"),AND(K7="Muy Alta",O7="Moderado"),AND(K7="Muy Alta",O7="Mayor")),"Alto",IF(OR(AND(K7="Muy Baja",O7="Catastrófico"),AND(K7="Baja",O7="Catastrófico"),AND(K7="Media",O7="Catastrófico"),AND(K7="Alta",O7="Catastrófico"),AND(K7="Muy Alta",O7="Catastrófico")),"Extremo",""))))</f>
        <v>Moderado</v>
      </c>
      <c r="R7" s="101">
        <v>1</v>
      </c>
      <c r="S7" s="82" t="s">
        <v>192</v>
      </c>
      <c r="T7" s="102" t="str">
        <f t="shared" ref="T7:T11" si="4">IF(OR(U7="Preventivo",U7="Detectivo"),"Probabilidad",IF(U7="Correctivo","Impacto",""))</f>
        <v>Probabilidad</v>
      </c>
      <c r="U7" s="103" t="s">
        <v>14</v>
      </c>
      <c r="V7" s="103" t="s">
        <v>9</v>
      </c>
      <c r="W7" s="104" t="str">
        <f>IF(AND(U7="Preventivo",V7="Automático"),"50%",IF(AND(U7="Preventivo",V7="Manual"),"40%",IF(AND(U7="Detectivo",V7="Automático"),"40%",IF(AND(U7="Detectivo",V7="Manual"),"30%",IF(AND(U7="Correctivo",V7="Automático"),"35%",IF(AND(U7="Correctivo",V7="Manual"),"25%",""))))))</f>
        <v>40%</v>
      </c>
      <c r="X7" s="103" t="s">
        <v>19</v>
      </c>
      <c r="Y7" s="103" t="s">
        <v>22</v>
      </c>
      <c r="Z7" s="103" t="s">
        <v>110</v>
      </c>
      <c r="AA7" s="105">
        <f>IFERROR(IF(T7="Probabilidad",($L$7-(+$L$7*W7)),IF(T7="Impacto",$L$7,"")),"")</f>
        <v>0.24</v>
      </c>
      <c r="AB7" s="106" t="str">
        <f t="shared" ref="AB7:AB11" si="5">IFERROR(IF(AA7="","",IF(AA7&lt;=0.2,"Muy Baja",IF(AA7&lt;=0.4,"Baja",IF(AA7&lt;=0.6,"Media",IF(AA7&lt;=0.8,"Alta","Muy Alta"))))),"")</f>
        <v>Baja</v>
      </c>
      <c r="AC7" s="107">
        <f t="shared" ref="AC7:AC11" si="6">+AA7</f>
        <v>0.24</v>
      </c>
      <c r="AD7" s="106" t="str">
        <f t="shared" ref="AD7:AD11" ca="1" si="7">IFERROR(IF(AE7="","",IF(AE7&lt;=0.2,"Leve",IF(AE7&lt;=0.4,"Menor",IF(AE7&lt;=0.6,"Moderado",IF(AE7&lt;=0.8,"Mayor","Catastrófico"))))),"")</f>
        <v>Moderado</v>
      </c>
      <c r="AE7" s="107">
        <f ca="1">IFERROR(IF(T7="Impacto",($P$7-(+$P$7*W7)),IF(T7="Probabilidad",$P$7,"")),"")</f>
        <v>0.6</v>
      </c>
      <c r="AF7" s="108" t="str">
        <f t="shared" ref="AF7:AF11" ca="1" si="8">IFERROR(IF(OR(AND(AB7="Muy Baja",AD7="Leve"),AND(AB7="Muy Baja",AD7="Menor"),AND(AB7="Baja",AD7="Leve")),"Bajo",IF(OR(AND(AB7="Muy baja",AD7="Moderado"),AND(AB7="Baja",AD7="Menor"),AND(AB7="Baja",AD7="Moderado"),AND(AB7="Media",AD7="Leve"),AND(AB7="Media",AD7="Menor"),AND(AB7="Media",AD7="Moderado"),AND(AB7="Alta",AD7="Leve"),AND(AB7="Alta",AD7="Menor")),"Moderado",IF(OR(AND(AB7="Muy Baja",AD7="Mayor"),AND(AB7="Baja",AD7="Mayor"),AND(AB7="Media",AD7="Mayor"),AND(AB7="Alta",AD7="Moderado"),AND(AB7="Alta",AD7="Mayor"),AND(AB7="Muy Alta",AD7="Leve"),AND(AB7="Muy Alta",AD7="Menor"),AND(AB7="Muy Alta",AD7="Moderado"),AND(AB7="Muy Alta",AD7="Mayor")),"Alto",IF(OR(AND(AB7="Muy Baja",AD7="Catastrófico"),AND(AB7="Baja",AD7="Catastrófico"),AND(AB7="Media",AD7="Catastrófico"),AND(AB7="Alta",AD7="Catastrófico"),AND(AB7="Muy Alta",AD7="Catastrófico")),"Extremo","")))),"")</f>
        <v>Moderado</v>
      </c>
      <c r="AG7" s="109" t="s">
        <v>122</v>
      </c>
      <c r="AH7" s="97" t="s">
        <v>530</v>
      </c>
      <c r="AI7" s="98" t="s">
        <v>203</v>
      </c>
      <c r="AJ7" s="110" t="s">
        <v>196</v>
      </c>
      <c r="AK7" s="110" t="s">
        <v>196</v>
      </c>
      <c r="AL7" s="82" t="s">
        <v>193</v>
      </c>
      <c r="AM7" s="98"/>
      <c r="AN7" s="110" t="s">
        <v>642</v>
      </c>
      <c r="AO7" s="233" t="s">
        <v>643</v>
      </c>
      <c r="AP7" s="232">
        <v>1</v>
      </c>
      <c r="AQ7" s="99" t="s">
        <v>644</v>
      </c>
      <c r="AR7" s="233" t="s">
        <v>645</v>
      </c>
      <c r="AS7" s="232">
        <v>1</v>
      </c>
      <c r="AT7" s="110"/>
      <c r="AU7" s="110" t="s">
        <v>625</v>
      </c>
      <c r="AV7" s="110" t="s">
        <v>646</v>
      </c>
      <c r="AW7" s="110" t="s">
        <v>646</v>
      </c>
      <c r="AX7" s="110" t="s">
        <v>646</v>
      </c>
      <c r="AY7" s="239"/>
    </row>
    <row r="8" spans="1:51" s="120" customFormat="1" ht="151.5" customHeight="1" x14ac:dyDescent="0.25">
      <c r="A8" s="197">
        <f t="shared" ref="A8:A13" si="9">1+A7</f>
        <v>2</v>
      </c>
      <c r="B8" s="208" t="s">
        <v>324</v>
      </c>
      <c r="C8" s="220" t="s">
        <v>370</v>
      </c>
      <c r="D8" s="220" t="s">
        <v>191</v>
      </c>
      <c r="E8" s="214" t="s">
        <v>120</v>
      </c>
      <c r="F8" s="217" t="s">
        <v>429</v>
      </c>
      <c r="G8" s="221" t="s">
        <v>430</v>
      </c>
      <c r="H8" s="222" t="s">
        <v>371</v>
      </c>
      <c r="I8" s="214" t="s">
        <v>325</v>
      </c>
      <c r="J8" s="213">
        <v>160</v>
      </c>
      <c r="K8" s="212" t="str">
        <f t="shared" si="0"/>
        <v>Media</v>
      </c>
      <c r="L8" s="100">
        <f t="shared" si="1"/>
        <v>0.6</v>
      </c>
      <c r="M8" s="219" t="s">
        <v>479</v>
      </c>
      <c r="N8" s="100" t="str">
        <f ca="1">IF(NOT(ISERROR(MATCH(M8,'Tabla Impacto'!$B$221:$B$223,0))),'Tabla Impacto'!$F$223&amp;"Por favor no seleccionar los criterios de impacto(Afectación Económica o presupuestal y Pérdida Reputacional)",M8)</f>
        <v xml:space="preserve"> El riesgo afecta la imagen de la entidad con algunos usuarios de relevancia frente al logro de los objetivos</v>
      </c>
      <c r="O8" s="212" t="str">
        <f ca="1">IF(OR(N8='Tabla Impacto'!$C$11,N8='Tabla Impacto'!$D$11),"Leve",IF(OR(N8='Tabla Impacto'!$C$12,N8='Tabla Impacto'!$D$12),"Menor",IF(OR(N8='Tabla Impacto'!$C$13,N8='Tabla Impacto'!$D$13),"Moderado",IF(OR(N8='Tabla Impacto'!$C$14,N8='Tabla Impacto'!$D$14),"Mayor",IF(OR(N8='Tabla Impacto'!$C$15,N8='Tabla Impacto'!$D$15),"Catastrófico","")))))</f>
        <v>Moderado</v>
      </c>
      <c r="P8" s="100">
        <f t="shared" ca="1" si="2"/>
        <v>0.6</v>
      </c>
      <c r="Q8" s="218" t="str">
        <f t="shared" ca="1" si="3"/>
        <v>Moderado</v>
      </c>
      <c r="R8" s="101">
        <v>1</v>
      </c>
      <c r="S8" s="82" t="s">
        <v>197</v>
      </c>
      <c r="T8" s="102" t="str">
        <f t="shared" si="4"/>
        <v>Probabilidad</v>
      </c>
      <c r="U8" s="103" t="s">
        <v>14</v>
      </c>
      <c r="V8" s="103" t="s">
        <v>9</v>
      </c>
      <c r="W8" s="104" t="str">
        <f>IF(AND(U8="Preventivo",V8="Automático"),"50%",IF(AND(U8="Preventivo",V8="Manual"),"40%",IF(AND(U8="Detectivo",V8="Automático"),"40%",IF(AND(U8="Detectivo",V8="Manual"),"30%",IF(AND(U8="Correctivo",V8="Automático"),"35%",IF(AND(U8="Correctivo",V8="Manual"),"25%",""))))))</f>
        <v>40%</v>
      </c>
      <c r="X8" s="103" t="s">
        <v>19</v>
      </c>
      <c r="Y8" s="103" t="s">
        <v>22</v>
      </c>
      <c r="Z8" s="103" t="s">
        <v>110</v>
      </c>
      <c r="AA8" s="105">
        <f t="shared" ref="AA8:AA13" si="10">IFERROR(IF(T8="Probabilidad",(L8-(+L8*W8)),IF(T8="Impacto",L8,"")),"")</f>
        <v>0.36</v>
      </c>
      <c r="AB8" s="106" t="str">
        <f t="shared" si="5"/>
        <v>Baja</v>
      </c>
      <c r="AC8" s="107">
        <f t="shared" si="6"/>
        <v>0.36</v>
      </c>
      <c r="AD8" s="106" t="str">
        <f t="shared" ca="1" si="7"/>
        <v>Moderado</v>
      </c>
      <c r="AE8" s="107">
        <f ca="1">IFERROR(IF(T8="Impacto",(P8-(+P8*W8)),IF(T8="Probabilidad",P8,"")),"")</f>
        <v>0.6</v>
      </c>
      <c r="AF8" s="108" t="str">
        <f t="shared" ca="1" si="8"/>
        <v>Moderado</v>
      </c>
      <c r="AG8" s="109" t="s">
        <v>122</v>
      </c>
      <c r="AH8" s="82" t="s">
        <v>372</v>
      </c>
      <c r="AI8" s="98" t="s">
        <v>198</v>
      </c>
      <c r="AJ8" s="110" t="s">
        <v>199</v>
      </c>
      <c r="AK8" s="110" t="s">
        <v>199</v>
      </c>
      <c r="AL8" s="82" t="s">
        <v>373</v>
      </c>
      <c r="AM8" s="98"/>
      <c r="AN8" s="110" t="s">
        <v>642</v>
      </c>
      <c r="AO8" s="233" t="s">
        <v>643</v>
      </c>
      <c r="AP8" s="232">
        <v>1</v>
      </c>
      <c r="AQ8" s="99" t="s">
        <v>647</v>
      </c>
      <c r="AR8" s="234" t="s">
        <v>648</v>
      </c>
      <c r="AS8" s="232">
        <v>1</v>
      </c>
      <c r="AT8" s="110"/>
      <c r="AU8" s="110" t="s">
        <v>625</v>
      </c>
      <c r="AV8" s="110" t="s">
        <v>646</v>
      </c>
      <c r="AW8" s="110" t="s">
        <v>649</v>
      </c>
      <c r="AX8" s="110" t="s">
        <v>649</v>
      </c>
      <c r="AY8" s="239"/>
    </row>
    <row r="9" spans="1:51" s="157" customFormat="1" ht="151.5" customHeight="1" x14ac:dyDescent="0.25">
      <c r="A9" s="197">
        <f t="shared" si="9"/>
        <v>3</v>
      </c>
      <c r="B9" s="208" t="s">
        <v>200</v>
      </c>
      <c r="C9" s="220" t="s">
        <v>350</v>
      </c>
      <c r="D9" s="220" t="s">
        <v>368</v>
      </c>
      <c r="E9" s="214" t="s">
        <v>118</v>
      </c>
      <c r="F9" s="214" t="s">
        <v>431</v>
      </c>
      <c r="G9" s="214" t="s">
        <v>201</v>
      </c>
      <c r="H9" s="216" t="s">
        <v>374</v>
      </c>
      <c r="I9" s="214" t="s">
        <v>325</v>
      </c>
      <c r="J9" s="213">
        <v>5000</v>
      </c>
      <c r="K9" s="212" t="str">
        <f t="shared" si="0"/>
        <v>Alta</v>
      </c>
      <c r="L9" s="100">
        <f t="shared" si="1"/>
        <v>0.8</v>
      </c>
      <c r="M9" s="219" t="s">
        <v>479</v>
      </c>
      <c r="N9" s="100" t="str">
        <f ca="1">IF(NOT(ISERROR(MATCH(M9,'Tabla Impacto'!$B$221:$B$223,0))),'Tabla Impacto'!$F$223&amp;"Por favor no seleccionar los criterios de impacto(Afectación Económica o presupuestal y Pérdida Reputacional)",M9)</f>
        <v xml:space="preserve"> El riesgo afecta la imagen de la entidad con algunos usuarios de relevancia frente al logro de los objetivos</v>
      </c>
      <c r="O9" s="212" t="str">
        <f ca="1">IF(OR(N9='Tabla Impacto'!$C$11,N9='Tabla Impacto'!$D$11),"Leve",IF(OR(N9='Tabla Impacto'!$C$12,N9='Tabla Impacto'!$D$12),"Menor",IF(OR(N9='Tabla Impacto'!$C$13,N9='Tabla Impacto'!$D$13),"Moderado",IF(OR(N9='Tabla Impacto'!$C$14,N9='Tabla Impacto'!$D$14),"Mayor",IF(OR(N9='Tabla Impacto'!$C$15,N9='Tabla Impacto'!$D$15),"Catastrófico","")))))</f>
        <v>Moderado</v>
      </c>
      <c r="P9" s="100">
        <f t="shared" ca="1" si="2"/>
        <v>0.6</v>
      </c>
      <c r="Q9" s="218" t="str">
        <f t="shared" ca="1" si="3"/>
        <v>Alto</v>
      </c>
      <c r="R9" s="101">
        <v>1</v>
      </c>
      <c r="S9" s="82" t="s">
        <v>202</v>
      </c>
      <c r="T9" s="102" t="str">
        <f t="shared" si="4"/>
        <v>Probabilidad</v>
      </c>
      <c r="U9" s="103" t="s">
        <v>14</v>
      </c>
      <c r="V9" s="103" t="s">
        <v>9</v>
      </c>
      <c r="W9" s="104" t="str">
        <f>IF(AND(U9="Preventivo",V9="Automático"),"50%",IF(AND(U9="Preventivo",V9="Manual"),"40%",IF(AND(U9="Detectivo",V9="Automático"),"40%",IF(AND(U9="Detectivo",V9="Manual"),"30%",IF(AND(U9="Correctivo",V9="Automático"),"35%",IF(AND(U9="Correctivo",V9="Manual"),"25%",""))))))</f>
        <v>40%</v>
      </c>
      <c r="X9" s="103" t="s">
        <v>19</v>
      </c>
      <c r="Y9" s="103" t="s">
        <v>22</v>
      </c>
      <c r="Z9" s="103" t="s">
        <v>110</v>
      </c>
      <c r="AA9" s="105">
        <f t="shared" si="10"/>
        <v>0.48</v>
      </c>
      <c r="AB9" s="106" t="str">
        <f t="shared" si="5"/>
        <v>Media</v>
      </c>
      <c r="AC9" s="107">
        <f t="shared" si="6"/>
        <v>0.48</v>
      </c>
      <c r="AD9" s="106" t="str">
        <f t="shared" ca="1" si="7"/>
        <v>Moderado</v>
      </c>
      <c r="AE9" s="107">
        <f ca="1">IFERROR(IF(T9="Impacto",(P9-(+P9*W9)),IF(T9="Probabilidad",P9,"")),"")</f>
        <v>0.6</v>
      </c>
      <c r="AF9" s="108" t="str">
        <f t="shared" ca="1" si="8"/>
        <v>Moderado</v>
      </c>
      <c r="AG9" s="109" t="s">
        <v>122</v>
      </c>
      <c r="AH9" s="97" t="s">
        <v>375</v>
      </c>
      <c r="AI9" s="112" t="s">
        <v>203</v>
      </c>
      <c r="AJ9" s="110" t="s">
        <v>199</v>
      </c>
      <c r="AK9" s="110" t="s">
        <v>199</v>
      </c>
      <c r="AL9" s="82" t="s">
        <v>376</v>
      </c>
      <c r="AM9" s="98"/>
      <c r="AN9" s="237" t="s">
        <v>688</v>
      </c>
      <c r="AO9" s="231" t="s">
        <v>689</v>
      </c>
      <c r="AP9" s="232">
        <v>1</v>
      </c>
      <c r="AQ9" s="231" t="s">
        <v>690</v>
      </c>
      <c r="AR9" s="231" t="s">
        <v>691</v>
      </c>
      <c r="AS9" s="232">
        <v>1</v>
      </c>
      <c r="AT9" s="110"/>
      <c r="AU9" s="110" t="s">
        <v>625</v>
      </c>
      <c r="AV9" s="110" t="s">
        <v>646</v>
      </c>
      <c r="AW9" s="110" t="s">
        <v>649</v>
      </c>
      <c r="AX9" s="110" t="s">
        <v>649</v>
      </c>
      <c r="AY9" s="239"/>
    </row>
    <row r="10" spans="1:51" s="168" customFormat="1" ht="151.5" customHeight="1" x14ac:dyDescent="0.25">
      <c r="A10" s="197">
        <f t="shared" si="9"/>
        <v>4</v>
      </c>
      <c r="B10" s="208" t="s">
        <v>206</v>
      </c>
      <c r="C10" s="220" t="s">
        <v>207</v>
      </c>
      <c r="D10" s="220" t="s">
        <v>369</v>
      </c>
      <c r="E10" s="214" t="s">
        <v>118</v>
      </c>
      <c r="F10" s="214" t="s">
        <v>208</v>
      </c>
      <c r="G10" s="214" t="s">
        <v>209</v>
      </c>
      <c r="H10" s="216" t="s">
        <v>535</v>
      </c>
      <c r="I10" s="214" t="s">
        <v>115</v>
      </c>
      <c r="J10" s="213">
        <v>1</v>
      </c>
      <c r="K10" s="212" t="str">
        <f t="shared" si="0"/>
        <v>Muy Baja</v>
      </c>
      <c r="L10" s="100">
        <f t="shared" si="1"/>
        <v>0.2</v>
      </c>
      <c r="M10" s="219" t="s">
        <v>479</v>
      </c>
      <c r="N10" s="147" t="str">
        <f ca="1">IF(NOT(ISERROR(MATCH(M10,'Tabla Impacto'!$B$221:$B$223,0))),'Tabla Impacto'!$F$223&amp;"Por favor no seleccionar los criterios de impacto(Afectación Económica o presupuestal y Pérdida Reputacional)",M10)</f>
        <v xml:space="preserve"> El riesgo afecta la imagen de la entidad con algunos usuarios de relevancia frente al logro de los objetivos</v>
      </c>
      <c r="O10" s="212" t="str">
        <f ca="1">IF(OR(N10='Tabla Impacto'!$C$11,N10='Tabla Impacto'!$D$11),"Leve",IF(OR(N10='Tabla Impacto'!$C$12,N10='Tabla Impacto'!$D$12),"Menor",IF(OR(N10='Tabla Impacto'!$C$13,N10='Tabla Impacto'!$D$13),"Moderado",IF(OR(N10='Tabla Impacto'!$C$14,N10='Tabla Impacto'!$D$14),"Mayor",IF(OR(N10='Tabla Impacto'!$C$15,N10='Tabla Impacto'!$D$15),"Catastrófico","")))))</f>
        <v>Moderado</v>
      </c>
      <c r="P10" s="100">
        <f t="shared" ca="1" si="2"/>
        <v>0.6</v>
      </c>
      <c r="Q10" s="218" t="str">
        <f t="shared" ca="1" si="3"/>
        <v>Moderado</v>
      </c>
      <c r="R10" s="148">
        <v>1</v>
      </c>
      <c r="S10" s="97" t="s">
        <v>210</v>
      </c>
      <c r="T10" s="149" t="str">
        <f t="shared" si="4"/>
        <v>Probabilidad</v>
      </c>
      <c r="U10" s="150" t="s">
        <v>14</v>
      </c>
      <c r="V10" s="150" t="s">
        <v>9</v>
      </c>
      <c r="W10" s="151" t="str">
        <f>IF(AND(U10="Preventivo",V10="Automático"),"50%",IF(AND(U10="Preventivo",V10="Manual"),"40%",IF(AND(U10="Detectivo",V10="Automático"),"40%",IF(AND(U10="Detectivo",V10="Manual"),"30%",IF(AND(U10="Correctivo",V10="Automático"),"35%",IF(AND(U10="Correctivo",V10="Manual"),"25%",""))))))</f>
        <v>40%</v>
      </c>
      <c r="X10" s="150" t="s">
        <v>19</v>
      </c>
      <c r="Y10" s="150" t="s">
        <v>22</v>
      </c>
      <c r="Z10" s="150" t="s">
        <v>110</v>
      </c>
      <c r="AA10" s="118">
        <f t="shared" si="10"/>
        <v>0.12</v>
      </c>
      <c r="AB10" s="152" t="str">
        <f t="shared" si="5"/>
        <v>Muy Baja</v>
      </c>
      <c r="AC10" s="153">
        <f t="shared" si="6"/>
        <v>0.12</v>
      </c>
      <c r="AD10" s="152" t="str">
        <f t="shared" ca="1" si="7"/>
        <v>Moderado</v>
      </c>
      <c r="AE10" s="153">
        <f ca="1">IFERROR(IF(T10="Impacto",(P10-(+P10*W10)),IF(T10="Probabilidad",P10,"")),"")</f>
        <v>0.6</v>
      </c>
      <c r="AF10" s="154" t="str">
        <f t="shared" ca="1" si="8"/>
        <v>Moderado</v>
      </c>
      <c r="AG10" s="155" t="s">
        <v>122</v>
      </c>
      <c r="AH10" s="97" t="s">
        <v>211</v>
      </c>
      <c r="AI10" s="92" t="s">
        <v>212</v>
      </c>
      <c r="AJ10" s="99" t="s">
        <v>417</v>
      </c>
      <c r="AK10" s="99" t="s">
        <v>417</v>
      </c>
      <c r="AL10" s="97" t="s">
        <v>213</v>
      </c>
      <c r="AM10" s="92"/>
      <c r="AN10" s="231" t="s">
        <v>786</v>
      </c>
      <c r="AO10" s="231" t="s">
        <v>787</v>
      </c>
      <c r="AP10" s="232" t="s">
        <v>620</v>
      </c>
      <c r="AQ10" s="231" t="s">
        <v>786</v>
      </c>
      <c r="AR10" s="231" t="s">
        <v>787</v>
      </c>
      <c r="AS10" s="232" t="s">
        <v>620</v>
      </c>
      <c r="AT10" s="110"/>
      <c r="AU10" s="110" t="s">
        <v>625</v>
      </c>
      <c r="AV10" s="110" t="s">
        <v>646</v>
      </c>
      <c r="AW10" s="110" t="s">
        <v>649</v>
      </c>
      <c r="AX10" s="110" t="s">
        <v>649</v>
      </c>
      <c r="AY10" s="239" t="s">
        <v>860</v>
      </c>
    </row>
    <row r="11" spans="1:51" s="120" customFormat="1" ht="231" customHeight="1" x14ac:dyDescent="0.25">
      <c r="A11" s="197">
        <f t="shared" si="9"/>
        <v>5</v>
      </c>
      <c r="B11" s="208" t="s">
        <v>206</v>
      </c>
      <c r="C11" s="220" t="s">
        <v>207</v>
      </c>
      <c r="D11" s="220" t="s">
        <v>369</v>
      </c>
      <c r="E11" s="214" t="s">
        <v>119</v>
      </c>
      <c r="F11" s="217" t="s">
        <v>214</v>
      </c>
      <c r="G11" s="214" t="s">
        <v>215</v>
      </c>
      <c r="H11" s="216" t="s">
        <v>335</v>
      </c>
      <c r="I11" s="214" t="s">
        <v>325</v>
      </c>
      <c r="J11" s="213">
        <v>1</v>
      </c>
      <c r="K11" s="212" t="str">
        <f t="shared" si="0"/>
        <v>Muy Baja</v>
      </c>
      <c r="L11" s="100">
        <f t="shared" si="1"/>
        <v>0.2</v>
      </c>
      <c r="M11" s="219" t="s">
        <v>478</v>
      </c>
      <c r="N11" s="100" t="str">
        <f ca="1">IF(NOT(ISERROR(MATCH(M11,'Tabla Impacto'!$B$221:$B$223,0))),'Tabla Impacto'!$F$223&amp;"Por favor no seleccionar los criterios de impacto(Afectación Económica o presupuestal y Pérdida Reputacional)",M11)</f>
        <v xml:space="preserve"> Entre 50 y 100 SMLMV </v>
      </c>
      <c r="O11" s="212" t="str">
        <f ca="1">IF(OR(N11='Tabla Impacto'!$C$11,N11='Tabla Impacto'!$D$11),"Leve",IF(OR(N11='Tabla Impacto'!$C$12,N11='Tabla Impacto'!$D$12),"Menor",IF(OR(N11='Tabla Impacto'!$C$13,N11='Tabla Impacto'!$D$13),"Moderado",IF(OR(N11='Tabla Impacto'!$C$14,N11='Tabla Impacto'!$D$14),"Mayor",IF(OR(N11='Tabla Impacto'!$C$15,N11='Tabla Impacto'!$D$15),"Catastrófico","")))))</f>
        <v>Moderado</v>
      </c>
      <c r="P11" s="100">
        <f t="shared" ca="1" si="2"/>
        <v>0.6</v>
      </c>
      <c r="Q11" s="218" t="str">
        <f t="shared" ca="1" si="3"/>
        <v>Moderado</v>
      </c>
      <c r="R11" s="101">
        <v>1</v>
      </c>
      <c r="S11" s="82" t="s">
        <v>216</v>
      </c>
      <c r="T11" s="102" t="str">
        <f t="shared" si="4"/>
        <v>Probabilidad</v>
      </c>
      <c r="U11" s="103" t="s">
        <v>15</v>
      </c>
      <c r="V11" s="103" t="s">
        <v>9</v>
      </c>
      <c r="W11" s="104" t="str">
        <f>IF(AND(U11="Preventivo",V11="Automático"),"50%",IF(AND(U11="Preventivo",V11="Manual"),"40%",IF(AND(U11="Detectivo",V11="Automático"),"40%",IF(AND(U11="Detectivo",V11="Manual"),"30%",IF(AND(U11="Correctivo",V11="Automático"),"35%",IF(AND(U11="Correctivo",V11="Manual"),"25%",""))))))</f>
        <v>30%</v>
      </c>
      <c r="X11" s="103" t="s">
        <v>20</v>
      </c>
      <c r="Y11" s="103" t="s">
        <v>23</v>
      </c>
      <c r="Z11" s="103" t="s">
        <v>111</v>
      </c>
      <c r="AA11" s="105">
        <f t="shared" si="10"/>
        <v>0.14000000000000001</v>
      </c>
      <c r="AB11" s="106" t="str">
        <f t="shared" si="5"/>
        <v>Muy Baja</v>
      </c>
      <c r="AC11" s="107">
        <f t="shared" si="6"/>
        <v>0.14000000000000001</v>
      </c>
      <c r="AD11" s="106" t="str">
        <f t="shared" ca="1" si="7"/>
        <v>Moderado</v>
      </c>
      <c r="AE11" s="107">
        <f ca="1">IFERROR(IF(T11="Impacto",(P11-(+P11*W11)),IF(T11="Probabilidad",P11,"")),"")</f>
        <v>0.6</v>
      </c>
      <c r="AF11" s="108" t="str">
        <f t="shared" ca="1" si="8"/>
        <v>Moderado</v>
      </c>
      <c r="AG11" s="109" t="s">
        <v>122</v>
      </c>
      <c r="AH11" s="82" t="s">
        <v>217</v>
      </c>
      <c r="AI11" s="98" t="s">
        <v>203</v>
      </c>
      <c r="AJ11" s="99" t="s">
        <v>417</v>
      </c>
      <c r="AK11" s="99" t="s">
        <v>417</v>
      </c>
      <c r="AL11" s="97" t="s">
        <v>326</v>
      </c>
      <c r="AM11" s="98"/>
      <c r="AN11" s="231" t="s">
        <v>619</v>
      </c>
      <c r="AO11" s="231" t="s">
        <v>620</v>
      </c>
      <c r="AP11" s="232" t="s">
        <v>620</v>
      </c>
      <c r="AQ11" s="231" t="s">
        <v>619</v>
      </c>
      <c r="AR11" s="231" t="s">
        <v>620</v>
      </c>
      <c r="AS11" s="232" t="s">
        <v>620</v>
      </c>
      <c r="AT11" s="110"/>
      <c r="AU11" s="110" t="s">
        <v>625</v>
      </c>
      <c r="AV11" s="110" t="s">
        <v>646</v>
      </c>
      <c r="AW11" s="110" t="s">
        <v>649</v>
      </c>
      <c r="AX11" s="110" t="s">
        <v>649</v>
      </c>
      <c r="AY11" s="239" t="s">
        <v>860</v>
      </c>
    </row>
    <row r="12" spans="1:51" s="120" customFormat="1" ht="226.5" customHeight="1" x14ac:dyDescent="0.25">
      <c r="A12" s="197">
        <f t="shared" si="9"/>
        <v>6</v>
      </c>
      <c r="B12" s="208" t="s">
        <v>218</v>
      </c>
      <c r="C12" s="220" t="s">
        <v>219</v>
      </c>
      <c r="D12" s="220" t="s">
        <v>220</v>
      </c>
      <c r="E12" s="214" t="s">
        <v>120</v>
      </c>
      <c r="F12" s="217" t="s">
        <v>221</v>
      </c>
      <c r="G12" s="214" t="s">
        <v>222</v>
      </c>
      <c r="H12" s="216" t="s">
        <v>562</v>
      </c>
      <c r="I12" s="214" t="s">
        <v>115</v>
      </c>
      <c r="J12" s="213">
        <v>1460</v>
      </c>
      <c r="K12" s="212" t="str">
        <f t="shared" si="0"/>
        <v>Alta</v>
      </c>
      <c r="L12" s="100">
        <f t="shared" si="1"/>
        <v>0.8</v>
      </c>
      <c r="M12" s="219" t="s">
        <v>479</v>
      </c>
      <c r="N12" s="100" t="str">
        <f ca="1">IF(NOT(ISERROR(MATCH(M12,'Tabla Impacto'!$B$221:$B$223,0))),'Tabla Impacto'!$F$223&amp;"Por favor no seleccionar los criterios de impacto(Afectación Económica o presupuestal y Pérdida Reputacional)",M12)</f>
        <v xml:space="preserve"> El riesgo afecta la imagen de la entidad con algunos usuarios de relevancia frente al logro de los objetivos</v>
      </c>
      <c r="O12" s="212" t="str">
        <f ca="1">IF(OR(N12='Tabla Impacto'!$C$11,N12='Tabla Impacto'!$D$11),"Leve",IF(OR(N12='Tabla Impacto'!$C$12,N12='Tabla Impacto'!$D$12),"Menor",IF(OR(N12='Tabla Impacto'!$C$13,N12='Tabla Impacto'!$D$13),"Moderado",IF(OR(N12='Tabla Impacto'!$C$14,N12='Tabla Impacto'!$D$14),"Mayor",IF(OR(N12='Tabla Impacto'!$C$15,N12='Tabla Impacto'!$D$15),"Catastrófico","")))))</f>
        <v>Moderado</v>
      </c>
      <c r="P12" s="100">
        <f t="shared" ca="1" si="2"/>
        <v>0.6</v>
      </c>
      <c r="Q12" s="218" t="str">
        <f t="shared" ca="1" si="3"/>
        <v>Alto</v>
      </c>
      <c r="R12" s="101">
        <v>1</v>
      </c>
      <c r="S12" s="82" t="s">
        <v>563</v>
      </c>
      <c r="T12" s="102" t="str">
        <f t="shared" ref="T12:T21" si="11">IF(OR(U12="Preventivo",U12="Detectivo"),"Probabilidad",IF(U12="Correctivo","Impacto",""))</f>
        <v>Probabilidad</v>
      </c>
      <c r="U12" s="103" t="s">
        <v>14</v>
      </c>
      <c r="V12" s="103" t="s">
        <v>9</v>
      </c>
      <c r="W12" s="104" t="str">
        <f t="shared" ref="W12:W21" si="12">IF(AND(U12="Preventivo",V12="Automático"),"50%",IF(AND(U12="Preventivo",V12="Manual"),"40%",IF(AND(U12="Detectivo",V12="Automático"),"40%",IF(AND(U12="Detectivo",V12="Manual"),"30%",IF(AND(U12="Correctivo",V12="Automático"),"35%",IF(AND(U12="Correctivo",V12="Manual"),"25%",""))))))</f>
        <v>40%</v>
      </c>
      <c r="X12" s="103" t="s">
        <v>19</v>
      </c>
      <c r="Y12" s="103" t="s">
        <v>22</v>
      </c>
      <c r="Z12" s="103" t="s">
        <v>110</v>
      </c>
      <c r="AA12" s="105">
        <f t="shared" si="10"/>
        <v>0.48</v>
      </c>
      <c r="AB12" s="106" t="str">
        <f t="shared" ref="AB12:AB21" si="13">IFERROR(IF(AA12="","",IF(AA12&lt;=0.2,"Muy Baja",IF(AA12&lt;=0.4,"Baja",IF(AA12&lt;=0.6,"Media",IF(AA12&lt;=0.8,"Alta","Muy Alta"))))),"")</f>
        <v>Media</v>
      </c>
      <c r="AC12" s="107">
        <f t="shared" ref="AC12:AC21" si="14">+AA12</f>
        <v>0.48</v>
      </c>
      <c r="AD12" s="106" t="str">
        <f t="shared" ref="AD12:AD21" ca="1" si="15">IFERROR(IF(AE12="","",IF(AE12&lt;=0.2,"Leve",IF(AE12&lt;=0.4,"Menor",IF(AE12&lt;=0.6,"Moderado",IF(AE12&lt;=0.8,"Mayor","Catastrófico"))))),"")</f>
        <v>Moderado</v>
      </c>
      <c r="AE12" s="107">
        <f t="shared" ref="AE12:AE20" ca="1" si="16">IFERROR(IF(T12="Impacto",(P12-(+P12*W12)),IF(T12="Probabilidad",P12,"")),"")</f>
        <v>0.6</v>
      </c>
      <c r="AF12" s="108" t="str">
        <f t="shared" ref="AF12:AF21" ca="1" si="17">IFERROR(IF(OR(AND(AB12="Muy Baja",AD12="Leve"),AND(AB12="Muy Baja",AD12="Menor"),AND(AB12="Baja",AD12="Leve")),"Bajo",IF(OR(AND(AB12="Muy baja",AD12="Moderado"),AND(AB12="Baja",AD12="Menor"),AND(AB12="Baja",AD12="Moderado"),AND(AB12="Media",AD12="Leve"),AND(AB12="Media",AD12="Menor"),AND(AB12="Media",AD12="Moderado"),AND(AB12="Alta",AD12="Leve"),AND(AB12="Alta",AD12="Menor")),"Moderado",IF(OR(AND(AB12="Muy Baja",AD12="Mayor"),AND(AB12="Baja",AD12="Mayor"),AND(AB12="Media",AD12="Mayor"),AND(AB12="Alta",AD12="Moderado"),AND(AB12="Alta",AD12="Mayor"),AND(AB12="Muy Alta",AD12="Leve"),AND(AB12="Muy Alta",AD12="Menor"),AND(AB12="Muy Alta",AD12="Moderado"),AND(AB12="Muy Alta",AD12="Mayor")),"Alto",IF(OR(AND(AB12="Muy Baja",AD12="Catastrófico"),AND(AB12="Baja",AD12="Catastrófico"),AND(AB12="Media",AD12="Catastrófico"),AND(AB12="Alta",AD12="Catastrófico"),AND(AB12="Muy Alta",AD12="Catastrófico")),"Extremo","")))),"")</f>
        <v>Moderado</v>
      </c>
      <c r="AG12" s="109" t="s">
        <v>122</v>
      </c>
      <c r="AH12" s="91" t="s">
        <v>223</v>
      </c>
      <c r="AI12" s="114" t="s">
        <v>212</v>
      </c>
      <c r="AJ12" s="99">
        <v>44562</v>
      </c>
      <c r="AK12" s="99" t="s">
        <v>367</v>
      </c>
      <c r="AL12" s="91" t="s">
        <v>564</v>
      </c>
      <c r="AM12" s="98"/>
      <c r="AN12" s="231" t="s">
        <v>661</v>
      </c>
      <c r="AO12" s="119" t="s">
        <v>662</v>
      </c>
      <c r="AP12" s="232">
        <v>1</v>
      </c>
      <c r="AQ12" s="235" t="s">
        <v>663</v>
      </c>
      <c r="AR12" s="236" t="s">
        <v>788</v>
      </c>
      <c r="AS12" s="232">
        <v>1</v>
      </c>
      <c r="AT12" s="110"/>
      <c r="AU12" s="110" t="s">
        <v>625</v>
      </c>
      <c r="AV12" s="110" t="s">
        <v>646</v>
      </c>
      <c r="AW12" s="110" t="s">
        <v>649</v>
      </c>
      <c r="AX12" s="110" t="s">
        <v>649</v>
      </c>
      <c r="AY12" s="239" t="s">
        <v>785</v>
      </c>
    </row>
    <row r="13" spans="1:51" s="120" customFormat="1" ht="151.5" customHeight="1" x14ac:dyDescent="0.25">
      <c r="A13" s="371">
        <f t="shared" si="9"/>
        <v>7</v>
      </c>
      <c r="B13" s="399" t="s">
        <v>224</v>
      </c>
      <c r="C13" s="346" t="s">
        <v>219</v>
      </c>
      <c r="D13" s="346" t="s">
        <v>220</v>
      </c>
      <c r="E13" s="343" t="s">
        <v>118</v>
      </c>
      <c r="F13" s="343" t="s">
        <v>225</v>
      </c>
      <c r="G13" s="343" t="s">
        <v>432</v>
      </c>
      <c r="H13" s="385" t="s">
        <v>226</v>
      </c>
      <c r="I13" s="343" t="s">
        <v>325</v>
      </c>
      <c r="J13" s="387">
        <v>1460</v>
      </c>
      <c r="K13" s="389" t="str">
        <f t="shared" si="0"/>
        <v>Alta</v>
      </c>
      <c r="L13" s="381">
        <f t="shared" si="1"/>
        <v>0.8</v>
      </c>
      <c r="M13" s="391" t="s">
        <v>486</v>
      </c>
      <c r="N13" s="100" t="str">
        <f ca="1">IF(NOT(ISERROR(MATCH(M13,'Tabla Impacto'!$B$221:$B$223,0))),'Tabla Impacto'!$F$223&amp;"Por favor no seleccionar los criterios de impacto(Afectación Económica o presupuestal y Pérdida Reputacional)",M13)</f>
        <v xml:space="preserve"> El riesgo afecta la imagen de la entidad con efecto publicitario sostenido a nivel de sector administrativo, nivel departamental o municipal</v>
      </c>
      <c r="O13" s="389" t="str">
        <f ca="1">IF(OR(N13='Tabla Impacto'!$C$11,N13='Tabla Impacto'!$D$11),"Leve",IF(OR(N13='Tabla Impacto'!$C$12,N13='Tabla Impacto'!$D$12),"Menor",IF(OR(N13='Tabla Impacto'!$C$13,N13='Tabla Impacto'!$D$13),"Moderado",IF(OR(N13='Tabla Impacto'!$C$14,N13='Tabla Impacto'!$D$14),"Mayor",IF(OR(N13='Tabla Impacto'!$C$15,N13='Tabla Impacto'!$D$15),"Catastrófico","")))))</f>
        <v>Mayor</v>
      </c>
      <c r="P13" s="381">
        <f t="shared" ca="1" si="2"/>
        <v>0.8</v>
      </c>
      <c r="Q13" s="383" t="str">
        <f t="shared" ca="1" si="3"/>
        <v>Alto</v>
      </c>
      <c r="R13" s="101">
        <v>1</v>
      </c>
      <c r="S13" s="91" t="s">
        <v>227</v>
      </c>
      <c r="T13" s="102" t="str">
        <f t="shared" si="11"/>
        <v>Probabilidad</v>
      </c>
      <c r="U13" s="103" t="s">
        <v>14</v>
      </c>
      <c r="V13" s="103" t="s">
        <v>9</v>
      </c>
      <c r="W13" s="104" t="str">
        <f t="shared" si="12"/>
        <v>40%</v>
      </c>
      <c r="X13" s="103" t="s">
        <v>19</v>
      </c>
      <c r="Y13" s="103" t="s">
        <v>22</v>
      </c>
      <c r="Z13" s="103" t="s">
        <v>110</v>
      </c>
      <c r="AA13" s="105">
        <f t="shared" si="10"/>
        <v>0.48</v>
      </c>
      <c r="AB13" s="106" t="str">
        <f t="shared" si="13"/>
        <v>Media</v>
      </c>
      <c r="AC13" s="107">
        <f t="shared" si="14"/>
        <v>0.48</v>
      </c>
      <c r="AD13" s="106" t="str">
        <f t="shared" ca="1" si="15"/>
        <v>Mayor</v>
      </c>
      <c r="AE13" s="107">
        <f t="shared" ca="1" si="16"/>
        <v>0.8</v>
      </c>
      <c r="AF13" s="108" t="str">
        <f t="shared" ca="1" si="17"/>
        <v>Alto</v>
      </c>
      <c r="AG13" s="109" t="s">
        <v>122</v>
      </c>
      <c r="AH13" s="91" t="s">
        <v>229</v>
      </c>
      <c r="AI13" s="114" t="s">
        <v>212</v>
      </c>
      <c r="AJ13" s="99">
        <v>44562</v>
      </c>
      <c r="AK13" s="99" t="s">
        <v>367</v>
      </c>
      <c r="AL13" s="91" t="s">
        <v>230</v>
      </c>
      <c r="AM13" s="98"/>
      <c r="AN13" s="236" t="s">
        <v>664</v>
      </c>
      <c r="AO13" s="236" t="s">
        <v>665</v>
      </c>
      <c r="AP13" s="232">
        <v>1</v>
      </c>
      <c r="AQ13" s="236" t="s">
        <v>666</v>
      </c>
      <c r="AR13" s="236" t="s">
        <v>667</v>
      </c>
      <c r="AS13" s="232">
        <v>1</v>
      </c>
      <c r="AT13" s="110"/>
      <c r="AU13" s="110" t="s">
        <v>625</v>
      </c>
      <c r="AV13" s="110" t="s">
        <v>646</v>
      </c>
      <c r="AW13" s="110" t="s">
        <v>649</v>
      </c>
      <c r="AX13" s="110" t="s">
        <v>649</v>
      </c>
      <c r="AY13" s="239" t="s">
        <v>785</v>
      </c>
    </row>
    <row r="14" spans="1:51" s="120" customFormat="1" ht="151.5" customHeight="1" x14ac:dyDescent="0.25">
      <c r="A14" s="371"/>
      <c r="B14" s="400"/>
      <c r="C14" s="348"/>
      <c r="D14" s="348"/>
      <c r="E14" s="344"/>
      <c r="F14" s="344"/>
      <c r="G14" s="344"/>
      <c r="H14" s="386"/>
      <c r="I14" s="345"/>
      <c r="J14" s="388"/>
      <c r="K14" s="390"/>
      <c r="L14" s="382"/>
      <c r="M14" s="392"/>
      <c r="N14" s="111"/>
      <c r="O14" s="390"/>
      <c r="P14" s="382"/>
      <c r="Q14" s="384"/>
      <c r="R14" s="101">
        <v>2</v>
      </c>
      <c r="S14" s="91" t="s">
        <v>228</v>
      </c>
      <c r="T14" s="102" t="str">
        <f t="shared" si="11"/>
        <v>Probabilidad</v>
      </c>
      <c r="U14" s="103" t="s">
        <v>14</v>
      </c>
      <c r="V14" s="103" t="s">
        <v>9</v>
      </c>
      <c r="W14" s="104" t="str">
        <f t="shared" si="12"/>
        <v>40%</v>
      </c>
      <c r="X14" s="103" t="s">
        <v>19</v>
      </c>
      <c r="Y14" s="103" t="s">
        <v>22</v>
      </c>
      <c r="Z14" s="103" t="s">
        <v>110</v>
      </c>
      <c r="AA14" s="105">
        <f>IFERROR(IF(T14="Probabilidad",(AA13-(+AA13*W14)),IF(T14="Impacto",L14,"")),"")</f>
        <v>0.28799999999999998</v>
      </c>
      <c r="AB14" s="106" t="str">
        <f t="shared" si="13"/>
        <v>Baja</v>
      </c>
      <c r="AC14" s="107">
        <f t="shared" si="14"/>
        <v>0.28799999999999998</v>
      </c>
      <c r="AD14" s="106" t="str">
        <f t="shared" si="15"/>
        <v>Mayor</v>
      </c>
      <c r="AE14" s="107">
        <v>0.8</v>
      </c>
      <c r="AF14" s="108" t="str">
        <f t="shared" si="17"/>
        <v>Alto</v>
      </c>
      <c r="AG14" s="109" t="s">
        <v>122</v>
      </c>
      <c r="AH14" s="91" t="s">
        <v>231</v>
      </c>
      <c r="AI14" s="114" t="s">
        <v>212</v>
      </c>
      <c r="AJ14" s="99">
        <v>44562</v>
      </c>
      <c r="AK14" s="99" t="s">
        <v>367</v>
      </c>
      <c r="AL14" s="91" t="s">
        <v>230</v>
      </c>
      <c r="AM14" s="98"/>
      <c r="AN14" s="236" t="s">
        <v>668</v>
      </c>
      <c r="AO14" s="236" t="s">
        <v>669</v>
      </c>
      <c r="AP14" s="232">
        <v>1</v>
      </c>
      <c r="AQ14" s="236" t="s">
        <v>666</v>
      </c>
      <c r="AR14" s="236" t="s">
        <v>667</v>
      </c>
      <c r="AS14" s="232">
        <v>1</v>
      </c>
      <c r="AT14" s="110"/>
      <c r="AU14" s="110" t="s">
        <v>625</v>
      </c>
      <c r="AV14" s="110" t="s">
        <v>646</v>
      </c>
      <c r="AW14" s="110" t="s">
        <v>649</v>
      </c>
      <c r="AX14" s="110" t="s">
        <v>649</v>
      </c>
      <c r="AY14" s="239" t="s">
        <v>785</v>
      </c>
    </row>
    <row r="15" spans="1:51" s="120" customFormat="1" ht="151.5" customHeight="1" x14ac:dyDescent="0.25">
      <c r="A15" s="371">
        <f>1+A13</f>
        <v>8</v>
      </c>
      <c r="B15" s="399" t="s">
        <v>224</v>
      </c>
      <c r="C15" s="346" t="s">
        <v>219</v>
      </c>
      <c r="D15" s="346" t="s">
        <v>220</v>
      </c>
      <c r="E15" s="343" t="s">
        <v>120</v>
      </c>
      <c r="F15" s="343" t="s">
        <v>503</v>
      </c>
      <c r="G15" s="343" t="s">
        <v>232</v>
      </c>
      <c r="H15" s="385" t="s">
        <v>233</v>
      </c>
      <c r="I15" s="343" t="s">
        <v>325</v>
      </c>
      <c r="J15" s="387">
        <v>1460</v>
      </c>
      <c r="K15" s="389" t="str">
        <f>IF(J15&lt;=0,"",IF(J15&lt;=2,"Muy Baja",IF(J15&lt;=24,"Baja",IF(J15&lt;=500,"Media",IF(J15&lt;=5000,"Alta","Muy Alta")))))</f>
        <v>Alta</v>
      </c>
      <c r="L15" s="381">
        <f>IF(K15="","",IF(K15="Muy Baja",0.2,IF(K15="Baja",0.4,IF(K15="Media",0.6,IF(K15="Alta",0.8,IF(K15="Muy Alta",1,))))))</f>
        <v>0.8</v>
      </c>
      <c r="M15" s="391" t="s">
        <v>479</v>
      </c>
      <c r="N15" s="100" t="str">
        <f ca="1">IF(NOT(ISERROR(MATCH(M15,'Tabla Impacto'!$B$221:$B$223,0))),'Tabla Impacto'!$F$223&amp;"Por favor no seleccionar los criterios de impacto(Afectación Económica o presupuestal y Pérdida Reputacional)",M15)</f>
        <v xml:space="preserve"> El riesgo afecta la imagen de la entidad con algunos usuarios de relevancia frente al logro de los objetivos</v>
      </c>
      <c r="O15" s="389" t="str">
        <f ca="1">IF(OR(N15='Tabla Impacto'!$C$11,N15='Tabla Impacto'!$D$11),"Leve",IF(OR(N15='Tabla Impacto'!$C$12,N15='Tabla Impacto'!$D$12),"Menor",IF(OR(N15='Tabla Impacto'!$C$13,N15='Tabla Impacto'!$D$13),"Moderado",IF(OR(N15='Tabla Impacto'!$C$14,N15='Tabla Impacto'!$D$14),"Mayor",IF(OR(N15='Tabla Impacto'!$C$15,N15='Tabla Impacto'!$D$15),"Catastrófico","")))))</f>
        <v>Moderado</v>
      </c>
      <c r="P15" s="381">
        <f ca="1">IF(O15="","",IF(O15="Leve",0.2,IF(O15="Menor",0.4,IF(O15="Moderado",0.6,IF(O15="Mayor",0.8,IF(O15="Catastrófico",1,))))))</f>
        <v>0.6</v>
      </c>
      <c r="Q15" s="383" t="str">
        <f ca="1">IF(OR(AND(K15="Muy Baja",O15="Leve"),AND(K15="Muy Baja",O15="Menor"),AND(K15="Baja",O15="Leve")),"Bajo",IF(OR(AND(K15="Muy baja",O15="Moderado"),AND(K15="Baja",O15="Menor"),AND(K15="Baja",O15="Moderado"),AND(K15="Media",O15="Leve"),AND(K15="Media",O15="Menor"),AND(K15="Media",O15="Moderado"),AND(K15="Alta",O15="Leve"),AND(K15="Alta",O15="Menor")),"Moderado",IF(OR(AND(K15="Muy Baja",O15="Mayor"),AND(K15="Baja",O15="Mayor"),AND(K15="Media",O15="Mayor"),AND(K15="Alta",O15="Moderado"),AND(K15="Alta",O15="Mayor"),AND(K15="Muy Alta",O15="Leve"),AND(K15="Muy Alta",O15="Menor"),AND(K15="Muy Alta",O15="Moderado"),AND(K15="Muy Alta",O15="Mayor")),"Alto",IF(OR(AND(K15="Muy Baja",O15="Catastrófico"),AND(K15="Baja",O15="Catastrófico"),AND(K15="Media",O15="Catastrófico"),AND(K15="Alta",O15="Catastrófico"),AND(K15="Muy Alta",O15="Catastrófico")),"Extremo",""))))</f>
        <v>Alto</v>
      </c>
      <c r="R15" s="101">
        <v>1</v>
      </c>
      <c r="S15" s="82" t="s">
        <v>227</v>
      </c>
      <c r="T15" s="102" t="str">
        <f t="shared" si="11"/>
        <v>Probabilidad</v>
      </c>
      <c r="U15" s="103" t="s">
        <v>14</v>
      </c>
      <c r="V15" s="103" t="s">
        <v>9</v>
      </c>
      <c r="W15" s="104" t="str">
        <f t="shared" si="12"/>
        <v>40%</v>
      </c>
      <c r="X15" s="103" t="s">
        <v>19</v>
      </c>
      <c r="Y15" s="103" t="s">
        <v>23</v>
      </c>
      <c r="Z15" s="103" t="s">
        <v>110</v>
      </c>
      <c r="AA15" s="105">
        <f>IFERROR(IF(T15="Probabilidad",(L15-(+L15*W15)),IF(T15="Impacto",L15,"")),"")</f>
        <v>0.48</v>
      </c>
      <c r="AB15" s="106" t="str">
        <f t="shared" si="13"/>
        <v>Media</v>
      </c>
      <c r="AC15" s="107">
        <f t="shared" si="14"/>
        <v>0.48</v>
      </c>
      <c r="AD15" s="106" t="str">
        <f t="shared" ca="1" si="15"/>
        <v>Moderado</v>
      </c>
      <c r="AE15" s="107">
        <f t="shared" ca="1" si="16"/>
        <v>0.6</v>
      </c>
      <c r="AF15" s="108" t="str">
        <f t="shared" ca="1" si="17"/>
        <v>Moderado</v>
      </c>
      <c r="AG15" s="109" t="s">
        <v>122</v>
      </c>
      <c r="AH15" s="91" t="s">
        <v>236</v>
      </c>
      <c r="AI15" s="114" t="s">
        <v>212</v>
      </c>
      <c r="AJ15" s="99">
        <v>44562</v>
      </c>
      <c r="AK15" s="99" t="s">
        <v>367</v>
      </c>
      <c r="AL15" s="91" t="s">
        <v>235</v>
      </c>
      <c r="AM15" s="98"/>
      <c r="AN15" s="236" t="s">
        <v>664</v>
      </c>
      <c r="AO15" s="119" t="s">
        <v>665</v>
      </c>
      <c r="AP15" s="232">
        <v>1</v>
      </c>
      <c r="AQ15" s="119" t="s">
        <v>670</v>
      </c>
      <c r="AR15" s="119" t="s">
        <v>671</v>
      </c>
      <c r="AS15" s="232">
        <v>1</v>
      </c>
      <c r="AT15" s="110"/>
      <c r="AU15" s="110" t="s">
        <v>625</v>
      </c>
      <c r="AV15" s="110" t="s">
        <v>646</v>
      </c>
      <c r="AW15" s="110" t="s">
        <v>649</v>
      </c>
      <c r="AX15" s="110" t="s">
        <v>649</v>
      </c>
      <c r="AY15" s="239" t="s">
        <v>785</v>
      </c>
    </row>
    <row r="16" spans="1:51" s="120" customFormat="1" ht="151.5" customHeight="1" x14ac:dyDescent="0.25">
      <c r="A16" s="371"/>
      <c r="B16" s="400"/>
      <c r="C16" s="347"/>
      <c r="D16" s="347"/>
      <c r="E16" s="345"/>
      <c r="F16" s="345"/>
      <c r="G16" s="345"/>
      <c r="H16" s="386"/>
      <c r="I16" s="345"/>
      <c r="J16" s="388"/>
      <c r="K16" s="390"/>
      <c r="L16" s="382"/>
      <c r="M16" s="392"/>
      <c r="N16" s="111"/>
      <c r="O16" s="390"/>
      <c r="P16" s="382"/>
      <c r="Q16" s="384"/>
      <c r="R16" s="101">
        <v>2</v>
      </c>
      <c r="S16" s="82" t="s">
        <v>228</v>
      </c>
      <c r="T16" s="102" t="str">
        <f t="shared" si="11"/>
        <v>Probabilidad</v>
      </c>
      <c r="U16" s="103" t="s">
        <v>14</v>
      </c>
      <c r="V16" s="103" t="s">
        <v>9</v>
      </c>
      <c r="W16" s="104" t="str">
        <f t="shared" si="12"/>
        <v>40%</v>
      </c>
      <c r="X16" s="103" t="s">
        <v>19</v>
      </c>
      <c r="Y16" s="103" t="s">
        <v>23</v>
      </c>
      <c r="Z16" s="103" t="s">
        <v>111</v>
      </c>
      <c r="AA16" s="105">
        <f>IFERROR(IF(T16="Probabilidad",(AA15-(+AA15*W16)),IF(T16="Impacto",L16,"")),"")</f>
        <v>0.28799999999999998</v>
      </c>
      <c r="AB16" s="106" t="str">
        <f t="shared" si="13"/>
        <v>Baja</v>
      </c>
      <c r="AC16" s="107">
        <f t="shared" si="14"/>
        <v>0.28799999999999998</v>
      </c>
      <c r="AD16" s="106" t="str">
        <f t="shared" si="15"/>
        <v>Moderado</v>
      </c>
      <c r="AE16" s="107">
        <v>0.6</v>
      </c>
      <c r="AF16" s="108" t="str">
        <f t="shared" si="17"/>
        <v>Moderado</v>
      </c>
      <c r="AG16" s="109" t="s">
        <v>122</v>
      </c>
      <c r="AH16" s="91" t="s">
        <v>236</v>
      </c>
      <c r="AI16" s="114" t="s">
        <v>212</v>
      </c>
      <c r="AJ16" s="99">
        <v>44562</v>
      </c>
      <c r="AK16" s="99" t="s">
        <v>367</v>
      </c>
      <c r="AL16" s="91" t="s">
        <v>235</v>
      </c>
      <c r="AM16" s="98"/>
      <c r="AN16" s="119" t="s">
        <v>668</v>
      </c>
      <c r="AO16" s="119" t="s">
        <v>669</v>
      </c>
      <c r="AP16" s="232">
        <v>1</v>
      </c>
      <c r="AQ16" s="119" t="s">
        <v>670</v>
      </c>
      <c r="AR16" s="119" t="s">
        <v>671</v>
      </c>
      <c r="AS16" s="232">
        <v>1</v>
      </c>
      <c r="AT16" s="110"/>
      <c r="AU16" s="110" t="s">
        <v>625</v>
      </c>
      <c r="AV16" s="110" t="s">
        <v>646</v>
      </c>
      <c r="AW16" s="110" t="s">
        <v>649</v>
      </c>
      <c r="AX16" s="110" t="s">
        <v>649</v>
      </c>
      <c r="AY16" s="239" t="s">
        <v>785</v>
      </c>
    </row>
    <row r="17" spans="1:51" s="120" customFormat="1" ht="151.5" customHeight="1" x14ac:dyDescent="0.25">
      <c r="A17" s="371"/>
      <c r="B17" s="401"/>
      <c r="C17" s="348"/>
      <c r="D17" s="348"/>
      <c r="E17" s="344"/>
      <c r="F17" s="344"/>
      <c r="G17" s="344"/>
      <c r="H17" s="386"/>
      <c r="I17" s="345"/>
      <c r="J17" s="388"/>
      <c r="K17" s="395"/>
      <c r="L17" s="393"/>
      <c r="M17" s="392"/>
      <c r="N17" s="111"/>
      <c r="O17" s="395"/>
      <c r="P17" s="393"/>
      <c r="Q17" s="394"/>
      <c r="R17" s="101">
        <v>3</v>
      </c>
      <c r="S17" s="82" t="s">
        <v>234</v>
      </c>
      <c r="T17" s="102" t="str">
        <f t="shared" si="11"/>
        <v>Probabilidad</v>
      </c>
      <c r="U17" s="103" t="s">
        <v>15</v>
      </c>
      <c r="V17" s="103" t="s">
        <v>9</v>
      </c>
      <c r="W17" s="104" t="str">
        <f t="shared" si="12"/>
        <v>30%</v>
      </c>
      <c r="X17" s="103" t="s">
        <v>19</v>
      </c>
      <c r="Y17" s="103" t="s">
        <v>22</v>
      </c>
      <c r="Z17" s="103" t="s">
        <v>110</v>
      </c>
      <c r="AA17" s="105">
        <f>IFERROR(IF(T17="Probabilidad",(AA16-(+AA16*W17)),IF(T17="Impacto",L17,"")),"")</f>
        <v>0.2016</v>
      </c>
      <c r="AB17" s="106" t="str">
        <f t="shared" si="13"/>
        <v>Baja</v>
      </c>
      <c r="AC17" s="107">
        <f t="shared" si="14"/>
        <v>0.2016</v>
      </c>
      <c r="AD17" s="106" t="str">
        <f t="shared" si="15"/>
        <v>Moderado</v>
      </c>
      <c r="AE17" s="107">
        <v>0.6</v>
      </c>
      <c r="AF17" s="108" t="str">
        <f t="shared" si="17"/>
        <v>Moderado</v>
      </c>
      <c r="AG17" s="109" t="s">
        <v>122</v>
      </c>
      <c r="AH17" s="91" t="s">
        <v>236</v>
      </c>
      <c r="AI17" s="114" t="s">
        <v>212</v>
      </c>
      <c r="AJ17" s="99">
        <v>44562</v>
      </c>
      <c r="AK17" s="99" t="s">
        <v>367</v>
      </c>
      <c r="AL17" s="91" t="s">
        <v>235</v>
      </c>
      <c r="AM17" s="98"/>
      <c r="AN17" s="119" t="s">
        <v>672</v>
      </c>
      <c r="AO17" s="119" t="s">
        <v>673</v>
      </c>
      <c r="AP17" s="232">
        <v>1</v>
      </c>
      <c r="AQ17" s="119" t="s">
        <v>670</v>
      </c>
      <c r="AR17" s="119" t="s">
        <v>671</v>
      </c>
      <c r="AS17" s="232">
        <v>1</v>
      </c>
      <c r="AT17" s="110"/>
      <c r="AU17" s="110" t="s">
        <v>625</v>
      </c>
      <c r="AV17" s="110" t="s">
        <v>646</v>
      </c>
      <c r="AW17" s="110" t="s">
        <v>649</v>
      </c>
      <c r="AX17" s="110" t="s">
        <v>649</v>
      </c>
      <c r="AY17" s="239" t="s">
        <v>785</v>
      </c>
    </row>
    <row r="18" spans="1:51" s="120" customFormat="1" ht="176.25" customHeight="1" x14ac:dyDescent="0.25">
      <c r="A18" s="197">
        <f>1+A15</f>
        <v>9</v>
      </c>
      <c r="B18" s="208" t="s">
        <v>237</v>
      </c>
      <c r="C18" s="220" t="s">
        <v>595</v>
      </c>
      <c r="D18" s="220" t="s">
        <v>377</v>
      </c>
      <c r="E18" s="214" t="s">
        <v>120</v>
      </c>
      <c r="F18" s="217" t="s">
        <v>361</v>
      </c>
      <c r="G18" s="217" t="s">
        <v>359</v>
      </c>
      <c r="H18" s="216" t="s">
        <v>238</v>
      </c>
      <c r="I18" s="214" t="s">
        <v>115</v>
      </c>
      <c r="J18" s="213">
        <v>20</v>
      </c>
      <c r="K18" s="212" t="str">
        <f>IF(J18&lt;=0,"",IF(J18&lt;=2,"Muy Baja",IF(J18&lt;=24,"Baja",IF(J18&lt;=500,"Media",IF(J18&lt;=5000,"Alta","Muy Alta")))))</f>
        <v>Baja</v>
      </c>
      <c r="L18" s="100">
        <f>IF(K18="","",IF(K18="Muy Baja",0.2,IF(K18="Baja",0.4,IF(K18="Media",0.6,IF(K18="Alta",0.8,IF(K18="Muy Alta",1,))))))</f>
        <v>0.4</v>
      </c>
      <c r="M18" s="219" t="s">
        <v>479</v>
      </c>
      <c r="N18" s="100" t="str">
        <f ca="1">IF(NOT(ISERROR(MATCH(M18,'Tabla Impacto'!$B$221:$B$223,0))),'Tabla Impacto'!$F$223&amp;"Por favor no seleccionar los criterios de impacto(Afectación Económica o presupuestal y Pérdida Reputacional)",M18)</f>
        <v xml:space="preserve"> El riesgo afecta la imagen de la entidad con algunos usuarios de relevancia frente al logro de los objetivos</v>
      </c>
      <c r="O18" s="212" t="str">
        <f ca="1">IF(OR(N18='Tabla Impacto'!$C$11,N18='Tabla Impacto'!$D$11),"Leve",IF(OR(N18='Tabla Impacto'!$C$12,N18='Tabla Impacto'!$D$12),"Menor",IF(OR(N18='Tabla Impacto'!$C$13,N18='Tabla Impacto'!$D$13),"Moderado",IF(OR(N18='Tabla Impacto'!$C$14,N18='Tabla Impacto'!$D$14),"Mayor",IF(OR(N18='Tabla Impacto'!$C$15,N18='Tabla Impacto'!$D$15),"Catastrófico","")))))</f>
        <v>Moderado</v>
      </c>
      <c r="P18" s="100">
        <f ca="1">IF(O18="","",IF(O18="Leve",0.2,IF(O18="Menor",0.4,IF(O18="Moderado",0.6,IF(O18="Mayor",0.8,IF(O18="Catastrófico",1,))))))</f>
        <v>0.6</v>
      </c>
      <c r="Q18" s="218" t="str">
        <f ca="1">IF(OR(AND(K18="Muy Baja",O18="Leve"),AND(K18="Muy Baja",O18="Menor"),AND(K18="Baja",O18="Leve")),"Bajo",IF(OR(AND(K18="Muy baja",O18="Moderado"),AND(K18="Baja",O18="Menor"),AND(K18="Baja",O18="Moderado"),AND(K18="Media",O18="Leve"),AND(K18="Media",O18="Menor"),AND(K18="Media",O18="Moderado"),AND(K18="Alta",O18="Leve"),AND(K18="Alta",O18="Menor")),"Moderado",IF(OR(AND(K18="Muy Baja",O18="Mayor"),AND(K18="Baja",O18="Mayor"),AND(K18="Media",O18="Mayor"),AND(K18="Alta",O18="Moderado"),AND(K18="Alta",O18="Mayor"),AND(K18="Muy Alta",O18="Leve"),AND(K18="Muy Alta",O18="Menor"),AND(K18="Muy Alta",O18="Moderado"),AND(K18="Muy Alta",O18="Mayor")),"Alto",IF(OR(AND(K18="Muy Baja",O18="Catastrófico"),AND(K18="Baja",O18="Catastrófico"),AND(K18="Media",O18="Catastrófico"),AND(K18="Alta",O18="Catastrófico"),AND(K18="Muy Alta",O18="Catastrófico")),"Extremo",""))))</f>
        <v>Moderado</v>
      </c>
      <c r="R18" s="101">
        <v>1</v>
      </c>
      <c r="S18" s="82" t="s">
        <v>532</v>
      </c>
      <c r="T18" s="102" t="str">
        <f t="shared" si="11"/>
        <v>Probabilidad</v>
      </c>
      <c r="U18" s="103" t="s">
        <v>14</v>
      </c>
      <c r="V18" s="103" t="s">
        <v>9</v>
      </c>
      <c r="W18" s="104" t="str">
        <f t="shared" si="12"/>
        <v>40%</v>
      </c>
      <c r="X18" s="103" t="s">
        <v>19</v>
      </c>
      <c r="Y18" s="103" t="s">
        <v>22</v>
      </c>
      <c r="Z18" s="103" t="s">
        <v>110</v>
      </c>
      <c r="AA18" s="105">
        <f>IFERROR(IF(T18="Probabilidad",(L18-(+L18*W18)),IF(T18="Impacto",L18,"")),"")</f>
        <v>0.24</v>
      </c>
      <c r="AB18" s="106" t="str">
        <f t="shared" si="13"/>
        <v>Baja</v>
      </c>
      <c r="AC18" s="107">
        <f t="shared" si="14"/>
        <v>0.24</v>
      </c>
      <c r="AD18" s="106" t="str">
        <f t="shared" ca="1" si="15"/>
        <v>Moderado</v>
      </c>
      <c r="AE18" s="107">
        <f t="shared" ca="1" si="16"/>
        <v>0.6</v>
      </c>
      <c r="AF18" s="108" t="str">
        <f t="shared" ca="1" si="17"/>
        <v>Moderado</v>
      </c>
      <c r="AG18" s="109" t="s">
        <v>122</v>
      </c>
      <c r="AH18" s="82" t="s">
        <v>362</v>
      </c>
      <c r="AI18" s="98" t="s">
        <v>239</v>
      </c>
      <c r="AJ18" s="99">
        <v>44927</v>
      </c>
      <c r="AK18" s="99">
        <v>45291</v>
      </c>
      <c r="AL18" s="82" t="s">
        <v>360</v>
      </c>
      <c r="AM18" s="98"/>
      <c r="AN18" s="119" t="s">
        <v>682</v>
      </c>
      <c r="AO18" s="119" t="s">
        <v>789</v>
      </c>
      <c r="AP18" s="232">
        <v>1</v>
      </c>
      <c r="AQ18" s="119" t="s">
        <v>683</v>
      </c>
      <c r="AR18" s="119" t="s">
        <v>684</v>
      </c>
      <c r="AS18" s="232">
        <v>1</v>
      </c>
      <c r="AT18" s="110"/>
      <c r="AU18" s="110" t="s">
        <v>625</v>
      </c>
      <c r="AV18" s="110" t="s">
        <v>646</v>
      </c>
      <c r="AW18" s="110" t="s">
        <v>649</v>
      </c>
      <c r="AX18" s="110" t="s">
        <v>649</v>
      </c>
      <c r="AY18" s="243"/>
    </row>
    <row r="19" spans="1:51" s="120" customFormat="1" ht="183.75" customHeight="1" x14ac:dyDescent="0.25">
      <c r="A19" s="197">
        <f>1+A18</f>
        <v>10</v>
      </c>
      <c r="B19" s="208" t="s">
        <v>237</v>
      </c>
      <c r="C19" s="220" t="s">
        <v>595</v>
      </c>
      <c r="D19" s="220" t="s">
        <v>377</v>
      </c>
      <c r="E19" s="214" t="s">
        <v>120</v>
      </c>
      <c r="F19" s="215" t="s">
        <v>433</v>
      </c>
      <c r="G19" s="215" t="s">
        <v>434</v>
      </c>
      <c r="H19" s="216" t="s">
        <v>435</v>
      </c>
      <c r="I19" s="214" t="s">
        <v>325</v>
      </c>
      <c r="J19" s="213">
        <v>2</v>
      </c>
      <c r="K19" s="212" t="str">
        <f>IF(J19&lt;=0,"",IF(J19&lt;=2,"Muy Baja",IF(J19&lt;=24,"Baja",IF(J19&lt;=500,"Media",IF(J19&lt;=5000,"Alta","Muy Alta")))))</f>
        <v>Muy Baja</v>
      </c>
      <c r="L19" s="100">
        <f>IF(K19="","",IF(K19="Muy Baja",0.2,IF(K19="Baja",0.4,IF(K19="Media",0.6,IF(K19="Alta",0.8,IF(K19="Muy Alta",1,))))))</f>
        <v>0.2</v>
      </c>
      <c r="M19" s="219" t="s">
        <v>479</v>
      </c>
      <c r="N19" s="100" t="str">
        <f ca="1">IF(NOT(ISERROR(MATCH(M19,'Tabla Impacto'!$B$221:$B$223,0))),'Tabla Impacto'!$F$223&amp;"Por favor no seleccionar los criterios de impacto(Afectación Económica o presupuestal y Pérdida Reputacional)",M19)</f>
        <v xml:space="preserve"> El riesgo afecta la imagen de la entidad con algunos usuarios de relevancia frente al logro de los objetivos</v>
      </c>
      <c r="O19" s="212" t="str">
        <f ca="1">IF(OR(N19='Tabla Impacto'!$C$11,N19='Tabla Impacto'!$D$11),"Leve",IF(OR(N19='Tabla Impacto'!$C$12,N19='Tabla Impacto'!$D$12),"Menor",IF(OR(N19='Tabla Impacto'!$C$13,N19='Tabla Impacto'!$D$13),"Moderado",IF(OR(N19='Tabla Impacto'!$C$14,N19='Tabla Impacto'!$D$14),"Mayor",IF(OR(N19='Tabla Impacto'!$C$15,N19='Tabla Impacto'!$D$15),"Catastrófico","")))))</f>
        <v>Moderado</v>
      </c>
      <c r="P19" s="100">
        <f ca="1">IF(O19="","",IF(O19="Leve",0.2,IF(O19="Menor",0.4,IF(O19="Moderado",0.6,IF(O19="Mayor",0.8,IF(O19="Catastrófico",1,))))))</f>
        <v>0.6</v>
      </c>
      <c r="Q19" s="218" t="str">
        <f ca="1">IF(OR(AND(K19="Muy Baja",O19="Leve"),AND(K19="Muy Baja",O19="Menor"),AND(K19="Baja",O19="Leve")),"Bajo",IF(OR(AND(K19="Muy baja",O19="Moderado"),AND(K19="Baja",O19="Menor"),AND(K19="Baja",O19="Moderado"),AND(K19="Media",O19="Leve"),AND(K19="Media",O19="Menor"),AND(K19="Media",O19="Moderado"),AND(K19="Alta",O19="Leve"),AND(K19="Alta",O19="Menor")),"Moderado",IF(OR(AND(K19="Muy Baja",O19="Mayor"),AND(K19="Baja",O19="Mayor"),AND(K19="Media",O19="Mayor"),AND(K19="Alta",O19="Moderado"),AND(K19="Alta",O19="Mayor"),AND(K19="Muy Alta",O19="Leve"),AND(K19="Muy Alta",O19="Menor"),AND(K19="Muy Alta",O19="Moderado"),AND(K19="Muy Alta",O19="Mayor")),"Alto",IF(OR(AND(K19="Muy Baja",O19="Catastrófico"),AND(K19="Baja",O19="Catastrófico"),AND(K19="Media",O19="Catastrófico"),AND(K19="Alta",O19="Catastrófico"),AND(K19="Muy Alta",O19="Catastrófico")),"Extremo",""))))</f>
        <v>Moderado</v>
      </c>
      <c r="R19" s="101">
        <v>1</v>
      </c>
      <c r="S19" s="82" t="s">
        <v>363</v>
      </c>
      <c r="T19" s="102" t="str">
        <f t="shared" si="11"/>
        <v>Probabilidad</v>
      </c>
      <c r="U19" s="103" t="s">
        <v>14</v>
      </c>
      <c r="V19" s="103" t="s">
        <v>9</v>
      </c>
      <c r="W19" s="104" t="str">
        <f t="shared" si="12"/>
        <v>40%</v>
      </c>
      <c r="X19" s="103" t="s">
        <v>19</v>
      </c>
      <c r="Y19" s="103" t="s">
        <v>22</v>
      </c>
      <c r="Z19" s="103" t="s">
        <v>110</v>
      </c>
      <c r="AA19" s="105">
        <f>IFERROR(IF(T19="Probabilidad",(L19-(+L19*W19)),IF(T19="Impacto",L19,"")),"")</f>
        <v>0.12</v>
      </c>
      <c r="AB19" s="106" t="str">
        <f t="shared" si="13"/>
        <v>Muy Baja</v>
      </c>
      <c r="AC19" s="107">
        <f t="shared" si="14"/>
        <v>0.12</v>
      </c>
      <c r="AD19" s="106" t="str">
        <f t="shared" ca="1" si="15"/>
        <v>Moderado</v>
      </c>
      <c r="AE19" s="107">
        <f t="shared" ca="1" si="16"/>
        <v>0.6</v>
      </c>
      <c r="AF19" s="108" t="str">
        <f t="shared" ca="1" si="17"/>
        <v>Moderado</v>
      </c>
      <c r="AG19" s="109" t="s">
        <v>122</v>
      </c>
      <c r="AH19" s="82" t="s">
        <v>364</v>
      </c>
      <c r="AI19" s="98" t="s">
        <v>393</v>
      </c>
      <c r="AJ19" s="99">
        <v>44927</v>
      </c>
      <c r="AK19" s="99">
        <v>45291</v>
      </c>
      <c r="AL19" s="82" t="s">
        <v>365</v>
      </c>
      <c r="AM19" s="98"/>
      <c r="AN19" s="119" t="s">
        <v>685</v>
      </c>
      <c r="AO19" s="242" t="s">
        <v>790</v>
      </c>
      <c r="AP19" s="232">
        <v>1</v>
      </c>
      <c r="AQ19" s="119" t="s">
        <v>686</v>
      </c>
      <c r="AR19" s="119" t="s">
        <v>687</v>
      </c>
      <c r="AS19" s="232">
        <v>1</v>
      </c>
      <c r="AT19" s="110"/>
      <c r="AU19" s="110" t="s">
        <v>625</v>
      </c>
      <c r="AV19" s="110" t="s">
        <v>646</v>
      </c>
      <c r="AW19" s="110" t="s">
        <v>649</v>
      </c>
      <c r="AX19" s="110" t="s">
        <v>649</v>
      </c>
      <c r="AY19" s="244"/>
    </row>
    <row r="20" spans="1:51" s="120" customFormat="1" ht="151.5" customHeight="1" x14ac:dyDescent="0.25">
      <c r="A20" s="371">
        <f>1+A19</f>
        <v>11</v>
      </c>
      <c r="B20" s="399" t="s">
        <v>240</v>
      </c>
      <c r="C20" s="346" t="s">
        <v>379</v>
      </c>
      <c r="D20" s="346" t="s">
        <v>247</v>
      </c>
      <c r="E20" s="343" t="s">
        <v>120</v>
      </c>
      <c r="F20" s="341" t="s">
        <v>241</v>
      </c>
      <c r="G20" s="341" t="s">
        <v>242</v>
      </c>
      <c r="H20" s="385" t="s">
        <v>378</v>
      </c>
      <c r="I20" s="343" t="s">
        <v>325</v>
      </c>
      <c r="J20" s="387">
        <v>12</v>
      </c>
      <c r="K20" s="389" t="str">
        <f>IF(J20&lt;=0,"",IF(J20&lt;=2,"Muy Baja",IF(J20&lt;=24,"Baja",IF(J20&lt;=500,"Media",IF(J20&lt;=5000,"Alta","Muy Alta")))))</f>
        <v>Baja</v>
      </c>
      <c r="L20" s="381">
        <f>IF(K20="","",IF(K20="Muy Baja",0.2,IF(K20="Baja",0.4,IF(K20="Media",0.6,IF(K20="Alta",0.8,IF(K20="Muy Alta",1,))))))</f>
        <v>0.4</v>
      </c>
      <c r="M20" s="391" t="s">
        <v>479</v>
      </c>
      <c r="N20" s="100" t="str">
        <f ca="1">IF(NOT(ISERROR(MATCH(M20,'Tabla Impacto'!$B$221:$B$223,0))),'Tabla Impacto'!$F$223&amp;"Por favor no seleccionar los criterios de impacto(Afectación Económica o presupuestal y Pérdida Reputacional)",M20)</f>
        <v xml:space="preserve"> El riesgo afecta la imagen de la entidad con algunos usuarios de relevancia frente al logro de los objetivos</v>
      </c>
      <c r="O20" s="389" t="str">
        <f ca="1">IF(OR(N20='Tabla Impacto'!$C$11,N20='Tabla Impacto'!$D$11),"Leve",IF(OR(N20='Tabla Impacto'!$C$12,N20='Tabla Impacto'!$D$12),"Menor",IF(OR(N20='Tabla Impacto'!$C$13,N20='Tabla Impacto'!$D$13),"Moderado",IF(OR(N20='Tabla Impacto'!$C$14,N20='Tabla Impacto'!$D$14),"Mayor",IF(OR(N20='Tabla Impacto'!$C$15,N20='Tabla Impacto'!$D$15),"Catastrófico","")))))</f>
        <v>Moderado</v>
      </c>
      <c r="P20" s="381">
        <f ca="1">IF(O20="","",IF(O20="Leve",0.2,IF(O20="Menor",0.4,IF(O20="Moderado",0.6,IF(O20="Mayor",0.8,IF(O20="Catastrófico",1,))))))</f>
        <v>0.6</v>
      </c>
      <c r="Q20" s="383" t="str">
        <f ca="1">IF(OR(AND(K20="Muy Baja",O20="Leve"),AND(K20="Muy Baja",O20="Menor"),AND(K20="Baja",O20="Leve")),"Bajo",IF(OR(AND(K20="Muy baja",O20="Moderado"),AND(K20="Baja",O20="Menor"),AND(K20="Baja",O20="Moderado"),AND(K20="Media",O20="Leve"),AND(K20="Media",O20="Menor"),AND(K20="Media",O20="Moderado"),AND(K20="Alta",O20="Leve"),AND(K20="Alta",O20="Menor")),"Moderado",IF(OR(AND(K20="Muy Baja",O20="Mayor"),AND(K20="Baja",O20="Mayor"),AND(K20="Media",O20="Mayor"),AND(K20="Alta",O20="Moderado"),AND(K20="Alta",O20="Mayor"),AND(K20="Muy Alta",O20="Leve"),AND(K20="Muy Alta",O20="Menor"),AND(K20="Muy Alta",O20="Moderado"),AND(K20="Muy Alta",O20="Mayor")),"Alto",IF(OR(AND(K20="Muy Baja",O20="Catastrófico"),AND(K20="Baja",O20="Catastrófico"),AND(K20="Media",O20="Catastrófico"),AND(K20="Alta",O20="Catastrófico"),AND(K20="Muy Alta",O20="Catastrófico")),"Extremo",""))))</f>
        <v>Moderado</v>
      </c>
      <c r="R20" s="101">
        <v>1</v>
      </c>
      <c r="S20" s="82" t="s">
        <v>243</v>
      </c>
      <c r="T20" s="102" t="str">
        <f t="shared" si="11"/>
        <v>Probabilidad</v>
      </c>
      <c r="U20" s="103" t="s">
        <v>14</v>
      </c>
      <c r="V20" s="103" t="s">
        <v>9</v>
      </c>
      <c r="W20" s="104" t="str">
        <f t="shared" si="12"/>
        <v>40%</v>
      </c>
      <c r="X20" s="103" t="s">
        <v>19</v>
      </c>
      <c r="Y20" s="103" t="s">
        <v>22</v>
      </c>
      <c r="Z20" s="103" t="s">
        <v>110</v>
      </c>
      <c r="AA20" s="105">
        <f>IFERROR(IF(T20="Probabilidad",(L20-(+L20*W20)),IF(T20="Impacto",L20,"")),"")</f>
        <v>0.24</v>
      </c>
      <c r="AB20" s="106" t="str">
        <f t="shared" si="13"/>
        <v>Baja</v>
      </c>
      <c r="AC20" s="107">
        <f t="shared" si="14"/>
        <v>0.24</v>
      </c>
      <c r="AD20" s="106" t="str">
        <f t="shared" ca="1" si="15"/>
        <v>Moderado</v>
      </c>
      <c r="AE20" s="107">
        <f t="shared" ca="1" si="16"/>
        <v>0.6</v>
      </c>
      <c r="AF20" s="108" t="str">
        <f t="shared" ca="1" si="17"/>
        <v>Moderado</v>
      </c>
      <c r="AG20" s="109" t="s">
        <v>122</v>
      </c>
      <c r="AH20" s="82" t="s">
        <v>244</v>
      </c>
      <c r="AI20" s="98" t="s">
        <v>203</v>
      </c>
      <c r="AJ20" s="110">
        <v>44562</v>
      </c>
      <c r="AK20" s="110">
        <v>44926</v>
      </c>
      <c r="AL20" s="82" t="s">
        <v>245</v>
      </c>
      <c r="AM20" s="98"/>
      <c r="AN20" s="231" t="s">
        <v>621</v>
      </c>
      <c r="AO20" s="231" t="s">
        <v>622</v>
      </c>
      <c r="AP20" s="232">
        <v>1</v>
      </c>
      <c r="AQ20" s="231" t="s">
        <v>623</v>
      </c>
      <c r="AR20" s="231" t="s">
        <v>624</v>
      </c>
      <c r="AS20" s="232">
        <v>1</v>
      </c>
      <c r="AT20" s="110"/>
      <c r="AU20" s="110" t="s">
        <v>625</v>
      </c>
      <c r="AV20" s="110" t="s">
        <v>646</v>
      </c>
      <c r="AW20" s="110" t="s">
        <v>649</v>
      </c>
      <c r="AX20" s="110" t="s">
        <v>649</v>
      </c>
      <c r="AY20" s="239" t="s">
        <v>785</v>
      </c>
    </row>
    <row r="21" spans="1:51" s="120" customFormat="1" ht="151.5" customHeight="1" x14ac:dyDescent="0.25">
      <c r="A21" s="371"/>
      <c r="B21" s="400"/>
      <c r="C21" s="348"/>
      <c r="D21" s="348"/>
      <c r="E21" s="344"/>
      <c r="F21" s="342"/>
      <c r="G21" s="342"/>
      <c r="H21" s="386"/>
      <c r="I21" s="345"/>
      <c r="J21" s="388"/>
      <c r="K21" s="390"/>
      <c r="L21" s="382"/>
      <c r="M21" s="392"/>
      <c r="N21" s="111"/>
      <c r="O21" s="390"/>
      <c r="P21" s="382"/>
      <c r="Q21" s="384"/>
      <c r="R21" s="101">
        <v>2</v>
      </c>
      <c r="S21" s="82" t="s">
        <v>205</v>
      </c>
      <c r="T21" s="102" t="str">
        <f t="shared" si="11"/>
        <v>Probabilidad</v>
      </c>
      <c r="U21" s="103" t="s">
        <v>14</v>
      </c>
      <c r="V21" s="103" t="s">
        <v>9</v>
      </c>
      <c r="W21" s="104" t="str">
        <f t="shared" si="12"/>
        <v>40%</v>
      </c>
      <c r="X21" s="103" t="s">
        <v>19</v>
      </c>
      <c r="Y21" s="103" t="s">
        <v>22</v>
      </c>
      <c r="Z21" s="103" t="s">
        <v>110</v>
      </c>
      <c r="AA21" s="115">
        <f>IFERROR(IF(T21="Probabilidad",(AA20-(+AA20*W21)),IF(T21="Impacto",L21,"")),"")</f>
        <v>0.14399999999999999</v>
      </c>
      <c r="AB21" s="106" t="str">
        <f t="shared" si="13"/>
        <v>Muy Baja</v>
      </c>
      <c r="AC21" s="107">
        <f t="shared" si="14"/>
        <v>0.14399999999999999</v>
      </c>
      <c r="AD21" s="106" t="str">
        <f t="shared" si="15"/>
        <v>Moderado</v>
      </c>
      <c r="AE21" s="107">
        <v>0.6</v>
      </c>
      <c r="AF21" s="108" t="str">
        <f t="shared" si="17"/>
        <v>Moderado</v>
      </c>
      <c r="AG21" s="109" t="s">
        <v>122</v>
      </c>
      <c r="AH21" s="82" t="s">
        <v>246</v>
      </c>
      <c r="AI21" s="98" t="s">
        <v>203</v>
      </c>
      <c r="AJ21" s="110">
        <v>44562</v>
      </c>
      <c r="AK21" s="110">
        <v>44926</v>
      </c>
      <c r="AL21" s="82" t="s">
        <v>245</v>
      </c>
      <c r="AM21" s="98"/>
      <c r="AN21" s="231" t="s">
        <v>621</v>
      </c>
      <c r="AO21" s="231" t="s">
        <v>622</v>
      </c>
      <c r="AP21" s="232">
        <v>1</v>
      </c>
      <c r="AQ21" s="231" t="s">
        <v>626</v>
      </c>
      <c r="AR21" s="231" t="s">
        <v>624</v>
      </c>
      <c r="AS21" s="232">
        <v>1</v>
      </c>
      <c r="AT21" s="110"/>
      <c r="AU21" s="110" t="s">
        <v>625</v>
      </c>
      <c r="AV21" s="110" t="s">
        <v>646</v>
      </c>
      <c r="AW21" s="110" t="s">
        <v>649</v>
      </c>
      <c r="AX21" s="110" t="s">
        <v>649</v>
      </c>
      <c r="AY21" s="239" t="s">
        <v>785</v>
      </c>
    </row>
    <row r="22" spans="1:51" s="120" customFormat="1" ht="151.5" customHeight="1" x14ac:dyDescent="0.25">
      <c r="A22" s="197">
        <f>1+A20</f>
        <v>12</v>
      </c>
      <c r="B22" s="208" t="s">
        <v>240</v>
      </c>
      <c r="C22" s="220" t="s">
        <v>379</v>
      </c>
      <c r="D22" s="220" t="s">
        <v>247</v>
      </c>
      <c r="E22" s="214" t="s">
        <v>120</v>
      </c>
      <c r="F22" s="214" t="s">
        <v>248</v>
      </c>
      <c r="G22" s="217" t="s">
        <v>249</v>
      </c>
      <c r="H22" s="216" t="s">
        <v>250</v>
      </c>
      <c r="I22" s="214" t="s">
        <v>325</v>
      </c>
      <c r="J22" s="213">
        <v>900</v>
      </c>
      <c r="K22" s="212" t="str">
        <f>IF(J22&lt;=0,"",IF(J22&lt;=2,"Muy Baja",IF(J22&lt;=24,"Baja",IF(J22&lt;=500,"Media",IF(J22&lt;=5000,"Alta","Muy Alta")))))</f>
        <v>Alta</v>
      </c>
      <c r="L22" s="100">
        <f>IF(K22="","",IF(K22="Muy Baja",0.2,IF(K22="Baja",0.4,IF(K22="Media",0.6,IF(K22="Alta",0.8,IF(K22="Muy Alta",1,))))))</f>
        <v>0.8</v>
      </c>
      <c r="M22" s="219" t="s">
        <v>479</v>
      </c>
      <c r="N22" s="100" t="str">
        <f ca="1">IF(NOT(ISERROR(MATCH(M22,'Tabla Impacto'!$B$221:$B$223,0))),'Tabla Impacto'!$F$223&amp;"Por favor no seleccionar los criterios de impacto(Afectación Económica o presupuestal y Pérdida Reputacional)",M22)</f>
        <v xml:space="preserve"> El riesgo afecta la imagen de la entidad con algunos usuarios de relevancia frente al logro de los objetivos</v>
      </c>
      <c r="O22" s="212" t="str">
        <f ca="1">IF(OR(N22='Tabla Impacto'!$C$11,N22='Tabla Impacto'!$D$11),"Leve",IF(OR(N22='Tabla Impacto'!$C$12,N22='Tabla Impacto'!$D$12),"Menor",IF(OR(N22='Tabla Impacto'!$C$13,N22='Tabla Impacto'!$D$13),"Moderado",IF(OR(N22='Tabla Impacto'!$C$14,N22='Tabla Impacto'!$D$14),"Mayor",IF(OR(N22='Tabla Impacto'!$C$15,N22='Tabla Impacto'!$D$15),"Catastrófico","")))))</f>
        <v>Moderado</v>
      </c>
      <c r="P22" s="100">
        <f ca="1">IF(O22="","",IF(O22="Leve",0.2,IF(O22="Menor",0.4,IF(O22="Moderado",0.6,IF(O22="Mayor",0.8,IF(O22="Catastrófico",1,))))))</f>
        <v>0.6</v>
      </c>
      <c r="Q22" s="218" t="str">
        <f ca="1">IF(OR(AND(K22="Muy Baja",O22="Leve"),AND(K22="Muy Baja",O22="Menor"),AND(K22="Baja",O22="Leve")),"Bajo",IF(OR(AND(K22="Muy baja",O22="Moderado"),AND(K22="Baja",O22="Menor"),AND(K22="Baja",O22="Moderado"),AND(K22="Media",O22="Leve"),AND(K22="Media",O22="Menor"),AND(K22="Media",O22="Moderado"),AND(K22="Alta",O22="Leve"),AND(K22="Alta",O22="Menor")),"Moderado",IF(OR(AND(K22="Muy Baja",O22="Mayor"),AND(K22="Baja",O22="Mayor"),AND(K22="Media",O22="Mayor"),AND(K22="Alta",O22="Moderado"),AND(K22="Alta",O22="Mayor"),AND(K22="Muy Alta",O22="Leve"),AND(K22="Muy Alta",O22="Menor"),AND(K22="Muy Alta",O22="Moderado"),AND(K22="Muy Alta",O22="Mayor")),"Alto",IF(OR(AND(K22="Muy Baja",O22="Catastrófico"),AND(K22="Baja",O22="Catastrófico"),AND(K22="Media",O22="Catastrófico"),AND(K22="Alta",O22="Catastrófico"),AND(K22="Muy Alta",O22="Catastrófico")),"Extremo",""))))</f>
        <v>Alto</v>
      </c>
      <c r="R22" s="101">
        <v>1</v>
      </c>
      <c r="S22" s="82" t="s">
        <v>251</v>
      </c>
      <c r="T22" s="102" t="str">
        <f t="shared" ref="T22:T29" si="18">IF(OR(U22="Preventivo",U22="Detectivo"),"Probabilidad",IF(U22="Correctivo","Impacto",""))</f>
        <v>Probabilidad</v>
      </c>
      <c r="U22" s="103" t="s">
        <v>14</v>
      </c>
      <c r="V22" s="103" t="s">
        <v>9</v>
      </c>
      <c r="W22" s="104" t="str">
        <f t="shared" ref="W22:W30" si="19">IF(AND(U22="Preventivo",V22="Automático"),"50%",IF(AND(U22="Preventivo",V22="Manual"),"40%",IF(AND(U22="Detectivo",V22="Automático"),"40%",IF(AND(U22="Detectivo",V22="Manual"),"30%",IF(AND(U22="Correctivo",V22="Automático"),"35%",IF(AND(U22="Correctivo",V22="Manual"),"25%",""))))))</f>
        <v>40%</v>
      </c>
      <c r="X22" s="103" t="s">
        <v>19</v>
      </c>
      <c r="Y22" s="103" t="s">
        <v>22</v>
      </c>
      <c r="Z22" s="103" t="s">
        <v>110</v>
      </c>
      <c r="AA22" s="105">
        <f>IFERROR(IF(T22="Probabilidad",(L22-(+L22*W22)),IF(T22="Impacto",L22,"")),"")</f>
        <v>0.48</v>
      </c>
      <c r="AB22" s="106" t="str">
        <f t="shared" ref="AB22:AB29" si="20">IFERROR(IF(AA22="","",IF(AA22&lt;=0.2,"Muy Baja",IF(AA22&lt;=0.4,"Baja",IF(AA22&lt;=0.6,"Media",IF(AA22&lt;=0.8,"Alta","Muy Alta"))))),"")</f>
        <v>Media</v>
      </c>
      <c r="AC22" s="107">
        <f t="shared" ref="AC22:AC29" si="21">+AA22</f>
        <v>0.48</v>
      </c>
      <c r="AD22" s="106" t="str">
        <f t="shared" ref="AD22:AD29" ca="1" si="22">IFERROR(IF(AE22="","",IF(AE22&lt;=0.2,"Leve",IF(AE22&lt;=0.4,"Menor",IF(AE22&lt;=0.6,"Moderado",IF(AE22&lt;=0.8,"Mayor","Catastrófico"))))),"")</f>
        <v>Moderado</v>
      </c>
      <c r="AE22" s="107">
        <f t="shared" ref="AE22:AE25" ca="1" si="23">IFERROR(IF(T22="Impacto",(P22-(+P22*W22)),IF(T22="Probabilidad",P22,"")),"")</f>
        <v>0.6</v>
      </c>
      <c r="AF22" s="108" t="str">
        <f t="shared" ref="AF22:AF29" ca="1" si="24">IFERROR(IF(OR(AND(AB22="Muy Baja",AD22="Leve"),AND(AB22="Muy Baja",AD22="Menor"),AND(AB22="Baja",AD22="Leve")),"Bajo",IF(OR(AND(AB22="Muy baja",AD22="Moderado"),AND(AB22="Baja",AD22="Menor"),AND(AB22="Baja",AD22="Moderado"),AND(AB22="Media",AD22="Leve"),AND(AB22="Media",AD22="Menor"),AND(AB22="Media",AD22="Moderado"),AND(AB22="Alta",AD22="Leve"),AND(AB22="Alta",AD22="Menor")),"Moderado",IF(OR(AND(AB22="Muy Baja",AD22="Mayor"),AND(AB22="Baja",AD22="Mayor"),AND(AB22="Media",AD22="Mayor"),AND(AB22="Alta",AD22="Moderado"),AND(AB22="Alta",AD22="Mayor"),AND(AB22="Muy Alta",AD22="Leve"),AND(AB22="Muy Alta",AD22="Menor"),AND(AB22="Muy Alta",AD22="Moderado"),AND(AB22="Muy Alta",AD22="Mayor")),"Alto",IF(OR(AND(AB22="Muy Baja",AD22="Catastrófico"),AND(AB22="Baja",AD22="Catastrófico"),AND(AB22="Media",AD22="Catastrófico"),AND(AB22="Alta",AD22="Catastrófico"),AND(AB22="Muy Alta",AD22="Catastrófico")),"Extremo","")))),"")</f>
        <v>Moderado</v>
      </c>
      <c r="AG22" s="109" t="s">
        <v>122</v>
      </c>
      <c r="AH22" s="82" t="s">
        <v>252</v>
      </c>
      <c r="AI22" s="98" t="s">
        <v>203</v>
      </c>
      <c r="AJ22" s="110">
        <v>44562</v>
      </c>
      <c r="AK22" s="110">
        <v>44926</v>
      </c>
      <c r="AL22" s="82" t="s">
        <v>253</v>
      </c>
      <c r="AM22" s="98"/>
      <c r="AN22" s="231" t="s">
        <v>627</v>
      </c>
      <c r="AO22" s="231" t="s">
        <v>628</v>
      </c>
      <c r="AP22" s="232">
        <v>1</v>
      </c>
      <c r="AQ22" s="231" t="s">
        <v>629</v>
      </c>
      <c r="AR22" s="231" t="s">
        <v>630</v>
      </c>
      <c r="AS22" s="232" t="s">
        <v>620</v>
      </c>
      <c r="AT22" s="110"/>
      <c r="AU22" s="110" t="s">
        <v>625</v>
      </c>
      <c r="AV22" s="110" t="s">
        <v>646</v>
      </c>
      <c r="AW22" s="110" t="s">
        <v>649</v>
      </c>
      <c r="AX22" s="110" t="s">
        <v>649</v>
      </c>
      <c r="AY22" s="239" t="s">
        <v>785</v>
      </c>
    </row>
    <row r="23" spans="1:51" s="120" customFormat="1" ht="151.5" customHeight="1" x14ac:dyDescent="0.25">
      <c r="A23" s="197">
        <f>1+A22</f>
        <v>13</v>
      </c>
      <c r="B23" s="208" t="s">
        <v>240</v>
      </c>
      <c r="C23" s="220" t="s">
        <v>379</v>
      </c>
      <c r="D23" s="220" t="s">
        <v>247</v>
      </c>
      <c r="E23" s="214" t="s">
        <v>118</v>
      </c>
      <c r="F23" s="214" t="s">
        <v>254</v>
      </c>
      <c r="G23" s="214" t="s">
        <v>255</v>
      </c>
      <c r="H23" s="216" t="s">
        <v>536</v>
      </c>
      <c r="I23" s="214" t="s">
        <v>115</v>
      </c>
      <c r="J23" s="213">
        <v>40</v>
      </c>
      <c r="K23" s="212" t="str">
        <f>IF(J23&lt;=0,"",IF(J23&lt;=2,"Muy Baja",IF(J23&lt;=24,"Baja",IF(J23&lt;=500,"Media",IF(J23&lt;=5000,"Alta","Muy Alta")))))</f>
        <v>Media</v>
      </c>
      <c r="L23" s="100">
        <f>IF(K23="","",IF(K23="Muy Baja",0.2,IF(K23="Baja",0.4,IF(K23="Media",0.6,IF(K23="Alta",0.8,IF(K23="Muy Alta",1,))))))</f>
        <v>0.6</v>
      </c>
      <c r="M23" s="219" t="s">
        <v>479</v>
      </c>
      <c r="N23" s="100" t="str">
        <f ca="1">IF(NOT(ISERROR(MATCH(M23,'Tabla Impacto'!$B$221:$B$223,0))),'Tabla Impacto'!$F$223&amp;"Por favor no seleccionar los criterios de impacto(Afectación Económica o presupuestal y Pérdida Reputacional)",M23)</f>
        <v xml:space="preserve"> El riesgo afecta la imagen de la entidad con algunos usuarios de relevancia frente al logro de los objetivos</v>
      </c>
      <c r="O23" s="212" t="str">
        <f ca="1">IF(OR(N23='Tabla Impacto'!$C$11,N23='Tabla Impacto'!$D$11),"Leve",IF(OR(N23='Tabla Impacto'!$C$12,N23='Tabla Impacto'!$D$12),"Menor",IF(OR(N23='Tabla Impacto'!$C$13,N23='Tabla Impacto'!$D$13),"Moderado",IF(OR(N23='Tabla Impacto'!$C$14,N23='Tabla Impacto'!$D$14),"Mayor",IF(OR(N23='Tabla Impacto'!$C$15,N23='Tabla Impacto'!$D$15),"Catastrófico","")))))</f>
        <v>Moderado</v>
      </c>
      <c r="P23" s="100">
        <f ca="1">IF(O23="","",IF(O23="Leve",0.2,IF(O23="Menor",0.4,IF(O23="Moderado",0.6,IF(O23="Mayor",0.8,IF(O23="Catastrófico",1,))))))</f>
        <v>0.6</v>
      </c>
      <c r="Q23" s="218" t="str">
        <f ca="1">IF(OR(AND(K23="Muy Baja",O23="Leve"),AND(K23="Muy Baja",O23="Menor"),AND(K23="Baja",O23="Leve")),"Bajo",IF(OR(AND(K23="Muy baja",O23="Moderado"),AND(K23="Baja",O23="Menor"),AND(K23="Baja",O23="Moderado"),AND(K23="Media",O23="Leve"),AND(K23="Media",O23="Menor"),AND(K23="Media",O23="Moderado"),AND(K23="Alta",O23="Leve"),AND(K23="Alta",O23="Menor")),"Moderado",IF(OR(AND(K23="Muy Baja",O23="Mayor"),AND(K23="Baja",O23="Mayor"),AND(K23="Media",O23="Mayor"),AND(K23="Alta",O23="Moderado"),AND(K23="Alta",O23="Mayor"),AND(K23="Muy Alta",O23="Leve"),AND(K23="Muy Alta",O23="Menor"),AND(K23="Muy Alta",O23="Moderado"),AND(K23="Muy Alta",O23="Mayor")),"Alto",IF(OR(AND(K23="Muy Baja",O23="Catastrófico"),AND(K23="Baja",O23="Catastrófico"),AND(K23="Media",O23="Catastrófico"),AND(K23="Alta",O23="Catastrófico"),AND(K23="Muy Alta",O23="Catastrófico")),"Extremo",""))))</f>
        <v>Moderado</v>
      </c>
      <c r="R23" s="101">
        <v>1</v>
      </c>
      <c r="S23" s="82" t="s">
        <v>537</v>
      </c>
      <c r="T23" s="102" t="str">
        <f t="shared" si="18"/>
        <v>Probabilidad</v>
      </c>
      <c r="U23" s="103" t="s">
        <v>14</v>
      </c>
      <c r="V23" s="103" t="s">
        <v>9</v>
      </c>
      <c r="W23" s="104" t="str">
        <f t="shared" si="19"/>
        <v>40%</v>
      </c>
      <c r="X23" s="103" t="s">
        <v>19</v>
      </c>
      <c r="Y23" s="103" t="s">
        <v>22</v>
      </c>
      <c r="Z23" s="103" t="s">
        <v>110</v>
      </c>
      <c r="AA23" s="105">
        <f>IFERROR(IF(T23="Probabilidad",(L23-(+L23*W23)),IF(T23="Impacto",L23,"")),"")</f>
        <v>0.36</v>
      </c>
      <c r="AB23" s="106" t="str">
        <f t="shared" si="20"/>
        <v>Baja</v>
      </c>
      <c r="AC23" s="107">
        <f t="shared" si="21"/>
        <v>0.36</v>
      </c>
      <c r="AD23" s="106" t="str">
        <f t="shared" ca="1" si="22"/>
        <v>Moderado</v>
      </c>
      <c r="AE23" s="107">
        <f t="shared" ca="1" si="23"/>
        <v>0.6</v>
      </c>
      <c r="AF23" s="108" t="str">
        <f t="shared" ca="1" si="24"/>
        <v>Moderado</v>
      </c>
      <c r="AG23" s="109" t="s">
        <v>122</v>
      </c>
      <c r="AH23" s="97" t="s">
        <v>257</v>
      </c>
      <c r="AI23" s="98" t="s">
        <v>258</v>
      </c>
      <c r="AJ23" s="110">
        <v>44562</v>
      </c>
      <c r="AK23" s="110">
        <v>44926</v>
      </c>
      <c r="AL23" s="82" t="s">
        <v>253</v>
      </c>
      <c r="AM23" s="98"/>
      <c r="AN23" s="231" t="s">
        <v>631</v>
      </c>
      <c r="AO23" s="231" t="s">
        <v>632</v>
      </c>
      <c r="AP23" s="232">
        <v>1</v>
      </c>
      <c r="AQ23" s="231" t="s">
        <v>633</v>
      </c>
      <c r="AR23" s="231" t="s">
        <v>634</v>
      </c>
      <c r="AS23" s="232">
        <v>1</v>
      </c>
      <c r="AT23" s="110"/>
      <c r="AU23" s="110" t="s">
        <v>625</v>
      </c>
      <c r="AV23" s="110" t="s">
        <v>646</v>
      </c>
      <c r="AW23" s="110" t="s">
        <v>649</v>
      </c>
      <c r="AX23" s="110" t="s">
        <v>649</v>
      </c>
      <c r="AY23" s="239" t="s">
        <v>785</v>
      </c>
    </row>
    <row r="24" spans="1:51" s="120" customFormat="1" ht="151.5" customHeight="1" x14ac:dyDescent="0.25">
      <c r="A24" s="197">
        <f>1+A23</f>
        <v>14</v>
      </c>
      <c r="B24" s="208" t="s">
        <v>240</v>
      </c>
      <c r="C24" s="220" t="s">
        <v>379</v>
      </c>
      <c r="D24" s="220" t="s">
        <v>247</v>
      </c>
      <c r="E24" s="214" t="s">
        <v>120</v>
      </c>
      <c r="F24" s="214" t="s">
        <v>436</v>
      </c>
      <c r="G24" s="214" t="s">
        <v>260</v>
      </c>
      <c r="H24" s="216" t="s">
        <v>259</v>
      </c>
      <c r="I24" s="214" t="s">
        <v>325</v>
      </c>
      <c r="J24" s="213" t="s">
        <v>256</v>
      </c>
      <c r="K24" s="212" t="str">
        <f>IF(J24&lt;=0,"",IF(J24&lt;=2,"Muy Baja",IF(J24&lt;=24,"Baja",IF(J24&lt;=500,"Media",IF(J24&lt;=5000,"Alta","Muy Alta")))))</f>
        <v>Muy Alta</v>
      </c>
      <c r="L24" s="100">
        <f>IF(K24="","",IF(K24="Muy Baja",0.2,IF(K24="Baja",0.4,IF(K24="Media",0.6,IF(K24="Alta",0.8,IF(K24="Muy Alta",1,))))))</f>
        <v>1</v>
      </c>
      <c r="M24" s="219" t="s">
        <v>486</v>
      </c>
      <c r="N24" s="100" t="str">
        <f ca="1">IF(NOT(ISERROR(MATCH(M24,'Tabla Impacto'!$B$221:$B$223,0))),'Tabla Impacto'!$F$223&amp;"Por favor no seleccionar los criterios de impacto(Afectación Económica o presupuestal y Pérdida Reputacional)",M24)</f>
        <v xml:space="preserve"> El riesgo afecta la imagen de la entidad con efecto publicitario sostenido a nivel de sector administrativo, nivel departamental o municipal</v>
      </c>
      <c r="O24" s="212" t="str">
        <f ca="1">IF(OR(N24='Tabla Impacto'!$C$11,N24='Tabla Impacto'!$D$11),"Leve",IF(OR(N24='Tabla Impacto'!$C$12,N24='Tabla Impacto'!$D$12),"Menor",IF(OR(N24='Tabla Impacto'!$C$13,N24='Tabla Impacto'!$D$13),"Moderado",IF(OR(N24='Tabla Impacto'!$C$14,N24='Tabla Impacto'!$D$14),"Mayor",IF(OR(N24='Tabla Impacto'!$C$15,N24='Tabla Impacto'!$D$15),"Catastrófico","")))))</f>
        <v>Mayor</v>
      </c>
      <c r="P24" s="100">
        <f ca="1">IF(O24="","",IF(O24="Leve",0.2,IF(O24="Menor",0.4,IF(O24="Moderado",0.6,IF(O24="Mayor",0.8,IF(O24="Catastrófico",1,))))))</f>
        <v>0.8</v>
      </c>
      <c r="Q24" s="218" t="str">
        <f ca="1">IF(OR(AND(K24="Muy Baja",O24="Leve"),AND(K24="Muy Baja",O24="Menor"),AND(K24="Baja",O24="Leve")),"Bajo",IF(OR(AND(K24="Muy baja",O24="Moderado"),AND(K24="Baja",O24="Menor"),AND(K24="Baja",O24="Moderado"),AND(K24="Media",O24="Leve"),AND(K24="Media",O24="Menor"),AND(K24="Media",O24="Moderado"),AND(K24="Alta",O24="Leve"),AND(K24="Alta",O24="Menor")),"Moderado",IF(OR(AND(K24="Muy Baja",O24="Mayor"),AND(K24="Baja",O24="Mayor"),AND(K24="Media",O24="Mayor"),AND(K24="Alta",O24="Moderado"),AND(K24="Alta",O24="Mayor"),AND(K24="Muy Alta",O24="Leve"),AND(K24="Muy Alta",O24="Menor"),AND(K24="Muy Alta",O24="Moderado"),AND(K24="Muy Alta",O24="Mayor")),"Alto",IF(OR(AND(K24="Muy Baja",O24="Catastrófico"),AND(K24="Baja",O24="Catastrófico"),AND(K24="Media",O24="Catastrófico"),AND(K24="Alta",O24="Catastrófico"),AND(K24="Muy Alta",O24="Catastrófico")),"Extremo",""))))</f>
        <v>Alto</v>
      </c>
      <c r="R24" s="101">
        <v>1</v>
      </c>
      <c r="S24" s="82" t="s">
        <v>261</v>
      </c>
      <c r="T24" s="102" t="str">
        <f t="shared" si="18"/>
        <v>Probabilidad</v>
      </c>
      <c r="U24" s="103" t="s">
        <v>14</v>
      </c>
      <c r="V24" s="103" t="s">
        <v>9</v>
      </c>
      <c r="W24" s="104" t="str">
        <f t="shared" si="19"/>
        <v>40%</v>
      </c>
      <c r="X24" s="103" t="s">
        <v>19</v>
      </c>
      <c r="Y24" s="103" t="s">
        <v>22</v>
      </c>
      <c r="Z24" s="103" t="s">
        <v>110</v>
      </c>
      <c r="AA24" s="105">
        <f>IFERROR(IF(T24="Probabilidad",(L24-(+L24*W24)),IF(T24="Impacto",L24,"")),"")</f>
        <v>0.6</v>
      </c>
      <c r="AB24" s="106" t="str">
        <f t="shared" si="20"/>
        <v>Media</v>
      </c>
      <c r="AC24" s="107">
        <f t="shared" si="21"/>
        <v>0.6</v>
      </c>
      <c r="AD24" s="106" t="str">
        <f t="shared" ca="1" si="22"/>
        <v>Mayor</v>
      </c>
      <c r="AE24" s="107">
        <f t="shared" ca="1" si="23"/>
        <v>0.8</v>
      </c>
      <c r="AF24" s="108" t="str">
        <f t="shared" ca="1" si="24"/>
        <v>Alto</v>
      </c>
      <c r="AG24" s="109" t="s">
        <v>122</v>
      </c>
      <c r="AH24" s="82" t="s">
        <v>511</v>
      </c>
      <c r="AI24" s="98" t="s">
        <v>203</v>
      </c>
      <c r="AJ24" s="110">
        <v>44562</v>
      </c>
      <c r="AK24" s="110">
        <v>44926</v>
      </c>
      <c r="AL24" s="97" t="s">
        <v>262</v>
      </c>
      <c r="AM24" s="98"/>
      <c r="AN24" s="231" t="s">
        <v>791</v>
      </c>
      <c r="AO24" s="231" t="s">
        <v>635</v>
      </c>
      <c r="AP24" s="232">
        <v>1</v>
      </c>
      <c r="AQ24" s="231" t="s">
        <v>636</v>
      </c>
      <c r="AR24" s="231" t="s">
        <v>637</v>
      </c>
      <c r="AS24" s="232" t="s">
        <v>620</v>
      </c>
      <c r="AT24" s="110"/>
      <c r="AU24" s="110" t="s">
        <v>625</v>
      </c>
      <c r="AV24" s="110" t="s">
        <v>646</v>
      </c>
      <c r="AW24" s="110" t="s">
        <v>649</v>
      </c>
      <c r="AX24" s="110" t="s">
        <v>649</v>
      </c>
      <c r="AY24" s="239" t="s">
        <v>785</v>
      </c>
    </row>
    <row r="25" spans="1:51" s="120" customFormat="1" ht="151.5" customHeight="1" x14ac:dyDescent="0.25">
      <c r="A25" s="371">
        <f>1+A24</f>
        <v>15</v>
      </c>
      <c r="B25" s="399" t="s">
        <v>240</v>
      </c>
      <c r="C25" s="346" t="s">
        <v>379</v>
      </c>
      <c r="D25" s="346" t="s">
        <v>247</v>
      </c>
      <c r="E25" s="343" t="s">
        <v>120</v>
      </c>
      <c r="F25" s="343" t="s">
        <v>437</v>
      </c>
      <c r="G25" s="343" t="s">
        <v>264</v>
      </c>
      <c r="H25" s="385" t="s">
        <v>263</v>
      </c>
      <c r="I25" s="343" t="s">
        <v>325</v>
      </c>
      <c r="J25" s="387">
        <v>60</v>
      </c>
      <c r="K25" s="389" t="str">
        <f>IF(J25&lt;=0,"",IF(J25&lt;=2,"Muy Baja",IF(J25&lt;=24,"Baja",IF(J25&lt;=500,"Media",IF(J25&lt;=5000,"Alta","Muy Alta")))))</f>
        <v>Media</v>
      </c>
      <c r="L25" s="381">
        <f>IF(K25="","",IF(K25="Muy Baja",0.2,IF(K25="Baja",0.4,IF(K25="Media",0.6,IF(K25="Alta",0.8,IF(K25="Muy Alta",1,))))))</f>
        <v>0.6</v>
      </c>
      <c r="M25" s="391" t="s">
        <v>479</v>
      </c>
      <c r="N25" s="100" t="str">
        <f ca="1">IF(NOT(ISERROR(MATCH(M25,'Tabla Impacto'!$B$221:$B$223,0))),'Tabla Impacto'!$F$223&amp;"Por favor no seleccionar los criterios de impacto(Afectación Económica o presupuestal y Pérdida Reputacional)",M25)</f>
        <v xml:space="preserve"> El riesgo afecta la imagen de la entidad con algunos usuarios de relevancia frente al logro de los objetivos</v>
      </c>
      <c r="O25" s="389" t="str">
        <f ca="1">IF(OR(N25='Tabla Impacto'!$C$11,N25='Tabla Impacto'!$D$11),"Leve",IF(OR(N25='Tabla Impacto'!$C$12,N25='Tabla Impacto'!$D$12),"Menor",IF(OR(N25='Tabla Impacto'!$C$13,N25='Tabla Impacto'!$D$13),"Moderado",IF(OR(N25='Tabla Impacto'!$C$14,N25='Tabla Impacto'!$D$14),"Mayor",IF(OR(N25='Tabla Impacto'!$C$15,N25='Tabla Impacto'!$D$15),"Catastrófico","")))))</f>
        <v>Moderado</v>
      </c>
      <c r="P25" s="381">
        <f ca="1">IF(O25="","",IF(O25="Leve",0.2,IF(O25="Menor",0.4,IF(O25="Moderado",0.6,IF(O25="Mayor",0.8,IF(O25="Catastrófico",1,))))))</f>
        <v>0.6</v>
      </c>
      <c r="Q25" s="383" t="str">
        <f ca="1">IF(OR(AND(K25="Muy Baja",O25="Leve"),AND(K25="Muy Baja",O25="Menor"),AND(K25="Baja",O25="Leve")),"Bajo",IF(OR(AND(K25="Muy baja",O25="Moderado"),AND(K25="Baja",O25="Menor"),AND(K25="Baja",O25="Moderado"),AND(K25="Media",O25="Leve"),AND(K25="Media",O25="Menor"),AND(K25="Media",O25="Moderado"),AND(K25="Alta",O25="Leve"),AND(K25="Alta",O25="Menor")),"Moderado",IF(OR(AND(K25="Muy Baja",O25="Mayor"),AND(K25="Baja",O25="Mayor"),AND(K25="Media",O25="Mayor"),AND(K25="Alta",O25="Moderado"),AND(K25="Alta",O25="Mayor"),AND(K25="Muy Alta",O25="Leve"),AND(K25="Muy Alta",O25="Menor"),AND(K25="Muy Alta",O25="Moderado"),AND(K25="Muy Alta",O25="Mayor")),"Alto",IF(OR(AND(K25="Muy Baja",O25="Catastrófico"),AND(K25="Baja",O25="Catastrófico"),AND(K25="Media",O25="Catastrófico"),AND(K25="Alta",O25="Catastrófico"),AND(K25="Muy Alta",O25="Catastrófico")),"Extremo",""))))</f>
        <v>Moderado</v>
      </c>
      <c r="R25" s="101">
        <v>1</v>
      </c>
      <c r="S25" s="82" t="s">
        <v>265</v>
      </c>
      <c r="T25" s="102" t="str">
        <f t="shared" si="18"/>
        <v>Probabilidad</v>
      </c>
      <c r="U25" s="103" t="s">
        <v>15</v>
      </c>
      <c r="V25" s="103" t="s">
        <v>9</v>
      </c>
      <c r="W25" s="104" t="str">
        <f t="shared" si="19"/>
        <v>30%</v>
      </c>
      <c r="X25" s="103" t="s">
        <v>19</v>
      </c>
      <c r="Y25" s="103" t="s">
        <v>22</v>
      </c>
      <c r="Z25" s="103" t="s">
        <v>110</v>
      </c>
      <c r="AA25" s="105">
        <f>IFERROR(IF(T25="Probabilidad",(L25-(+L25*W25)),IF(T25="Impacto",L25,"")),"")</f>
        <v>0.42</v>
      </c>
      <c r="AB25" s="106" t="str">
        <f t="shared" si="20"/>
        <v>Media</v>
      </c>
      <c r="AC25" s="107">
        <f t="shared" si="21"/>
        <v>0.42</v>
      </c>
      <c r="AD25" s="106" t="str">
        <f t="shared" ca="1" si="22"/>
        <v>Moderado</v>
      </c>
      <c r="AE25" s="107">
        <f t="shared" ca="1" si="23"/>
        <v>0.6</v>
      </c>
      <c r="AF25" s="108" t="str">
        <f t="shared" ca="1" si="24"/>
        <v>Moderado</v>
      </c>
      <c r="AG25" s="109" t="s">
        <v>122</v>
      </c>
      <c r="AH25" s="82" t="s">
        <v>267</v>
      </c>
      <c r="AI25" s="112" t="s">
        <v>268</v>
      </c>
      <c r="AJ25" s="110">
        <v>44562</v>
      </c>
      <c r="AK25" s="110">
        <v>44926</v>
      </c>
      <c r="AL25" s="82" t="s">
        <v>269</v>
      </c>
      <c r="AM25" s="98"/>
      <c r="AN25" s="231" t="s">
        <v>638</v>
      </c>
      <c r="AO25" s="231" t="s">
        <v>792</v>
      </c>
      <c r="AP25" s="232">
        <v>1</v>
      </c>
      <c r="AQ25" s="231" t="s">
        <v>639</v>
      </c>
      <c r="AR25" s="231" t="s">
        <v>640</v>
      </c>
      <c r="AS25" s="232">
        <v>1</v>
      </c>
      <c r="AT25" s="110"/>
      <c r="AU25" s="110" t="s">
        <v>625</v>
      </c>
      <c r="AV25" s="110" t="s">
        <v>646</v>
      </c>
      <c r="AW25" s="110" t="s">
        <v>649</v>
      </c>
      <c r="AX25" s="110" t="s">
        <v>649</v>
      </c>
      <c r="AY25" s="239" t="s">
        <v>785</v>
      </c>
    </row>
    <row r="26" spans="1:51" s="120" customFormat="1" ht="151.5" customHeight="1" x14ac:dyDescent="0.25">
      <c r="A26" s="371"/>
      <c r="B26" s="400"/>
      <c r="C26" s="348"/>
      <c r="D26" s="348"/>
      <c r="E26" s="344"/>
      <c r="F26" s="344"/>
      <c r="G26" s="344"/>
      <c r="H26" s="386"/>
      <c r="I26" s="345"/>
      <c r="J26" s="388"/>
      <c r="K26" s="390"/>
      <c r="L26" s="382"/>
      <c r="M26" s="392"/>
      <c r="N26" s="111"/>
      <c r="O26" s="390"/>
      <c r="P26" s="382"/>
      <c r="Q26" s="384"/>
      <c r="R26" s="101">
        <v>2</v>
      </c>
      <c r="S26" s="82" t="s">
        <v>266</v>
      </c>
      <c r="T26" s="102" t="str">
        <f t="shared" si="18"/>
        <v>Probabilidad</v>
      </c>
      <c r="U26" s="103" t="s">
        <v>15</v>
      </c>
      <c r="V26" s="103" t="s">
        <v>9</v>
      </c>
      <c r="W26" s="104" t="str">
        <f t="shared" si="19"/>
        <v>30%</v>
      </c>
      <c r="X26" s="103" t="s">
        <v>19</v>
      </c>
      <c r="Y26" s="103" t="s">
        <v>22</v>
      </c>
      <c r="Z26" s="103" t="s">
        <v>110</v>
      </c>
      <c r="AA26" s="105">
        <f>IFERROR(IF(T26="Probabilidad",(AA25-(+AA25*W26)),IF(T26="Impacto",L26,"")),"")</f>
        <v>0.29399999999999998</v>
      </c>
      <c r="AB26" s="106" t="str">
        <f t="shared" si="20"/>
        <v>Baja</v>
      </c>
      <c r="AC26" s="107">
        <f t="shared" si="21"/>
        <v>0.29399999999999998</v>
      </c>
      <c r="AD26" s="106" t="str">
        <f t="shared" si="22"/>
        <v>Moderado</v>
      </c>
      <c r="AE26" s="107">
        <v>0.6</v>
      </c>
      <c r="AF26" s="108" t="str">
        <f t="shared" si="24"/>
        <v>Moderado</v>
      </c>
      <c r="AG26" s="109" t="s">
        <v>122</v>
      </c>
      <c r="AH26" s="82" t="s">
        <v>267</v>
      </c>
      <c r="AI26" s="112" t="s">
        <v>268</v>
      </c>
      <c r="AJ26" s="110">
        <v>44562</v>
      </c>
      <c r="AK26" s="110">
        <v>44926</v>
      </c>
      <c r="AL26" s="82" t="s">
        <v>269</v>
      </c>
      <c r="AM26" s="98"/>
      <c r="AN26" s="231" t="s">
        <v>641</v>
      </c>
      <c r="AO26" s="231" t="s">
        <v>793</v>
      </c>
      <c r="AP26" s="232">
        <v>1</v>
      </c>
      <c r="AQ26" s="231" t="s">
        <v>639</v>
      </c>
      <c r="AR26" s="231" t="s">
        <v>640</v>
      </c>
      <c r="AS26" s="232">
        <v>1</v>
      </c>
      <c r="AT26" s="110"/>
      <c r="AU26" s="110" t="s">
        <v>625</v>
      </c>
      <c r="AV26" s="110" t="s">
        <v>646</v>
      </c>
      <c r="AW26" s="110" t="s">
        <v>649</v>
      </c>
      <c r="AX26" s="110" t="s">
        <v>649</v>
      </c>
      <c r="AY26" s="239" t="s">
        <v>785</v>
      </c>
    </row>
    <row r="27" spans="1:51" s="120" customFormat="1" ht="151.5" customHeight="1" x14ac:dyDescent="0.25">
      <c r="A27" s="197">
        <f>1+A25</f>
        <v>16</v>
      </c>
      <c r="B27" s="208" t="s">
        <v>270</v>
      </c>
      <c r="C27" s="220" t="s">
        <v>271</v>
      </c>
      <c r="D27" s="220" t="s">
        <v>381</v>
      </c>
      <c r="E27" s="214" t="s">
        <v>120</v>
      </c>
      <c r="F27" s="214" t="s">
        <v>272</v>
      </c>
      <c r="G27" s="214" t="s">
        <v>273</v>
      </c>
      <c r="H27" s="216" t="s">
        <v>438</v>
      </c>
      <c r="I27" s="214" t="s">
        <v>117</v>
      </c>
      <c r="J27" s="213">
        <v>360</v>
      </c>
      <c r="K27" s="212" t="str">
        <f t="shared" ref="K27:K34" si="25">IF(J27&lt;=0,"",IF(J27&lt;=2,"Muy Baja",IF(J27&lt;=24,"Baja",IF(J27&lt;=500,"Media",IF(J27&lt;=5000,"Alta","Muy Alta")))))</f>
        <v>Media</v>
      </c>
      <c r="L27" s="100">
        <f t="shared" ref="L27:L34" si="26">IF(K27="","",IF(K27="Muy Baja",0.2,IF(K27="Baja",0.4,IF(K27="Media",0.6,IF(K27="Alta",0.8,IF(K27="Muy Alta",1,))))))</f>
        <v>0.6</v>
      </c>
      <c r="M27" s="219" t="s">
        <v>479</v>
      </c>
      <c r="N27" s="100" t="str">
        <f ca="1">IF(NOT(ISERROR(MATCH(M27,'Tabla Impacto'!$B$221:$B$223,0))),'Tabla Impacto'!$F$223&amp;"Por favor no seleccionar los criterios de impacto(Afectación Económica o presupuestal y Pérdida Reputacional)",M27)</f>
        <v xml:space="preserve"> El riesgo afecta la imagen de la entidad con algunos usuarios de relevancia frente al logro de los objetivos</v>
      </c>
      <c r="O27" s="212" t="str">
        <f ca="1">IF(OR(N27='Tabla Impacto'!$C$11,N27='Tabla Impacto'!$D$11),"Leve",IF(OR(N27='Tabla Impacto'!$C$12,N27='Tabla Impacto'!$D$12),"Menor",IF(OR(N27='Tabla Impacto'!$C$13,N27='Tabla Impacto'!$D$13),"Moderado",IF(OR(N27='Tabla Impacto'!$C$14,N27='Tabla Impacto'!$D$14),"Mayor",IF(OR(N27='Tabla Impacto'!$C$15,N27='Tabla Impacto'!$D$15),"Catastrófico","")))))</f>
        <v>Moderado</v>
      </c>
      <c r="P27" s="100">
        <f t="shared" ref="P27:P34" ca="1" si="27">IF(O27="","",IF(O27="Leve",0.2,IF(O27="Menor",0.4,IF(O27="Moderado",0.6,IF(O27="Mayor",0.8,IF(O27="Catastrófico",1,))))))</f>
        <v>0.6</v>
      </c>
      <c r="Q27" s="218" t="str">
        <f t="shared" ref="Q27:Q34" ca="1" si="28">IF(OR(AND(K27="Muy Baja",O27="Leve"),AND(K27="Muy Baja",O27="Menor"),AND(K27="Baja",O27="Leve")),"Bajo",IF(OR(AND(K27="Muy baja",O27="Moderado"),AND(K27="Baja",O27="Menor"),AND(K27="Baja",O27="Moderado"),AND(K27="Media",O27="Leve"),AND(K27="Media",O27="Menor"),AND(K27="Media",O27="Moderado"),AND(K27="Alta",O27="Leve"),AND(K27="Alta",O27="Menor")),"Moderado",IF(OR(AND(K27="Muy Baja",O27="Mayor"),AND(K27="Baja",O27="Mayor"),AND(K27="Media",O27="Mayor"),AND(K27="Alta",O27="Moderado"),AND(K27="Alta",O27="Mayor"),AND(K27="Muy Alta",O27="Leve"),AND(K27="Muy Alta",O27="Menor"),AND(K27="Muy Alta",O27="Moderado"),AND(K27="Muy Alta",O27="Mayor")),"Alto",IF(OR(AND(K27="Muy Baja",O27="Catastrófico"),AND(K27="Baja",O27="Catastrófico"),AND(K27="Media",O27="Catastrófico"),AND(K27="Alta",O27="Catastrófico"),AND(K27="Muy Alta",O27="Catastrófico")),"Extremo",""))))</f>
        <v>Moderado</v>
      </c>
      <c r="R27" s="101">
        <v>1</v>
      </c>
      <c r="S27" s="82" t="s">
        <v>274</v>
      </c>
      <c r="T27" s="102" t="str">
        <f t="shared" si="18"/>
        <v>Probabilidad</v>
      </c>
      <c r="U27" s="103" t="s">
        <v>15</v>
      </c>
      <c r="V27" s="103" t="s">
        <v>9</v>
      </c>
      <c r="W27" s="104" t="str">
        <f t="shared" si="19"/>
        <v>30%</v>
      </c>
      <c r="X27" s="103" t="s">
        <v>20</v>
      </c>
      <c r="Y27" s="103" t="s">
        <v>22</v>
      </c>
      <c r="Z27" s="103" t="s">
        <v>110</v>
      </c>
      <c r="AA27" s="105">
        <f t="shared" ref="AA27:AA34" si="29">IFERROR(IF(T27="Probabilidad",(L27-(+L27*W27)),IF(T27="Impacto",L27,"")),"")</f>
        <v>0.42</v>
      </c>
      <c r="AB27" s="106" t="str">
        <f t="shared" si="20"/>
        <v>Media</v>
      </c>
      <c r="AC27" s="107">
        <f t="shared" si="21"/>
        <v>0.42</v>
      </c>
      <c r="AD27" s="106" t="str">
        <f t="shared" ca="1" si="22"/>
        <v>Moderado</v>
      </c>
      <c r="AE27" s="107">
        <f t="shared" ref="AE27:AE29" ca="1" si="30">IFERROR(IF(T27="Impacto",(P27-(+P27*W27)),IF(T27="Probabilidad",P27,"")),"")</f>
        <v>0.6</v>
      </c>
      <c r="AF27" s="108" t="str">
        <f t="shared" ca="1" si="24"/>
        <v>Moderado</v>
      </c>
      <c r="AG27" s="109" t="s">
        <v>122</v>
      </c>
      <c r="AH27" s="82" t="s">
        <v>380</v>
      </c>
      <c r="AI27" s="98" t="s">
        <v>198</v>
      </c>
      <c r="AJ27" s="110">
        <v>44562</v>
      </c>
      <c r="AK27" s="110">
        <v>44926</v>
      </c>
      <c r="AL27" s="82" t="s">
        <v>275</v>
      </c>
      <c r="AM27" s="98"/>
      <c r="AN27" s="231" t="s">
        <v>657</v>
      </c>
      <c r="AO27" s="231" t="s">
        <v>658</v>
      </c>
      <c r="AP27" s="232">
        <v>1</v>
      </c>
      <c r="AQ27" s="231" t="s">
        <v>659</v>
      </c>
      <c r="AR27" s="231" t="s">
        <v>660</v>
      </c>
      <c r="AS27" s="232">
        <v>1</v>
      </c>
      <c r="AT27" s="110"/>
      <c r="AU27" s="110" t="s">
        <v>625</v>
      </c>
      <c r="AV27" s="110" t="s">
        <v>646</v>
      </c>
      <c r="AW27" s="110" t="s">
        <v>649</v>
      </c>
      <c r="AX27" s="110" t="s">
        <v>649</v>
      </c>
      <c r="AY27" s="239" t="s">
        <v>785</v>
      </c>
    </row>
    <row r="28" spans="1:51" s="120" customFormat="1" ht="151.5" customHeight="1" x14ac:dyDescent="0.25">
      <c r="A28" s="197">
        <f t="shared" ref="A28:A34" si="31">1+A27</f>
        <v>17</v>
      </c>
      <c r="B28" s="208" t="s">
        <v>270</v>
      </c>
      <c r="C28" s="220" t="s">
        <v>271</v>
      </c>
      <c r="D28" s="220" t="s">
        <v>381</v>
      </c>
      <c r="E28" s="214" t="s">
        <v>120</v>
      </c>
      <c r="F28" s="217" t="s">
        <v>276</v>
      </c>
      <c r="G28" s="214" t="s">
        <v>277</v>
      </c>
      <c r="H28" s="216" t="s">
        <v>561</v>
      </c>
      <c r="I28" s="214" t="s">
        <v>115</v>
      </c>
      <c r="J28" s="213">
        <v>246</v>
      </c>
      <c r="K28" s="212" t="str">
        <f t="shared" si="25"/>
        <v>Media</v>
      </c>
      <c r="L28" s="100">
        <f t="shared" si="26"/>
        <v>0.6</v>
      </c>
      <c r="M28" s="219" t="s">
        <v>486</v>
      </c>
      <c r="N28" s="100" t="str">
        <f ca="1">IF(NOT(ISERROR(MATCH(M28,'Tabla Impacto'!$B$221:$B$223,0))),'Tabla Impacto'!$F$223&amp;"Por favor no seleccionar los criterios de impacto(Afectación Económica o presupuestal y Pérdida Reputacional)",M28)</f>
        <v xml:space="preserve"> El riesgo afecta la imagen de la entidad con efecto publicitario sostenido a nivel de sector administrativo, nivel departamental o municipal</v>
      </c>
      <c r="O28" s="212" t="str">
        <f ca="1">IF(OR(N28='Tabla Impacto'!$C$11,N28='Tabla Impacto'!$D$11),"Leve",IF(OR(N28='Tabla Impacto'!$C$12,N28='Tabla Impacto'!$D$12),"Menor",IF(OR(N28='Tabla Impacto'!$C$13,N28='Tabla Impacto'!$D$13),"Moderado",IF(OR(N28='Tabla Impacto'!$C$14,N28='Tabla Impacto'!$D$14),"Mayor",IF(OR(N28='Tabla Impacto'!$C$15,N28='Tabla Impacto'!$D$15),"Catastrófico","")))))</f>
        <v>Mayor</v>
      </c>
      <c r="P28" s="100">
        <f t="shared" ca="1" si="27"/>
        <v>0.8</v>
      </c>
      <c r="Q28" s="218" t="str">
        <f t="shared" ca="1" si="28"/>
        <v>Alto</v>
      </c>
      <c r="R28" s="101">
        <v>1</v>
      </c>
      <c r="S28" s="82" t="s">
        <v>533</v>
      </c>
      <c r="T28" s="102" t="str">
        <f t="shared" si="18"/>
        <v>Probabilidad</v>
      </c>
      <c r="U28" s="103" t="s">
        <v>14</v>
      </c>
      <c r="V28" s="103" t="s">
        <v>9</v>
      </c>
      <c r="W28" s="104" t="str">
        <f t="shared" si="19"/>
        <v>40%</v>
      </c>
      <c r="X28" s="103" t="s">
        <v>20</v>
      </c>
      <c r="Y28" s="103" t="s">
        <v>22</v>
      </c>
      <c r="Z28" s="103" t="s">
        <v>110</v>
      </c>
      <c r="AA28" s="105">
        <f t="shared" si="29"/>
        <v>0.36</v>
      </c>
      <c r="AB28" s="106" t="str">
        <f t="shared" si="20"/>
        <v>Baja</v>
      </c>
      <c r="AC28" s="107">
        <f t="shared" si="21"/>
        <v>0.36</v>
      </c>
      <c r="AD28" s="106" t="str">
        <f t="shared" ca="1" si="22"/>
        <v>Mayor</v>
      </c>
      <c r="AE28" s="107">
        <f t="shared" ca="1" si="30"/>
        <v>0.8</v>
      </c>
      <c r="AF28" s="108" t="str">
        <f t="shared" ca="1" si="24"/>
        <v>Alto</v>
      </c>
      <c r="AG28" s="109" t="s">
        <v>122</v>
      </c>
      <c r="AH28" s="97" t="s">
        <v>366</v>
      </c>
      <c r="AI28" s="92" t="s">
        <v>212</v>
      </c>
      <c r="AJ28" s="99">
        <v>44562</v>
      </c>
      <c r="AK28" s="116" t="s">
        <v>367</v>
      </c>
      <c r="AL28" s="82" t="s">
        <v>278</v>
      </c>
      <c r="AM28" s="98"/>
      <c r="AN28" s="231" t="s">
        <v>692</v>
      </c>
      <c r="AO28" s="231" t="s">
        <v>693</v>
      </c>
      <c r="AP28" s="232">
        <v>1</v>
      </c>
      <c r="AQ28" s="231" t="s">
        <v>694</v>
      </c>
      <c r="AR28" s="231" t="s">
        <v>695</v>
      </c>
      <c r="AS28" s="232">
        <v>1</v>
      </c>
      <c r="AT28" s="110"/>
      <c r="AU28" s="110" t="s">
        <v>625</v>
      </c>
      <c r="AV28" s="110" t="s">
        <v>646</v>
      </c>
      <c r="AW28" s="110" t="s">
        <v>649</v>
      </c>
      <c r="AX28" s="110" t="s">
        <v>649</v>
      </c>
      <c r="AY28" s="239" t="s">
        <v>785</v>
      </c>
    </row>
    <row r="29" spans="1:51" s="120" customFormat="1" ht="151.5" customHeight="1" x14ac:dyDescent="0.25">
      <c r="A29" s="197">
        <f t="shared" si="31"/>
        <v>18</v>
      </c>
      <c r="B29" s="208" t="s">
        <v>279</v>
      </c>
      <c r="C29" s="220" t="s">
        <v>351</v>
      </c>
      <c r="D29" s="220" t="s">
        <v>382</v>
      </c>
      <c r="E29" s="214" t="s">
        <v>120</v>
      </c>
      <c r="F29" s="217" t="s">
        <v>517</v>
      </c>
      <c r="G29" s="217" t="s">
        <v>518</v>
      </c>
      <c r="H29" s="216" t="s">
        <v>516</v>
      </c>
      <c r="I29" s="214" t="s">
        <v>327</v>
      </c>
      <c r="J29" s="213">
        <v>4</v>
      </c>
      <c r="K29" s="212" t="str">
        <f t="shared" si="25"/>
        <v>Baja</v>
      </c>
      <c r="L29" s="100">
        <f t="shared" si="26"/>
        <v>0.4</v>
      </c>
      <c r="M29" s="219" t="s">
        <v>475</v>
      </c>
      <c r="N29" s="100" t="str">
        <f ca="1">IF(NOT(ISERROR(MATCH(M29,'Tabla Impacto'!$B$221:$B$223,0))),'Tabla Impacto'!$F$223&amp;"Por favor no seleccionar los criterios de impacto(Afectación Económica o presupuestal y Pérdida Reputacional)",M29)</f>
        <v xml:space="preserve"> Afectación menor a 10 SMLMV .</v>
      </c>
      <c r="O29" s="212" t="str">
        <f ca="1">IF(OR(N29='Tabla Impacto'!$C$11,N29='Tabla Impacto'!$D$11),"Leve",IF(OR(N29='Tabla Impacto'!$C$12,N29='Tabla Impacto'!$D$12),"Menor",IF(OR(N29='Tabla Impacto'!$C$13,N29='Tabla Impacto'!$D$13),"Moderado",IF(OR(N29='Tabla Impacto'!$C$14,N29='Tabla Impacto'!$D$14),"Mayor",IF(OR(N29='Tabla Impacto'!$C$15,N29='Tabla Impacto'!$D$15),"Catastrófico","")))))</f>
        <v>Leve</v>
      </c>
      <c r="P29" s="100">
        <f t="shared" ca="1" si="27"/>
        <v>0.2</v>
      </c>
      <c r="Q29" s="218" t="str">
        <f t="shared" ca="1" si="28"/>
        <v>Bajo</v>
      </c>
      <c r="R29" s="101">
        <v>1</v>
      </c>
      <c r="S29" s="82" t="s">
        <v>519</v>
      </c>
      <c r="T29" s="102" t="str">
        <f t="shared" si="18"/>
        <v>Probabilidad</v>
      </c>
      <c r="U29" s="103" t="s">
        <v>14</v>
      </c>
      <c r="V29" s="103" t="s">
        <v>9</v>
      </c>
      <c r="W29" s="104" t="str">
        <f t="shared" si="19"/>
        <v>40%</v>
      </c>
      <c r="X29" s="103" t="s">
        <v>19</v>
      </c>
      <c r="Y29" s="103" t="s">
        <v>22</v>
      </c>
      <c r="Z29" s="103" t="s">
        <v>110</v>
      </c>
      <c r="AA29" s="105">
        <f t="shared" si="29"/>
        <v>0.24</v>
      </c>
      <c r="AB29" s="106" t="str">
        <f t="shared" si="20"/>
        <v>Baja</v>
      </c>
      <c r="AC29" s="107">
        <f t="shared" si="21"/>
        <v>0.24</v>
      </c>
      <c r="AD29" s="106" t="str">
        <f t="shared" ca="1" si="22"/>
        <v>Leve</v>
      </c>
      <c r="AE29" s="107">
        <f t="shared" ca="1" si="30"/>
        <v>0.2</v>
      </c>
      <c r="AF29" s="108" t="str">
        <f t="shared" ca="1" si="24"/>
        <v>Bajo</v>
      </c>
      <c r="AG29" s="109" t="s">
        <v>122</v>
      </c>
      <c r="AH29" s="82" t="s">
        <v>520</v>
      </c>
      <c r="AI29" s="98" t="s">
        <v>212</v>
      </c>
      <c r="AJ29" s="110" t="s">
        <v>284</v>
      </c>
      <c r="AK29" s="110" t="s">
        <v>285</v>
      </c>
      <c r="AL29" s="117" t="s">
        <v>529</v>
      </c>
      <c r="AM29" s="98"/>
      <c r="AN29" s="231" t="s">
        <v>794</v>
      </c>
      <c r="AO29" s="231" t="s">
        <v>795</v>
      </c>
      <c r="AP29" s="232">
        <v>1</v>
      </c>
      <c r="AQ29" s="231" t="s">
        <v>696</v>
      </c>
      <c r="AR29" s="231" t="s">
        <v>697</v>
      </c>
      <c r="AS29" s="232">
        <v>1</v>
      </c>
      <c r="AT29" s="110"/>
      <c r="AU29" s="110" t="s">
        <v>625</v>
      </c>
      <c r="AV29" s="110" t="s">
        <v>646</v>
      </c>
      <c r="AW29" s="110" t="s">
        <v>649</v>
      </c>
      <c r="AX29" s="110" t="s">
        <v>649</v>
      </c>
      <c r="AY29" s="239"/>
    </row>
    <row r="30" spans="1:51" s="120" customFormat="1" ht="151.5" customHeight="1" x14ac:dyDescent="0.25">
      <c r="A30" s="197">
        <f t="shared" si="31"/>
        <v>19</v>
      </c>
      <c r="B30" s="208" t="s">
        <v>279</v>
      </c>
      <c r="C30" s="220" t="s">
        <v>351</v>
      </c>
      <c r="D30" s="220" t="s">
        <v>382</v>
      </c>
      <c r="E30" s="214" t="s">
        <v>118</v>
      </c>
      <c r="F30" s="214" t="s">
        <v>439</v>
      </c>
      <c r="G30" s="214" t="s">
        <v>282</v>
      </c>
      <c r="H30" s="216" t="s">
        <v>281</v>
      </c>
      <c r="I30" s="214" t="s">
        <v>325</v>
      </c>
      <c r="J30" s="213">
        <v>12</v>
      </c>
      <c r="K30" s="212" t="str">
        <f t="shared" si="25"/>
        <v>Baja</v>
      </c>
      <c r="L30" s="100">
        <f t="shared" si="26"/>
        <v>0.4</v>
      </c>
      <c r="M30" s="219" t="s">
        <v>484</v>
      </c>
      <c r="N30" s="100" t="str">
        <f ca="1">IF(NOT(ISERROR(MATCH(M30,'Tabla Impacto'!$B$221:$B$223,0))),'Tabla Impacto'!$F$223&amp;"Por favor no seleccionar los criterios de impacto(Afectación Económica o presupuestal y Pérdida Reputacional)",M30)</f>
        <v xml:space="preserve"> El riesgo afecta la imagen de la entidad internamente, de conocimiento general, nivel interno, de junta directiva y accionistas y/o de proveedores</v>
      </c>
      <c r="O30" s="212" t="str">
        <f ca="1">IF(OR(N30='Tabla Impacto'!$C$11,N30='Tabla Impacto'!$D$11),"Leve",IF(OR(N30='Tabla Impacto'!$C$12,N30='Tabla Impacto'!$D$12),"Menor",IF(OR(N30='Tabla Impacto'!$C$13,N30='Tabla Impacto'!$D$13),"Moderado",IF(OR(N30='Tabla Impacto'!$C$14,N30='Tabla Impacto'!$D$14),"Mayor",IF(OR(N30='Tabla Impacto'!$C$15,N30='Tabla Impacto'!$D$15),"Catastrófico","")))))</f>
        <v>Menor</v>
      </c>
      <c r="P30" s="100">
        <f t="shared" ca="1" si="27"/>
        <v>0.4</v>
      </c>
      <c r="Q30" s="218" t="str">
        <f t="shared" ca="1" si="28"/>
        <v>Moderado</v>
      </c>
      <c r="R30" s="101">
        <v>1</v>
      </c>
      <c r="S30" s="82" t="s">
        <v>521</v>
      </c>
      <c r="T30" s="102" t="str">
        <f>IF(OR(U30="Preventivo",U30="Detectivo"),"Probabilidad",IF(U30="Correctivo","Impacto",""))</f>
        <v>Probabilidad</v>
      </c>
      <c r="U30" s="103" t="s">
        <v>15</v>
      </c>
      <c r="V30" s="103" t="s">
        <v>9</v>
      </c>
      <c r="W30" s="104" t="str">
        <f t="shared" si="19"/>
        <v>30%</v>
      </c>
      <c r="X30" s="103" t="s">
        <v>19</v>
      </c>
      <c r="Y30" s="103" t="s">
        <v>22</v>
      </c>
      <c r="Z30" s="103" t="s">
        <v>110</v>
      </c>
      <c r="AA30" s="105">
        <f t="shared" si="29"/>
        <v>0.28000000000000003</v>
      </c>
      <c r="AB30" s="106" t="str">
        <f>IFERROR(IF(AA30="","",IF(AA30&lt;=0.2,"Muy Baja",IF(AA30&lt;=0.4,"Baja",IF(AA30&lt;=0.6,"Media",IF(AA30&lt;=0.8,"Alta","Muy Alta"))))),"")</f>
        <v>Baja</v>
      </c>
      <c r="AC30" s="107">
        <f>+AA30</f>
        <v>0.28000000000000003</v>
      </c>
      <c r="AD30" s="106" t="str">
        <f ca="1">IFERROR(IF(AE30="","",IF(AE30&lt;=0.2,"Leve",IF(AE30&lt;=0.4,"Menor",IF(AE30&lt;=0.6,"Moderado",IF(AE30&lt;=0.8,"Mayor","Catastrófico"))))),"")</f>
        <v>Menor</v>
      </c>
      <c r="AE30" s="107">
        <f ca="1">IFERROR(IF(T30="Impacto",(P30-(+P30*W30)),IF(T30="Probabilidad",P30,"")),"")</f>
        <v>0.4</v>
      </c>
      <c r="AF30" s="108" t="str">
        <f ca="1">IFERROR(IF(OR(AND(AB30="Muy Baja",AD30="Leve"),AND(AB30="Muy Baja",AD30="Menor"),AND(AB30="Baja",AD30="Leve")),"Bajo",IF(OR(AND(AB30="Muy baja",AD30="Moderado"),AND(AB30="Baja",AD30="Menor"),AND(AB30="Baja",AD30="Moderado"),AND(AB30="Media",AD30="Leve"),AND(AB30="Media",AD30="Menor"),AND(AB30="Media",AD30="Moderado"),AND(AB30="Alta",AD30="Leve"),AND(AB30="Alta",AD30="Menor")),"Moderado",IF(OR(AND(AB30="Muy Baja",AD30="Mayor"),AND(AB30="Baja",AD30="Mayor"),AND(AB30="Media",AD30="Mayor"),AND(AB30="Alta",AD30="Moderado"),AND(AB30="Alta",AD30="Mayor"),AND(AB30="Muy Alta",AD30="Leve"),AND(AB30="Muy Alta",AD30="Menor"),AND(AB30="Muy Alta",AD30="Moderado"),AND(AB30="Muy Alta",AD30="Mayor")),"Alto",IF(OR(AND(AB30="Muy Baja",AD30="Catastrófico"),AND(AB30="Baja",AD30="Catastrófico"),AND(AB30="Media",AD30="Catastrófico"),AND(AB30="Alta",AD30="Catastrófico"),AND(AB30="Muy Alta",AD30="Catastrófico")),"Extremo","")))),"")</f>
        <v>Moderado</v>
      </c>
      <c r="AG30" s="109" t="s">
        <v>122</v>
      </c>
      <c r="AH30" s="82" t="s">
        <v>522</v>
      </c>
      <c r="AI30" s="98" t="s">
        <v>258</v>
      </c>
      <c r="AJ30" s="110" t="s">
        <v>284</v>
      </c>
      <c r="AK30" s="110" t="s">
        <v>285</v>
      </c>
      <c r="AL30" s="82" t="s">
        <v>523</v>
      </c>
      <c r="AM30" s="98"/>
      <c r="AN30" s="231" t="s">
        <v>796</v>
      </c>
      <c r="AO30" s="231" t="s">
        <v>698</v>
      </c>
      <c r="AP30" s="232">
        <v>1</v>
      </c>
      <c r="AQ30" s="231" t="s">
        <v>797</v>
      </c>
      <c r="AR30" s="231" t="s">
        <v>699</v>
      </c>
      <c r="AS30" s="232">
        <v>1</v>
      </c>
      <c r="AT30" s="231"/>
      <c r="AU30" s="110" t="s">
        <v>625</v>
      </c>
      <c r="AV30" s="110" t="s">
        <v>646</v>
      </c>
      <c r="AW30" s="110" t="s">
        <v>649</v>
      </c>
      <c r="AX30" s="110" t="s">
        <v>649</v>
      </c>
      <c r="AY30" s="239"/>
    </row>
    <row r="31" spans="1:51" s="158" customFormat="1" ht="151.5" customHeight="1" x14ac:dyDescent="0.25">
      <c r="A31" s="197">
        <f t="shared" si="31"/>
        <v>20</v>
      </c>
      <c r="B31" s="229" t="s">
        <v>279</v>
      </c>
      <c r="C31" s="230" t="s">
        <v>351</v>
      </c>
      <c r="D31" s="230" t="s">
        <v>382</v>
      </c>
      <c r="E31" s="216" t="s">
        <v>120</v>
      </c>
      <c r="F31" s="216" t="s">
        <v>525</v>
      </c>
      <c r="G31" s="216" t="s">
        <v>359</v>
      </c>
      <c r="H31" s="216" t="s">
        <v>524</v>
      </c>
      <c r="I31" s="216" t="s">
        <v>115</v>
      </c>
      <c r="J31" s="225">
        <v>20</v>
      </c>
      <c r="K31" s="226" t="str">
        <f t="shared" si="25"/>
        <v>Baja</v>
      </c>
      <c r="L31" s="147">
        <f t="shared" si="26"/>
        <v>0.4</v>
      </c>
      <c r="M31" s="227" t="s">
        <v>479</v>
      </c>
      <c r="N31" s="147" t="str">
        <f ca="1">IF(NOT(ISERROR(MATCH(M31,'Tabla Impacto'!$B$221:$B$223,0))),'Tabla Impacto'!$F$223&amp;"Por favor no seleccionar los criterios de impacto(Afectación Económica o presupuestal y Pérdida Reputacional)",M31)</f>
        <v xml:space="preserve"> El riesgo afecta la imagen de la entidad con algunos usuarios de relevancia frente al logro de los objetivos</v>
      </c>
      <c r="O31" s="226" t="str">
        <f ca="1">IF(OR(N31='Tabla Impacto'!$C$11,N31='Tabla Impacto'!$D$11),"Leve",IF(OR(N31='Tabla Impacto'!$C$12,N31='Tabla Impacto'!$D$12),"Menor",IF(OR(N31='Tabla Impacto'!$C$13,N31='Tabla Impacto'!$D$13),"Moderado",IF(OR(N31='Tabla Impacto'!$C$14,N31='Tabla Impacto'!$D$14),"Mayor",IF(OR(N31='Tabla Impacto'!$C$15,N31='Tabla Impacto'!$D$15),"Catastrófico","")))))</f>
        <v>Moderado</v>
      </c>
      <c r="P31" s="147">
        <f t="shared" ca="1" si="27"/>
        <v>0.6</v>
      </c>
      <c r="Q31" s="228" t="str">
        <f t="shared" ca="1" si="28"/>
        <v>Moderado</v>
      </c>
      <c r="R31" s="148">
        <v>1</v>
      </c>
      <c r="S31" s="97" t="s">
        <v>526</v>
      </c>
      <c r="T31" s="149" t="str">
        <f t="shared" ref="T31:T33" si="32">IF(OR(U31="Preventivo",U31="Detectivo"),"Probabilidad",IF(U31="Correctivo","Impacto",""))</f>
        <v>Probabilidad</v>
      </c>
      <c r="U31" s="150" t="s">
        <v>15</v>
      </c>
      <c r="V31" s="150" t="s">
        <v>9</v>
      </c>
      <c r="W31" s="151" t="str">
        <f t="shared" ref="W31:W33" si="33">IF(AND(U31="Preventivo",V31="Automático"),"50%",IF(AND(U31="Preventivo",V31="Manual"),"40%",IF(AND(U31="Detectivo",V31="Automático"),"40%",IF(AND(U31="Detectivo",V31="Manual"),"30%",IF(AND(U31="Correctivo",V31="Automático"),"35%",IF(AND(U31="Correctivo",V31="Manual"),"25%",""))))))</f>
        <v>30%</v>
      </c>
      <c r="X31" s="150" t="s">
        <v>19</v>
      </c>
      <c r="Y31" s="150" t="s">
        <v>22</v>
      </c>
      <c r="Z31" s="150" t="s">
        <v>110</v>
      </c>
      <c r="AA31" s="118">
        <f t="shared" si="29"/>
        <v>0.28000000000000003</v>
      </c>
      <c r="AB31" s="152" t="str">
        <f t="shared" ref="AB31:AB33" si="34">IFERROR(IF(AA31="","",IF(AA31&lt;=0.2,"Muy Baja",IF(AA31&lt;=0.4,"Baja",IF(AA31&lt;=0.6,"Media",IF(AA31&lt;=0.8,"Alta","Muy Alta"))))),"")</f>
        <v>Baja</v>
      </c>
      <c r="AC31" s="153">
        <f t="shared" ref="AC31:AC33" si="35">+AA31</f>
        <v>0.28000000000000003</v>
      </c>
      <c r="AD31" s="152" t="str">
        <f t="shared" ref="AD31:AD33" ca="1" si="36">IFERROR(IF(AE31="","",IF(AE31&lt;=0.2,"Leve",IF(AE31&lt;=0.4,"Menor",IF(AE31&lt;=0.6,"Moderado",IF(AE31&lt;=0.8,"Mayor","Catastrófico"))))),"")</f>
        <v>Moderado</v>
      </c>
      <c r="AE31" s="153">
        <f ca="1">IFERROR(IF(T31="Impacto",(P31-(+P31*W31)),IF(T31="Probabilidad",P31,"")),"")</f>
        <v>0.6</v>
      </c>
      <c r="AF31" s="154" t="str">
        <f t="shared" ref="AF31:AF33" ca="1" si="37">IFERROR(IF(OR(AND(AB31="Muy Baja",AD31="Leve"),AND(AB31="Muy Baja",AD31="Menor"),AND(AB31="Baja",AD31="Leve")),"Bajo",IF(OR(AND(AB31="Muy baja",AD31="Moderado"),AND(AB31="Baja",AD31="Menor"),AND(AB31="Baja",AD31="Moderado"),AND(AB31="Media",AD31="Leve"),AND(AB31="Media",AD31="Menor"),AND(AB31="Media",AD31="Moderado"),AND(AB31="Alta",AD31="Leve"),AND(AB31="Alta",AD31="Menor")),"Moderado",IF(OR(AND(AB31="Muy Baja",AD31="Mayor"),AND(AB31="Baja",AD31="Mayor"),AND(AB31="Media",AD31="Mayor"),AND(AB31="Alta",AD31="Moderado"),AND(AB31="Alta",AD31="Mayor"),AND(AB31="Muy Alta",AD31="Leve"),AND(AB31="Muy Alta",AD31="Menor"),AND(AB31="Muy Alta",AD31="Moderado"),AND(AB31="Muy Alta",AD31="Mayor")),"Alto",IF(OR(AND(AB31="Muy Baja",AD31="Catastrófico"),AND(AB31="Baja",AD31="Catastrófico"),AND(AB31="Media",AD31="Catastrófico"),AND(AB31="Alta",AD31="Catastrófico"),AND(AB31="Muy Alta",AD31="Catastrófico")),"Extremo","")))),"")</f>
        <v>Moderado</v>
      </c>
      <c r="AG31" s="155" t="s">
        <v>122</v>
      </c>
      <c r="AH31" s="97" t="s">
        <v>527</v>
      </c>
      <c r="AI31" s="92" t="s">
        <v>212</v>
      </c>
      <c r="AJ31" s="99" t="s">
        <v>284</v>
      </c>
      <c r="AK31" s="99" t="s">
        <v>285</v>
      </c>
      <c r="AL31" s="97" t="s">
        <v>528</v>
      </c>
      <c r="AM31" s="146"/>
      <c r="AN31" s="231" t="s">
        <v>798</v>
      </c>
      <c r="AO31" s="231" t="s">
        <v>700</v>
      </c>
      <c r="AP31" s="232">
        <v>1</v>
      </c>
      <c r="AQ31" s="231" t="s">
        <v>701</v>
      </c>
      <c r="AR31" s="231" t="s">
        <v>702</v>
      </c>
      <c r="AS31" s="232">
        <v>1</v>
      </c>
      <c r="AT31" s="231"/>
      <c r="AU31" s="110" t="s">
        <v>625</v>
      </c>
      <c r="AV31" s="110" t="s">
        <v>646</v>
      </c>
      <c r="AW31" s="110" t="s">
        <v>649</v>
      </c>
      <c r="AX31" s="110" t="s">
        <v>649</v>
      </c>
      <c r="AY31" s="239"/>
    </row>
    <row r="32" spans="1:51" s="120" customFormat="1" ht="151.5" customHeight="1" x14ac:dyDescent="0.25">
      <c r="A32" s="197">
        <f t="shared" si="31"/>
        <v>21</v>
      </c>
      <c r="B32" s="208" t="s">
        <v>283</v>
      </c>
      <c r="C32" s="220" t="s">
        <v>383</v>
      </c>
      <c r="D32" s="220" t="s">
        <v>384</v>
      </c>
      <c r="E32" s="214" t="s">
        <v>118</v>
      </c>
      <c r="F32" s="214" t="s">
        <v>328</v>
      </c>
      <c r="G32" s="214" t="s">
        <v>440</v>
      </c>
      <c r="H32" s="216" t="s">
        <v>546</v>
      </c>
      <c r="I32" s="214" t="s">
        <v>115</v>
      </c>
      <c r="J32" s="213">
        <v>30</v>
      </c>
      <c r="K32" s="212" t="str">
        <f t="shared" si="25"/>
        <v>Media</v>
      </c>
      <c r="L32" s="100">
        <f t="shared" si="26"/>
        <v>0.6</v>
      </c>
      <c r="M32" s="219" t="s">
        <v>486</v>
      </c>
      <c r="N32" s="100" t="str">
        <f ca="1">IF(NOT(ISERROR(MATCH(M32,'Tabla Impacto'!$B$221:$B$223,0))),'Tabla Impacto'!$F$223&amp;"Por favor no seleccionar los criterios de impacto(Afectación Económica o presupuestal y Pérdida Reputacional)",M32)</f>
        <v xml:space="preserve"> El riesgo afecta la imagen de la entidad con efecto publicitario sostenido a nivel de sector administrativo, nivel departamental o municipal</v>
      </c>
      <c r="O32" s="212" t="str">
        <f ca="1">IF(OR(N32='Tabla Impacto'!$C$11,N32='Tabla Impacto'!$D$11),"Leve",IF(OR(N32='Tabla Impacto'!$C$12,N32='Tabla Impacto'!$D$12),"Menor",IF(OR(N32='Tabla Impacto'!$C$13,N32='Tabla Impacto'!$D$13),"Moderado",IF(OR(N32='Tabla Impacto'!$C$14,N32='Tabla Impacto'!$D$14),"Mayor",IF(OR(N32='Tabla Impacto'!$C$15,N32='Tabla Impacto'!$D$15),"Catastrófico","")))))</f>
        <v>Mayor</v>
      </c>
      <c r="P32" s="100">
        <f t="shared" ca="1" si="27"/>
        <v>0.8</v>
      </c>
      <c r="Q32" s="218" t="str">
        <f t="shared" ca="1" si="28"/>
        <v>Alto</v>
      </c>
      <c r="R32" s="101">
        <v>1</v>
      </c>
      <c r="S32" s="82" t="s">
        <v>565</v>
      </c>
      <c r="T32" s="102" t="str">
        <f t="shared" si="32"/>
        <v>Probabilidad</v>
      </c>
      <c r="U32" s="103" t="s">
        <v>14</v>
      </c>
      <c r="V32" s="103" t="s">
        <v>9</v>
      </c>
      <c r="W32" s="104" t="str">
        <f t="shared" si="33"/>
        <v>40%</v>
      </c>
      <c r="X32" s="103" t="s">
        <v>19</v>
      </c>
      <c r="Y32" s="103" t="s">
        <v>22</v>
      </c>
      <c r="Z32" s="103" t="s">
        <v>110</v>
      </c>
      <c r="AA32" s="105">
        <f t="shared" si="29"/>
        <v>0.36</v>
      </c>
      <c r="AB32" s="106" t="str">
        <f t="shared" si="34"/>
        <v>Baja</v>
      </c>
      <c r="AC32" s="107">
        <f t="shared" si="35"/>
        <v>0.36</v>
      </c>
      <c r="AD32" s="106" t="str">
        <f t="shared" ca="1" si="36"/>
        <v>Mayor</v>
      </c>
      <c r="AE32" s="107">
        <f ca="1">IFERROR(IF(T32="Impacto",(P32-(+P32*W32)),IF(T32="Probabilidad",P32,"")),"")</f>
        <v>0.8</v>
      </c>
      <c r="AF32" s="108" t="str">
        <f t="shared" ca="1" si="37"/>
        <v>Alto</v>
      </c>
      <c r="AG32" s="109" t="s">
        <v>122</v>
      </c>
      <c r="AH32" s="97" t="s">
        <v>547</v>
      </c>
      <c r="AI32" s="92" t="s">
        <v>212</v>
      </c>
      <c r="AJ32" s="99" t="s">
        <v>284</v>
      </c>
      <c r="AK32" s="99" t="s">
        <v>285</v>
      </c>
      <c r="AL32" s="97" t="s">
        <v>385</v>
      </c>
      <c r="AM32" s="98"/>
      <c r="AN32" s="231" t="s">
        <v>703</v>
      </c>
      <c r="AO32" s="231" t="s">
        <v>774</v>
      </c>
      <c r="AP32" s="232">
        <v>1</v>
      </c>
      <c r="AQ32" s="231" t="s">
        <v>799</v>
      </c>
      <c r="AR32" s="231" t="s">
        <v>776</v>
      </c>
      <c r="AS32" s="232">
        <v>1</v>
      </c>
      <c r="AT32" s="231"/>
      <c r="AU32" s="110" t="s">
        <v>625</v>
      </c>
      <c r="AV32" s="110" t="s">
        <v>646</v>
      </c>
      <c r="AW32" s="110" t="s">
        <v>649</v>
      </c>
      <c r="AX32" s="110" t="s">
        <v>649</v>
      </c>
      <c r="AY32" s="239"/>
    </row>
    <row r="33" spans="1:51" s="120" customFormat="1" ht="151.5" customHeight="1" x14ac:dyDescent="0.25">
      <c r="A33" s="197">
        <f t="shared" si="31"/>
        <v>22</v>
      </c>
      <c r="B33" s="208" t="s">
        <v>283</v>
      </c>
      <c r="C33" s="220" t="s">
        <v>383</v>
      </c>
      <c r="D33" s="220" t="s">
        <v>384</v>
      </c>
      <c r="E33" s="214" t="s">
        <v>118</v>
      </c>
      <c r="F33" s="214" t="s">
        <v>286</v>
      </c>
      <c r="G33" s="214" t="s">
        <v>441</v>
      </c>
      <c r="H33" s="216" t="s">
        <v>386</v>
      </c>
      <c r="I33" s="214" t="s">
        <v>325</v>
      </c>
      <c r="J33" s="213">
        <v>12</v>
      </c>
      <c r="K33" s="212" t="str">
        <f t="shared" si="25"/>
        <v>Baja</v>
      </c>
      <c r="L33" s="100">
        <f t="shared" si="26"/>
        <v>0.4</v>
      </c>
      <c r="M33" s="219" t="s">
        <v>479</v>
      </c>
      <c r="N33" s="100" t="str">
        <f ca="1">IF(NOT(ISERROR(MATCH(M33,'Tabla Impacto'!$B$221:$B$223,0))),'Tabla Impacto'!$F$223&amp;"Por favor no seleccionar los criterios de impacto(Afectación Económica o presupuestal y Pérdida Reputacional)",M33)</f>
        <v xml:space="preserve"> El riesgo afecta la imagen de la entidad con algunos usuarios de relevancia frente al logro de los objetivos</v>
      </c>
      <c r="O33" s="212" t="str">
        <f ca="1">IF(OR(N33='Tabla Impacto'!$C$11,N33='Tabla Impacto'!$D$11),"Leve",IF(OR(N33='Tabla Impacto'!$C$12,N33='Tabla Impacto'!$D$12),"Menor",IF(OR(N33='Tabla Impacto'!$C$13,N33='Tabla Impacto'!$D$13),"Moderado",IF(OR(N33='Tabla Impacto'!$C$14,N33='Tabla Impacto'!$D$14),"Mayor",IF(OR(N33='Tabla Impacto'!$C$15,N33='Tabla Impacto'!$D$15),"Catastrófico","")))))</f>
        <v>Moderado</v>
      </c>
      <c r="P33" s="100">
        <f t="shared" ca="1" si="27"/>
        <v>0.6</v>
      </c>
      <c r="Q33" s="218" t="str">
        <f t="shared" ca="1" si="28"/>
        <v>Moderado</v>
      </c>
      <c r="R33" s="101">
        <v>1</v>
      </c>
      <c r="S33" s="82" t="s">
        <v>548</v>
      </c>
      <c r="T33" s="102" t="str">
        <f t="shared" si="32"/>
        <v>Probabilidad</v>
      </c>
      <c r="U33" s="103" t="s">
        <v>14</v>
      </c>
      <c r="V33" s="103" t="s">
        <v>9</v>
      </c>
      <c r="W33" s="104" t="str">
        <f t="shared" si="33"/>
        <v>40%</v>
      </c>
      <c r="X33" s="103" t="s">
        <v>19</v>
      </c>
      <c r="Y33" s="103" t="s">
        <v>22</v>
      </c>
      <c r="Z33" s="103" t="s">
        <v>110</v>
      </c>
      <c r="AA33" s="105">
        <f t="shared" si="29"/>
        <v>0.24</v>
      </c>
      <c r="AB33" s="106" t="str">
        <f t="shared" si="34"/>
        <v>Baja</v>
      </c>
      <c r="AC33" s="107">
        <f t="shared" si="35"/>
        <v>0.24</v>
      </c>
      <c r="AD33" s="106" t="str">
        <f t="shared" ca="1" si="36"/>
        <v>Moderado</v>
      </c>
      <c r="AE33" s="107">
        <f ca="1">IFERROR(IF(T33="Impacto",(P33-(+P33*W33)),IF(T33="Probabilidad",P33,"")),"")</f>
        <v>0.6</v>
      </c>
      <c r="AF33" s="108" t="str">
        <f t="shared" ca="1" si="37"/>
        <v>Moderado</v>
      </c>
      <c r="AG33" s="109" t="s">
        <v>122</v>
      </c>
      <c r="AH33" s="82" t="s">
        <v>387</v>
      </c>
      <c r="AI33" s="98" t="s">
        <v>198</v>
      </c>
      <c r="AJ33" s="110" t="s">
        <v>199</v>
      </c>
      <c r="AK33" s="110" t="s">
        <v>199</v>
      </c>
      <c r="AL33" s="82" t="s">
        <v>287</v>
      </c>
      <c r="AM33" s="98"/>
      <c r="AN33" s="231" t="s">
        <v>827</v>
      </c>
      <c r="AO33" s="231" t="s">
        <v>800</v>
      </c>
      <c r="AP33" s="232">
        <v>1</v>
      </c>
      <c r="AQ33" s="231" t="s">
        <v>704</v>
      </c>
      <c r="AR33" s="231" t="s">
        <v>801</v>
      </c>
      <c r="AS33" s="232">
        <v>1</v>
      </c>
      <c r="AT33" s="231"/>
      <c r="AU33" s="110" t="s">
        <v>625</v>
      </c>
      <c r="AV33" s="110" t="s">
        <v>646</v>
      </c>
      <c r="AW33" s="110" t="s">
        <v>649</v>
      </c>
      <c r="AX33" s="110" t="s">
        <v>649</v>
      </c>
      <c r="AY33" s="239"/>
    </row>
    <row r="34" spans="1:51" s="120" customFormat="1" ht="151.5" customHeight="1" x14ac:dyDescent="0.25">
      <c r="A34" s="371">
        <f t="shared" si="31"/>
        <v>23</v>
      </c>
      <c r="B34" s="399" t="s">
        <v>283</v>
      </c>
      <c r="C34" s="346" t="s">
        <v>383</v>
      </c>
      <c r="D34" s="346" t="s">
        <v>384</v>
      </c>
      <c r="E34" s="343" t="s">
        <v>120</v>
      </c>
      <c r="F34" s="343" t="s">
        <v>443</v>
      </c>
      <c r="G34" s="343" t="s">
        <v>442</v>
      </c>
      <c r="H34" s="385" t="s">
        <v>391</v>
      </c>
      <c r="I34" s="343" t="s">
        <v>325</v>
      </c>
      <c r="J34" s="387">
        <v>12</v>
      </c>
      <c r="K34" s="389" t="str">
        <f t="shared" si="25"/>
        <v>Baja</v>
      </c>
      <c r="L34" s="381">
        <f t="shared" si="26"/>
        <v>0.4</v>
      </c>
      <c r="M34" s="391" t="s">
        <v>479</v>
      </c>
      <c r="N34" s="100" t="str">
        <f ca="1">IF(NOT(ISERROR(MATCH(M34,'Tabla Impacto'!$B$221:$B$223,0))),'Tabla Impacto'!$F$223&amp;"Por favor no seleccionar los criterios de impacto(Afectación Económica o presupuestal y Pérdida Reputacional)",M34)</f>
        <v xml:space="preserve"> El riesgo afecta la imagen de la entidad con algunos usuarios de relevancia frente al logro de los objetivos</v>
      </c>
      <c r="O34" s="389" t="str">
        <f ca="1">IF(OR(N34='Tabla Impacto'!$C$11,N34='Tabla Impacto'!$D$11),"Leve",IF(OR(N34='Tabla Impacto'!$C$12,N34='Tabla Impacto'!$D$12),"Menor",IF(OR(N34='Tabla Impacto'!$C$13,N34='Tabla Impacto'!$D$13),"Moderado",IF(OR(N34='Tabla Impacto'!$C$14,N34='Tabla Impacto'!$D$14),"Mayor",IF(OR(N34='Tabla Impacto'!$C$15,N34='Tabla Impacto'!$D$15),"Catastrófico","")))))</f>
        <v>Moderado</v>
      </c>
      <c r="P34" s="381">
        <f t="shared" ca="1" si="27"/>
        <v>0.6</v>
      </c>
      <c r="Q34" s="383" t="str">
        <f t="shared" ca="1" si="28"/>
        <v>Moderado</v>
      </c>
      <c r="R34" s="101">
        <v>1</v>
      </c>
      <c r="S34" s="82" t="s">
        <v>336</v>
      </c>
      <c r="T34" s="102" t="str">
        <f t="shared" ref="T34:T40" si="38">IF(OR(U34="Preventivo",U34="Detectivo"),"Probabilidad",IF(U34="Correctivo","Impacto",""))</f>
        <v>Probabilidad</v>
      </c>
      <c r="U34" s="103" t="s">
        <v>14</v>
      </c>
      <c r="V34" s="103" t="s">
        <v>9</v>
      </c>
      <c r="W34" s="104" t="str">
        <f t="shared" ref="W34:W40" si="39">IF(AND(U34="Preventivo",V34="Automático"),"50%",IF(AND(U34="Preventivo",V34="Manual"),"40%",IF(AND(U34="Detectivo",V34="Automático"),"40%",IF(AND(U34="Detectivo",V34="Manual"),"30%",IF(AND(U34="Correctivo",V34="Automático"),"35%",IF(AND(U34="Correctivo",V34="Manual"),"25%",""))))))</f>
        <v>40%</v>
      </c>
      <c r="X34" s="103" t="s">
        <v>19</v>
      </c>
      <c r="Y34" s="103" t="s">
        <v>22</v>
      </c>
      <c r="Z34" s="103" t="s">
        <v>110</v>
      </c>
      <c r="AA34" s="105">
        <f t="shared" si="29"/>
        <v>0.24</v>
      </c>
      <c r="AB34" s="106" t="str">
        <f t="shared" ref="AB34:AB40" si="40">IFERROR(IF(AA34="","",IF(AA34&lt;=0.2,"Muy Baja",IF(AA34&lt;=0.4,"Baja",IF(AA34&lt;=0.6,"Media",IF(AA34&lt;=0.8,"Alta","Muy Alta"))))),"")</f>
        <v>Baja</v>
      </c>
      <c r="AC34" s="107">
        <f t="shared" ref="AC34:AC40" si="41">+AA34</f>
        <v>0.24</v>
      </c>
      <c r="AD34" s="106" t="str">
        <f t="shared" ref="AD34:AD40" ca="1" si="42">IFERROR(IF(AE34="","",IF(AE34&lt;=0.2,"Leve",IF(AE34&lt;=0.4,"Menor",IF(AE34&lt;=0.6,"Moderado",IF(AE34&lt;=0.8,"Mayor","Catastrófico"))))),"")</f>
        <v>Moderado</v>
      </c>
      <c r="AE34" s="107">
        <f ca="1">IFERROR(IF(T34="Impacto",(P34-(+P34*W34)),IF(T34="Probabilidad",P34,"")),"")</f>
        <v>0.6</v>
      </c>
      <c r="AF34" s="108" t="str">
        <f t="shared" ref="AF34:AF40" ca="1" si="43">IFERROR(IF(OR(AND(AB34="Muy Baja",AD34="Leve"),AND(AB34="Muy Baja",AD34="Menor"),AND(AB34="Baja",AD34="Leve")),"Bajo",IF(OR(AND(AB34="Muy baja",AD34="Moderado"),AND(AB34="Baja",AD34="Menor"),AND(AB34="Baja",AD34="Moderado"),AND(AB34="Media",AD34="Leve"),AND(AB34="Media",AD34="Menor"),AND(AB34="Media",AD34="Moderado"),AND(AB34="Alta",AD34="Leve"),AND(AB34="Alta",AD34="Menor")),"Moderado",IF(OR(AND(AB34="Muy Baja",AD34="Mayor"),AND(AB34="Baja",AD34="Mayor"),AND(AB34="Media",AD34="Mayor"),AND(AB34="Alta",AD34="Moderado"),AND(AB34="Alta",AD34="Mayor"),AND(AB34="Muy Alta",AD34="Leve"),AND(AB34="Muy Alta",AD34="Menor"),AND(AB34="Muy Alta",AD34="Moderado"),AND(AB34="Muy Alta",AD34="Mayor")),"Alto",IF(OR(AND(AB34="Muy Baja",AD34="Catastrófico"),AND(AB34="Baja",AD34="Catastrófico"),AND(AB34="Media",AD34="Catastrófico"),AND(AB34="Alta",AD34="Catastrófico"),AND(AB34="Muy Alta",AD34="Catastrófico")),"Extremo","")))),"")</f>
        <v>Moderado</v>
      </c>
      <c r="AG34" s="109" t="s">
        <v>122</v>
      </c>
      <c r="AH34" s="82" t="s">
        <v>288</v>
      </c>
      <c r="AI34" s="112" t="s">
        <v>258</v>
      </c>
      <c r="AJ34" s="110" t="s">
        <v>284</v>
      </c>
      <c r="AK34" s="110" t="s">
        <v>285</v>
      </c>
      <c r="AL34" s="82" t="s">
        <v>289</v>
      </c>
      <c r="AM34" s="98"/>
      <c r="AN34" s="231" t="s">
        <v>802</v>
      </c>
      <c r="AO34" s="231" t="s">
        <v>775</v>
      </c>
      <c r="AP34" s="232">
        <v>1</v>
      </c>
      <c r="AQ34" s="231" t="s">
        <v>803</v>
      </c>
      <c r="AR34" s="231" t="s">
        <v>804</v>
      </c>
      <c r="AS34" s="232">
        <v>1</v>
      </c>
      <c r="AT34" s="231"/>
      <c r="AU34" s="110" t="s">
        <v>625</v>
      </c>
      <c r="AV34" s="110" t="s">
        <v>646</v>
      </c>
      <c r="AW34" s="110" t="s">
        <v>649</v>
      </c>
      <c r="AX34" s="110" t="s">
        <v>649</v>
      </c>
      <c r="AY34" s="239"/>
    </row>
    <row r="35" spans="1:51" s="120" customFormat="1" ht="151.5" customHeight="1" x14ac:dyDescent="0.25">
      <c r="A35" s="371"/>
      <c r="B35" s="400"/>
      <c r="C35" s="347"/>
      <c r="D35" s="347"/>
      <c r="E35" s="345"/>
      <c r="F35" s="345"/>
      <c r="G35" s="345"/>
      <c r="H35" s="386"/>
      <c r="I35" s="345"/>
      <c r="J35" s="388"/>
      <c r="K35" s="390"/>
      <c r="L35" s="382"/>
      <c r="M35" s="392"/>
      <c r="N35" s="111"/>
      <c r="O35" s="390"/>
      <c r="P35" s="382"/>
      <c r="Q35" s="384"/>
      <c r="R35" s="101">
        <v>2</v>
      </c>
      <c r="S35" s="82" t="s">
        <v>388</v>
      </c>
      <c r="T35" s="102" t="str">
        <f t="shared" si="38"/>
        <v>Probabilidad</v>
      </c>
      <c r="U35" s="103" t="s">
        <v>15</v>
      </c>
      <c r="V35" s="103" t="s">
        <v>9</v>
      </c>
      <c r="W35" s="104" t="str">
        <f t="shared" si="39"/>
        <v>30%</v>
      </c>
      <c r="X35" s="103" t="s">
        <v>20</v>
      </c>
      <c r="Y35" s="103" t="s">
        <v>23</v>
      </c>
      <c r="Z35" s="103" t="s">
        <v>110</v>
      </c>
      <c r="AA35" s="105">
        <f>IFERROR(IF(T35="Probabilidad",(AA34-(+AA34*W35)),IF(T35="Impacto",L35,"")),"")</f>
        <v>0.16799999999999998</v>
      </c>
      <c r="AB35" s="106" t="str">
        <f t="shared" si="40"/>
        <v>Muy Baja</v>
      </c>
      <c r="AC35" s="107">
        <f t="shared" si="41"/>
        <v>0.16799999999999998</v>
      </c>
      <c r="AD35" s="106" t="str">
        <f t="shared" si="42"/>
        <v>Moderado</v>
      </c>
      <c r="AE35" s="107">
        <v>0.6</v>
      </c>
      <c r="AF35" s="108" t="str">
        <f t="shared" si="43"/>
        <v>Moderado</v>
      </c>
      <c r="AG35" s="109" t="s">
        <v>122</v>
      </c>
      <c r="AH35" s="82" t="s">
        <v>389</v>
      </c>
      <c r="AI35" s="112" t="s">
        <v>258</v>
      </c>
      <c r="AJ35" s="110" t="s">
        <v>284</v>
      </c>
      <c r="AK35" s="110" t="s">
        <v>285</v>
      </c>
      <c r="AL35" s="82" t="s">
        <v>289</v>
      </c>
      <c r="AM35" s="98"/>
      <c r="AN35" s="231" t="s">
        <v>705</v>
      </c>
      <c r="AO35" s="231" t="s">
        <v>777</v>
      </c>
      <c r="AP35" s="232">
        <v>1</v>
      </c>
      <c r="AQ35" s="231" t="s">
        <v>706</v>
      </c>
      <c r="AR35" s="231" t="s">
        <v>778</v>
      </c>
      <c r="AS35" s="232">
        <v>1</v>
      </c>
      <c r="AT35" s="231"/>
      <c r="AU35" s="110" t="s">
        <v>625</v>
      </c>
      <c r="AV35" s="110" t="s">
        <v>646</v>
      </c>
      <c r="AW35" s="110" t="s">
        <v>649</v>
      </c>
      <c r="AX35" s="110" t="s">
        <v>649</v>
      </c>
      <c r="AY35" s="239"/>
    </row>
    <row r="36" spans="1:51" s="120" customFormat="1" ht="151.5" customHeight="1" x14ac:dyDescent="0.25">
      <c r="A36" s="371"/>
      <c r="B36" s="401"/>
      <c r="C36" s="348"/>
      <c r="D36" s="348"/>
      <c r="E36" s="344"/>
      <c r="F36" s="344"/>
      <c r="G36" s="344"/>
      <c r="H36" s="386"/>
      <c r="I36" s="345"/>
      <c r="J36" s="388"/>
      <c r="K36" s="395"/>
      <c r="L36" s="393"/>
      <c r="M36" s="392"/>
      <c r="N36" s="111"/>
      <c r="O36" s="395"/>
      <c r="P36" s="393"/>
      <c r="Q36" s="394"/>
      <c r="R36" s="101">
        <v>3</v>
      </c>
      <c r="S36" s="82" t="s">
        <v>337</v>
      </c>
      <c r="T36" s="102" t="str">
        <f t="shared" si="38"/>
        <v>Probabilidad</v>
      </c>
      <c r="U36" s="103" t="s">
        <v>14</v>
      </c>
      <c r="V36" s="103" t="s">
        <v>9</v>
      </c>
      <c r="W36" s="104" t="str">
        <f t="shared" si="39"/>
        <v>40%</v>
      </c>
      <c r="X36" s="103" t="s">
        <v>19</v>
      </c>
      <c r="Y36" s="103" t="s">
        <v>22</v>
      </c>
      <c r="Z36" s="103" t="s">
        <v>110</v>
      </c>
      <c r="AA36" s="105">
        <f>IFERROR(IF(T36="Probabilidad",(AA35-(+AA35*W36)),IF(T36="Impacto",L36,"")),"")</f>
        <v>0.10079999999999999</v>
      </c>
      <c r="AB36" s="106" t="str">
        <f t="shared" si="40"/>
        <v>Muy Baja</v>
      </c>
      <c r="AC36" s="107">
        <f t="shared" si="41"/>
        <v>0.10079999999999999</v>
      </c>
      <c r="AD36" s="106" t="str">
        <f t="shared" si="42"/>
        <v>Moderado</v>
      </c>
      <c r="AE36" s="107">
        <v>0.6</v>
      </c>
      <c r="AF36" s="108" t="str">
        <f t="shared" si="43"/>
        <v>Moderado</v>
      </c>
      <c r="AG36" s="109" t="s">
        <v>122</v>
      </c>
      <c r="AH36" s="82" t="s">
        <v>390</v>
      </c>
      <c r="AI36" s="112" t="s">
        <v>258</v>
      </c>
      <c r="AJ36" s="110" t="s">
        <v>284</v>
      </c>
      <c r="AK36" s="110" t="s">
        <v>285</v>
      </c>
      <c r="AL36" s="82" t="s">
        <v>289</v>
      </c>
      <c r="AM36" s="98"/>
      <c r="AN36" s="231" t="s">
        <v>707</v>
      </c>
      <c r="AO36" s="231" t="s">
        <v>779</v>
      </c>
      <c r="AP36" s="232">
        <v>1</v>
      </c>
      <c r="AQ36" s="231" t="s">
        <v>708</v>
      </c>
      <c r="AR36" s="231" t="s">
        <v>780</v>
      </c>
      <c r="AS36" s="232">
        <v>1</v>
      </c>
      <c r="AT36" s="231"/>
      <c r="AU36" s="110" t="s">
        <v>625</v>
      </c>
      <c r="AV36" s="110" t="s">
        <v>646</v>
      </c>
      <c r="AW36" s="110" t="s">
        <v>649</v>
      </c>
      <c r="AX36" s="110" t="s">
        <v>649</v>
      </c>
      <c r="AY36" s="239"/>
    </row>
    <row r="37" spans="1:51" s="120" customFormat="1" ht="151.5" customHeight="1" x14ac:dyDescent="0.25">
      <c r="A37" s="371">
        <f>1+A34</f>
        <v>24</v>
      </c>
      <c r="B37" s="396" t="s">
        <v>290</v>
      </c>
      <c r="C37" s="346" t="s">
        <v>352</v>
      </c>
      <c r="D37" s="346" t="s">
        <v>392</v>
      </c>
      <c r="E37" s="343" t="s">
        <v>120</v>
      </c>
      <c r="F37" s="343" t="s">
        <v>291</v>
      </c>
      <c r="G37" s="343" t="s">
        <v>292</v>
      </c>
      <c r="H37" s="385" t="s">
        <v>541</v>
      </c>
      <c r="I37" s="343" t="s">
        <v>115</v>
      </c>
      <c r="J37" s="387">
        <v>2</v>
      </c>
      <c r="K37" s="389" t="str">
        <f>IF(J37&lt;=0,"",IF(J37&lt;=2,"Muy Baja",IF(J37&lt;=24,"Baja",IF(J37&lt;=500,"Media",IF(J37&lt;=5000,"Alta","Muy Alta")))))</f>
        <v>Muy Baja</v>
      </c>
      <c r="L37" s="381">
        <f>IF(K37="","",IF(K37="Muy Baja",0.2,IF(K37="Baja",0.4,IF(K37="Media",0.6,IF(K37="Alta",0.8,IF(K37="Muy Alta",1,))))))</f>
        <v>0.2</v>
      </c>
      <c r="M37" s="391" t="s">
        <v>478</v>
      </c>
      <c r="N37" s="100" t="str">
        <f ca="1">IF(NOT(ISERROR(MATCH(M37,'Tabla Impacto'!$B$221:$B$223,0))),'Tabla Impacto'!$F$223&amp;"Por favor no seleccionar los criterios de impacto(Afectación Económica o presupuestal y Pérdida Reputacional)",M37)</f>
        <v xml:space="preserve"> Entre 50 y 100 SMLMV </v>
      </c>
      <c r="O37" s="389" t="str">
        <f ca="1">IF(OR(N37='Tabla Impacto'!$C$11,N37='Tabla Impacto'!$D$11),"Leve",IF(OR(N37='Tabla Impacto'!$C$12,N37='Tabla Impacto'!$D$12),"Menor",IF(OR(N37='Tabla Impacto'!$C$13,N37='Tabla Impacto'!$D$13),"Moderado",IF(OR(N37='Tabla Impacto'!$C$14,N37='Tabla Impacto'!$D$14),"Mayor",IF(OR(N37='Tabla Impacto'!$C$15,N37='Tabla Impacto'!$D$15),"Catastrófico","")))))</f>
        <v>Moderado</v>
      </c>
      <c r="P37" s="381">
        <f ca="1">IF(O37="","",IF(O37="Leve",0.2,IF(O37="Menor",0.4,IF(O37="Moderado",0.6,IF(O37="Mayor",0.8,IF(O37="Catastrófico",1,))))))</f>
        <v>0.6</v>
      </c>
      <c r="Q37" s="383" t="str">
        <f ca="1">IF(OR(AND(K37="Muy Baja",O37="Leve"),AND(K37="Muy Baja",O37="Menor"),AND(K37="Baja",O37="Leve")),"Bajo",IF(OR(AND(K37="Muy baja",O37="Moderado"),AND(K37="Baja",O37="Menor"),AND(K37="Baja",O37="Moderado"),AND(K37="Media",O37="Leve"),AND(K37="Media",O37="Menor"),AND(K37="Media",O37="Moderado"),AND(K37="Alta",O37="Leve"),AND(K37="Alta",O37="Menor")),"Moderado",IF(OR(AND(K37="Muy Baja",O37="Mayor"),AND(K37="Baja",O37="Mayor"),AND(K37="Media",O37="Mayor"),AND(K37="Alta",O37="Moderado"),AND(K37="Alta",O37="Mayor"),AND(K37="Muy Alta",O37="Leve"),AND(K37="Muy Alta",O37="Menor"),AND(K37="Muy Alta",O37="Moderado"),AND(K37="Muy Alta",O37="Mayor")),"Alto",IF(OR(AND(K37="Muy Baja",O37="Catastrófico"),AND(K37="Baja",O37="Catastrófico"),AND(K37="Media",O37="Catastrófico"),AND(K37="Alta",O37="Catastrófico"),AND(K37="Muy Alta",O37="Catastrófico")),"Extremo",""))))</f>
        <v>Moderado</v>
      </c>
      <c r="R37" s="101">
        <v>1</v>
      </c>
      <c r="S37" s="82" t="s">
        <v>542</v>
      </c>
      <c r="T37" s="102" t="str">
        <f t="shared" si="38"/>
        <v>Probabilidad</v>
      </c>
      <c r="U37" s="103" t="s">
        <v>14</v>
      </c>
      <c r="V37" s="103" t="s">
        <v>9</v>
      </c>
      <c r="W37" s="104" t="str">
        <f t="shared" si="39"/>
        <v>40%</v>
      </c>
      <c r="X37" s="103" t="s">
        <v>20</v>
      </c>
      <c r="Y37" s="103" t="s">
        <v>22</v>
      </c>
      <c r="Z37" s="103" t="s">
        <v>110</v>
      </c>
      <c r="AA37" s="105">
        <f>IFERROR(IF(T37="Probabilidad",(L37-(+L37*W37)),IF(T37="Impacto",L37,"")),"")</f>
        <v>0.12</v>
      </c>
      <c r="AB37" s="106" t="str">
        <f t="shared" si="40"/>
        <v>Muy Baja</v>
      </c>
      <c r="AC37" s="107">
        <f t="shared" si="41"/>
        <v>0.12</v>
      </c>
      <c r="AD37" s="106" t="str">
        <f t="shared" ca="1" si="42"/>
        <v>Moderado</v>
      </c>
      <c r="AE37" s="107">
        <f ca="1">IFERROR(IF(T37="Impacto",(P37-(+P37*W37)),IF(T37="Probabilidad",P37,"")),"")</f>
        <v>0.6</v>
      </c>
      <c r="AF37" s="108" t="str">
        <f t="shared" ca="1" si="43"/>
        <v>Moderado</v>
      </c>
      <c r="AG37" s="109" t="s">
        <v>122</v>
      </c>
      <c r="AH37" s="82" t="s">
        <v>543</v>
      </c>
      <c r="AI37" s="98" t="s">
        <v>258</v>
      </c>
      <c r="AJ37" s="99">
        <v>44562</v>
      </c>
      <c r="AK37" s="116" t="s">
        <v>367</v>
      </c>
      <c r="AL37" s="82" t="s">
        <v>444</v>
      </c>
      <c r="AM37" s="98"/>
      <c r="AN37" s="231" t="s">
        <v>709</v>
      </c>
      <c r="AO37" s="231" t="s">
        <v>710</v>
      </c>
      <c r="AP37" s="232">
        <v>1</v>
      </c>
      <c r="AQ37" s="231" t="s">
        <v>711</v>
      </c>
      <c r="AR37" s="231" t="s">
        <v>712</v>
      </c>
      <c r="AS37" s="232">
        <v>1</v>
      </c>
      <c r="AT37" s="231"/>
      <c r="AU37" s="110" t="s">
        <v>625</v>
      </c>
      <c r="AV37" s="110" t="s">
        <v>646</v>
      </c>
      <c r="AW37" s="110" t="s">
        <v>649</v>
      </c>
      <c r="AX37" s="110" t="s">
        <v>649</v>
      </c>
      <c r="AY37" s="239" t="s">
        <v>785</v>
      </c>
    </row>
    <row r="38" spans="1:51" s="120" customFormat="1" ht="151.5" customHeight="1" x14ac:dyDescent="0.25">
      <c r="A38" s="371"/>
      <c r="B38" s="397"/>
      <c r="C38" s="347"/>
      <c r="D38" s="347"/>
      <c r="E38" s="345"/>
      <c r="F38" s="345"/>
      <c r="G38" s="345"/>
      <c r="H38" s="386"/>
      <c r="I38" s="345"/>
      <c r="J38" s="388"/>
      <c r="K38" s="390"/>
      <c r="L38" s="382"/>
      <c r="M38" s="392"/>
      <c r="N38" s="111"/>
      <c r="O38" s="390"/>
      <c r="P38" s="382"/>
      <c r="Q38" s="384"/>
      <c r="R38" s="101">
        <v>2</v>
      </c>
      <c r="S38" s="82" t="s">
        <v>338</v>
      </c>
      <c r="T38" s="102" t="str">
        <f t="shared" si="38"/>
        <v>Probabilidad</v>
      </c>
      <c r="U38" s="103" t="s">
        <v>14</v>
      </c>
      <c r="V38" s="103" t="s">
        <v>9</v>
      </c>
      <c r="W38" s="104" t="str">
        <f t="shared" si="39"/>
        <v>40%</v>
      </c>
      <c r="X38" s="103" t="s">
        <v>19</v>
      </c>
      <c r="Y38" s="103" t="s">
        <v>22</v>
      </c>
      <c r="Z38" s="103" t="s">
        <v>110</v>
      </c>
      <c r="AA38" s="105">
        <f>IFERROR(IF(T38="Probabilidad",(AA37-(+AA37*W38)),IF(T38="Impacto",L38,"")),"")</f>
        <v>7.1999999999999995E-2</v>
      </c>
      <c r="AB38" s="106" t="str">
        <f t="shared" si="40"/>
        <v>Muy Baja</v>
      </c>
      <c r="AC38" s="107">
        <f t="shared" si="41"/>
        <v>7.1999999999999995E-2</v>
      </c>
      <c r="AD38" s="106" t="str">
        <f t="shared" ca="1" si="42"/>
        <v>Moderado</v>
      </c>
      <c r="AE38" s="107">
        <f ca="1">+AE37</f>
        <v>0.6</v>
      </c>
      <c r="AF38" s="108" t="str">
        <f t="shared" ca="1" si="43"/>
        <v>Moderado</v>
      </c>
      <c r="AG38" s="109" t="s">
        <v>122</v>
      </c>
      <c r="AH38" s="82" t="s">
        <v>544</v>
      </c>
      <c r="AI38" s="98" t="s">
        <v>393</v>
      </c>
      <c r="AJ38" s="99">
        <v>44562</v>
      </c>
      <c r="AK38" s="116" t="s">
        <v>367</v>
      </c>
      <c r="AL38" s="82" t="s">
        <v>444</v>
      </c>
      <c r="AM38" s="98"/>
      <c r="AN38" s="231" t="s">
        <v>713</v>
      </c>
      <c r="AO38" s="231" t="s">
        <v>714</v>
      </c>
      <c r="AP38" s="232">
        <v>1</v>
      </c>
      <c r="AQ38" s="231" t="s">
        <v>715</v>
      </c>
      <c r="AR38" s="231" t="s">
        <v>716</v>
      </c>
      <c r="AS38" s="232">
        <v>1</v>
      </c>
      <c r="AT38" s="231"/>
      <c r="AU38" s="110" t="s">
        <v>625</v>
      </c>
      <c r="AV38" s="110" t="s">
        <v>646</v>
      </c>
      <c r="AW38" s="110" t="s">
        <v>649</v>
      </c>
      <c r="AX38" s="110" t="s">
        <v>649</v>
      </c>
      <c r="AY38" s="239" t="s">
        <v>785</v>
      </c>
    </row>
    <row r="39" spans="1:51" s="120" customFormat="1" ht="151.5" customHeight="1" x14ac:dyDescent="0.25">
      <c r="A39" s="371"/>
      <c r="B39" s="398"/>
      <c r="C39" s="348"/>
      <c r="D39" s="348"/>
      <c r="E39" s="344"/>
      <c r="F39" s="344"/>
      <c r="G39" s="344"/>
      <c r="H39" s="386"/>
      <c r="I39" s="345"/>
      <c r="J39" s="388"/>
      <c r="K39" s="395"/>
      <c r="L39" s="393"/>
      <c r="M39" s="392"/>
      <c r="N39" s="111"/>
      <c r="O39" s="395"/>
      <c r="P39" s="393"/>
      <c r="Q39" s="394"/>
      <c r="R39" s="101">
        <v>3</v>
      </c>
      <c r="S39" s="97" t="s">
        <v>566</v>
      </c>
      <c r="T39" s="102" t="str">
        <f t="shared" si="38"/>
        <v>Probabilidad</v>
      </c>
      <c r="U39" s="103" t="s">
        <v>15</v>
      </c>
      <c r="V39" s="103" t="s">
        <v>9</v>
      </c>
      <c r="W39" s="104" t="str">
        <f t="shared" si="39"/>
        <v>30%</v>
      </c>
      <c r="X39" s="103" t="s">
        <v>20</v>
      </c>
      <c r="Y39" s="103" t="s">
        <v>23</v>
      </c>
      <c r="Z39" s="103" t="s">
        <v>111</v>
      </c>
      <c r="AA39" s="105">
        <f>IFERROR(IF(T39="Probabilidad",(AA38-(+AA38*W39)),IF(T39="Impacto",L39,"")),"")</f>
        <v>5.04E-2</v>
      </c>
      <c r="AB39" s="106" t="str">
        <f t="shared" si="40"/>
        <v>Muy Baja</v>
      </c>
      <c r="AC39" s="107">
        <f t="shared" si="41"/>
        <v>5.04E-2</v>
      </c>
      <c r="AD39" s="106" t="str">
        <f t="shared" ca="1" si="42"/>
        <v>Moderado</v>
      </c>
      <c r="AE39" s="107">
        <f ca="1">+P37</f>
        <v>0.6</v>
      </c>
      <c r="AF39" s="108" t="str">
        <f t="shared" ca="1" si="43"/>
        <v>Moderado</v>
      </c>
      <c r="AG39" s="109" t="s">
        <v>122</v>
      </c>
      <c r="AH39" s="82" t="s">
        <v>543</v>
      </c>
      <c r="AI39" s="98" t="s">
        <v>393</v>
      </c>
      <c r="AJ39" s="99">
        <v>44562</v>
      </c>
      <c r="AK39" s="116" t="s">
        <v>367</v>
      </c>
      <c r="AL39" s="82" t="s">
        <v>444</v>
      </c>
      <c r="AM39" s="98"/>
      <c r="AN39" s="231" t="s">
        <v>717</v>
      </c>
      <c r="AO39" s="231" t="s">
        <v>718</v>
      </c>
      <c r="AP39" s="232">
        <v>1</v>
      </c>
      <c r="AQ39" s="231" t="s">
        <v>711</v>
      </c>
      <c r="AR39" s="231" t="s">
        <v>712</v>
      </c>
      <c r="AS39" s="232">
        <v>1</v>
      </c>
      <c r="AT39" s="231"/>
      <c r="AU39" s="110" t="s">
        <v>625</v>
      </c>
      <c r="AV39" s="110" t="s">
        <v>646</v>
      </c>
      <c r="AW39" s="110" t="s">
        <v>649</v>
      </c>
      <c r="AX39" s="110" t="s">
        <v>649</v>
      </c>
      <c r="AY39" s="239" t="s">
        <v>785</v>
      </c>
    </row>
    <row r="40" spans="1:51" s="120" customFormat="1" ht="151.5" customHeight="1" x14ac:dyDescent="0.25">
      <c r="A40" s="197">
        <f>1+A37</f>
        <v>25</v>
      </c>
      <c r="B40" s="238" t="s">
        <v>290</v>
      </c>
      <c r="C40" s="220" t="s">
        <v>352</v>
      </c>
      <c r="D40" s="220" t="s">
        <v>392</v>
      </c>
      <c r="E40" s="214" t="s">
        <v>118</v>
      </c>
      <c r="F40" s="214" t="s">
        <v>445</v>
      </c>
      <c r="G40" s="214" t="s">
        <v>446</v>
      </c>
      <c r="H40" s="216" t="s">
        <v>447</v>
      </c>
      <c r="I40" s="214" t="s">
        <v>325</v>
      </c>
      <c r="J40" s="213">
        <v>10</v>
      </c>
      <c r="K40" s="212" t="str">
        <f>IF(J40&lt;=0,"",IF(J40&lt;=2,"Muy Baja",IF(J40&lt;=24,"Baja",IF(J40&lt;=500,"Media",IF(J40&lt;=5000,"Alta","Muy Alta")))))</f>
        <v>Baja</v>
      </c>
      <c r="L40" s="100">
        <f>IF(K40="","",IF(K40="Muy Baja",0.2,IF(K40="Baja",0.4,IF(K40="Media",0.6,IF(K40="Alta",0.8,IF(K40="Muy Alta",1,))))))</f>
        <v>0.4</v>
      </c>
      <c r="M40" s="219" t="s">
        <v>479</v>
      </c>
      <c r="N40" s="100" t="str">
        <f ca="1">IF(NOT(ISERROR(MATCH(M40,'Tabla Impacto'!$B$221:$B$223,0))),'Tabla Impacto'!$F$223&amp;"Por favor no seleccionar los criterios de impacto(Afectación Económica o presupuestal y Pérdida Reputacional)",M40)</f>
        <v xml:space="preserve"> El riesgo afecta la imagen de la entidad con algunos usuarios de relevancia frente al logro de los objetivos</v>
      </c>
      <c r="O40" s="212" t="str">
        <f ca="1">IF(OR(N40='Tabla Impacto'!$C$11,N40='Tabla Impacto'!$D$11),"Leve",IF(OR(N40='Tabla Impacto'!$C$12,N40='Tabla Impacto'!$D$12),"Menor",IF(OR(N40='Tabla Impacto'!$C$13,N40='Tabla Impacto'!$D$13),"Moderado",IF(OR(N40='Tabla Impacto'!$C$14,N40='Tabla Impacto'!$D$14),"Mayor",IF(OR(N40='Tabla Impacto'!$C$15,N40='Tabla Impacto'!$D$15),"Catastrófico","")))))</f>
        <v>Moderado</v>
      </c>
      <c r="P40" s="100">
        <f ca="1">IF(O40="","",IF(O40="Leve",0.2,IF(O40="Menor",0.4,IF(O40="Moderado",0.6,IF(O40="Mayor",0.8,IF(O40="Catastrófico",1,))))))</f>
        <v>0.6</v>
      </c>
      <c r="Q40" s="218" t="str">
        <f ca="1">IF(OR(AND(K40="Muy Baja",O40="Leve"),AND(K40="Muy Baja",O40="Menor"),AND(K40="Baja",O40="Leve")),"Bajo",IF(OR(AND(K40="Muy baja",O40="Moderado"),AND(K40="Baja",O40="Menor"),AND(K40="Baja",O40="Moderado"),AND(K40="Media",O40="Leve"),AND(K40="Media",O40="Menor"),AND(K40="Media",O40="Moderado"),AND(K40="Alta",O40="Leve"),AND(K40="Alta",O40="Menor")),"Moderado",IF(OR(AND(K40="Muy Baja",O40="Mayor"),AND(K40="Baja",O40="Mayor"),AND(K40="Media",O40="Mayor"),AND(K40="Alta",O40="Moderado"),AND(K40="Alta",O40="Mayor"),AND(K40="Muy Alta",O40="Leve"),AND(K40="Muy Alta",O40="Menor"),AND(K40="Muy Alta",O40="Moderado"),AND(K40="Muy Alta",O40="Mayor")),"Alto",IF(OR(AND(K40="Muy Baja",O40="Catastrófico"),AND(K40="Baja",O40="Catastrófico"),AND(K40="Media",O40="Catastrófico"),AND(K40="Alta",O40="Catastrófico"),AND(K40="Muy Alta",O40="Catastrófico")),"Extremo",""))))</f>
        <v>Moderado</v>
      </c>
      <c r="R40" s="101">
        <v>1</v>
      </c>
      <c r="S40" s="82" t="s">
        <v>452</v>
      </c>
      <c r="T40" s="102" t="str">
        <f t="shared" si="38"/>
        <v>Probabilidad</v>
      </c>
      <c r="U40" s="103" t="s">
        <v>15</v>
      </c>
      <c r="V40" s="103" t="s">
        <v>9</v>
      </c>
      <c r="W40" s="104" t="str">
        <f t="shared" si="39"/>
        <v>30%</v>
      </c>
      <c r="X40" s="103" t="s">
        <v>20</v>
      </c>
      <c r="Y40" s="103" t="s">
        <v>23</v>
      </c>
      <c r="Z40" s="103" t="s">
        <v>111</v>
      </c>
      <c r="AA40" s="113">
        <f>IFERROR(IF(T40="Probabilidad",(L40-(+L40*W40)),IF(T40="Impacto",L40,"")),"")</f>
        <v>0.28000000000000003</v>
      </c>
      <c r="AB40" s="106" t="str">
        <f t="shared" si="40"/>
        <v>Baja</v>
      </c>
      <c r="AC40" s="107">
        <f t="shared" si="41"/>
        <v>0.28000000000000003</v>
      </c>
      <c r="AD40" s="106" t="str">
        <f t="shared" ca="1" si="42"/>
        <v>Moderado</v>
      </c>
      <c r="AE40" s="107">
        <f ca="1">IFERROR(IF(T40="Impacto",(P40-(+P40*W40)),IF(T40="Probabilidad",P40,"")),"")</f>
        <v>0.6</v>
      </c>
      <c r="AF40" s="108" t="str">
        <f t="shared" ca="1" si="43"/>
        <v>Moderado</v>
      </c>
      <c r="AG40" s="109" t="s">
        <v>122</v>
      </c>
      <c r="AH40" s="82" t="s">
        <v>545</v>
      </c>
      <c r="AI40" s="98" t="s">
        <v>198</v>
      </c>
      <c r="AJ40" s="99">
        <v>44562</v>
      </c>
      <c r="AK40" s="116" t="s">
        <v>367</v>
      </c>
      <c r="AL40" s="82" t="s">
        <v>448</v>
      </c>
      <c r="AM40" s="98"/>
      <c r="AN40" s="231" t="s">
        <v>713</v>
      </c>
      <c r="AO40" s="231" t="s">
        <v>714</v>
      </c>
      <c r="AP40" s="232">
        <v>1</v>
      </c>
      <c r="AQ40" s="231" t="s">
        <v>715</v>
      </c>
      <c r="AR40" s="231" t="s">
        <v>805</v>
      </c>
      <c r="AS40" s="232">
        <v>1</v>
      </c>
      <c r="AT40" s="231"/>
      <c r="AU40" s="110" t="s">
        <v>625</v>
      </c>
      <c r="AV40" s="110" t="s">
        <v>646</v>
      </c>
      <c r="AW40" s="110" t="s">
        <v>649</v>
      </c>
      <c r="AX40" s="110" t="s">
        <v>649</v>
      </c>
      <c r="AY40" s="239" t="s">
        <v>785</v>
      </c>
    </row>
    <row r="41" spans="1:51" s="120" customFormat="1" ht="151.5" customHeight="1" x14ac:dyDescent="0.25">
      <c r="A41" s="197">
        <f>1+A40</f>
        <v>26</v>
      </c>
      <c r="B41" s="208" t="s">
        <v>294</v>
      </c>
      <c r="C41" s="220" t="s">
        <v>293</v>
      </c>
      <c r="D41" s="220" t="s">
        <v>295</v>
      </c>
      <c r="E41" s="214" t="s">
        <v>118</v>
      </c>
      <c r="F41" s="214" t="s">
        <v>296</v>
      </c>
      <c r="G41" s="214" t="s">
        <v>449</v>
      </c>
      <c r="H41" s="216" t="s">
        <v>297</v>
      </c>
      <c r="I41" s="214" t="s">
        <v>115</v>
      </c>
      <c r="J41" s="213">
        <v>355</v>
      </c>
      <c r="K41" s="212" t="str">
        <f>IF(J41&lt;=0,"",IF(J41&lt;=2,"Muy Baja",IF(J41&lt;=24,"Baja",IF(J41&lt;=500,"Media",IF(J41&lt;=5000,"Alta","Muy Alta")))))</f>
        <v>Media</v>
      </c>
      <c r="L41" s="100">
        <f>IF(K41="","",IF(K41="Muy Baja",0.2,IF(K41="Baja",0.4,IF(K41="Media",0.6,IF(K41="Alta",0.8,IF(K41="Muy Alta",1,))))))</f>
        <v>0.6</v>
      </c>
      <c r="M41" s="219" t="s">
        <v>486</v>
      </c>
      <c r="N41" s="100" t="str">
        <f ca="1">IF(NOT(ISERROR(MATCH(M41,'Tabla Impacto'!$B$221:$B$223,0))),'Tabla Impacto'!$F$223&amp;"Por favor no seleccionar los criterios de impacto(Afectación Económica o presupuestal y Pérdida Reputacional)",M41)</f>
        <v xml:space="preserve"> El riesgo afecta la imagen de la entidad con efecto publicitario sostenido a nivel de sector administrativo, nivel departamental o municipal</v>
      </c>
      <c r="O41" s="212" t="str">
        <f ca="1">IF(OR(N41='Tabla Impacto'!$C$11,N41='Tabla Impacto'!$D$11),"Leve",IF(OR(N41='Tabla Impacto'!$C$12,N41='Tabla Impacto'!$D$12),"Menor",IF(OR(N41='Tabla Impacto'!$C$13,N41='Tabla Impacto'!$D$13),"Moderado",IF(OR(N41='Tabla Impacto'!$C$14,N41='Tabla Impacto'!$D$14),"Mayor",IF(OR(N41='Tabla Impacto'!$C$15,N41='Tabla Impacto'!$D$15),"Catastrófico","")))))</f>
        <v>Mayor</v>
      </c>
      <c r="P41" s="100">
        <f ca="1">IF(O41="","",IF(O41="Leve",0.2,IF(O41="Menor",0.4,IF(O41="Moderado",0.6,IF(O41="Mayor",0.8,IF(O41="Catastrófico",1,))))))</f>
        <v>0.8</v>
      </c>
      <c r="Q41" s="218" t="str">
        <f ca="1">IF(OR(AND(K41="Muy Baja",O41="Leve"),AND(K41="Muy Baja",O41="Menor"),AND(K41="Baja",O41="Leve")),"Bajo",IF(OR(AND(K41="Muy baja",O41="Moderado"),AND(K41="Baja",O41="Menor"),AND(K41="Baja",O41="Moderado"),AND(K41="Media",O41="Leve"),AND(K41="Media",O41="Menor"),AND(K41="Media",O41="Moderado"),AND(K41="Alta",O41="Leve"),AND(K41="Alta",O41="Menor")),"Moderado",IF(OR(AND(K41="Muy Baja",O41="Mayor"),AND(K41="Baja",O41="Mayor"),AND(K41="Media",O41="Mayor"),AND(K41="Alta",O41="Moderado"),AND(K41="Alta",O41="Mayor"),AND(K41="Muy Alta",O41="Leve"),AND(K41="Muy Alta",O41="Menor"),AND(K41="Muy Alta",O41="Moderado"),AND(K41="Muy Alta",O41="Mayor")),"Alto",IF(OR(AND(K41="Muy Baja",O41="Catastrófico"),AND(K41="Baja",O41="Catastrófico"),AND(K41="Media",O41="Catastrófico"),AND(K41="Alta",O41="Catastrófico"),AND(K41="Muy Alta",O41="Catastrófico")),"Extremo",""))))</f>
        <v>Alto</v>
      </c>
      <c r="R41" s="101">
        <v>1</v>
      </c>
      <c r="S41" s="82" t="s">
        <v>450</v>
      </c>
      <c r="T41" s="102" t="str">
        <f t="shared" ref="T41:T46" si="44">IF(OR(U41="Preventivo",U41="Detectivo"),"Probabilidad",IF(U41="Correctivo","Impacto",""))</f>
        <v>Probabilidad</v>
      </c>
      <c r="U41" s="103" t="s">
        <v>14</v>
      </c>
      <c r="V41" s="103" t="s">
        <v>9</v>
      </c>
      <c r="W41" s="104" t="str">
        <f t="shared" ref="W41:W53" si="45">IF(AND(U41="Preventivo",V41="Automático"),"50%",IF(AND(U41="Preventivo",V41="Manual"),"40%",IF(AND(U41="Detectivo",V41="Automático"),"40%",IF(AND(U41="Detectivo",V41="Manual"),"30%",IF(AND(U41="Correctivo",V41="Automático"),"35%",IF(AND(U41="Correctivo",V41="Manual"),"25%",""))))))</f>
        <v>40%</v>
      </c>
      <c r="X41" s="103" t="s">
        <v>20</v>
      </c>
      <c r="Y41" s="103" t="s">
        <v>22</v>
      </c>
      <c r="Z41" s="103" t="s">
        <v>110</v>
      </c>
      <c r="AA41" s="105">
        <f>IFERROR(IF(T41="Probabilidad",(L41-(+L41*W41)),IF(T41="Impacto",L41,"")),"")</f>
        <v>0.36</v>
      </c>
      <c r="AB41" s="106" t="str">
        <f t="shared" ref="AB41:AB46" si="46">IFERROR(IF(AA41="","",IF(AA41&lt;=0.2,"Muy Baja",IF(AA41&lt;=0.4,"Baja",IF(AA41&lt;=0.6,"Media",IF(AA41&lt;=0.8,"Alta","Muy Alta"))))),"")</f>
        <v>Baja</v>
      </c>
      <c r="AC41" s="107">
        <f t="shared" ref="AC41:AC46" si="47">+AA41</f>
        <v>0.36</v>
      </c>
      <c r="AD41" s="106" t="str">
        <f t="shared" ref="AD41:AD46" ca="1" si="48">IFERROR(IF(AE41="","",IF(AE41&lt;=0.2,"Leve",IF(AE41&lt;=0.4,"Menor",IF(AE41&lt;=0.6,"Moderado",IF(AE41&lt;=0.8,"Mayor","Catastrófico"))))),"")</f>
        <v>Mayor</v>
      </c>
      <c r="AE41" s="107">
        <f t="shared" ref="AE41:AE44" ca="1" si="49">IFERROR(IF(T41="Impacto",(P41-(+P41*W41)),IF(T41="Probabilidad",P41,"")),"")</f>
        <v>0.8</v>
      </c>
      <c r="AF41" s="108" t="str">
        <f t="shared" ref="AF41:AF46" ca="1" si="50">IFERROR(IF(OR(AND(AB41="Muy Baja",AD41="Leve"),AND(AB41="Muy Baja",AD41="Menor"),AND(AB41="Baja",AD41="Leve")),"Bajo",IF(OR(AND(AB41="Muy baja",AD41="Moderado"),AND(AB41="Baja",AD41="Menor"),AND(AB41="Baja",AD41="Moderado"),AND(AB41="Media",AD41="Leve"),AND(AB41="Media",AD41="Menor"),AND(AB41="Media",AD41="Moderado"),AND(AB41="Alta",AD41="Leve"),AND(AB41="Alta",AD41="Menor")),"Moderado",IF(OR(AND(AB41="Muy Baja",AD41="Mayor"),AND(AB41="Baja",AD41="Mayor"),AND(AB41="Media",AD41="Mayor"),AND(AB41="Alta",AD41="Moderado"),AND(AB41="Alta",AD41="Mayor"),AND(AB41="Muy Alta",AD41="Leve"),AND(AB41="Muy Alta",AD41="Menor"),AND(AB41="Muy Alta",AD41="Moderado"),AND(AB41="Muy Alta",AD41="Mayor")),"Alto",IF(OR(AND(AB41="Muy Baja",AD41="Catastrófico"),AND(AB41="Baja",AD41="Catastrófico"),AND(AB41="Media",AD41="Catastrófico"),AND(AB41="Alta",AD41="Catastrófico"),AND(AB41="Muy Alta",AD41="Catastrófico")),"Extremo","")))),"")</f>
        <v>Alto</v>
      </c>
      <c r="AG41" s="109" t="s">
        <v>122</v>
      </c>
      <c r="AH41" s="82" t="s">
        <v>451</v>
      </c>
      <c r="AI41" s="98" t="s">
        <v>258</v>
      </c>
      <c r="AJ41" s="110" t="s">
        <v>199</v>
      </c>
      <c r="AK41" s="110" t="s">
        <v>199</v>
      </c>
      <c r="AL41" s="97" t="s">
        <v>298</v>
      </c>
      <c r="AM41" s="98"/>
      <c r="AN41" s="231" t="s">
        <v>674</v>
      </c>
      <c r="AO41" s="231" t="s">
        <v>675</v>
      </c>
      <c r="AP41" s="232">
        <v>1</v>
      </c>
      <c r="AQ41" s="231" t="s">
        <v>676</v>
      </c>
      <c r="AR41" s="231" t="s">
        <v>677</v>
      </c>
      <c r="AS41" s="232">
        <v>1</v>
      </c>
      <c r="AT41" s="231"/>
      <c r="AU41" s="110" t="s">
        <v>625</v>
      </c>
      <c r="AV41" s="110" t="s">
        <v>646</v>
      </c>
      <c r="AW41" s="110" t="s">
        <v>649</v>
      </c>
      <c r="AX41" s="110" t="s">
        <v>649</v>
      </c>
      <c r="AY41" s="239"/>
    </row>
    <row r="42" spans="1:51" s="120" customFormat="1" ht="176.45" customHeight="1" x14ac:dyDescent="0.25">
      <c r="A42" s="371">
        <f>1+A41</f>
        <v>27</v>
      </c>
      <c r="B42" s="399" t="s">
        <v>294</v>
      </c>
      <c r="C42" s="346" t="s">
        <v>293</v>
      </c>
      <c r="D42" s="346" t="s">
        <v>295</v>
      </c>
      <c r="E42" s="343" t="s">
        <v>118</v>
      </c>
      <c r="F42" s="343" t="s">
        <v>453</v>
      </c>
      <c r="G42" s="343" t="s">
        <v>454</v>
      </c>
      <c r="H42" s="385" t="s">
        <v>490</v>
      </c>
      <c r="I42" s="343" t="s">
        <v>325</v>
      </c>
      <c r="J42" s="387">
        <v>355</v>
      </c>
      <c r="K42" s="389" t="str">
        <f>IF(J42&lt;=0,"",IF(J42&lt;=2,"Muy Baja",IF(J42&lt;=24,"Baja",IF(J42&lt;=500,"Media",IF(J42&lt;=5000,"Alta","Muy Alta")))))</f>
        <v>Media</v>
      </c>
      <c r="L42" s="381">
        <f>IF(K42="","",IF(K42="Muy Baja",0.2,IF(K42="Baja",0.4,IF(K42="Media",0.6,IF(K42="Alta",0.8,IF(K42="Muy Alta",1,))))))</f>
        <v>0.6</v>
      </c>
      <c r="M42" s="391" t="s">
        <v>486</v>
      </c>
      <c r="N42" s="100" t="str">
        <f ca="1">IF(NOT(ISERROR(MATCH(M42,'Tabla Impacto'!$B$221:$B$223,0))),'Tabla Impacto'!$F$223&amp;"Por favor no seleccionar los criterios de impacto(Afectación Económica o presupuestal y Pérdida Reputacional)",M42)</f>
        <v xml:space="preserve"> El riesgo afecta la imagen de la entidad con efecto publicitario sostenido a nivel de sector administrativo, nivel departamental o municipal</v>
      </c>
      <c r="O42" s="389" t="str">
        <f ca="1">IF(OR(N42='Tabla Impacto'!$C$11,N42='Tabla Impacto'!$D$11),"Leve",IF(OR(N42='Tabla Impacto'!$C$12,N42='Tabla Impacto'!$D$12),"Menor",IF(OR(N42='Tabla Impacto'!$C$13,N42='Tabla Impacto'!$D$13),"Moderado",IF(OR(N42='Tabla Impacto'!$C$14,N42='Tabla Impacto'!$D$14),"Mayor",IF(OR(N42='Tabla Impacto'!$C$15,N42='Tabla Impacto'!$D$15),"Catastrófico","")))))</f>
        <v>Mayor</v>
      </c>
      <c r="P42" s="381">
        <f ca="1">IF(O42="","",IF(O42="Leve",0.2,IF(O42="Menor",0.4,IF(O42="Moderado",0.6,IF(O42="Mayor",0.8,IF(O42="Catastrófico",1,))))))</f>
        <v>0.8</v>
      </c>
      <c r="Q42" s="383" t="str">
        <f ca="1">IF(OR(AND(K42="Muy Baja",O42="Leve"),AND(K42="Muy Baja",O42="Menor"),AND(K42="Baja",O42="Leve")),"Bajo",IF(OR(AND(K42="Muy baja",O42="Moderado"),AND(K42="Baja",O42="Menor"),AND(K42="Baja",O42="Moderado"),AND(K42="Media",O42="Leve"),AND(K42="Media",O42="Menor"),AND(K42="Media",O42="Moderado"),AND(K42="Alta",O42="Leve"),AND(K42="Alta",O42="Menor")),"Moderado",IF(OR(AND(K42="Muy Baja",O42="Mayor"),AND(K42="Baja",O42="Mayor"),AND(K42="Media",O42="Mayor"),AND(K42="Alta",O42="Moderado"),AND(K42="Alta",O42="Mayor"),AND(K42="Muy Alta",O42="Leve"),AND(K42="Muy Alta",O42="Menor"),AND(K42="Muy Alta",O42="Moderado"),AND(K42="Muy Alta",O42="Mayor")),"Alto",IF(OR(AND(K42="Muy Baja",O42="Catastrófico"),AND(K42="Baja",O42="Catastrófico"),AND(K42="Media",O42="Catastrófico"),AND(K42="Alta",O42="Catastrófico"),AND(K42="Muy Alta",O42="Catastrófico")),"Extremo",""))))</f>
        <v>Alto</v>
      </c>
      <c r="R42" s="101">
        <v>1</v>
      </c>
      <c r="S42" s="82" t="s">
        <v>455</v>
      </c>
      <c r="T42" s="102" t="str">
        <f t="shared" si="44"/>
        <v>Probabilidad</v>
      </c>
      <c r="U42" s="103" t="s">
        <v>14</v>
      </c>
      <c r="V42" s="103" t="s">
        <v>9</v>
      </c>
      <c r="W42" s="104" t="str">
        <f t="shared" si="45"/>
        <v>40%</v>
      </c>
      <c r="X42" s="103" t="s">
        <v>19</v>
      </c>
      <c r="Y42" s="103" t="s">
        <v>22</v>
      </c>
      <c r="Z42" s="103" t="s">
        <v>110</v>
      </c>
      <c r="AA42" s="118">
        <f>IFERROR(IF(T42="Probabilidad",(L42-(+L42*W42)),IF(T42="Impacto",L42,"")),"")</f>
        <v>0.36</v>
      </c>
      <c r="AB42" s="106" t="str">
        <f t="shared" si="46"/>
        <v>Baja</v>
      </c>
      <c r="AC42" s="107">
        <f t="shared" si="47"/>
        <v>0.36</v>
      </c>
      <c r="AD42" s="106" t="str">
        <f t="shared" ca="1" si="48"/>
        <v>Mayor</v>
      </c>
      <c r="AE42" s="107">
        <f t="shared" ca="1" si="49"/>
        <v>0.8</v>
      </c>
      <c r="AF42" s="108" t="str">
        <f t="shared" ca="1" si="50"/>
        <v>Alto</v>
      </c>
      <c r="AG42" s="109" t="s">
        <v>122</v>
      </c>
      <c r="AH42" s="82" t="s">
        <v>299</v>
      </c>
      <c r="AI42" s="92" t="s">
        <v>258</v>
      </c>
      <c r="AJ42" s="99" t="s">
        <v>199</v>
      </c>
      <c r="AK42" s="99" t="s">
        <v>199</v>
      </c>
      <c r="AL42" s="97" t="s">
        <v>394</v>
      </c>
      <c r="AM42" s="98"/>
      <c r="AN42" s="231" t="s">
        <v>678</v>
      </c>
      <c r="AO42" s="231" t="s">
        <v>679</v>
      </c>
      <c r="AP42" s="232">
        <v>1</v>
      </c>
      <c r="AQ42" s="231" t="s">
        <v>806</v>
      </c>
      <c r="AR42" s="231" t="s">
        <v>680</v>
      </c>
      <c r="AS42" s="232">
        <v>1</v>
      </c>
      <c r="AT42" s="231"/>
      <c r="AU42" s="110" t="s">
        <v>625</v>
      </c>
      <c r="AV42" s="110" t="s">
        <v>646</v>
      </c>
      <c r="AW42" s="110" t="s">
        <v>649</v>
      </c>
      <c r="AX42" s="110" t="s">
        <v>649</v>
      </c>
      <c r="AY42" s="239"/>
    </row>
    <row r="43" spans="1:51" s="120" customFormat="1" ht="151.5" customHeight="1" x14ac:dyDescent="0.25">
      <c r="A43" s="371"/>
      <c r="B43" s="400"/>
      <c r="C43" s="348"/>
      <c r="D43" s="348"/>
      <c r="E43" s="344"/>
      <c r="F43" s="344"/>
      <c r="G43" s="344"/>
      <c r="H43" s="386"/>
      <c r="I43" s="345"/>
      <c r="J43" s="388"/>
      <c r="K43" s="390"/>
      <c r="L43" s="382"/>
      <c r="M43" s="392"/>
      <c r="N43" s="100"/>
      <c r="O43" s="390"/>
      <c r="P43" s="382"/>
      <c r="Q43" s="384"/>
      <c r="R43" s="101">
        <v>2</v>
      </c>
      <c r="S43" s="82" t="s">
        <v>339</v>
      </c>
      <c r="T43" s="102" t="str">
        <f t="shared" si="44"/>
        <v>Probabilidad</v>
      </c>
      <c r="U43" s="103" t="s">
        <v>15</v>
      </c>
      <c r="V43" s="103" t="s">
        <v>9</v>
      </c>
      <c r="W43" s="104" t="str">
        <f t="shared" si="45"/>
        <v>30%</v>
      </c>
      <c r="X43" s="103" t="s">
        <v>20</v>
      </c>
      <c r="Y43" s="103" t="s">
        <v>22</v>
      </c>
      <c r="Z43" s="103" t="s">
        <v>110</v>
      </c>
      <c r="AA43" s="118">
        <f>IFERROR(IF(T43="Probabilidad",(L43-(+L43*W43)),IF(T43="Impacto",L43,"")),"")</f>
        <v>0</v>
      </c>
      <c r="AB43" s="106" t="str">
        <f t="shared" si="46"/>
        <v>Muy Baja</v>
      </c>
      <c r="AC43" s="107">
        <f t="shared" si="47"/>
        <v>0</v>
      </c>
      <c r="AD43" s="106" t="str">
        <f t="shared" si="48"/>
        <v>Leve</v>
      </c>
      <c r="AE43" s="107">
        <f t="shared" si="49"/>
        <v>0</v>
      </c>
      <c r="AF43" s="108" t="str">
        <f t="shared" si="50"/>
        <v>Bajo</v>
      </c>
      <c r="AG43" s="109" t="s">
        <v>122</v>
      </c>
      <c r="AH43" s="82" t="s">
        <v>299</v>
      </c>
      <c r="AI43" s="92" t="s">
        <v>258</v>
      </c>
      <c r="AJ43" s="99" t="s">
        <v>199</v>
      </c>
      <c r="AK43" s="99" t="s">
        <v>199</v>
      </c>
      <c r="AL43" s="97" t="s">
        <v>394</v>
      </c>
      <c r="AM43" s="98"/>
      <c r="AN43" s="231" t="s">
        <v>678</v>
      </c>
      <c r="AO43" s="231" t="s">
        <v>679</v>
      </c>
      <c r="AP43" s="232">
        <v>1</v>
      </c>
      <c r="AQ43" s="231" t="s">
        <v>807</v>
      </c>
      <c r="AR43" s="231" t="s">
        <v>681</v>
      </c>
      <c r="AS43" s="232">
        <v>1</v>
      </c>
      <c r="AT43" s="231"/>
      <c r="AU43" s="110" t="s">
        <v>625</v>
      </c>
      <c r="AV43" s="110" t="s">
        <v>646</v>
      </c>
      <c r="AW43" s="110" t="s">
        <v>649</v>
      </c>
      <c r="AX43" s="110" t="s">
        <v>649</v>
      </c>
      <c r="AY43" s="239"/>
    </row>
    <row r="44" spans="1:51" s="120" customFormat="1" ht="151.5" customHeight="1" x14ac:dyDescent="0.25">
      <c r="A44" s="371">
        <f>1+A42</f>
        <v>28</v>
      </c>
      <c r="B44" s="399" t="s">
        <v>300</v>
      </c>
      <c r="C44" s="346" t="s">
        <v>353</v>
      </c>
      <c r="D44" s="346" t="s">
        <v>395</v>
      </c>
      <c r="E44" s="343" t="s">
        <v>120</v>
      </c>
      <c r="F44" s="341" t="s">
        <v>457</v>
      </c>
      <c r="G44" s="341" t="s">
        <v>456</v>
      </c>
      <c r="H44" s="385" t="s">
        <v>301</v>
      </c>
      <c r="I44" s="343" t="s">
        <v>325</v>
      </c>
      <c r="J44" s="387">
        <v>850</v>
      </c>
      <c r="K44" s="389" t="str">
        <f>IF(J44&lt;=0,"",IF(J44&lt;=2,"Muy Baja",IF(J44&lt;=24,"Baja",IF(J44&lt;=500,"Media",IF(J44&lt;=5000,"Alta","Muy Alta")))))</f>
        <v>Alta</v>
      </c>
      <c r="L44" s="381">
        <f>IF(K44="","",IF(K44="Muy Baja",0.2,IF(K44="Baja",0.4,IF(K44="Media",0.6,IF(K44="Alta",0.8,IF(K44="Muy Alta",1,))))))</f>
        <v>0.8</v>
      </c>
      <c r="M44" s="391" t="s">
        <v>486</v>
      </c>
      <c r="N44" s="100" t="str">
        <f ca="1">IF(NOT(ISERROR(MATCH(M44,'Tabla Impacto'!$B$221:$B$223,0))),'Tabla Impacto'!$F$223&amp;"Por favor no seleccionar los criterios de impacto(Afectación Económica o presupuestal y Pérdida Reputacional)",M44)</f>
        <v xml:space="preserve"> El riesgo afecta la imagen de la entidad con efecto publicitario sostenido a nivel de sector administrativo, nivel departamental o municipal</v>
      </c>
      <c r="O44" s="389" t="str">
        <f ca="1">IF(OR(N44='Tabla Impacto'!$C$11,N44='Tabla Impacto'!$D$11),"Leve",IF(OR(N44='Tabla Impacto'!$C$12,N44='Tabla Impacto'!$D$12),"Menor",IF(OR(N44='Tabla Impacto'!$C$13,N44='Tabla Impacto'!$D$13),"Moderado",IF(OR(N44='Tabla Impacto'!$C$14,N44='Tabla Impacto'!$D$14),"Mayor",IF(OR(N44='Tabla Impacto'!$C$15,N44='Tabla Impacto'!$D$15),"Catastrófico","")))))</f>
        <v>Mayor</v>
      </c>
      <c r="P44" s="381">
        <f ca="1">IF(O44="","",IF(O44="Leve",0.2,IF(O44="Menor",0.4,IF(O44="Moderado",0.6,IF(O44="Mayor",0.8,IF(O44="Catastrófico",1,))))))</f>
        <v>0.8</v>
      </c>
      <c r="Q44" s="383" t="str">
        <f ca="1">IF(OR(AND(K44="Muy Baja",O44="Leve"),AND(K44="Muy Baja",O44="Menor"),AND(K44="Baja",O44="Leve")),"Bajo",IF(OR(AND(K44="Muy baja",O44="Moderado"),AND(K44="Baja",O44="Menor"),AND(K44="Baja",O44="Moderado"),AND(K44="Media",O44="Leve"),AND(K44="Media",O44="Menor"),AND(K44="Media",O44="Moderado"),AND(K44="Alta",O44="Leve"),AND(K44="Alta",O44="Menor")),"Moderado",IF(OR(AND(K44="Muy Baja",O44="Mayor"),AND(K44="Baja",O44="Mayor"),AND(K44="Media",O44="Mayor"),AND(K44="Alta",O44="Moderado"),AND(K44="Alta",O44="Mayor"),AND(K44="Muy Alta",O44="Leve"),AND(K44="Muy Alta",O44="Menor"),AND(K44="Muy Alta",O44="Moderado"),AND(K44="Muy Alta",O44="Mayor")),"Alto",IF(OR(AND(K44="Muy Baja",O44="Catastrófico"),AND(K44="Baja",O44="Catastrófico"),AND(K44="Media",O44="Catastrófico"),AND(K44="Alta",O44="Catastrófico"),AND(K44="Muy Alta",O44="Catastrófico")),"Extremo",""))))</f>
        <v>Alto</v>
      </c>
      <c r="R44" s="101">
        <v>1</v>
      </c>
      <c r="S44" s="82" t="s">
        <v>302</v>
      </c>
      <c r="T44" s="102" t="str">
        <f t="shared" si="44"/>
        <v>Probabilidad</v>
      </c>
      <c r="U44" s="103" t="s">
        <v>14</v>
      </c>
      <c r="V44" s="103" t="s">
        <v>9</v>
      </c>
      <c r="W44" s="104" t="str">
        <f t="shared" si="45"/>
        <v>40%</v>
      </c>
      <c r="X44" s="103" t="s">
        <v>20</v>
      </c>
      <c r="Y44" s="103" t="s">
        <v>22</v>
      </c>
      <c r="Z44" s="103" t="s">
        <v>110</v>
      </c>
      <c r="AA44" s="105">
        <f>IFERROR(IF(T44="Probabilidad",(L44-(+L44*W44)),IF(T44="Impacto",L44,"")),"")</f>
        <v>0.48</v>
      </c>
      <c r="AB44" s="106" t="str">
        <f t="shared" si="46"/>
        <v>Media</v>
      </c>
      <c r="AC44" s="107">
        <f t="shared" si="47"/>
        <v>0.48</v>
      </c>
      <c r="AD44" s="106" t="str">
        <f t="shared" ca="1" si="48"/>
        <v>Mayor</v>
      </c>
      <c r="AE44" s="107">
        <f t="shared" ca="1" si="49"/>
        <v>0.8</v>
      </c>
      <c r="AF44" s="108" t="str">
        <f t="shared" ca="1" si="50"/>
        <v>Alto</v>
      </c>
      <c r="AG44" s="109" t="s">
        <v>122</v>
      </c>
      <c r="AH44" s="119" t="s">
        <v>304</v>
      </c>
      <c r="AI44" s="98" t="s">
        <v>198</v>
      </c>
      <c r="AJ44" s="99">
        <v>44562</v>
      </c>
      <c r="AK44" s="99" t="s">
        <v>367</v>
      </c>
      <c r="AL44" s="82" t="s">
        <v>305</v>
      </c>
      <c r="AM44" s="98"/>
      <c r="AN44" s="231" t="s">
        <v>719</v>
      </c>
      <c r="AO44" s="231" t="s">
        <v>720</v>
      </c>
      <c r="AP44" s="232">
        <v>1</v>
      </c>
      <c r="AQ44" s="231" t="s">
        <v>808</v>
      </c>
      <c r="AR44" s="231" t="s">
        <v>809</v>
      </c>
      <c r="AS44" s="232">
        <v>1</v>
      </c>
      <c r="AT44" s="231"/>
      <c r="AU44" s="110" t="s">
        <v>625</v>
      </c>
      <c r="AV44" s="110" t="s">
        <v>646</v>
      </c>
      <c r="AW44" s="110" t="s">
        <v>649</v>
      </c>
      <c r="AX44" s="110" t="s">
        <v>649</v>
      </c>
      <c r="AY44" s="239" t="s">
        <v>785</v>
      </c>
    </row>
    <row r="45" spans="1:51" s="120" customFormat="1" ht="151.5" customHeight="1" x14ac:dyDescent="0.25">
      <c r="A45" s="371"/>
      <c r="B45" s="400"/>
      <c r="C45" s="348"/>
      <c r="D45" s="348"/>
      <c r="E45" s="344"/>
      <c r="F45" s="342"/>
      <c r="G45" s="342"/>
      <c r="H45" s="386"/>
      <c r="I45" s="345"/>
      <c r="J45" s="388"/>
      <c r="K45" s="390"/>
      <c r="L45" s="382"/>
      <c r="M45" s="392"/>
      <c r="N45" s="111"/>
      <c r="O45" s="390"/>
      <c r="P45" s="382"/>
      <c r="Q45" s="384"/>
      <c r="R45" s="101">
        <v>2</v>
      </c>
      <c r="S45" s="82" t="s">
        <v>303</v>
      </c>
      <c r="T45" s="102" t="str">
        <f t="shared" si="44"/>
        <v>Probabilidad</v>
      </c>
      <c r="U45" s="103" t="s">
        <v>14</v>
      </c>
      <c r="V45" s="103" t="s">
        <v>9</v>
      </c>
      <c r="W45" s="104" t="str">
        <f t="shared" si="45"/>
        <v>40%</v>
      </c>
      <c r="X45" s="103" t="s">
        <v>20</v>
      </c>
      <c r="Y45" s="103" t="s">
        <v>22</v>
      </c>
      <c r="Z45" s="103" t="s">
        <v>110</v>
      </c>
      <c r="AA45" s="105">
        <f>IFERROR(IF(T45="Probabilidad",(AA44-(+AA44*W45)),IF(T45="Impacto",L45,"")),"")</f>
        <v>0.28799999999999998</v>
      </c>
      <c r="AB45" s="106" t="str">
        <f t="shared" si="46"/>
        <v>Baja</v>
      </c>
      <c r="AC45" s="107">
        <f t="shared" si="47"/>
        <v>0.28799999999999998</v>
      </c>
      <c r="AD45" s="106" t="str">
        <f t="shared" si="48"/>
        <v>Mayor</v>
      </c>
      <c r="AE45" s="107">
        <v>0.8</v>
      </c>
      <c r="AF45" s="108" t="str">
        <f t="shared" si="50"/>
        <v>Alto</v>
      </c>
      <c r="AG45" s="109" t="s">
        <v>122</v>
      </c>
      <c r="AH45" s="97" t="s">
        <v>306</v>
      </c>
      <c r="AI45" s="92" t="s">
        <v>198</v>
      </c>
      <c r="AJ45" s="99">
        <v>44562</v>
      </c>
      <c r="AK45" s="99" t="s">
        <v>367</v>
      </c>
      <c r="AL45" s="97" t="s">
        <v>305</v>
      </c>
      <c r="AM45" s="98"/>
      <c r="AN45" s="231" t="s">
        <v>721</v>
      </c>
      <c r="AO45" s="231" t="s">
        <v>810</v>
      </c>
      <c r="AP45" s="232">
        <v>0.5</v>
      </c>
      <c r="AQ45" s="231" t="s">
        <v>811</v>
      </c>
      <c r="AR45" s="231" t="s">
        <v>781</v>
      </c>
      <c r="AS45" s="232">
        <v>1</v>
      </c>
      <c r="AT45" s="231"/>
      <c r="AU45" s="110" t="s">
        <v>625</v>
      </c>
      <c r="AV45" s="110" t="s">
        <v>646</v>
      </c>
      <c r="AW45" s="110" t="s">
        <v>649</v>
      </c>
      <c r="AX45" s="110" t="s">
        <v>649</v>
      </c>
      <c r="AY45" s="245" t="s">
        <v>812</v>
      </c>
    </row>
    <row r="46" spans="1:51" s="120" customFormat="1" ht="151.5" customHeight="1" x14ac:dyDescent="0.25">
      <c r="A46" s="197">
        <f>1+A44</f>
        <v>29</v>
      </c>
      <c r="B46" s="196" t="s">
        <v>307</v>
      </c>
      <c r="C46" s="205" t="s">
        <v>354</v>
      </c>
      <c r="D46" s="205" t="s">
        <v>396</v>
      </c>
      <c r="E46" s="201" t="s">
        <v>118</v>
      </c>
      <c r="F46" s="206" t="s">
        <v>574</v>
      </c>
      <c r="G46" s="206" t="s">
        <v>465</v>
      </c>
      <c r="H46" s="202" t="s">
        <v>575</v>
      </c>
      <c r="I46" s="201" t="s">
        <v>325</v>
      </c>
      <c r="J46" s="200">
        <v>12</v>
      </c>
      <c r="K46" s="198" t="str">
        <f>IF(J46&lt;=0,"",IF(J46&lt;=2,"Muy Baja",IF(J46&lt;=24,"Baja",IF(J46&lt;=500,"Media",IF(J46&lt;=5000,"Alta","Muy Alta")))))</f>
        <v>Baja</v>
      </c>
      <c r="L46" s="132">
        <f>IF(K46="","",IF(K46="Muy Baja",0.2,IF(K46="Baja",0.4,IF(K46="Media",0.6,IF(K46="Alta",0.8,IF(K46="Muy Alta",1,))))))</f>
        <v>0.4</v>
      </c>
      <c r="M46" s="204" t="s">
        <v>479</v>
      </c>
      <c r="N46" s="132" t="str">
        <f ca="1">IF(NOT(ISERROR(MATCH(M46,'Tabla Impacto'!$B$221:$B$223,0))),'Tabla Impacto'!$F$223&amp;"Por favor no seleccionar los criterios de impacto(Afectación Económica o presupuestal y Pérdida Reputacional)",M46)</f>
        <v xml:space="preserve"> El riesgo afecta la imagen de la entidad con algunos usuarios de relevancia frente al logro de los objetivos</v>
      </c>
      <c r="O46" s="198" t="str">
        <f ca="1">IF(OR(N46='Tabla Impacto'!$C$11,N46='Tabla Impacto'!$D$11),"Leve",IF(OR(N46='Tabla Impacto'!$C$12,N46='Tabla Impacto'!$D$12),"Menor",IF(OR(N46='Tabla Impacto'!$C$13,N46='Tabla Impacto'!$D$13),"Moderado",IF(OR(N46='Tabla Impacto'!$C$14,N46='Tabla Impacto'!$D$14),"Mayor",IF(OR(N46='Tabla Impacto'!$C$15,N46='Tabla Impacto'!$D$15),"Catastrófico","")))))</f>
        <v>Moderado</v>
      </c>
      <c r="P46" s="132">
        <f ca="1">IF(O46="","",IF(O46="Leve",0.2,IF(O46="Menor",0.4,IF(O46="Moderado",0.6,IF(O46="Mayor",0.8,IF(O46="Catastrófico",1,))))))</f>
        <v>0.6</v>
      </c>
      <c r="Q46" s="199" t="str">
        <f ca="1">IF(OR(AND(K46="Muy Baja",O46="Leve"),AND(K46="Muy Baja",O46="Menor"),AND(K46="Baja",O46="Leve")),"Bajo",IF(OR(AND(K46="Muy baja",O46="Moderado"),AND(K46="Baja",O46="Menor"),AND(K46="Baja",O46="Moderado"),AND(K46="Media",O46="Leve"),AND(K46="Media",O46="Menor"),AND(K46="Media",O46="Moderado"),AND(K46="Alta",O46="Leve"),AND(K46="Alta",O46="Menor")),"Moderado",IF(OR(AND(K46="Muy Baja",O46="Mayor"),AND(K46="Baja",O46="Mayor"),AND(K46="Media",O46="Mayor"),AND(K46="Alta",O46="Moderado"),AND(K46="Alta",O46="Mayor"),AND(K46="Muy Alta",O46="Leve"),AND(K46="Muy Alta",O46="Menor"),AND(K46="Muy Alta",O46="Moderado"),AND(K46="Muy Alta",O46="Mayor")),"Alto",IF(OR(AND(K46="Muy Baja",O46="Catastrófico"),AND(K46="Baja",O46="Catastrófico"),AND(K46="Media",O46="Catastrófico"),AND(K46="Alta",O46="Catastrófico"),AND(K46="Muy Alta",O46="Catastrófico")),"Extremo",""))))</f>
        <v>Moderado</v>
      </c>
      <c r="R46" s="129">
        <v>1</v>
      </c>
      <c r="S46" s="130" t="s">
        <v>567</v>
      </c>
      <c r="T46" s="131" t="str">
        <f t="shared" si="44"/>
        <v>Probabilidad</v>
      </c>
      <c r="U46" s="133" t="s">
        <v>14</v>
      </c>
      <c r="V46" s="133" t="s">
        <v>9</v>
      </c>
      <c r="W46" s="134" t="str">
        <f t="shared" si="45"/>
        <v>40%</v>
      </c>
      <c r="X46" s="133" t="s">
        <v>19</v>
      </c>
      <c r="Y46" s="133" t="s">
        <v>22</v>
      </c>
      <c r="Z46" s="133" t="s">
        <v>110</v>
      </c>
      <c r="AA46" s="115">
        <f>IFERROR(IF(T46="Probabilidad",(L46-(+L46*W46)),IF(T46="Impacto",L46,"")),"")</f>
        <v>0.24</v>
      </c>
      <c r="AB46" s="124" t="str">
        <f t="shared" si="46"/>
        <v>Baja</v>
      </c>
      <c r="AC46" s="125">
        <f t="shared" si="47"/>
        <v>0.24</v>
      </c>
      <c r="AD46" s="124" t="str">
        <f t="shared" ca="1" si="48"/>
        <v>Moderado</v>
      </c>
      <c r="AE46" s="125">
        <f ca="1">IFERROR(IF(T46="Impacto",(P46-(+P46*W46)),IF(T46="Probabilidad",P46,"")),"")</f>
        <v>0.6</v>
      </c>
      <c r="AF46" s="126" t="str">
        <f t="shared" ca="1" si="50"/>
        <v>Moderado</v>
      </c>
      <c r="AG46" s="127" t="s">
        <v>122</v>
      </c>
      <c r="AH46" s="145" t="s">
        <v>569</v>
      </c>
      <c r="AI46" s="121" t="s">
        <v>568</v>
      </c>
      <c r="AJ46" s="122" t="s">
        <v>284</v>
      </c>
      <c r="AK46" s="122" t="s">
        <v>285</v>
      </c>
      <c r="AL46" s="130" t="s">
        <v>576</v>
      </c>
      <c r="AM46" s="121"/>
      <c r="AN46" s="231" t="s">
        <v>813</v>
      </c>
      <c r="AO46" s="231" t="s">
        <v>614</v>
      </c>
      <c r="AP46" s="232">
        <v>1</v>
      </c>
      <c r="AQ46" s="231" t="s">
        <v>615</v>
      </c>
      <c r="AR46" s="231" t="s">
        <v>616</v>
      </c>
      <c r="AS46" s="232">
        <v>1</v>
      </c>
      <c r="AT46" s="231"/>
      <c r="AU46" s="110" t="s">
        <v>625</v>
      </c>
      <c r="AV46" s="110" t="s">
        <v>646</v>
      </c>
      <c r="AW46" s="110" t="s">
        <v>649</v>
      </c>
      <c r="AX46" s="110" t="s">
        <v>649</v>
      </c>
      <c r="AY46" s="239"/>
    </row>
    <row r="47" spans="1:51" s="120" customFormat="1" ht="151.5" customHeight="1" x14ac:dyDescent="0.25">
      <c r="A47" s="197">
        <f>1+A46</f>
        <v>30</v>
      </c>
      <c r="B47" s="196" t="s">
        <v>307</v>
      </c>
      <c r="C47" s="196" t="s">
        <v>349</v>
      </c>
      <c r="D47" s="196" t="s">
        <v>396</v>
      </c>
      <c r="E47" s="201" t="s">
        <v>118</v>
      </c>
      <c r="F47" s="201" t="s">
        <v>512</v>
      </c>
      <c r="G47" s="201" t="s">
        <v>513</v>
      </c>
      <c r="H47" s="202" t="s">
        <v>514</v>
      </c>
      <c r="I47" s="202" t="s">
        <v>325</v>
      </c>
      <c r="J47" s="203">
        <v>1096</v>
      </c>
      <c r="K47" s="198" t="str">
        <f>IF(J47&lt;=0,"",IF(J47&lt;=2,"Muy Baja",IF(J47&lt;=24,"Baja",IF(J47&lt;=500,"Media",IF(J47&lt;=5000,"Alta","Muy Alta")))))</f>
        <v>Alta</v>
      </c>
      <c r="L47" s="132">
        <f>IF(K47="","",IF(K47="Muy Baja",0.2,IF(K47="Baja",0.4,IF(K47="Media",0.6,IF(K47="Alta",0.8,IF(K47="Muy Alta",1,))))))</f>
        <v>0.8</v>
      </c>
      <c r="M47" s="211" t="s">
        <v>479</v>
      </c>
      <c r="N47" s="132" t="str">
        <f>IF(NOT(ISERROR(MATCH(M47,'[1]Tabla Impacto'!$B$221:$B$223,0))),'[1]Tabla Impacto'!$F$223&amp;"Por favor no seleccionar los criterios de impacto(Afectación Económica o presupuestal y Pérdida Reputacional)",M47)</f>
        <v xml:space="preserve"> El riesgo afecta la imagen de la entidad con algunos usuarios de relevancia frente al logro de los objetivos</v>
      </c>
      <c r="O47" s="198" t="str">
        <f>IF(OR(N47='[1]Tabla Impacto'!$C$11,N47='[1]Tabla Impacto'!$D$11),"Leve",IF(OR(N47='[1]Tabla Impacto'!$C$12,N47='[1]Tabla Impacto'!$D$12),"Menor",IF(OR(N47='[1]Tabla Impacto'!$C$13,N47='[1]Tabla Impacto'!$D$13),"Moderado",IF(OR(N47='[1]Tabla Impacto'!$C$14,N47='[1]Tabla Impacto'!$D$14),"Mayor",IF(OR(N47='[1]Tabla Impacto'!$C$15,N47='[1]Tabla Impacto'!$D$15),"Catastrófico","")))))</f>
        <v>Moderado</v>
      </c>
      <c r="P47" s="132">
        <f>IF(O47="","",IF(O47="Leve",0.2,IF(O47="Menor",0.4,IF(O47="Moderado",0.6,IF(O47="Mayor",0.8,IF(O47="Catastrófico",1,))))))</f>
        <v>0.6</v>
      </c>
      <c r="Q47" s="199" t="str">
        <f>IF(OR(AND(K47="Muy Baja",O47="Leve"),AND(K47="Muy Baja",O47="Menor"),AND(K47="Baja",O47="Leve")),"Bajo",IF(OR(AND(K47="Muy baja",O47="Moderado"),AND(K47="Baja",O47="Menor"),AND(K47="Baja",O47="Moderado"),AND(K47="Media",O47="Leve"),AND(K47="Media",O47="Menor"),AND(K47="Media",O47="Moderado"),AND(K47="Alta",O47="Leve"),AND(K47="Alta",O47="Menor")),"Moderado",IF(OR(AND(K47="Muy Baja",O47="Mayor"),AND(K47="Baja",O47="Mayor"),AND(K47="Media",O47="Mayor"),AND(K47="Alta",O47="Moderado"),AND(K47="Alta",O47="Mayor"),AND(K47="Muy Alta",O47="Leve"),AND(K47="Muy Alta",O47="Menor"),AND(K47="Muy Alta",O47="Moderado"),AND(K47="Muy Alta",O47="Mayor")),"Alto",IF(OR(AND(K47="Muy Baja",O47="Catastrófico"),AND(K47="Baja",O47="Catastrófico"),AND(K47="Media",O47="Catastrófico"),AND(K47="Alta",O47="Catastrófico"),AND(K47="Muy Alta",O47="Catastrófico")),"Extremo",""))))</f>
        <v>Alto</v>
      </c>
      <c r="R47" s="129">
        <v>1</v>
      </c>
      <c r="S47" s="130" t="s">
        <v>570</v>
      </c>
      <c r="T47" s="160" t="str">
        <f>IF(OR(U47="Preventivo",U47="Detectivo"),"Probabilidad",IF(U47="Correctivo","Impacto",""))</f>
        <v>Probabilidad</v>
      </c>
      <c r="U47" s="161" t="s">
        <v>14</v>
      </c>
      <c r="V47" s="161" t="s">
        <v>9</v>
      </c>
      <c r="W47" s="162" t="str">
        <f t="shared" si="45"/>
        <v>40%</v>
      </c>
      <c r="X47" s="161" t="s">
        <v>20</v>
      </c>
      <c r="Y47" s="161" t="s">
        <v>22</v>
      </c>
      <c r="Z47" s="161" t="s">
        <v>110</v>
      </c>
      <c r="AA47" s="163">
        <f>IFERROR(IF(T47="Probabilidad",(L47-(+L47*W47)),IF(T47="Impacto",L47,"")),"")</f>
        <v>0.48</v>
      </c>
      <c r="AB47" s="164" t="str">
        <f>IFERROR(IF(AA47="","",IF(AA47&lt;=0.2,"Muy Baja",IF(AA47&lt;=0.4,"Baja",IF(AA47&lt;=0.6,"Media",IF(AA47&lt;=0.8,"Alta","Muy Alta"))))),"")</f>
        <v>Media</v>
      </c>
      <c r="AC47" s="165">
        <f>+AA47</f>
        <v>0.48</v>
      </c>
      <c r="AD47" s="164" t="str">
        <f>IFERROR(IF(AE47="","",IF(AE47&lt;=0.2,"Leve",IF(AE47&lt;=0.4,"Menor",IF(AE47&lt;=0.6,"Moderado",IF(AE47&lt;=0.8,"Mayor","Catastrófico"))))),"")</f>
        <v>Moderado</v>
      </c>
      <c r="AE47" s="165">
        <f>IFERROR(IF(T47="Impacto",(P47-(+P47*W47)),IF(T47="Probabilidad",P47,"")),"")</f>
        <v>0.6</v>
      </c>
      <c r="AF47" s="166" t="str">
        <f>IFERROR(IF(OR(AND(AB47="Muy Baja",AD47="Leve"),AND(AB47="Muy Baja",AD47="Menor"),AND(AB47="Baja",AD47="Leve")),"Bajo",IF(OR(AND(AB47="Muy baja",AD47="Moderado"),AND(AB47="Baja",AD47="Menor"),AND(AB47="Baja",AD47="Moderado"),AND(AB47="Media",AD47="Leve"),AND(AB47="Media",AD47="Menor"),AND(AB47="Media",AD47="Moderado"),AND(AB47="Alta",AD47="Leve"),AND(AB47="Alta",AD47="Menor")),"Moderado",IF(OR(AND(AB47="Muy Baja",AD47="Mayor"),AND(AB47="Baja",AD47="Mayor"),AND(AB47="Media",AD47="Mayor"),AND(AB47="Alta",AD47="Moderado"),AND(AB47="Alta",AD47="Mayor"),AND(AB47="Muy Alta",AD47="Leve"),AND(AB47="Muy Alta",AD47="Menor"),AND(AB47="Muy Alta",AD47="Moderado"),AND(AB47="Muy Alta",AD47="Mayor")),"Alto",IF(OR(AND(AB47="Muy Baja",AD47="Catastrófico"),AND(AB47="Baja",AD47="Catastrófico"),AND(AB47="Media",AD47="Catastrófico"),AND(AB47="Alta",AD47="Catastrófico"),AND(AB47="Muy Alta",AD47="Catastrófico")),"Extremo","")))),"")</f>
        <v>Moderado</v>
      </c>
      <c r="AG47" s="167" t="s">
        <v>122</v>
      </c>
      <c r="AH47" s="128" t="s">
        <v>571</v>
      </c>
      <c r="AI47" s="121" t="s">
        <v>568</v>
      </c>
      <c r="AJ47" s="122" t="s">
        <v>284</v>
      </c>
      <c r="AK47" s="122" t="s">
        <v>285</v>
      </c>
      <c r="AL47" s="123" t="s">
        <v>466</v>
      </c>
      <c r="AM47" s="121"/>
      <c r="AN47" s="231" t="s">
        <v>617</v>
      </c>
      <c r="AO47" s="231" t="s">
        <v>618</v>
      </c>
      <c r="AP47" s="232">
        <v>1</v>
      </c>
      <c r="AQ47" s="231" t="s">
        <v>814</v>
      </c>
      <c r="AR47" s="231" t="s">
        <v>815</v>
      </c>
      <c r="AS47" s="232">
        <v>1</v>
      </c>
      <c r="AT47" s="231"/>
      <c r="AU47" s="110" t="s">
        <v>625</v>
      </c>
      <c r="AV47" s="110" t="s">
        <v>646</v>
      </c>
      <c r="AW47" s="110" t="s">
        <v>649</v>
      </c>
      <c r="AX47" s="110" t="s">
        <v>649</v>
      </c>
      <c r="AY47" s="239"/>
    </row>
    <row r="48" spans="1:51" s="120" customFormat="1" ht="151.5" customHeight="1" x14ac:dyDescent="0.25">
      <c r="A48" s="371">
        <f>1+A47</f>
        <v>31</v>
      </c>
      <c r="B48" s="372" t="s">
        <v>308</v>
      </c>
      <c r="C48" s="375" t="s">
        <v>355</v>
      </c>
      <c r="D48" s="375" t="s">
        <v>397</v>
      </c>
      <c r="E48" s="339" t="s">
        <v>118</v>
      </c>
      <c r="F48" s="339" t="s">
        <v>309</v>
      </c>
      <c r="G48" s="339" t="s">
        <v>459</v>
      </c>
      <c r="H48" s="360" t="s">
        <v>458</v>
      </c>
      <c r="I48" s="339" t="s">
        <v>117</v>
      </c>
      <c r="J48" s="363">
        <v>365</v>
      </c>
      <c r="K48" s="349" t="str">
        <f>IF(J48&lt;=0,"",IF(J48&lt;=2,"Muy Baja",IF(J48&lt;=24,"Baja",IF(J48&lt;=500,"Media",IF(J48&lt;=5000,"Alta","Muy Alta")))))</f>
        <v>Media</v>
      </c>
      <c r="L48" s="352">
        <f>IF(K48="","",IF(K48="Muy Baja",0.2,IF(K48="Baja",0.4,IF(K48="Media",0.6,IF(K48="Alta",0.8,IF(K48="Muy Alta",1,))))))</f>
        <v>0.6</v>
      </c>
      <c r="M48" s="355" t="s">
        <v>479</v>
      </c>
      <c r="N48" s="132" t="str">
        <f ca="1">IF(NOT(ISERROR(MATCH(M48,'Tabla Impacto'!$B$221:$B$223,0))),'Tabla Impacto'!$F$223&amp;"Por favor no seleccionar los criterios de impacto(Afectación Económica o presupuestal y Pérdida Reputacional)",M48)</f>
        <v xml:space="preserve"> El riesgo afecta la imagen de la entidad con algunos usuarios de relevancia frente al logro de los objetivos</v>
      </c>
      <c r="O48" s="349" t="str">
        <f ca="1">IF(OR(N48='Tabla Impacto'!$C$11,N48='Tabla Impacto'!$D$11),"Leve",IF(OR(N48='Tabla Impacto'!$C$12,N48='Tabla Impacto'!$D$12),"Menor",IF(OR(N48='Tabla Impacto'!$C$13,N48='Tabla Impacto'!$D$13),"Moderado",IF(OR(N48='Tabla Impacto'!$C$14,N48='Tabla Impacto'!$D$14),"Mayor",IF(OR(N48='Tabla Impacto'!$C$15,N48='Tabla Impacto'!$D$15),"Catastrófico","")))))</f>
        <v>Moderado</v>
      </c>
      <c r="P48" s="352">
        <f ca="1">IF(O48="","",IF(O48="Leve",0.2,IF(O48="Menor",0.4,IF(O48="Moderado",0.6,IF(O48="Mayor",0.8,IF(O48="Catastrófico",1,))))))</f>
        <v>0.6</v>
      </c>
      <c r="Q48" s="357" t="str">
        <f ca="1">IF(OR(AND(K48="Muy Baja",O48="Leve"),AND(K48="Muy Baja",O48="Menor"),AND(K48="Baja",O48="Leve")),"Bajo",IF(OR(AND(K48="Muy baja",O48="Moderado"),AND(K48="Baja",O48="Menor"),AND(K48="Baja",O48="Moderado"),AND(K48="Media",O48="Leve"),AND(K48="Media",O48="Menor"),AND(K48="Media",O48="Moderado"),AND(K48="Alta",O48="Leve"),AND(K48="Alta",O48="Menor")),"Moderado",IF(OR(AND(K48="Muy Baja",O48="Mayor"),AND(K48="Baja",O48="Mayor"),AND(K48="Media",O48="Mayor"),AND(K48="Alta",O48="Moderado"),AND(K48="Alta",O48="Mayor"),AND(K48="Muy Alta",O48="Leve"),AND(K48="Muy Alta",O48="Menor"),AND(K48="Muy Alta",O48="Moderado"),AND(K48="Muy Alta",O48="Mayor")),"Alto",IF(OR(AND(K48="Muy Baja",O48="Catastrófico"),AND(K48="Baja",O48="Catastrófico"),AND(K48="Media",O48="Catastrófico"),AND(K48="Alta",O48="Catastrófico"),AND(K48="Muy Alta",O48="Catastrófico")),"Extremo",""))))</f>
        <v>Moderado</v>
      </c>
      <c r="R48" s="129">
        <v>1</v>
      </c>
      <c r="S48" s="130" t="s">
        <v>340</v>
      </c>
      <c r="T48" s="131" t="str">
        <f t="shared" ref="T48:T53" si="51">IF(OR(U48="Preventivo",U48="Detectivo"),"Probabilidad",IF(U48="Correctivo","Impacto",""))</f>
        <v>Probabilidad</v>
      </c>
      <c r="U48" s="133" t="s">
        <v>15</v>
      </c>
      <c r="V48" s="133" t="s">
        <v>9</v>
      </c>
      <c r="W48" s="134" t="str">
        <f t="shared" si="45"/>
        <v>30%</v>
      </c>
      <c r="X48" s="133" t="s">
        <v>19</v>
      </c>
      <c r="Y48" s="133" t="s">
        <v>22</v>
      </c>
      <c r="Z48" s="133" t="s">
        <v>110</v>
      </c>
      <c r="AA48" s="115">
        <f>IFERROR(IF(T48="Probabilidad",(L48-(+L48*W48)),IF(T48="Impacto",L48,"")),"")</f>
        <v>0.42</v>
      </c>
      <c r="AB48" s="124" t="str">
        <f t="shared" ref="AB48:AB53" si="52">IFERROR(IF(AA48="","",IF(AA48&lt;=0.2,"Muy Baja",IF(AA48&lt;=0.4,"Baja",IF(AA48&lt;=0.6,"Media",IF(AA48&lt;=0.8,"Alta","Muy Alta"))))),"")</f>
        <v>Media</v>
      </c>
      <c r="AC48" s="125">
        <f t="shared" ref="AC48:AC53" si="53">+AA48</f>
        <v>0.42</v>
      </c>
      <c r="AD48" s="124" t="str">
        <f t="shared" ref="AD48:AD53" ca="1" si="54">IFERROR(IF(AE48="","",IF(AE48&lt;=0.2,"Leve",IF(AE48&lt;=0.4,"Menor",IF(AE48&lt;=0.6,"Moderado",IF(AE48&lt;=0.8,"Mayor","Catastrófico"))))),"")</f>
        <v>Moderado</v>
      </c>
      <c r="AE48" s="125">
        <f ca="1">IFERROR(IF(T48="Impacto",(P48-(+P48*W48)),IF(T48="Probabilidad",P48,"")),"")</f>
        <v>0.6</v>
      </c>
      <c r="AF48" s="126" t="str">
        <f t="shared" ref="AF48:AF53" ca="1" si="55">IFERROR(IF(OR(AND(AB48="Muy Baja",AD48="Leve"),AND(AB48="Muy Baja",AD48="Menor"),AND(AB48="Baja",AD48="Leve")),"Bajo",IF(OR(AND(AB48="Muy baja",AD48="Moderado"),AND(AB48="Baja",AD48="Menor"),AND(AB48="Baja",AD48="Moderado"),AND(AB48="Media",AD48="Leve"),AND(AB48="Media",AD48="Menor"),AND(AB48="Media",AD48="Moderado"),AND(AB48="Alta",AD48="Leve"),AND(AB48="Alta",AD48="Menor")),"Moderado",IF(OR(AND(AB48="Muy Baja",AD48="Mayor"),AND(AB48="Baja",AD48="Mayor"),AND(AB48="Media",AD48="Mayor"),AND(AB48="Alta",AD48="Moderado"),AND(AB48="Alta",AD48="Mayor"),AND(AB48="Muy Alta",AD48="Leve"),AND(AB48="Muy Alta",AD48="Menor"),AND(AB48="Muy Alta",AD48="Moderado"),AND(AB48="Muy Alta",AD48="Mayor")),"Alto",IF(OR(AND(AB48="Muy Baja",AD48="Catastrófico"),AND(AB48="Baja",AD48="Catastrófico"),AND(AB48="Media",AD48="Catastrófico"),AND(AB48="Alta",AD48="Catastrófico"),AND(AB48="Muy Alta",AD48="Catastrófico")),"Extremo","")))),"")</f>
        <v>Moderado</v>
      </c>
      <c r="AG48" s="127" t="s">
        <v>122</v>
      </c>
      <c r="AH48" s="128" t="s">
        <v>398</v>
      </c>
      <c r="AI48" s="121" t="s">
        <v>203</v>
      </c>
      <c r="AJ48" s="122" t="s">
        <v>199</v>
      </c>
      <c r="AK48" s="122" t="s">
        <v>199</v>
      </c>
      <c r="AL48" s="123" t="s">
        <v>400</v>
      </c>
      <c r="AM48" s="121"/>
      <c r="AN48" s="231" t="s">
        <v>816</v>
      </c>
      <c r="AO48" s="231" t="s">
        <v>817</v>
      </c>
      <c r="AP48" s="232">
        <v>1</v>
      </c>
      <c r="AQ48" s="231" t="s">
        <v>818</v>
      </c>
      <c r="AR48" s="231" t="s">
        <v>819</v>
      </c>
      <c r="AS48" s="232">
        <v>1</v>
      </c>
      <c r="AT48" s="231"/>
      <c r="AU48" s="110" t="s">
        <v>625</v>
      </c>
      <c r="AV48" s="110" t="s">
        <v>646</v>
      </c>
      <c r="AW48" s="110" t="s">
        <v>649</v>
      </c>
      <c r="AX48" s="110" t="s">
        <v>649</v>
      </c>
      <c r="AY48" s="239"/>
    </row>
    <row r="49" spans="1:51" s="120" customFormat="1" ht="151.5" customHeight="1" x14ac:dyDescent="0.25">
      <c r="A49" s="371"/>
      <c r="B49" s="373"/>
      <c r="C49" s="377"/>
      <c r="D49" s="377"/>
      <c r="E49" s="340"/>
      <c r="F49" s="340"/>
      <c r="G49" s="340"/>
      <c r="H49" s="361"/>
      <c r="I49" s="362"/>
      <c r="J49" s="364"/>
      <c r="K49" s="350"/>
      <c r="L49" s="353"/>
      <c r="M49" s="356"/>
      <c r="N49" s="138"/>
      <c r="O49" s="350"/>
      <c r="P49" s="353"/>
      <c r="Q49" s="358"/>
      <c r="R49" s="129">
        <v>2</v>
      </c>
      <c r="S49" s="130" t="s">
        <v>346</v>
      </c>
      <c r="T49" s="131" t="str">
        <f t="shared" si="51"/>
        <v>Probabilidad</v>
      </c>
      <c r="U49" s="133" t="s">
        <v>14</v>
      </c>
      <c r="V49" s="133" t="s">
        <v>9</v>
      </c>
      <c r="W49" s="134" t="str">
        <f t="shared" si="45"/>
        <v>40%</v>
      </c>
      <c r="X49" s="133" t="s">
        <v>19</v>
      </c>
      <c r="Y49" s="133" t="s">
        <v>23</v>
      </c>
      <c r="Z49" s="133" t="s">
        <v>110</v>
      </c>
      <c r="AA49" s="115">
        <f>IFERROR(IF(T49="Probabilidad",(AA48-(+AA48*W49)),IF(T49="Impacto",L49,"")),"")</f>
        <v>0.252</v>
      </c>
      <c r="AB49" s="124" t="str">
        <f t="shared" si="52"/>
        <v>Baja</v>
      </c>
      <c r="AC49" s="125">
        <f t="shared" si="53"/>
        <v>0.252</v>
      </c>
      <c r="AD49" s="124" t="str">
        <f t="shared" si="54"/>
        <v>Moderado</v>
      </c>
      <c r="AE49" s="125">
        <v>0.6</v>
      </c>
      <c r="AF49" s="126" t="str">
        <f t="shared" si="55"/>
        <v>Moderado</v>
      </c>
      <c r="AG49" s="127" t="s">
        <v>122</v>
      </c>
      <c r="AH49" s="135" t="s">
        <v>310</v>
      </c>
      <c r="AI49" s="136" t="s">
        <v>212</v>
      </c>
      <c r="AJ49" s="137" t="s">
        <v>199</v>
      </c>
      <c r="AK49" s="137" t="s">
        <v>199</v>
      </c>
      <c r="AL49" s="135" t="s">
        <v>399</v>
      </c>
      <c r="AM49" s="121"/>
      <c r="AN49" s="231" t="s">
        <v>757</v>
      </c>
      <c r="AO49" s="231" t="s">
        <v>756</v>
      </c>
      <c r="AP49" s="232">
        <v>1</v>
      </c>
      <c r="AQ49" s="231" t="s">
        <v>755</v>
      </c>
      <c r="AR49" s="231" t="s">
        <v>754</v>
      </c>
      <c r="AS49" s="232">
        <v>1</v>
      </c>
      <c r="AT49" s="231"/>
      <c r="AU49" s="110" t="s">
        <v>625</v>
      </c>
      <c r="AV49" s="110" t="s">
        <v>646</v>
      </c>
      <c r="AW49" s="110" t="s">
        <v>649</v>
      </c>
      <c r="AX49" s="110" t="s">
        <v>649</v>
      </c>
      <c r="AY49" s="239"/>
    </row>
    <row r="50" spans="1:51" s="120" customFormat="1" ht="151.5" customHeight="1" x14ac:dyDescent="0.25">
      <c r="A50" s="371">
        <f>1+A48</f>
        <v>32</v>
      </c>
      <c r="B50" s="372" t="s">
        <v>308</v>
      </c>
      <c r="C50" s="375" t="s">
        <v>355</v>
      </c>
      <c r="D50" s="375" t="s">
        <v>397</v>
      </c>
      <c r="E50" s="339" t="s">
        <v>118</v>
      </c>
      <c r="F50" s="339" t="s">
        <v>311</v>
      </c>
      <c r="G50" s="339" t="s">
        <v>329</v>
      </c>
      <c r="H50" s="360" t="s">
        <v>401</v>
      </c>
      <c r="I50" s="339" t="s">
        <v>325</v>
      </c>
      <c r="J50" s="363">
        <v>365</v>
      </c>
      <c r="K50" s="349" t="str">
        <f>IF(J50&lt;=0,"",IF(J50&lt;=2,"Muy Baja",IF(J50&lt;=24,"Baja",IF(J50&lt;=500,"Media",IF(J50&lt;=5000,"Alta","Muy Alta")))))</f>
        <v>Media</v>
      </c>
      <c r="L50" s="352">
        <f>IF(K50="","",IF(K50="Muy Baja",0.2,IF(K50="Baja",0.4,IF(K50="Media",0.6,IF(K50="Alta",0.8,IF(K50="Muy Alta",1,))))))</f>
        <v>0.6</v>
      </c>
      <c r="M50" s="355" t="s">
        <v>479</v>
      </c>
      <c r="N50" s="132" t="str">
        <f ca="1">IF(NOT(ISERROR(MATCH(M50,'Tabla Impacto'!$B$221:$B$223,0))),'Tabla Impacto'!$F$223&amp;"Por favor no seleccionar los criterios de impacto(Afectación Económica o presupuestal y Pérdida Reputacional)",M50)</f>
        <v xml:space="preserve"> El riesgo afecta la imagen de la entidad con algunos usuarios de relevancia frente al logro de los objetivos</v>
      </c>
      <c r="O50" s="349" t="str">
        <f ca="1">IF(OR(N50='Tabla Impacto'!$C$11,N50='Tabla Impacto'!$D$11),"Leve",IF(OR(N50='Tabla Impacto'!$C$12,N50='Tabla Impacto'!$D$12),"Menor",IF(OR(N50='Tabla Impacto'!$C$13,N50='Tabla Impacto'!$D$13),"Moderado",IF(OR(N50='Tabla Impacto'!$C$14,N50='Tabla Impacto'!$D$14),"Mayor",IF(OR(N50='Tabla Impacto'!$C$15,N50='Tabla Impacto'!$D$15),"Catastrófico","")))))</f>
        <v>Moderado</v>
      </c>
      <c r="P50" s="352">
        <f ca="1">IF(O50="","",IF(O50="Leve",0.2,IF(O50="Menor",0.4,IF(O50="Moderado",0.6,IF(O50="Mayor",0.8,IF(O50="Catastrófico",1,))))))</f>
        <v>0.6</v>
      </c>
      <c r="Q50" s="357" t="str">
        <f ca="1">IF(OR(AND(K50="Muy Baja",O50="Leve"),AND(K50="Muy Baja",O50="Menor"),AND(K50="Baja",O50="Leve")),"Bajo",IF(OR(AND(K50="Muy baja",O50="Moderado"),AND(K50="Baja",O50="Menor"),AND(K50="Baja",O50="Moderado"),AND(K50="Media",O50="Leve"),AND(K50="Media",O50="Menor"),AND(K50="Media",O50="Moderado"),AND(K50="Alta",O50="Leve"),AND(K50="Alta",O50="Menor")),"Moderado",IF(OR(AND(K50="Muy Baja",O50="Mayor"),AND(K50="Baja",O50="Mayor"),AND(K50="Media",O50="Mayor"),AND(K50="Alta",O50="Moderado"),AND(K50="Alta",O50="Mayor"),AND(K50="Muy Alta",O50="Leve"),AND(K50="Muy Alta",O50="Menor"),AND(K50="Muy Alta",O50="Moderado"),AND(K50="Muy Alta",O50="Mayor")),"Alto",IF(OR(AND(K50="Muy Baja",O50="Catastrófico"),AND(K50="Baja",O50="Catastrófico"),AND(K50="Media",O50="Catastrófico"),AND(K50="Alta",O50="Catastrófico"),AND(K50="Muy Alta",O50="Catastrófico")),"Extremo",""))))</f>
        <v>Moderado</v>
      </c>
      <c r="R50" s="129">
        <v>1</v>
      </c>
      <c r="S50" s="130" t="s">
        <v>330</v>
      </c>
      <c r="T50" s="131" t="str">
        <f t="shared" si="51"/>
        <v>Probabilidad</v>
      </c>
      <c r="U50" s="133" t="s">
        <v>14</v>
      </c>
      <c r="V50" s="133" t="s">
        <v>9</v>
      </c>
      <c r="W50" s="134" t="str">
        <f t="shared" si="45"/>
        <v>40%</v>
      </c>
      <c r="X50" s="133" t="s">
        <v>19</v>
      </c>
      <c r="Y50" s="133" t="s">
        <v>23</v>
      </c>
      <c r="Z50" s="133" t="s">
        <v>110</v>
      </c>
      <c r="AA50" s="115">
        <f>IFERROR(IF(T50="Probabilidad",(L50-(+L50*W50)),IF(T50="Impacto",L50,"")),"")</f>
        <v>0.36</v>
      </c>
      <c r="AB50" s="124" t="str">
        <f t="shared" si="52"/>
        <v>Baja</v>
      </c>
      <c r="AC50" s="125">
        <f t="shared" si="53"/>
        <v>0.36</v>
      </c>
      <c r="AD50" s="124" t="str">
        <f t="shared" ca="1" si="54"/>
        <v>Moderado</v>
      </c>
      <c r="AE50" s="125">
        <f ca="1">IFERROR(IF(T50="Impacto",(P50-(+P50*W50)),IF(T50="Probabilidad",P50,"")),"")</f>
        <v>0.6</v>
      </c>
      <c r="AF50" s="126" t="str">
        <f t="shared" ca="1" si="55"/>
        <v>Moderado</v>
      </c>
      <c r="AG50" s="127" t="s">
        <v>122</v>
      </c>
      <c r="AH50" s="135" t="s">
        <v>331</v>
      </c>
      <c r="AI50" s="136" t="s">
        <v>280</v>
      </c>
      <c r="AJ50" s="137" t="s">
        <v>199</v>
      </c>
      <c r="AK50" s="137" t="s">
        <v>199</v>
      </c>
      <c r="AL50" s="135" t="s">
        <v>402</v>
      </c>
      <c r="AM50" s="121"/>
      <c r="AN50" s="231" t="s">
        <v>753</v>
      </c>
      <c r="AO50" s="231" t="s">
        <v>820</v>
      </c>
      <c r="AP50" s="232">
        <v>1</v>
      </c>
      <c r="AQ50" s="231" t="s">
        <v>821</v>
      </c>
      <c r="AR50" s="231" t="s">
        <v>752</v>
      </c>
      <c r="AS50" s="232">
        <v>1</v>
      </c>
      <c r="AT50" s="231"/>
      <c r="AU50" s="110" t="s">
        <v>625</v>
      </c>
      <c r="AV50" s="110" t="s">
        <v>646</v>
      </c>
      <c r="AW50" s="110" t="s">
        <v>649</v>
      </c>
      <c r="AX50" s="110" t="s">
        <v>649</v>
      </c>
      <c r="AY50" s="239"/>
    </row>
    <row r="51" spans="1:51" s="120" customFormat="1" ht="151.5" customHeight="1" x14ac:dyDescent="0.25">
      <c r="A51" s="371"/>
      <c r="B51" s="373"/>
      <c r="C51" s="377"/>
      <c r="D51" s="377"/>
      <c r="E51" s="340"/>
      <c r="F51" s="340"/>
      <c r="G51" s="340"/>
      <c r="H51" s="361"/>
      <c r="I51" s="362"/>
      <c r="J51" s="364"/>
      <c r="K51" s="350"/>
      <c r="L51" s="353"/>
      <c r="M51" s="356"/>
      <c r="N51" s="138"/>
      <c r="O51" s="350"/>
      <c r="P51" s="353"/>
      <c r="Q51" s="358"/>
      <c r="R51" s="129">
        <v>2</v>
      </c>
      <c r="S51" s="130" t="s">
        <v>341</v>
      </c>
      <c r="T51" s="131" t="str">
        <f t="shared" si="51"/>
        <v>Probabilidad</v>
      </c>
      <c r="U51" s="133" t="s">
        <v>14</v>
      </c>
      <c r="V51" s="133" t="s">
        <v>9</v>
      </c>
      <c r="W51" s="134" t="str">
        <f t="shared" si="45"/>
        <v>40%</v>
      </c>
      <c r="X51" s="133" t="s">
        <v>20</v>
      </c>
      <c r="Y51" s="133" t="s">
        <v>22</v>
      </c>
      <c r="Z51" s="133" t="s">
        <v>110</v>
      </c>
      <c r="AA51" s="115">
        <f>IFERROR(IF(T51="Probabilidad",(AA50-(+AA50*W51)),IF(T51="Impacto",L51,"")),"")</f>
        <v>0.216</v>
      </c>
      <c r="AB51" s="124" t="str">
        <f t="shared" si="52"/>
        <v>Baja</v>
      </c>
      <c r="AC51" s="125">
        <f t="shared" si="53"/>
        <v>0.216</v>
      </c>
      <c r="AD51" s="124" t="str">
        <f t="shared" si="54"/>
        <v>Moderado</v>
      </c>
      <c r="AE51" s="125">
        <v>0.6</v>
      </c>
      <c r="AF51" s="126" t="str">
        <f t="shared" si="55"/>
        <v>Moderado</v>
      </c>
      <c r="AG51" s="127" t="s">
        <v>122</v>
      </c>
      <c r="AH51" s="135" t="s">
        <v>398</v>
      </c>
      <c r="AI51" s="136" t="s">
        <v>203</v>
      </c>
      <c r="AJ51" s="137" t="s">
        <v>199</v>
      </c>
      <c r="AK51" s="137" t="s">
        <v>199</v>
      </c>
      <c r="AL51" s="135" t="s">
        <v>400</v>
      </c>
      <c r="AM51" s="121"/>
      <c r="AN51" s="231" t="s">
        <v>751</v>
      </c>
      <c r="AO51" s="231" t="s">
        <v>750</v>
      </c>
      <c r="AP51" s="232">
        <v>1</v>
      </c>
      <c r="AQ51" s="231" t="s">
        <v>822</v>
      </c>
      <c r="AR51" s="231" t="s">
        <v>749</v>
      </c>
      <c r="AS51" s="232">
        <v>1</v>
      </c>
      <c r="AT51" s="231"/>
      <c r="AU51" s="110" t="s">
        <v>625</v>
      </c>
      <c r="AV51" s="110" t="s">
        <v>646</v>
      </c>
      <c r="AW51" s="110" t="s">
        <v>649</v>
      </c>
      <c r="AX51" s="110" t="s">
        <v>649</v>
      </c>
      <c r="AY51" s="239"/>
    </row>
    <row r="52" spans="1:51" s="120" customFormat="1" ht="151.5" customHeight="1" x14ac:dyDescent="0.25">
      <c r="A52" s="371">
        <f>1+A50</f>
        <v>33</v>
      </c>
      <c r="B52" s="372" t="s">
        <v>308</v>
      </c>
      <c r="C52" s="375" t="s">
        <v>355</v>
      </c>
      <c r="D52" s="375" t="s">
        <v>397</v>
      </c>
      <c r="E52" s="339" t="s">
        <v>120</v>
      </c>
      <c r="F52" s="339" t="s">
        <v>313</v>
      </c>
      <c r="G52" s="339" t="s">
        <v>314</v>
      </c>
      <c r="H52" s="360" t="s">
        <v>312</v>
      </c>
      <c r="I52" s="339" t="s">
        <v>332</v>
      </c>
      <c r="J52" s="363">
        <v>365</v>
      </c>
      <c r="K52" s="349" t="str">
        <f>IF(J52&lt;=0,"",IF(J52&lt;=2,"Muy Baja",IF(J52&lt;=24,"Baja",IF(J52&lt;=500,"Media",IF(J52&lt;=5000,"Alta","Muy Alta")))))</f>
        <v>Media</v>
      </c>
      <c r="L52" s="352">
        <f>IF(K52="","",IF(K52="Muy Baja",0.2,IF(K52="Baja",0.4,IF(K52="Media",0.6,IF(K52="Alta",0.8,IF(K52="Muy Alta",1,))))))</f>
        <v>0.6</v>
      </c>
      <c r="M52" s="355" t="s">
        <v>486</v>
      </c>
      <c r="N52" s="132" t="str">
        <f ca="1">IF(NOT(ISERROR(MATCH(M52,'Tabla Impacto'!$B$221:$B$223,0))),'Tabla Impacto'!$F$223&amp;"Por favor no seleccionar los criterios de impacto(Afectación Económica o presupuestal y Pérdida Reputacional)",M52)</f>
        <v xml:space="preserve"> El riesgo afecta la imagen de la entidad con efecto publicitario sostenido a nivel de sector administrativo, nivel departamental o municipal</v>
      </c>
      <c r="O52" s="349" t="str">
        <f ca="1">IF(OR(N52='Tabla Impacto'!$C$11,N52='Tabla Impacto'!$D$11),"Leve",IF(OR(N52='Tabla Impacto'!$C$12,N52='Tabla Impacto'!$D$12),"Menor",IF(OR(N52='Tabla Impacto'!$C$13,N52='Tabla Impacto'!$D$13),"Moderado",IF(OR(N52='Tabla Impacto'!$C$14,N52='Tabla Impacto'!$D$14),"Mayor",IF(OR(N52='Tabla Impacto'!$C$15,N52='Tabla Impacto'!$D$15),"Catastrófico","")))))</f>
        <v>Mayor</v>
      </c>
      <c r="P52" s="352">
        <f ca="1">IF(O52="","",IF(O52="Leve",0.2,IF(O52="Menor",0.4,IF(O52="Moderado",0.6,IF(O52="Mayor",0.8,IF(O52="Catastrófico",1,))))))</f>
        <v>0.8</v>
      </c>
      <c r="Q52" s="357" t="str">
        <f ca="1">IF(OR(AND(K52="Muy Baja",O52="Leve"),AND(K52="Muy Baja",O52="Menor"),AND(K52="Baja",O52="Leve")),"Bajo",IF(OR(AND(K52="Muy baja",O52="Moderado"),AND(K52="Baja",O52="Menor"),AND(K52="Baja",O52="Moderado"),AND(K52="Media",O52="Leve"),AND(K52="Media",O52="Menor"),AND(K52="Media",O52="Moderado"),AND(K52="Alta",O52="Leve"),AND(K52="Alta",O52="Menor")),"Moderado",IF(OR(AND(K52="Muy Baja",O52="Mayor"),AND(K52="Baja",O52="Mayor"),AND(K52="Media",O52="Mayor"),AND(K52="Alta",O52="Moderado"),AND(K52="Alta",O52="Mayor"),AND(K52="Muy Alta",O52="Leve"),AND(K52="Muy Alta",O52="Menor"),AND(K52="Muy Alta",O52="Moderado"),AND(K52="Muy Alta",O52="Mayor")),"Alto",IF(OR(AND(K52="Muy Baja",O52="Catastrófico"),AND(K52="Baja",O52="Catastrófico"),AND(K52="Media",O52="Catastrófico"),AND(K52="Alta",O52="Catastrófico"),AND(K52="Muy Alta",O52="Catastrófico")),"Extremo",""))))</f>
        <v>Alto</v>
      </c>
      <c r="R52" s="129">
        <v>1</v>
      </c>
      <c r="S52" s="130" t="s">
        <v>347</v>
      </c>
      <c r="T52" s="131" t="str">
        <f t="shared" si="51"/>
        <v>Probabilidad</v>
      </c>
      <c r="U52" s="133" t="s">
        <v>14</v>
      </c>
      <c r="V52" s="133" t="s">
        <v>9</v>
      </c>
      <c r="W52" s="134" t="str">
        <f t="shared" si="45"/>
        <v>40%</v>
      </c>
      <c r="X52" s="133" t="s">
        <v>19</v>
      </c>
      <c r="Y52" s="133" t="s">
        <v>22</v>
      </c>
      <c r="Z52" s="133" t="s">
        <v>110</v>
      </c>
      <c r="AA52" s="115">
        <f>IFERROR(IF(T52="Probabilidad",(L52-(+L52*W52)),IF(T52="Impacto",L52,"")),"")</f>
        <v>0.36</v>
      </c>
      <c r="AB52" s="124" t="str">
        <f t="shared" si="52"/>
        <v>Baja</v>
      </c>
      <c r="AC52" s="125">
        <f t="shared" si="53"/>
        <v>0.36</v>
      </c>
      <c r="AD52" s="124" t="str">
        <f t="shared" ca="1" si="54"/>
        <v>Mayor</v>
      </c>
      <c r="AE52" s="125">
        <f ca="1">IFERROR(IF(T52="Impacto",(P52-(+P52*W52)),IF(T52="Probabilidad",P52,"")),"")</f>
        <v>0.8</v>
      </c>
      <c r="AF52" s="126" t="str">
        <f t="shared" ca="1" si="55"/>
        <v>Alto</v>
      </c>
      <c r="AG52" s="127" t="s">
        <v>122</v>
      </c>
      <c r="AH52" s="135" t="s">
        <v>310</v>
      </c>
      <c r="AI52" s="136" t="s">
        <v>212</v>
      </c>
      <c r="AJ52" s="137" t="s">
        <v>199</v>
      </c>
      <c r="AK52" s="137" t="s">
        <v>199</v>
      </c>
      <c r="AL52" s="135" t="s">
        <v>399</v>
      </c>
      <c r="AM52" s="121"/>
      <c r="AN52" s="231" t="s">
        <v>823</v>
      </c>
      <c r="AO52" s="231" t="s">
        <v>748</v>
      </c>
      <c r="AP52" s="232">
        <v>1</v>
      </c>
      <c r="AQ52" s="231" t="s">
        <v>747</v>
      </c>
      <c r="AR52" s="231" t="s">
        <v>746</v>
      </c>
      <c r="AS52" s="232">
        <v>1</v>
      </c>
      <c r="AT52" s="231"/>
      <c r="AU52" s="110" t="s">
        <v>625</v>
      </c>
      <c r="AV52" s="110" t="s">
        <v>646</v>
      </c>
      <c r="AW52" s="110" t="s">
        <v>649</v>
      </c>
      <c r="AX52" s="110" t="s">
        <v>649</v>
      </c>
      <c r="AY52" s="239"/>
    </row>
    <row r="53" spans="1:51" s="120" customFormat="1" ht="151.5" customHeight="1" x14ac:dyDescent="0.25">
      <c r="A53" s="371"/>
      <c r="B53" s="373"/>
      <c r="C53" s="377"/>
      <c r="D53" s="377"/>
      <c r="E53" s="340"/>
      <c r="F53" s="340"/>
      <c r="G53" s="340"/>
      <c r="H53" s="361"/>
      <c r="I53" s="362"/>
      <c r="J53" s="364"/>
      <c r="K53" s="350"/>
      <c r="L53" s="353"/>
      <c r="M53" s="356"/>
      <c r="N53" s="138"/>
      <c r="O53" s="350"/>
      <c r="P53" s="353"/>
      <c r="Q53" s="358"/>
      <c r="R53" s="129">
        <v>2</v>
      </c>
      <c r="S53" s="130" t="s">
        <v>342</v>
      </c>
      <c r="T53" s="131" t="str">
        <f t="shared" si="51"/>
        <v>Probabilidad</v>
      </c>
      <c r="U53" s="133" t="s">
        <v>15</v>
      </c>
      <c r="V53" s="133" t="s">
        <v>10</v>
      </c>
      <c r="W53" s="134" t="str">
        <f t="shared" si="45"/>
        <v>40%</v>
      </c>
      <c r="X53" s="133" t="s">
        <v>19</v>
      </c>
      <c r="Y53" s="133" t="s">
        <v>22</v>
      </c>
      <c r="Z53" s="133" t="s">
        <v>110</v>
      </c>
      <c r="AA53" s="115">
        <f>IFERROR(IF(T53="Probabilidad",(AA52-(+AA52*W53)),IF(T53="Impacto",L53,"")),"")</f>
        <v>0.216</v>
      </c>
      <c r="AB53" s="124" t="str">
        <f t="shared" si="52"/>
        <v>Baja</v>
      </c>
      <c r="AC53" s="125">
        <f t="shared" si="53"/>
        <v>0.216</v>
      </c>
      <c r="AD53" s="124" t="str">
        <f t="shared" si="54"/>
        <v>Mayor</v>
      </c>
      <c r="AE53" s="125">
        <v>0.8</v>
      </c>
      <c r="AF53" s="126" t="str">
        <f t="shared" si="55"/>
        <v>Alto</v>
      </c>
      <c r="AG53" s="127" t="s">
        <v>122</v>
      </c>
      <c r="AH53" s="139" t="s">
        <v>403</v>
      </c>
      <c r="AI53" s="136" t="s">
        <v>203</v>
      </c>
      <c r="AJ53" s="137" t="s">
        <v>199</v>
      </c>
      <c r="AK53" s="137" t="s">
        <v>199</v>
      </c>
      <c r="AL53" s="135" t="s">
        <v>404</v>
      </c>
      <c r="AM53" s="121"/>
      <c r="AN53" s="231" t="s">
        <v>824</v>
      </c>
      <c r="AO53" s="231" t="s">
        <v>825</v>
      </c>
      <c r="AP53" s="232">
        <v>1</v>
      </c>
      <c r="AQ53" s="231" t="s">
        <v>826</v>
      </c>
      <c r="AR53" s="231" t="s">
        <v>745</v>
      </c>
      <c r="AS53" s="232">
        <v>1</v>
      </c>
      <c r="AT53" s="231"/>
      <c r="AU53" s="110" t="s">
        <v>625</v>
      </c>
      <c r="AV53" s="110" t="s">
        <v>646</v>
      </c>
      <c r="AW53" s="110" t="s">
        <v>649</v>
      </c>
      <c r="AX53" s="110" t="s">
        <v>649</v>
      </c>
      <c r="AY53" s="239"/>
    </row>
    <row r="54" spans="1:51" s="120" customFormat="1" ht="151.5" customHeight="1" x14ac:dyDescent="0.25">
      <c r="A54" s="371">
        <f>1+A52</f>
        <v>34</v>
      </c>
      <c r="B54" s="372" t="s">
        <v>315</v>
      </c>
      <c r="C54" s="375" t="s">
        <v>348</v>
      </c>
      <c r="D54" s="375" t="s">
        <v>405</v>
      </c>
      <c r="E54" s="339" t="s">
        <v>120</v>
      </c>
      <c r="F54" s="339" t="s">
        <v>460</v>
      </c>
      <c r="G54" s="339" t="s">
        <v>461</v>
      </c>
      <c r="H54" s="360" t="s">
        <v>406</v>
      </c>
      <c r="I54" s="339" t="s">
        <v>325</v>
      </c>
      <c r="J54" s="363">
        <v>35</v>
      </c>
      <c r="K54" s="349" t="str">
        <f>IF(J54&lt;=0,"",IF(J54&lt;=2,"Muy Baja",IF(J54&lt;=24,"Baja",IF(J54&lt;=500,"Media",IF(J54&lt;=5000,"Alta","Muy Alta")))))</f>
        <v>Media</v>
      </c>
      <c r="L54" s="352">
        <f>IF(K54="","",IF(K54="Muy Baja",0.2,IF(K54="Baja",0.4,IF(K54="Media",0.6,IF(K54="Alta",0.8,IF(K54="Muy Alta",1,))))))</f>
        <v>0.6</v>
      </c>
      <c r="M54" s="355" t="s">
        <v>484</v>
      </c>
      <c r="N54" s="132" t="str">
        <f ca="1">IF(NOT(ISERROR(MATCH(M54,'Tabla Impacto'!$B$221:$B$223,0))),'Tabla Impacto'!$F$223&amp;"Por favor no seleccionar los criterios de impacto(Afectación Económica o presupuestal y Pérdida Reputacional)",M54)</f>
        <v xml:space="preserve"> El riesgo afecta la imagen de la entidad internamente, de conocimiento general, nivel interno, de junta directiva y accionistas y/o de proveedores</v>
      </c>
      <c r="O54" s="349" t="str">
        <f ca="1">IF(OR(N54='Tabla Impacto'!$C$11,N54='Tabla Impacto'!$D$11),"Leve",IF(OR(N54='Tabla Impacto'!$C$12,N54='Tabla Impacto'!$D$12),"Menor",IF(OR(N54='Tabla Impacto'!$C$13,N54='Tabla Impacto'!$D$13),"Moderado",IF(OR(N54='Tabla Impacto'!$C$14,N54='Tabla Impacto'!$D$14),"Mayor",IF(OR(N54='Tabla Impacto'!$C$15,N54='Tabla Impacto'!$D$15),"Catastrófico","")))))</f>
        <v>Menor</v>
      </c>
      <c r="P54" s="352">
        <f ca="1">IF(O54="","",IF(O54="Leve",0.2,IF(O54="Menor",0.4,IF(O54="Moderado",0.6,IF(O54="Mayor",0.8,IF(O54="Catastrófico",1,))))))</f>
        <v>0.4</v>
      </c>
      <c r="Q54" s="357" t="str">
        <f ca="1">IF(OR(AND(K54="Muy Baja",O54="Leve"),AND(K54="Muy Baja",O54="Menor"),AND(K54="Baja",O54="Leve")),"Bajo",IF(OR(AND(K54="Muy baja",O54="Moderado"),AND(K54="Baja",O54="Menor"),AND(K54="Baja",O54="Moderado"),AND(K54="Media",O54="Leve"),AND(K54="Media",O54="Menor"),AND(K54="Media",O54="Moderado"),AND(K54="Alta",O54="Leve"),AND(K54="Alta",O54="Menor")),"Moderado",IF(OR(AND(K54="Muy Baja",O54="Mayor"),AND(K54="Baja",O54="Mayor"),AND(K54="Media",O54="Mayor"),AND(K54="Alta",O54="Moderado"),AND(K54="Alta",O54="Mayor"),AND(K54="Muy Alta",O54="Leve"),AND(K54="Muy Alta",O54="Menor"),AND(K54="Muy Alta",O54="Moderado"),AND(K54="Muy Alta",O54="Mayor")),"Alto",IF(OR(AND(K54="Muy Baja",O54="Catastrófico"),AND(K54="Baja",O54="Catastrófico"),AND(K54="Media",O54="Catastrófico"),AND(K54="Alta",O54="Catastrófico"),AND(K54="Muy Alta",O54="Catastrófico")),"Extremo",""))))</f>
        <v>Moderado</v>
      </c>
      <c r="R54" s="129">
        <v>1</v>
      </c>
      <c r="S54" s="130" t="s">
        <v>333</v>
      </c>
      <c r="T54" s="131" t="str">
        <f t="shared" ref="T54:T62" si="56">IF(OR(U54="Preventivo",U54="Detectivo"),"Probabilidad",IF(U54="Correctivo","Impacto",""))</f>
        <v>Probabilidad</v>
      </c>
      <c r="U54" s="133" t="s">
        <v>14</v>
      </c>
      <c r="V54" s="133" t="s">
        <v>9</v>
      </c>
      <c r="W54" s="134" t="str">
        <f t="shared" ref="W54:W62" si="57">IF(AND(U54="Preventivo",V54="Automático"),"50%",IF(AND(U54="Preventivo",V54="Manual"),"40%",IF(AND(U54="Detectivo",V54="Automático"),"40%",IF(AND(U54="Detectivo",V54="Manual"),"30%",IF(AND(U54="Correctivo",V54="Automático"),"35%",IF(AND(U54="Correctivo",V54="Manual"),"25%",""))))))</f>
        <v>40%</v>
      </c>
      <c r="X54" s="133" t="s">
        <v>19</v>
      </c>
      <c r="Y54" s="133" t="s">
        <v>22</v>
      </c>
      <c r="Z54" s="133" t="s">
        <v>110</v>
      </c>
      <c r="AA54" s="115">
        <f>IFERROR(IF(T54="Probabilidad",(L54-(+L54*W54)),IF(T54="Impacto",L54,"")),"")</f>
        <v>0.36</v>
      </c>
      <c r="AB54" s="124" t="str">
        <f t="shared" ref="AB54:AB62" si="58">IFERROR(IF(AA54="","",IF(AA54&lt;=0.2,"Muy Baja",IF(AA54&lt;=0.4,"Baja",IF(AA54&lt;=0.6,"Media",IF(AA54&lt;=0.8,"Alta","Muy Alta"))))),"")</f>
        <v>Baja</v>
      </c>
      <c r="AC54" s="125">
        <f t="shared" ref="AC54:AC62" si="59">+AA54</f>
        <v>0.36</v>
      </c>
      <c r="AD54" s="124" t="str">
        <f t="shared" ref="AD54:AD62" ca="1" si="60">IFERROR(IF(AE54="","",IF(AE54&lt;=0.2,"Leve",IF(AE54&lt;=0.4,"Menor",IF(AE54&lt;=0.6,"Moderado",IF(AE54&lt;=0.8,"Mayor","Catastrófico"))))),"")</f>
        <v>Menor</v>
      </c>
      <c r="AE54" s="125">
        <f t="shared" ref="AE54:AE62" ca="1" si="61">IFERROR(IF(T54="Impacto",(P54-(+P54*W54)),IF(T54="Probabilidad",P54,"")),"")</f>
        <v>0.4</v>
      </c>
      <c r="AF54" s="126" t="str">
        <f t="shared" ref="AF54:AF62" ca="1" si="62">IFERROR(IF(OR(AND(AB54="Muy Baja",AD54="Leve"),AND(AB54="Muy Baja",AD54="Menor"),AND(AB54="Baja",AD54="Leve")),"Bajo",IF(OR(AND(AB54="Muy baja",AD54="Moderado"),AND(AB54="Baja",AD54="Menor"),AND(AB54="Baja",AD54="Moderado"),AND(AB54="Media",AD54="Leve"),AND(AB54="Media",AD54="Menor"),AND(AB54="Media",AD54="Moderado"),AND(AB54="Alta",AD54="Leve"),AND(AB54="Alta",AD54="Menor")),"Moderado",IF(OR(AND(AB54="Muy Baja",AD54="Mayor"),AND(AB54="Baja",AD54="Mayor"),AND(AB54="Media",AD54="Mayor"),AND(AB54="Alta",AD54="Moderado"),AND(AB54="Alta",AD54="Mayor"),AND(AB54="Muy Alta",AD54="Leve"),AND(AB54="Muy Alta",AD54="Menor"),AND(AB54="Muy Alta",AD54="Moderado"),AND(AB54="Muy Alta",AD54="Mayor")),"Alto",IF(OR(AND(AB54="Muy Baja",AD54="Catastrófico"),AND(AB54="Baja",AD54="Catastrófico"),AND(AB54="Media",AD54="Catastrófico"),AND(AB54="Alta",AD54="Catastrófico"),AND(AB54="Muy Alta",AD54="Catastrófico")),"Extremo","")))),"")</f>
        <v>Moderado</v>
      </c>
      <c r="AG54" s="127" t="s">
        <v>122</v>
      </c>
      <c r="AH54" s="130" t="s">
        <v>506</v>
      </c>
      <c r="AI54" s="121" t="s">
        <v>258</v>
      </c>
      <c r="AJ54" s="122">
        <v>44563</v>
      </c>
      <c r="AK54" s="122" t="s">
        <v>367</v>
      </c>
      <c r="AL54" s="130" t="s">
        <v>407</v>
      </c>
      <c r="AM54" s="121"/>
      <c r="AN54" s="231" t="s">
        <v>744</v>
      </c>
      <c r="AO54" s="231" t="s">
        <v>743</v>
      </c>
      <c r="AP54" s="232">
        <v>1</v>
      </c>
      <c r="AQ54" s="231" t="s">
        <v>742</v>
      </c>
      <c r="AR54" s="231" t="s">
        <v>741</v>
      </c>
      <c r="AS54" s="232">
        <v>1</v>
      </c>
      <c r="AT54" s="231"/>
      <c r="AU54" s="110" t="s">
        <v>625</v>
      </c>
      <c r="AV54" s="110" t="s">
        <v>646</v>
      </c>
      <c r="AW54" s="110" t="s">
        <v>649</v>
      </c>
      <c r="AX54" s="110" t="s">
        <v>649</v>
      </c>
      <c r="AY54" s="239" t="s">
        <v>785</v>
      </c>
    </row>
    <row r="55" spans="1:51" s="120" customFormat="1" ht="151.5" customHeight="1" x14ac:dyDescent="0.25">
      <c r="A55" s="371"/>
      <c r="B55" s="373"/>
      <c r="C55" s="377"/>
      <c r="D55" s="377"/>
      <c r="E55" s="340"/>
      <c r="F55" s="340"/>
      <c r="G55" s="340"/>
      <c r="H55" s="361"/>
      <c r="I55" s="362"/>
      <c r="J55" s="364"/>
      <c r="K55" s="350"/>
      <c r="L55" s="353"/>
      <c r="M55" s="356"/>
      <c r="N55" s="138"/>
      <c r="O55" s="350"/>
      <c r="P55" s="353"/>
      <c r="Q55" s="358"/>
      <c r="R55" s="129">
        <v>2</v>
      </c>
      <c r="S55" s="130" t="s">
        <v>343</v>
      </c>
      <c r="T55" s="131" t="str">
        <f t="shared" si="56"/>
        <v>Probabilidad</v>
      </c>
      <c r="U55" s="133" t="s">
        <v>15</v>
      </c>
      <c r="V55" s="133" t="s">
        <v>9</v>
      </c>
      <c r="W55" s="134" t="str">
        <f t="shared" si="57"/>
        <v>30%</v>
      </c>
      <c r="X55" s="133" t="s">
        <v>19</v>
      </c>
      <c r="Y55" s="133" t="s">
        <v>22</v>
      </c>
      <c r="Z55" s="133" t="s">
        <v>110</v>
      </c>
      <c r="AA55" s="115">
        <f>IFERROR(IF(T55="Probabilidad",(AA54-(+AA54*W55)),IF(T55="Impacto",L55,"")),"")</f>
        <v>0.252</v>
      </c>
      <c r="AB55" s="124" t="str">
        <f t="shared" si="58"/>
        <v>Baja</v>
      </c>
      <c r="AC55" s="125">
        <f t="shared" si="59"/>
        <v>0.252</v>
      </c>
      <c r="AD55" s="124" t="str">
        <f t="shared" si="60"/>
        <v>Menor</v>
      </c>
      <c r="AE55" s="125">
        <v>0.4</v>
      </c>
      <c r="AF55" s="126" t="str">
        <f t="shared" si="62"/>
        <v>Moderado</v>
      </c>
      <c r="AG55" s="127" t="s">
        <v>122</v>
      </c>
      <c r="AH55" s="130" t="s">
        <v>506</v>
      </c>
      <c r="AI55" s="121" t="s">
        <v>258</v>
      </c>
      <c r="AJ55" s="122">
        <v>44563</v>
      </c>
      <c r="AK55" s="122" t="s">
        <v>367</v>
      </c>
      <c r="AL55" s="130" t="s">
        <v>407</v>
      </c>
      <c r="AM55" s="121"/>
      <c r="AN55" s="231" t="s">
        <v>740</v>
      </c>
      <c r="AO55" s="231" t="s">
        <v>739</v>
      </c>
      <c r="AP55" s="232">
        <v>1</v>
      </c>
      <c r="AQ55" s="231" t="s">
        <v>738</v>
      </c>
      <c r="AR55" s="231" t="s">
        <v>737</v>
      </c>
      <c r="AS55" s="232">
        <v>1</v>
      </c>
      <c r="AT55" s="110"/>
      <c r="AU55" s="110" t="s">
        <v>625</v>
      </c>
      <c r="AV55" s="110" t="s">
        <v>646</v>
      </c>
      <c r="AW55" s="110" t="s">
        <v>649</v>
      </c>
      <c r="AX55" s="110" t="s">
        <v>649</v>
      </c>
      <c r="AY55" s="239" t="s">
        <v>785</v>
      </c>
    </row>
    <row r="56" spans="1:51" s="120" customFormat="1" ht="151.5" customHeight="1" x14ac:dyDescent="0.25">
      <c r="A56" s="371">
        <f>1+A54</f>
        <v>35</v>
      </c>
      <c r="B56" s="372" t="s">
        <v>315</v>
      </c>
      <c r="C56" s="375" t="s">
        <v>348</v>
      </c>
      <c r="D56" s="375" t="s">
        <v>405</v>
      </c>
      <c r="E56" s="339" t="s">
        <v>120</v>
      </c>
      <c r="F56" s="339" t="s">
        <v>462</v>
      </c>
      <c r="G56" s="339" t="s">
        <v>463</v>
      </c>
      <c r="H56" s="360" t="s">
        <v>334</v>
      </c>
      <c r="I56" s="339" t="s">
        <v>325</v>
      </c>
      <c r="J56" s="363">
        <v>12</v>
      </c>
      <c r="K56" s="349" t="str">
        <f>IF(J56&lt;=0,"",IF(J56&lt;=2,"Muy Baja",IF(J56&lt;=24,"Baja",IF(J56&lt;=500,"Media",IF(J56&lt;=5000,"Alta","Muy Alta")))))</f>
        <v>Baja</v>
      </c>
      <c r="L56" s="352">
        <f>IF(K56="","",IF(K56="Muy Baja",0.2,IF(K56="Baja",0.4,IF(K56="Media",0.6,IF(K56="Alta",0.8,IF(K56="Muy Alta",1,))))))</f>
        <v>0.4</v>
      </c>
      <c r="M56" s="355" t="s">
        <v>484</v>
      </c>
      <c r="N56" s="132" t="str">
        <f ca="1">IF(NOT(ISERROR(MATCH(M56,'Tabla Impacto'!$B$221:$B$223,0))),'Tabla Impacto'!$F$223&amp;"Por favor no seleccionar los criterios de impacto(Afectación Económica o presupuestal y Pérdida Reputacional)",M56)</f>
        <v xml:space="preserve"> El riesgo afecta la imagen de la entidad internamente, de conocimiento general, nivel interno, de junta directiva y accionistas y/o de proveedores</v>
      </c>
      <c r="O56" s="349" t="str">
        <f ca="1">IF(OR(N56='Tabla Impacto'!$C$11,N56='Tabla Impacto'!$D$11),"Leve",IF(OR(N56='Tabla Impacto'!$C$12,N56='Tabla Impacto'!$D$12),"Menor",IF(OR(N56='Tabla Impacto'!$C$13,N56='Tabla Impacto'!$D$13),"Moderado",IF(OR(N56='Tabla Impacto'!$C$14,N56='Tabla Impacto'!$D$14),"Mayor",IF(OR(N56='Tabla Impacto'!$C$15,N56='Tabla Impacto'!$D$15),"Catastrófico","")))))</f>
        <v>Menor</v>
      </c>
      <c r="P56" s="352">
        <f ca="1">IF(O56="","",IF(O56="Leve",0.2,IF(O56="Menor",0.4,IF(O56="Moderado",0.6,IF(O56="Mayor",0.8,IF(O56="Catastrófico",1,))))))</f>
        <v>0.4</v>
      </c>
      <c r="Q56" s="357" t="str">
        <f ca="1">IF(OR(AND(K56="Muy Baja",O56="Leve"),AND(K56="Muy Baja",O56="Menor"),AND(K56="Baja",O56="Leve")),"Bajo",IF(OR(AND(K56="Muy baja",O56="Moderado"),AND(K56="Baja",O56="Menor"),AND(K56="Baja",O56="Moderado"),AND(K56="Media",O56="Leve"),AND(K56="Media",O56="Menor"),AND(K56="Media",O56="Moderado"),AND(K56="Alta",O56="Leve"),AND(K56="Alta",O56="Menor")),"Moderado",IF(OR(AND(K56="Muy Baja",O56="Mayor"),AND(K56="Baja",O56="Mayor"),AND(K56="Media",O56="Mayor"),AND(K56="Alta",O56="Moderado"),AND(K56="Alta",O56="Mayor"),AND(K56="Muy Alta",O56="Leve"),AND(K56="Muy Alta",O56="Menor"),AND(K56="Muy Alta",O56="Moderado"),AND(K56="Muy Alta",O56="Mayor")),"Alto",IF(OR(AND(K56="Muy Baja",O56="Catastrófico"),AND(K56="Baja",O56="Catastrófico"),AND(K56="Media",O56="Catastrófico"),AND(K56="Alta",O56="Catastrófico"),AND(K56="Muy Alta",O56="Catastrófico")),"Extremo",""))))</f>
        <v>Moderado</v>
      </c>
      <c r="R56" s="129">
        <v>1</v>
      </c>
      <c r="S56" s="130" t="s">
        <v>507</v>
      </c>
      <c r="T56" s="131" t="str">
        <f t="shared" si="56"/>
        <v>Probabilidad</v>
      </c>
      <c r="U56" s="133" t="s">
        <v>14</v>
      </c>
      <c r="V56" s="133" t="s">
        <v>9</v>
      </c>
      <c r="W56" s="134" t="str">
        <f t="shared" si="57"/>
        <v>40%</v>
      </c>
      <c r="X56" s="133" t="s">
        <v>19</v>
      </c>
      <c r="Y56" s="133" t="s">
        <v>22</v>
      </c>
      <c r="Z56" s="133" t="s">
        <v>110</v>
      </c>
      <c r="AA56" s="115">
        <f>IFERROR(IF(T56="Probabilidad",(L56-(+L56*W56)),IF(T56="Impacto",L56,"")),"")</f>
        <v>0.24</v>
      </c>
      <c r="AB56" s="124" t="str">
        <f t="shared" si="58"/>
        <v>Baja</v>
      </c>
      <c r="AC56" s="125">
        <f t="shared" si="59"/>
        <v>0.24</v>
      </c>
      <c r="AD56" s="124" t="str">
        <f t="shared" ca="1" si="60"/>
        <v>Menor</v>
      </c>
      <c r="AE56" s="125">
        <f t="shared" ca="1" si="61"/>
        <v>0.4</v>
      </c>
      <c r="AF56" s="126" t="str">
        <f t="shared" ca="1" si="62"/>
        <v>Moderado</v>
      </c>
      <c r="AG56" s="127" t="s">
        <v>122</v>
      </c>
      <c r="AH56" s="130" t="s">
        <v>508</v>
      </c>
      <c r="AI56" s="121" t="s">
        <v>203</v>
      </c>
      <c r="AJ56" s="122">
        <v>44568</v>
      </c>
      <c r="AK56" s="122" t="s">
        <v>367</v>
      </c>
      <c r="AL56" s="130" t="s">
        <v>408</v>
      </c>
      <c r="AM56" s="121"/>
      <c r="AN56" s="231" t="s">
        <v>736</v>
      </c>
      <c r="AO56" s="231" t="s">
        <v>620</v>
      </c>
      <c r="AP56" s="232">
        <v>1</v>
      </c>
      <c r="AQ56" s="231" t="s">
        <v>736</v>
      </c>
      <c r="AR56" s="231" t="s">
        <v>735</v>
      </c>
      <c r="AS56" s="232">
        <v>1</v>
      </c>
      <c r="AT56" s="110"/>
      <c r="AU56" s="110" t="s">
        <v>625</v>
      </c>
      <c r="AV56" s="110" t="s">
        <v>646</v>
      </c>
      <c r="AW56" s="110" t="s">
        <v>649</v>
      </c>
      <c r="AX56" s="110" t="s">
        <v>649</v>
      </c>
      <c r="AY56" s="239" t="s">
        <v>785</v>
      </c>
    </row>
    <row r="57" spans="1:51" s="120" customFormat="1" ht="151.5" customHeight="1" x14ac:dyDescent="0.25">
      <c r="A57" s="371"/>
      <c r="B57" s="373"/>
      <c r="C57" s="377"/>
      <c r="D57" s="377"/>
      <c r="E57" s="340"/>
      <c r="F57" s="340"/>
      <c r="G57" s="340"/>
      <c r="H57" s="361"/>
      <c r="I57" s="362"/>
      <c r="J57" s="364"/>
      <c r="K57" s="350"/>
      <c r="L57" s="353"/>
      <c r="M57" s="356"/>
      <c r="N57" s="138"/>
      <c r="O57" s="350"/>
      <c r="P57" s="353"/>
      <c r="Q57" s="358"/>
      <c r="R57" s="129">
        <v>2</v>
      </c>
      <c r="S57" s="130" t="s">
        <v>356</v>
      </c>
      <c r="T57" s="131" t="str">
        <f t="shared" si="56"/>
        <v>Probabilidad</v>
      </c>
      <c r="U57" s="133" t="s">
        <v>15</v>
      </c>
      <c r="V57" s="133" t="s">
        <v>9</v>
      </c>
      <c r="W57" s="134" t="str">
        <f t="shared" si="57"/>
        <v>30%</v>
      </c>
      <c r="X57" s="133" t="s">
        <v>19</v>
      </c>
      <c r="Y57" s="133" t="s">
        <v>22</v>
      </c>
      <c r="Z57" s="133" t="s">
        <v>110</v>
      </c>
      <c r="AA57" s="115">
        <f>IFERROR(IF(T57="Probabilidad",(AA56-(+AA56*W57)),IF(T57="Impacto",L57,"")),"")</f>
        <v>0.16799999999999998</v>
      </c>
      <c r="AB57" s="124" t="str">
        <f t="shared" si="58"/>
        <v>Muy Baja</v>
      </c>
      <c r="AC57" s="125">
        <f t="shared" si="59"/>
        <v>0.16799999999999998</v>
      </c>
      <c r="AD57" s="124" t="str">
        <f t="shared" si="60"/>
        <v>Menor</v>
      </c>
      <c r="AE57" s="125">
        <v>0.4</v>
      </c>
      <c r="AF57" s="126" t="str">
        <f t="shared" si="62"/>
        <v>Bajo</v>
      </c>
      <c r="AG57" s="127" t="s">
        <v>122</v>
      </c>
      <c r="AH57" s="130" t="s">
        <v>509</v>
      </c>
      <c r="AI57" s="121" t="s">
        <v>203</v>
      </c>
      <c r="AJ57" s="122">
        <v>44564</v>
      </c>
      <c r="AK57" s="122" t="s">
        <v>367</v>
      </c>
      <c r="AL57" s="130" t="s">
        <v>408</v>
      </c>
      <c r="AM57" s="121"/>
      <c r="AN57" s="231" t="s">
        <v>734</v>
      </c>
      <c r="AO57" s="231" t="s">
        <v>733</v>
      </c>
      <c r="AP57" s="232">
        <v>1</v>
      </c>
      <c r="AQ57" s="231" t="s">
        <v>732</v>
      </c>
      <c r="AR57" s="231" t="s">
        <v>731</v>
      </c>
      <c r="AS57" s="232">
        <v>1</v>
      </c>
      <c r="AT57" s="110"/>
      <c r="AU57" s="110" t="s">
        <v>625</v>
      </c>
      <c r="AV57" s="110" t="s">
        <v>646</v>
      </c>
      <c r="AW57" s="110" t="s">
        <v>649</v>
      </c>
      <c r="AX57" s="110" t="s">
        <v>649</v>
      </c>
      <c r="AY57" s="239" t="s">
        <v>785</v>
      </c>
    </row>
    <row r="58" spans="1:51" s="120" customFormat="1" ht="151.5" customHeight="1" x14ac:dyDescent="0.25">
      <c r="A58" s="371">
        <f>1+A56</f>
        <v>36</v>
      </c>
      <c r="B58" s="399" t="s">
        <v>315</v>
      </c>
      <c r="C58" s="375" t="s">
        <v>348</v>
      </c>
      <c r="D58" s="375" t="s">
        <v>409</v>
      </c>
      <c r="E58" s="339" t="s">
        <v>120</v>
      </c>
      <c r="F58" s="339" t="s">
        <v>464</v>
      </c>
      <c r="G58" s="339" t="s">
        <v>534</v>
      </c>
      <c r="H58" s="360" t="s">
        <v>540</v>
      </c>
      <c r="I58" s="339" t="s">
        <v>115</v>
      </c>
      <c r="J58" s="363">
        <v>3000</v>
      </c>
      <c r="K58" s="349" t="str">
        <f>IF(J58&lt;=0,"",IF(J58&lt;=2,"Muy Baja",IF(J58&lt;=24,"Baja",IF(J58&lt;=500,"Media",IF(J58&lt;=5000,"Alta","Muy Alta")))))</f>
        <v>Alta</v>
      </c>
      <c r="L58" s="352">
        <f>IF(K58="","",IF(K58="Muy Baja",0.2,IF(K58="Baja",0.4,IF(K58="Media",0.6,IF(K58="Alta",0.8,IF(K58="Muy Alta",1,))))))</f>
        <v>0.8</v>
      </c>
      <c r="M58" s="355" t="s">
        <v>478</v>
      </c>
      <c r="N58" s="132" t="str">
        <f ca="1">IF(NOT(ISERROR(MATCH(M58,'Tabla Impacto'!$B$221:$B$223,0))),'Tabla Impacto'!$F$223&amp;"Por favor no seleccionar los criterios de impacto(Afectación Económica o presupuestal y Pérdida Reputacional)",M58)</f>
        <v xml:space="preserve"> Entre 50 y 100 SMLMV </v>
      </c>
      <c r="O58" s="349" t="str">
        <f ca="1">IF(OR(N58='Tabla Impacto'!$C$11,N58='Tabla Impacto'!$D$11),"Leve",IF(OR(N58='Tabla Impacto'!$C$12,N58='Tabla Impacto'!$D$12),"Menor",IF(OR(N58='Tabla Impacto'!$C$13,N58='Tabla Impacto'!$D$13),"Moderado",IF(OR(N58='Tabla Impacto'!$C$14,N58='Tabla Impacto'!$D$14),"Mayor",IF(OR(N58='Tabla Impacto'!$C$15,N58='Tabla Impacto'!$D$15),"Catastrófico","")))))</f>
        <v>Moderado</v>
      </c>
      <c r="P58" s="352">
        <f ca="1">IF(O58="","",IF(O58="Leve",0.2,IF(O58="Menor",0.4,IF(O58="Moderado",0.6,IF(O58="Mayor",0.8,IF(O58="Catastrófico",1,))))))</f>
        <v>0.6</v>
      </c>
      <c r="Q58" s="357" t="str">
        <f ca="1">IF(OR(AND(K58="Muy Baja",O58="Leve"),AND(K58="Muy Baja",O58="Menor"),AND(K58="Baja",O58="Leve")),"Bajo",IF(OR(AND(K58="Muy baja",O58="Moderado"),AND(K58="Baja",O58="Menor"),AND(K58="Baja",O58="Moderado"),AND(K58="Media",O58="Leve"),AND(K58="Media",O58="Menor"),AND(K58="Media",O58="Moderado"),AND(K58="Alta",O58="Leve"),AND(K58="Alta",O58="Menor")),"Moderado",IF(OR(AND(K58="Muy Baja",O58="Mayor"),AND(K58="Baja",O58="Mayor"),AND(K58="Media",O58="Mayor"),AND(K58="Alta",O58="Moderado"),AND(K58="Alta",O58="Mayor"),AND(K58="Muy Alta",O58="Leve"),AND(K58="Muy Alta",O58="Menor"),AND(K58="Muy Alta",O58="Moderado"),AND(K58="Muy Alta",O58="Mayor")),"Alto",IF(OR(AND(K58="Muy Baja",O58="Catastrófico"),AND(K58="Baja",O58="Catastrófico"),AND(K58="Media",O58="Catastrófico"),AND(K58="Alta",O58="Catastrófico"),AND(K58="Muy Alta",O58="Catastrófico")),"Extremo",""))))</f>
        <v>Alto</v>
      </c>
      <c r="R58" s="129">
        <v>1</v>
      </c>
      <c r="S58" s="130" t="s">
        <v>357</v>
      </c>
      <c r="T58" s="131" t="str">
        <f t="shared" si="56"/>
        <v>Probabilidad</v>
      </c>
      <c r="U58" s="133" t="s">
        <v>14</v>
      </c>
      <c r="V58" s="133" t="s">
        <v>9</v>
      </c>
      <c r="W58" s="134" t="str">
        <f t="shared" si="57"/>
        <v>40%</v>
      </c>
      <c r="X58" s="133" t="s">
        <v>19</v>
      </c>
      <c r="Y58" s="133" t="s">
        <v>22</v>
      </c>
      <c r="Z58" s="133" t="s">
        <v>110</v>
      </c>
      <c r="AA58" s="115">
        <f>IFERROR(IF(T58="Probabilidad",(L58-(+L58*W58)),IF(T58="Impacto",L58,"")),"")</f>
        <v>0.48</v>
      </c>
      <c r="AB58" s="124" t="str">
        <f t="shared" si="58"/>
        <v>Media</v>
      </c>
      <c r="AC58" s="125">
        <f t="shared" si="59"/>
        <v>0.48</v>
      </c>
      <c r="AD58" s="124" t="str">
        <f t="shared" ca="1" si="60"/>
        <v>Moderado</v>
      </c>
      <c r="AE58" s="125">
        <f t="shared" ca="1" si="61"/>
        <v>0.6</v>
      </c>
      <c r="AF58" s="126" t="str">
        <f t="shared" ca="1" si="62"/>
        <v>Moderado</v>
      </c>
      <c r="AG58" s="127" t="s">
        <v>122</v>
      </c>
      <c r="AH58" s="130" t="s">
        <v>510</v>
      </c>
      <c r="AI58" s="121" t="s">
        <v>203</v>
      </c>
      <c r="AJ58" s="122">
        <v>44564</v>
      </c>
      <c r="AK58" s="122" t="s">
        <v>367</v>
      </c>
      <c r="AL58" s="130" t="s">
        <v>407</v>
      </c>
      <c r="AM58" s="121"/>
      <c r="AN58" s="231" t="s">
        <v>727</v>
      </c>
      <c r="AO58" s="231" t="s">
        <v>730</v>
      </c>
      <c r="AP58" s="232">
        <v>1</v>
      </c>
      <c r="AQ58" s="231" t="s">
        <v>729</v>
      </c>
      <c r="AR58" s="231" t="s">
        <v>728</v>
      </c>
      <c r="AS58" s="232">
        <v>1</v>
      </c>
      <c r="AT58" s="110"/>
      <c r="AU58" s="110" t="s">
        <v>625</v>
      </c>
      <c r="AV58" s="110" t="s">
        <v>646</v>
      </c>
      <c r="AW58" s="110" t="s">
        <v>649</v>
      </c>
      <c r="AX58" s="110" t="s">
        <v>649</v>
      </c>
      <c r="AY58" s="239" t="s">
        <v>785</v>
      </c>
    </row>
    <row r="59" spans="1:51" s="120" customFormat="1" ht="151.5" customHeight="1" x14ac:dyDescent="0.25">
      <c r="A59" s="371"/>
      <c r="B59" s="400"/>
      <c r="C59" s="376"/>
      <c r="D59" s="376"/>
      <c r="E59" s="362"/>
      <c r="F59" s="362"/>
      <c r="G59" s="362"/>
      <c r="H59" s="361"/>
      <c r="I59" s="362"/>
      <c r="J59" s="364"/>
      <c r="K59" s="350"/>
      <c r="L59" s="353"/>
      <c r="M59" s="356"/>
      <c r="N59" s="138"/>
      <c r="O59" s="350"/>
      <c r="P59" s="353"/>
      <c r="Q59" s="358"/>
      <c r="R59" s="129">
        <v>2</v>
      </c>
      <c r="S59" s="130" t="s">
        <v>410</v>
      </c>
      <c r="T59" s="131" t="str">
        <f t="shared" si="56"/>
        <v>Probabilidad</v>
      </c>
      <c r="U59" s="133" t="s">
        <v>14</v>
      </c>
      <c r="V59" s="133" t="s">
        <v>9</v>
      </c>
      <c r="W59" s="134" t="str">
        <f t="shared" si="57"/>
        <v>40%</v>
      </c>
      <c r="X59" s="133" t="s">
        <v>19</v>
      </c>
      <c r="Y59" s="133" t="s">
        <v>22</v>
      </c>
      <c r="Z59" s="133" t="s">
        <v>110</v>
      </c>
      <c r="AA59" s="115">
        <f>IFERROR(IF(T59="Probabilidad",(AA58-(+AA58*W59)),IF(T59="Impacto",L59,"")),"")</f>
        <v>0.28799999999999998</v>
      </c>
      <c r="AB59" s="124" t="str">
        <f t="shared" si="58"/>
        <v>Baja</v>
      </c>
      <c r="AC59" s="125">
        <f t="shared" si="59"/>
        <v>0.28799999999999998</v>
      </c>
      <c r="AD59" s="124" t="str">
        <f t="shared" si="60"/>
        <v>Menor</v>
      </c>
      <c r="AE59" s="125">
        <v>0.4</v>
      </c>
      <c r="AF59" s="126" t="str">
        <f t="shared" si="62"/>
        <v>Moderado</v>
      </c>
      <c r="AG59" s="127" t="s">
        <v>122</v>
      </c>
      <c r="AH59" s="130" t="s">
        <v>510</v>
      </c>
      <c r="AI59" s="121" t="s">
        <v>203</v>
      </c>
      <c r="AJ59" s="122">
        <v>44564</v>
      </c>
      <c r="AK59" s="122" t="s">
        <v>367</v>
      </c>
      <c r="AL59" s="130" t="s">
        <v>407</v>
      </c>
      <c r="AM59" s="121"/>
      <c r="AN59" s="231" t="s">
        <v>727</v>
      </c>
      <c r="AO59" s="231" t="s">
        <v>730</v>
      </c>
      <c r="AP59" s="232">
        <v>1</v>
      </c>
      <c r="AQ59" s="231" t="s">
        <v>729</v>
      </c>
      <c r="AR59" s="231" t="s">
        <v>728</v>
      </c>
      <c r="AS59" s="232">
        <v>1</v>
      </c>
      <c r="AT59" s="110"/>
      <c r="AU59" s="110" t="s">
        <v>625</v>
      </c>
      <c r="AV59" s="110" t="s">
        <v>646</v>
      </c>
      <c r="AW59" s="110" t="s">
        <v>649</v>
      </c>
      <c r="AX59" s="110" t="s">
        <v>649</v>
      </c>
      <c r="AY59" s="239" t="s">
        <v>785</v>
      </c>
    </row>
    <row r="60" spans="1:51" s="120" customFormat="1" ht="151.5" customHeight="1" x14ac:dyDescent="0.25">
      <c r="A60" s="371"/>
      <c r="B60" s="401"/>
      <c r="C60" s="377"/>
      <c r="D60" s="377"/>
      <c r="E60" s="340"/>
      <c r="F60" s="340"/>
      <c r="G60" s="340"/>
      <c r="H60" s="361"/>
      <c r="I60" s="362"/>
      <c r="J60" s="364"/>
      <c r="K60" s="351"/>
      <c r="L60" s="354"/>
      <c r="M60" s="356"/>
      <c r="N60" s="138"/>
      <c r="O60" s="351"/>
      <c r="P60" s="354"/>
      <c r="Q60" s="359"/>
      <c r="R60" s="129">
        <v>3</v>
      </c>
      <c r="S60" s="130" t="s">
        <v>358</v>
      </c>
      <c r="T60" s="131" t="str">
        <f t="shared" si="56"/>
        <v>Probabilidad</v>
      </c>
      <c r="U60" s="133" t="s">
        <v>14</v>
      </c>
      <c r="V60" s="133" t="s">
        <v>9</v>
      </c>
      <c r="W60" s="134" t="str">
        <f t="shared" si="57"/>
        <v>40%</v>
      </c>
      <c r="X60" s="133" t="s">
        <v>19</v>
      </c>
      <c r="Y60" s="133" t="s">
        <v>22</v>
      </c>
      <c r="Z60" s="133" t="s">
        <v>110</v>
      </c>
      <c r="AA60" s="115">
        <f>IFERROR(IF(T60="Probabilidad",(AA59-(+A59*W60)),IF(T60="Impacto",L60,"")),"")</f>
        <v>0.28799999999999998</v>
      </c>
      <c r="AB60" s="124" t="str">
        <f t="shared" si="58"/>
        <v>Baja</v>
      </c>
      <c r="AC60" s="125">
        <f t="shared" si="59"/>
        <v>0.28799999999999998</v>
      </c>
      <c r="AD60" s="124" t="str">
        <f t="shared" si="60"/>
        <v>Menor</v>
      </c>
      <c r="AE60" s="125">
        <v>0.4</v>
      </c>
      <c r="AF60" s="126" t="str">
        <f t="shared" si="62"/>
        <v>Moderado</v>
      </c>
      <c r="AG60" s="127" t="s">
        <v>122</v>
      </c>
      <c r="AH60" s="130" t="s">
        <v>510</v>
      </c>
      <c r="AI60" s="121" t="s">
        <v>203</v>
      </c>
      <c r="AJ60" s="122">
        <v>44564</v>
      </c>
      <c r="AK60" s="122" t="s">
        <v>367</v>
      </c>
      <c r="AL60" s="130" t="s">
        <v>407</v>
      </c>
      <c r="AM60" s="121"/>
      <c r="AN60" s="231" t="s">
        <v>727</v>
      </c>
      <c r="AO60" s="231" t="s">
        <v>726</v>
      </c>
      <c r="AP60" s="232">
        <v>1</v>
      </c>
      <c r="AQ60" s="231" t="s">
        <v>725</v>
      </c>
      <c r="AR60" s="231" t="s">
        <v>724</v>
      </c>
      <c r="AS60" s="232">
        <v>1</v>
      </c>
      <c r="AT60" s="110"/>
      <c r="AU60" s="110" t="s">
        <v>625</v>
      </c>
      <c r="AV60" s="110" t="s">
        <v>646</v>
      </c>
      <c r="AW60" s="110" t="s">
        <v>649</v>
      </c>
      <c r="AX60" s="110" t="s">
        <v>649</v>
      </c>
      <c r="AY60" s="239" t="s">
        <v>785</v>
      </c>
    </row>
    <row r="61" spans="1:51" s="120" customFormat="1" ht="151.5" customHeight="1" x14ac:dyDescent="0.25">
      <c r="A61" s="371">
        <f>1+A58</f>
        <v>37</v>
      </c>
      <c r="B61" s="372" t="s">
        <v>411</v>
      </c>
      <c r="C61" s="402" t="s">
        <v>412</v>
      </c>
      <c r="D61" s="375" t="s">
        <v>413</v>
      </c>
      <c r="E61" s="339" t="s">
        <v>120</v>
      </c>
      <c r="F61" s="378" t="s">
        <v>491</v>
      </c>
      <c r="G61" s="378" t="s">
        <v>414</v>
      </c>
      <c r="H61" s="360" t="s">
        <v>492</v>
      </c>
      <c r="I61" s="339" t="s">
        <v>325</v>
      </c>
      <c r="J61" s="363">
        <v>49</v>
      </c>
      <c r="K61" s="349" t="str">
        <f>IF(J61&lt;=0,"",IF(J61&lt;=2,"Muy Baja",IF(J61&lt;=24,"Baja",IF(J61&lt;=500,"Media",IF(J61&lt;=5000,"Alta","Muy Alta")))))</f>
        <v>Media</v>
      </c>
      <c r="L61" s="352">
        <f>IF(K61="","",IF(K61="Muy Baja",0.2,IF(K61="Baja",0.4,IF(K61="Media",0.6,IF(K61="Alta",0.8,IF(K61="Muy Alta",1,))))))</f>
        <v>0.6</v>
      </c>
      <c r="M61" s="355" t="s">
        <v>479</v>
      </c>
      <c r="N61" s="132" t="str">
        <f ca="1">IF(NOT(ISERROR(MATCH(M61,'Tabla Impacto'!$B$221:$B$223,0))),'Tabla Impacto'!$F$223&amp;"Por favor no seleccionar los criterios de impacto(Afectación Económica o presupuestal y Pérdida Reputacional)",M61)</f>
        <v xml:space="preserve"> El riesgo afecta la imagen de la entidad con algunos usuarios de relevancia frente al logro de los objetivos</v>
      </c>
      <c r="O61" s="349" t="str">
        <f ca="1">IF(OR(N61='Tabla Impacto'!$C$11,N61='Tabla Impacto'!$D$11),"Leve",IF(OR(N61='Tabla Impacto'!$C$12,N61='Tabla Impacto'!$D$12),"Menor",IF(OR(N61='Tabla Impacto'!$C$13,N61='Tabla Impacto'!$D$13),"Moderado",IF(OR(N61='Tabla Impacto'!$C$14,N61='Tabla Impacto'!$D$14),"Mayor",IF(OR(N61='Tabla Impacto'!$C$15,N61='Tabla Impacto'!$D$15),"Catastrófico","")))))</f>
        <v>Moderado</v>
      </c>
      <c r="P61" s="352">
        <f ca="1">IF(O61="","",IF(O61="Leve",0.2,IF(O61="Menor",0.4,IF(O61="Moderado",0.6,IF(O61="Mayor",0.8,IF(O61="Catastrófico",1,))))))</f>
        <v>0.6</v>
      </c>
      <c r="Q61" s="357" t="str">
        <f ca="1">IF(OR(AND(K61="Muy Baja",O61="Leve"),AND(K61="Muy Baja",O61="Menor"),AND(K61="Baja",O61="Leve")),"Bajo",IF(OR(AND(K61="Muy baja",O61="Moderado"),AND(K61="Baja",O61="Menor"),AND(K61="Baja",O61="Moderado"),AND(K61="Media",O61="Leve"),AND(K61="Media",O61="Menor"),AND(K61="Media",O61="Moderado"),AND(K61="Alta",O61="Leve"),AND(K61="Alta",O61="Menor")),"Moderado",IF(OR(AND(K61="Muy Baja",O61="Mayor"),AND(K61="Baja",O61="Mayor"),AND(K61="Media",O61="Mayor"),AND(K61="Alta",O61="Moderado"),AND(K61="Alta",O61="Mayor"),AND(K61="Muy Alta",O61="Leve"),AND(K61="Muy Alta",O61="Menor"),AND(K61="Muy Alta",O61="Moderado"),AND(K61="Muy Alta",O61="Mayor")),"Alto",IF(OR(AND(K61="Muy Baja",O61="Catastrófico"),AND(K61="Baja",O61="Catastrófico"),AND(K61="Media",O61="Catastrófico"),AND(K61="Alta",O61="Catastrófico"),AND(K61="Muy Alta",O61="Catastrófico")),"Extremo",""))))</f>
        <v>Moderado</v>
      </c>
      <c r="R61" s="129">
        <v>1</v>
      </c>
      <c r="S61" s="140" t="s">
        <v>493</v>
      </c>
      <c r="T61" s="131" t="str">
        <f t="shared" si="56"/>
        <v>Probabilidad</v>
      </c>
      <c r="U61" s="133" t="s">
        <v>14</v>
      </c>
      <c r="V61" s="133" t="s">
        <v>9</v>
      </c>
      <c r="W61" s="134" t="str">
        <f t="shared" si="57"/>
        <v>40%</v>
      </c>
      <c r="X61" s="133" t="s">
        <v>19</v>
      </c>
      <c r="Y61" s="133" t="s">
        <v>22</v>
      </c>
      <c r="Z61" s="133" t="s">
        <v>110</v>
      </c>
      <c r="AA61" s="115">
        <f>IFERROR(IF(T61="Probabilidad",(L61-(+L61*W61)),IF(T61="Impacto",L61,"")),"")</f>
        <v>0.36</v>
      </c>
      <c r="AB61" s="124" t="str">
        <f t="shared" si="58"/>
        <v>Baja</v>
      </c>
      <c r="AC61" s="125">
        <f t="shared" si="59"/>
        <v>0.36</v>
      </c>
      <c r="AD61" s="124" t="str">
        <f t="shared" ca="1" si="60"/>
        <v>Moderado</v>
      </c>
      <c r="AE61" s="125">
        <f t="shared" ca="1" si="61"/>
        <v>0.6</v>
      </c>
      <c r="AF61" s="126" t="str">
        <f t="shared" ca="1" si="62"/>
        <v>Moderado</v>
      </c>
      <c r="AG61" s="127" t="s">
        <v>122</v>
      </c>
      <c r="AH61" s="141" t="s">
        <v>416</v>
      </c>
      <c r="AI61" s="123" t="s">
        <v>415</v>
      </c>
      <c r="AJ61" s="122" t="s">
        <v>196</v>
      </c>
      <c r="AK61" s="122" t="s">
        <v>417</v>
      </c>
      <c r="AL61" s="128" t="s">
        <v>539</v>
      </c>
      <c r="AM61" s="121"/>
      <c r="AN61" s="231" t="s">
        <v>828</v>
      </c>
      <c r="AO61" s="231" t="s">
        <v>723</v>
      </c>
      <c r="AP61" s="232">
        <v>1</v>
      </c>
      <c r="AQ61" s="231" t="s">
        <v>829</v>
      </c>
      <c r="AR61" s="231" t="s">
        <v>830</v>
      </c>
      <c r="AS61" s="232">
        <v>1</v>
      </c>
      <c r="AT61" s="110"/>
      <c r="AU61" s="110" t="s">
        <v>625</v>
      </c>
      <c r="AV61" s="110" t="s">
        <v>646</v>
      </c>
      <c r="AW61" s="110" t="s">
        <v>649</v>
      </c>
      <c r="AX61" s="110" t="s">
        <v>649</v>
      </c>
      <c r="AY61" s="239"/>
    </row>
    <row r="62" spans="1:51" s="120" customFormat="1" ht="151.5" customHeight="1" x14ac:dyDescent="0.25">
      <c r="A62" s="371"/>
      <c r="B62" s="373"/>
      <c r="C62" s="403"/>
      <c r="D62" s="377"/>
      <c r="E62" s="340"/>
      <c r="F62" s="380"/>
      <c r="G62" s="380"/>
      <c r="H62" s="361"/>
      <c r="I62" s="362"/>
      <c r="J62" s="364"/>
      <c r="K62" s="350"/>
      <c r="L62" s="353"/>
      <c r="M62" s="356"/>
      <c r="N62" s="138"/>
      <c r="O62" s="350"/>
      <c r="P62" s="353"/>
      <c r="Q62" s="358"/>
      <c r="R62" s="129">
        <v>2</v>
      </c>
      <c r="S62" s="142" t="s">
        <v>515</v>
      </c>
      <c r="T62" s="131" t="str">
        <f t="shared" si="56"/>
        <v>Probabilidad</v>
      </c>
      <c r="U62" s="133" t="s">
        <v>15</v>
      </c>
      <c r="V62" s="133" t="s">
        <v>9</v>
      </c>
      <c r="W62" s="134" t="str">
        <f t="shared" si="57"/>
        <v>30%</v>
      </c>
      <c r="X62" s="133" t="s">
        <v>19</v>
      </c>
      <c r="Y62" s="133" t="s">
        <v>23</v>
      </c>
      <c r="Z62" s="133" t="s">
        <v>110</v>
      </c>
      <c r="AA62" s="115">
        <f>IFERROR(IF(T62="Probabilidad",(AA61-(+AA61*W62)),IF(T62="Impacto",L62,"")),"")</f>
        <v>0.252</v>
      </c>
      <c r="AB62" s="124" t="str">
        <f t="shared" si="58"/>
        <v>Baja</v>
      </c>
      <c r="AC62" s="125">
        <f t="shared" si="59"/>
        <v>0.252</v>
      </c>
      <c r="AD62" s="124" t="str">
        <f t="shared" si="60"/>
        <v>Leve</v>
      </c>
      <c r="AE62" s="125">
        <f t="shared" si="61"/>
        <v>0</v>
      </c>
      <c r="AF62" s="126" t="str">
        <f t="shared" si="62"/>
        <v>Bajo</v>
      </c>
      <c r="AG62" s="127" t="s">
        <v>122</v>
      </c>
      <c r="AH62" s="159" t="s">
        <v>494</v>
      </c>
      <c r="AI62" s="143" t="s">
        <v>203</v>
      </c>
      <c r="AJ62" s="122" t="s">
        <v>196</v>
      </c>
      <c r="AK62" s="122" t="s">
        <v>196</v>
      </c>
      <c r="AL62" s="141" t="s">
        <v>418</v>
      </c>
      <c r="AM62" s="121"/>
      <c r="AN62" s="231" t="s">
        <v>831</v>
      </c>
      <c r="AO62" s="231" t="s">
        <v>832</v>
      </c>
      <c r="AP62" s="232">
        <v>1</v>
      </c>
      <c r="AQ62" s="231" t="s">
        <v>722</v>
      </c>
      <c r="AR62" s="231" t="s">
        <v>833</v>
      </c>
      <c r="AS62" s="232">
        <v>1</v>
      </c>
      <c r="AT62" s="110"/>
      <c r="AU62" s="110" t="s">
        <v>625</v>
      </c>
      <c r="AV62" s="110" t="s">
        <v>646</v>
      </c>
      <c r="AW62" s="110" t="s">
        <v>649</v>
      </c>
      <c r="AX62" s="110" t="s">
        <v>649</v>
      </c>
      <c r="AY62" s="239"/>
    </row>
    <row r="63" spans="1:51" s="120" customFormat="1" ht="151.5" customHeight="1" x14ac:dyDescent="0.25">
      <c r="A63" s="197">
        <f>1+A61</f>
        <v>38</v>
      </c>
      <c r="B63" s="196" t="s">
        <v>411</v>
      </c>
      <c r="C63" s="209" t="s">
        <v>412</v>
      </c>
      <c r="D63" s="205" t="s">
        <v>413</v>
      </c>
      <c r="E63" s="201" t="s">
        <v>120</v>
      </c>
      <c r="F63" s="206" t="s">
        <v>495</v>
      </c>
      <c r="G63" s="206" t="s">
        <v>496</v>
      </c>
      <c r="H63" s="202" t="s">
        <v>497</v>
      </c>
      <c r="I63" s="201" t="s">
        <v>325</v>
      </c>
      <c r="J63" s="200">
        <v>60</v>
      </c>
      <c r="K63" s="198" t="str">
        <f>IF(J63&lt;=0,"",IF(J63&lt;=2,"Muy Baja",IF(J63&lt;=24,"Baja",IF(J63&lt;=500,"Media",IF(J63&lt;=5000,"Alta","Muy Alta")))))</f>
        <v>Media</v>
      </c>
      <c r="L63" s="132">
        <f>IF(K63="","",IF(K63="Muy Baja",0.2,IF(K63="Baja",0.4,IF(K63="Media",0.6,IF(K63="Alta",0.8,IF(K63="Muy Alta",1,))))))</f>
        <v>0.6</v>
      </c>
      <c r="M63" s="204" t="s">
        <v>479</v>
      </c>
      <c r="N63" s="132" t="str">
        <f ca="1">IF(NOT(ISERROR(MATCH(M63,'Tabla Impacto'!$B$221:$B$223,0))),'Tabla Impacto'!$F$223&amp;"Por favor no seleccionar los criterios de impacto(Afectación Económica o presupuestal y Pérdida Reputacional)",M63)</f>
        <v xml:space="preserve"> El riesgo afecta la imagen de la entidad con algunos usuarios de relevancia frente al logro de los objetivos</v>
      </c>
      <c r="O63" s="198" t="str">
        <f ca="1">IF(OR(N63='Tabla Impacto'!$C$11,N63='Tabla Impacto'!$D$11),"Leve",IF(OR(N63='Tabla Impacto'!$C$12,N63='Tabla Impacto'!$D$12),"Menor",IF(OR(N63='Tabla Impacto'!$C$13,N63='Tabla Impacto'!$D$13),"Moderado",IF(OR(N63='Tabla Impacto'!$C$14,N63='Tabla Impacto'!$D$14),"Mayor",IF(OR(N63='Tabla Impacto'!$C$15,N63='Tabla Impacto'!$D$15),"Catastrófico","")))))</f>
        <v>Moderado</v>
      </c>
      <c r="P63" s="132">
        <f ca="1">IF(O63="","",IF(O63="Leve",0.2,IF(O63="Menor",0.4,IF(O63="Moderado",0.6,IF(O63="Mayor",0.8,IF(O63="Catastrófico",1,))))))</f>
        <v>0.6</v>
      </c>
      <c r="Q63" s="199" t="str">
        <f ca="1">IF(OR(AND(K63="Muy Baja",O63="Leve"),AND(K63="Muy Baja",O63="Menor"),AND(K63="Baja",O63="Leve")),"Bajo",IF(OR(AND(K63="Muy baja",O63="Moderado"),AND(K63="Baja",O63="Menor"),AND(K63="Baja",O63="Moderado"),AND(K63="Media",O63="Leve"),AND(K63="Media",O63="Menor"),AND(K63="Media",O63="Moderado"),AND(K63="Alta",O63="Leve"),AND(K63="Alta",O63="Menor")),"Moderado",IF(OR(AND(K63="Muy Baja",O63="Mayor"),AND(K63="Baja",O63="Mayor"),AND(K63="Media",O63="Mayor"),AND(K63="Alta",O63="Moderado"),AND(K63="Alta",O63="Mayor"),AND(K63="Muy Alta",O63="Leve"),AND(K63="Muy Alta",O63="Menor"),AND(K63="Muy Alta",O63="Moderado"),AND(K63="Muy Alta",O63="Mayor")),"Alto",IF(OR(AND(K63="Muy Baja",O63="Catastrófico"),AND(K63="Baja",O63="Catastrófico"),AND(K63="Media",O63="Catastrófico"),AND(K63="Alta",O63="Catastrófico"),AND(K63="Muy Alta",O63="Catastrófico")),"Extremo",""))))</f>
        <v>Moderado</v>
      </c>
      <c r="R63" s="129">
        <v>1</v>
      </c>
      <c r="S63" s="130" t="s">
        <v>504</v>
      </c>
      <c r="T63" s="131" t="str">
        <f t="shared" ref="T63:T75" si="63">IF(OR(U63="Preventivo",U63="Detectivo"),"Probabilidad",IF(U63="Correctivo","Impacto",""))</f>
        <v>Probabilidad</v>
      </c>
      <c r="U63" s="133" t="s">
        <v>15</v>
      </c>
      <c r="V63" s="133" t="s">
        <v>9</v>
      </c>
      <c r="W63" s="134" t="str">
        <f t="shared" ref="W63:W75" si="64">IF(AND(U63="Preventivo",V63="Automático"),"50%",IF(AND(U63="Preventivo",V63="Manual"),"40%",IF(AND(U63="Detectivo",V63="Automático"),"40%",IF(AND(U63="Detectivo",V63="Manual"),"30%",IF(AND(U63="Correctivo",V63="Automático"),"35%",IF(AND(U63="Correctivo",V63="Manual"),"25%",""))))))</f>
        <v>30%</v>
      </c>
      <c r="X63" s="133" t="s">
        <v>20</v>
      </c>
      <c r="Y63" s="133" t="s">
        <v>23</v>
      </c>
      <c r="Z63" s="133" t="s">
        <v>111</v>
      </c>
      <c r="AA63" s="115">
        <f t="shared" ref="AA63:AA75" si="65">IFERROR(IF(T63="Probabilidad",(L63-(+L63*W63)),IF(T63="Impacto",L63,"")),"")</f>
        <v>0.42</v>
      </c>
      <c r="AB63" s="124" t="str">
        <f t="shared" ref="AB63:AB75" si="66">IFERROR(IF(AA63="","",IF(AA63&lt;=0.2,"Muy Baja",IF(AA63&lt;=0.4,"Baja",IF(AA63&lt;=0.6,"Media",IF(AA63&lt;=0.8,"Alta","Muy Alta"))))),"")</f>
        <v>Media</v>
      </c>
      <c r="AC63" s="125">
        <f t="shared" ref="AC63:AC75" si="67">+AA63</f>
        <v>0.42</v>
      </c>
      <c r="AD63" s="124" t="str">
        <f t="shared" ref="AD63:AD75" ca="1" si="68">IFERROR(IF(AE63="","",IF(AE63&lt;=0.2,"Leve",IF(AE63&lt;=0.4,"Menor",IF(AE63&lt;=0.6,"Moderado",IF(AE63&lt;=0.8,"Mayor","Catastrófico"))))),"")</f>
        <v>Moderado</v>
      </c>
      <c r="AE63" s="125">
        <f t="shared" ref="AE63:AE75" ca="1" si="69">IFERROR(IF(T63="Impacto",(P63-(+P63*W63)),IF(T63="Probabilidad",P63,"")),"")</f>
        <v>0.6</v>
      </c>
      <c r="AF63" s="126" t="str">
        <f t="shared" ref="AF63:AF75" ca="1" si="70">IFERROR(IF(OR(AND(AB63="Muy Baja",AD63="Leve"),AND(AB63="Muy Baja",AD63="Menor"),AND(AB63="Baja",AD63="Leve")),"Bajo",IF(OR(AND(AB63="Muy baja",AD63="Moderado"),AND(AB63="Baja",AD63="Menor"),AND(AB63="Baja",AD63="Moderado"),AND(AB63="Media",AD63="Leve"),AND(AB63="Media",AD63="Menor"),AND(AB63="Media",AD63="Moderado"),AND(AB63="Alta",AD63="Leve"),AND(AB63="Alta",AD63="Menor")),"Moderado",IF(OR(AND(AB63="Muy Baja",AD63="Mayor"),AND(AB63="Baja",AD63="Mayor"),AND(AB63="Media",AD63="Mayor"),AND(AB63="Alta",AD63="Moderado"),AND(AB63="Alta",AD63="Mayor"),AND(AB63="Muy Alta",AD63="Leve"),AND(AB63="Muy Alta",AD63="Menor"),AND(AB63="Muy Alta",AD63="Moderado"),AND(AB63="Muy Alta",AD63="Mayor")),"Alto",IF(OR(AND(AB63="Muy Baja",AD63="Catastrófico"),AND(AB63="Baja",AD63="Catastrófico"),AND(AB63="Media",AD63="Catastrófico"),AND(AB63="Alta",AD63="Catastrófico"),AND(AB63="Muy Alta",AD63="Catastrófico")),"Extremo","")))),"")</f>
        <v>Moderado</v>
      </c>
      <c r="AG63" s="127" t="s">
        <v>122</v>
      </c>
      <c r="AH63" s="130" t="s">
        <v>498</v>
      </c>
      <c r="AI63" s="121" t="s">
        <v>415</v>
      </c>
      <c r="AJ63" s="122" t="s">
        <v>196</v>
      </c>
      <c r="AK63" s="122" t="s">
        <v>196</v>
      </c>
      <c r="AL63" s="130" t="s">
        <v>419</v>
      </c>
      <c r="AM63" s="121"/>
      <c r="AN63" s="231" t="s">
        <v>834</v>
      </c>
      <c r="AO63" s="231" t="s">
        <v>835</v>
      </c>
      <c r="AP63" s="232">
        <v>1</v>
      </c>
      <c r="AQ63" s="231" t="s">
        <v>836</v>
      </c>
      <c r="AR63" s="231" t="s">
        <v>837</v>
      </c>
      <c r="AS63" s="232">
        <v>1</v>
      </c>
      <c r="AT63" s="110"/>
      <c r="AU63" s="110" t="s">
        <v>625</v>
      </c>
      <c r="AV63" s="110" t="s">
        <v>646</v>
      </c>
      <c r="AW63" s="110" t="s">
        <v>649</v>
      </c>
      <c r="AX63" s="110" t="s">
        <v>649</v>
      </c>
      <c r="AY63" s="239"/>
    </row>
    <row r="64" spans="1:51" s="120" customFormat="1" ht="151.5" customHeight="1" x14ac:dyDescent="0.25">
      <c r="A64" s="197">
        <f>1+A63</f>
        <v>39</v>
      </c>
      <c r="B64" s="196" t="s">
        <v>411</v>
      </c>
      <c r="C64" s="209" t="s">
        <v>412</v>
      </c>
      <c r="D64" s="205" t="s">
        <v>413</v>
      </c>
      <c r="E64" s="201" t="s">
        <v>120</v>
      </c>
      <c r="F64" s="206" t="s">
        <v>420</v>
      </c>
      <c r="G64" s="201" t="s">
        <v>488</v>
      </c>
      <c r="H64" s="210" t="s">
        <v>489</v>
      </c>
      <c r="I64" s="201" t="s">
        <v>116</v>
      </c>
      <c r="J64" s="200">
        <v>13</v>
      </c>
      <c r="K64" s="198" t="str">
        <f>IF(J64&lt;=0,"",IF(J64&lt;=2,"Muy Baja",IF(J64&lt;=24,"Baja",IF(J64&lt;=500,"Media",IF(J64&lt;=5000,"Alta","Muy Alta")))))</f>
        <v>Baja</v>
      </c>
      <c r="L64" s="132">
        <f>IF(K64="","",IF(K64="Muy Baja",0.2,IF(K64="Baja",0.4,IF(K64="Media",0.6,IF(K64="Alta",0.8,IF(K64="Muy Alta",1,))))))</f>
        <v>0.4</v>
      </c>
      <c r="M64" s="204" t="s">
        <v>479</v>
      </c>
      <c r="N64" s="132" t="str">
        <f ca="1">IF(NOT(ISERROR(MATCH(M64,'Tabla Impacto'!$B$221:$B$223,0))),'Tabla Impacto'!$F$223&amp;"Por favor no seleccionar los criterios de impacto(Afectación Económica o presupuestal y Pérdida Reputacional)",M64)</f>
        <v xml:space="preserve"> El riesgo afecta la imagen de la entidad con algunos usuarios de relevancia frente al logro de los objetivos</v>
      </c>
      <c r="O64" s="198" t="str">
        <f ca="1">IF(OR(N64='Tabla Impacto'!$C$11,N64='Tabla Impacto'!$D$11),"Leve",IF(OR(N64='Tabla Impacto'!$C$12,N64='Tabla Impacto'!$D$12),"Menor",IF(OR(N64='Tabla Impacto'!$C$13,N64='Tabla Impacto'!$D$13),"Moderado",IF(OR(N64='Tabla Impacto'!$C$14,N64='Tabla Impacto'!$D$14),"Mayor",IF(OR(N64='Tabla Impacto'!$C$15,N64='Tabla Impacto'!$D$15),"Catastrófico","")))))</f>
        <v>Moderado</v>
      </c>
      <c r="P64" s="132">
        <f ca="1">IF(O64="","",IF(O64="Leve",0.2,IF(O64="Menor",0.4,IF(O64="Moderado",0.6,IF(O64="Mayor",0.8,IF(O64="Catastrófico",1,))))))</f>
        <v>0.6</v>
      </c>
      <c r="Q64" s="199" t="str">
        <f ca="1">IF(OR(AND(K64="Muy Baja",O64="Leve"),AND(K64="Muy Baja",O64="Menor"),AND(K64="Baja",O64="Leve")),"Bajo",IF(OR(AND(K64="Muy baja",O64="Moderado"),AND(K64="Baja",O64="Menor"),AND(K64="Baja",O64="Moderado"),AND(K64="Media",O64="Leve"),AND(K64="Media",O64="Menor"),AND(K64="Media",O64="Moderado"),AND(K64="Alta",O64="Leve"),AND(K64="Alta",O64="Menor")),"Moderado",IF(OR(AND(K64="Muy Baja",O64="Mayor"),AND(K64="Baja",O64="Mayor"),AND(K64="Media",O64="Mayor"),AND(K64="Alta",O64="Moderado"),AND(K64="Alta",O64="Mayor"),AND(K64="Muy Alta",O64="Leve"),AND(K64="Muy Alta",O64="Menor"),AND(K64="Muy Alta",O64="Moderado"),AND(K64="Muy Alta",O64="Mayor")),"Alto",IF(OR(AND(K64="Muy Baja",O64="Catastrófico"),AND(K64="Baja",O64="Catastrófico"),AND(K64="Media",O64="Catastrófico"),AND(K64="Alta",O64="Catastrófico"),AND(K64="Muy Alta",O64="Catastrófico")),"Extremo",""))))</f>
        <v>Moderado</v>
      </c>
      <c r="R64" s="129">
        <v>1</v>
      </c>
      <c r="S64" s="144" t="s">
        <v>499</v>
      </c>
      <c r="T64" s="131" t="str">
        <f t="shared" si="63"/>
        <v>Probabilidad</v>
      </c>
      <c r="U64" s="133" t="s">
        <v>15</v>
      </c>
      <c r="V64" s="133" t="s">
        <v>9</v>
      </c>
      <c r="W64" s="134" t="str">
        <f t="shared" si="64"/>
        <v>30%</v>
      </c>
      <c r="X64" s="133" t="s">
        <v>20</v>
      </c>
      <c r="Y64" s="133" t="s">
        <v>22</v>
      </c>
      <c r="Z64" s="133" t="s">
        <v>110</v>
      </c>
      <c r="AA64" s="115">
        <f t="shared" si="65"/>
        <v>0.28000000000000003</v>
      </c>
      <c r="AB64" s="124" t="str">
        <f t="shared" si="66"/>
        <v>Baja</v>
      </c>
      <c r="AC64" s="125">
        <f t="shared" si="67"/>
        <v>0.28000000000000003</v>
      </c>
      <c r="AD64" s="124" t="str">
        <f t="shared" ca="1" si="68"/>
        <v>Moderado</v>
      </c>
      <c r="AE64" s="125">
        <f t="shared" ca="1" si="69"/>
        <v>0.6</v>
      </c>
      <c r="AF64" s="126" t="str">
        <f t="shared" ca="1" si="70"/>
        <v>Moderado</v>
      </c>
      <c r="AG64" s="127" t="s">
        <v>122</v>
      </c>
      <c r="AH64" s="130" t="s">
        <v>500</v>
      </c>
      <c r="AI64" s="121" t="s">
        <v>212</v>
      </c>
      <c r="AJ64" s="122" t="s">
        <v>196</v>
      </c>
      <c r="AK64" s="122" t="s">
        <v>196</v>
      </c>
      <c r="AL64" s="130" t="s">
        <v>421</v>
      </c>
      <c r="AM64" s="121"/>
      <c r="AN64" s="231" t="s">
        <v>838</v>
      </c>
      <c r="AO64" s="231" t="s">
        <v>839</v>
      </c>
      <c r="AP64" s="232">
        <v>0.8</v>
      </c>
      <c r="AQ64" s="231" t="s">
        <v>840</v>
      </c>
      <c r="AR64" s="231" t="s">
        <v>841</v>
      </c>
      <c r="AS64" s="232">
        <v>0.8</v>
      </c>
      <c r="AT64" s="110"/>
      <c r="AU64" s="110" t="s">
        <v>625</v>
      </c>
      <c r="AV64" s="110" t="s">
        <v>646</v>
      </c>
      <c r="AW64" s="110" t="s">
        <v>649</v>
      </c>
      <c r="AX64" s="110" t="s">
        <v>649</v>
      </c>
      <c r="AY64" s="245" t="s">
        <v>842</v>
      </c>
    </row>
    <row r="65" spans="1:51" s="120" customFormat="1" ht="151.5" customHeight="1" x14ac:dyDescent="0.25">
      <c r="A65" s="371">
        <f>1+A64</f>
        <v>40</v>
      </c>
      <c r="B65" s="372" t="s">
        <v>316</v>
      </c>
      <c r="C65" s="375" t="s">
        <v>317</v>
      </c>
      <c r="D65" s="375" t="s">
        <v>318</v>
      </c>
      <c r="E65" s="339" t="s">
        <v>120</v>
      </c>
      <c r="F65" s="378" t="s">
        <v>467</v>
      </c>
      <c r="G65" s="339" t="s">
        <v>422</v>
      </c>
      <c r="H65" s="360" t="s">
        <v>423</v>
      </c>
      <c r="I65" s="339" t="s">
        <v>115</v>
      </c>
      <c r="J65" s="363">
        <v>53</v>
      </c>
      <c r="K65" s="349" t="str">
        <f>IF(J65&lt;=0,"",IF(J65&lt;=2,"Muy Baja",IF(J65&lt;=24,"Baja",IF(J65&lt;=500,"Media",IF(J65&lt;=5000,"Alta","Muy Alta")))))</f>
        <v>Media</v>
      </c>
      <c r="L65" s="352">
        <f>IF(K65="","",IF(K65="Muy Baja",0.2,IF(K65="Baja",0.4,IF(K65="Media",0.6,IF(K65="Alta",0.8,IF(K65="Muy Alta",1,))))))</f>
        <v>0.6</v>
      </c>
      <c r="M65" s="355" t="s">
        <v>486</v>
      </c>
      <c r="N65" s="132" t="str">
        <f ca="1">IF(NOT(ISERROR(MATCH(M65,'Tabla Impacto'!$B$221:$B$223,0))),'Tabla Impacto'!$F$223&amp;"Por favor no seleccionar los criterios de impacto(Afectación Económica o presupuestal y Pérdida Reputacional)",M65)</f>
        <v xml:space="preserve"> El riesgo afecta la imagen de la entidad con efecto publicitario sostenido a nivel de sector administrativo, nivel departamental o municipal</v>
      </c>
      <c r="O65" s="349" t="str">
        <f ca="1">IF(OR(N65='Tabla Impacto'!$C$11,N65='Tabla Impacto'!$D$11),"Leve",IF(OR(N65='Tabla Impacto'!$C$12,N65='Tabla Impacto'!$D$12),"Menor",IF(OR(N65='Tabla Impacto'!$C$13,N65='Tabla Impacto'!$D$13),"Moderado",IF(OR(N65='Tabla Impacto'!$C$14,N65='Tabla Impacto'!$D$14),"Mayor",IF(OR(N65='Tabla Impacto'!$C$15,N65='Tabla Impacto'!$D$15),"Catastrófico","")))))</f>
        <v>Mayor</v>
      </c>
      <c r="P65" s="352">
        <f ca="1">IF(O65="","",IF(O65="Leve",0.2,IF(O65="Menor",0.4,IF(O65="Moderado",0.6,IF(O65="Mayor",0.8,IF(O65="Catastrófico",1,))))))</f>
        <v>0.8</v>
      </c>
      <c r="Q65" s="357" t="str">
        <f ca="1">IF(OR(AND(K65="Muy Baja",O65="Leve"),AND(K65="Muy Baja",O65="Menor"),AND(K65="Baja",O65="Leve")),"Bajo",IF(OR(AND(K65="Muy baja",O65="Moderado"),AND(K65="Baja",O65="Menor"),AND(K65="Baja",O65="Moderado"),AND(K65="Media",O65="Leve"),AND(K65="Media",O65="Menor"),AND(K65="Media",O65="Moderado"),AND(K65="Alta",O65="Leve"),AND(K65="Alta",O65="Menor")),"Moderado",IF(OR(AND(K65="Muy Baja",O65="Mayor"),AND(K65="Baja",O65="Mayor"),AND(K65="Media",O65="Mayor"),AND(K65="Alta",O65="Moderado"),AND(K65="Alta",O65="Mayor"),AND(K65="Muy Alta",O65="Leve"),AND(K65="Muy Alta",O65="Menor"),AND(K65="Muy Alta",O65="Moderado"),AND(K65="Muy Alta",O65="Mayor")),"Alto",IF(OR(AND(K65="Muy Baja",O65="Catastrófico"),AND(K65="Baja",O65="Catastrófico"),AND(K65="Media",O65="Catastrófico"),AND(K65="Alta",O65="Catastrófico"),AND(K65="Muy Alta",O65="Catastrófico")),"Extremo",""))))</f>
        <v>Alto</v>
      </c>
      <c r="R65" s="129">
        <v>1</v>
      </c>
      <c r="S65" s="130" t="s">
        <v>468</v>
      </c>
      <c r="T65" s="131" t="str">
        <f t="shared" si="63"/>
        <v>Probabilidad</v>
      </c>
      <c r="U65" s="133" t="s">
        <v>15</v>
      </c>
      <c r="V65" s="133" t="s">
        <v>9</v>
      </c>
      <c r="W65" s="134" t="str">
        <f t="shared" si="64"/>
        <v>30%</v>
      </c>
      <c r="X65" s="133" t="s">
        <v>19</v>
      </c>
      <c r="Y65" s="133" t="s">
        <v>22</v>
      </c>
      <c r="Z65" s="133" t="s">
        <v>110</v>
      </c>
      <c r="AA65" s="115">
        <f t="shared" si="65"/>
        <v>0.42</v>
      </c>
      <c r="AB65" s="124" t="str">
        <f t="shared" si="66"/>
        <v>Media</v>
      </c>
      <c r="AC65" s="125">
        <f t="shared" si="67"/>
        <v>0.42</v>
      </c>
      <c r="AD65" s="124" t="str">
        <f t="shared" ca="1" si="68"/>
        <v>Mayor</v>
      </c>
      <c r="AE65" s="125">
        <f t="shared" ca="1" si="69"/>
        <v>0.8</v>
      </c>
      <c r="AF65" s="126" t="str">
        <f t="shared" ca="1" si="70"/>
        <v>Alto</v>
      </c>
      <c r="AG65" s="127" t="s">
        <v>122</v>
      </c>
      <c r="AH65" s="130" t="s">
        <v>470</v>
      </c>
      <c r="AI65" s="123" t="s">
        <v>258</v>
      </c>
      <c r="AJ65" s="122">
        <v>44562</v>
      </c>
      <c r="AK65" s="122" t="s">
        <v>367</v>
      </c>
      <c r="AL65" s="130" t="s">
        <v>469</v>
      </c>
      <c r="AM65" s="121"/>
      <c r="AN65" s="231" t="s">
        <v>784</v>
      </c>
      <c r="AO65" s="231" t="s">
        <v>843</v>
      </c>
      <c r="AP65" s="232">
        <v>1</v>
      </c>
      <c r="AQ65" s="231" t="s">
        <v>758</v>
      </c>
      <c r="AR65" s="231" t="s">
        <v>759</v>
      </c>
      <c r="AS65" s="232">
        <v>1</v>
      </c>
      <c r="AT65" s="110"/>
      <c r="AU65" s="110" t="s">
        <v>625</v>
      </c>
      <c r="AV65" s="110" t="s">
        <v>646</v>
      </c>
      <c r="AW65" s="110" t="s">
        <v>649</v>
      </c>
      <c r="AX65" s="110" t="s">
        <v>649</v>
      </c>
      <c r="AY65" s="239" t="s">
        <v>785</v>
      </c>
    </row>
    <row r="66" spans="1:51" s="120" customFormat="1" ht="151.5" customHeight="1" x14ac:dyDescent="0.25">
      <c r="A66" s="371"/>
      <c r="B66" s="373"/>
      <c r="C66" s="376"/>
      <c r="D66" s="376"/>
      <c r="E66" s="362"/>
      <c r="F66" s="379"/>
      <c r="G66" s="362"/>
      <c r="H66" s="361"/>
      <c r="I66" s="362"/>
      <c r="J66" s="364"/>
      <c r="K66" s="350"/>
      <c r="L66" s="353"/>
      <c r="M66" s="356"/>
      <c r="N66" s="138"/>
      <c r="O66" s="350"/>
      <c r="P66" s="353"/>
      <c r="Q66" s="358"/>
      <c r="R66" s="129">
        <v>2</v>
      </c>
      <c r="S66" s="130" t="s">
        <v>501</v>
      </c>
      <c r="T66" s="131" t="str">
        <f t="shared" si="63"/>
        <v>Probabilidad</v>
      </c>
      <c r="U66" s="133" t="s">
        <v>14</v>
      </c>
      <c r="V66" s="133" t="s">
        <v>9</v>
      </c>
      <c r="W66" s="134" t="str">
        <f t="shared" si="64"/>
        <v>40%</v>
      </c>
      <c r="X66" s="133" t="s">
        <v>19</v>
      </c>
      <c r="Y66" s="133" t="s">
        <v>22</v>
      </c>
      <c r="Z66" s="133" t="s">
        <v>110</v>
      </c>
      <c r="AA66" s="115">
        <f>IFERROR(IF(T66="Probabilidad",(AA65-(+AA65*W66)),IF(T66="Impacto",L66,"")),"")</f>
        <v>0.252</v>
      </c>
      <c r="AB66" s="124" t="str">
        <f t="shared" si="66"/>
        <v>Baja</v>
      </c>
      <c r="AC66" s="125">
        <f t="shared" si="67"/>
        <v>0.252</v>
      </c>
      <c r="AD66" s="124" t="str">
        <f t="shared" si="68"/>
        <v>Mayor</v>
      </c>
      <c r="AE66" s="125">
        <v>0.8</v>
      </c>
      <c r="AF66" s="126" t="str">
        <f t="shared" si="70"/>
        <v>Alto</v>
      </c>
      <c r="AG66" s="127" t="s">
        <v>122</v>
      </c>
      <c r="AH66" s="130" t="s">
        <v>502</v>
      </c>
      <c r="AI66" s="121" t="s">
        <v>203</v>
      </c>
      <c r="AJ66" s="122">
        <v>44562</v>
      </c>
      <c r="AK66" s="122" t="s">
        <v>367</v>
      </c>
      <c r="AL66" s="130" t="s">
        <v>469</v>
      </c>
      <c r="AM66" s="121"/>
      <c r="AN66" s="231" t="s">
        <v>844</v>
      </c>
      <c r="AO66" s="231" t="s">
        <v>845</v>
      </c>
      <c r="AP66" s="232">
        <v>1</v>
      </c>
      <c r="AQ66" s="231" t="s">
        <v>846</v>
      </c>
      <c r="AR66" s="231" t="s">
        <v>760</v>
      </c>
      <c r="AS66" s="232">
        <v>1</v>
      </c>
      <c r="AT66" s="110"/>
      <c r="AU66" s="110" t="s">
        <v>625</v>
      </c>
      <c r="AV66" s="110" t="s">
        <v>646</v>
      </c>
      <c r="AW66" s="110" t="s">
        <v>649</v>
      </c>
      <c r="AX66" s="110" t="s">
        <v>649</v>
      </c>
      <c r="AY66" s="239" t="s">
        <v>785</v>
      </c>
    </row>
    <row r="67" spans="1:51" s="120" customFormat="1" ht="151.5" customHeight="1" x14ac:dyDescent="0.25">
      <c r="A67" s="371"/>
      <c r="B67" s="374"/>
      <c r="C67" s="377"/>
      <c r="D67" s="377"/>
      <c r="E67" s="340"/>
      <c r="F67" s="380"/>
      <c r="G67" s="340"/>
      <c r="H67" s="361"/>
      <c r="I67" s="362"/>
      <c r="J67" s="364"/>
      <c r="K67" s="351"/>
      <c r="L67" s="354"/>
      <c r="M67" s="356"/>
      <c r="N67" s="138"/>
      <c r="O67" s="351"/>
      <c r="P67" s="354"/>
      <c r="Q67" s="359"/>
      <c r="R67" s="129">
        <v>3</v>
      </c>
      <c r="S67" s="130" t="s">
        <v>321</v>
      </c>
      <c r="T67" s="131" t="str">
        <f t="shared" si="63"/>
        <v>Probabilidad</v>
      </c>
      <c r="U67" s="133" t="s">
        <v>14</v>
      </c>
      <c r="V67" s="133" t="s">
        <v>9</v>
      </c>
      <c r="W67" s="134" t="str">
        <f t="shared" si="64"/>
        <v>40%</v>
      </c>
      <c r="X67" s="133" t="s">
        <v>19</v>
      </c>
      <c r="Y67" s="133" t="s">
        <v>22</v>
      </c>
      <c r="Z67" s="133" t="s">
        <v>110</v>
      </c>
      <c r="AA67" s="115">
        <f>IFERROR(IF(T67="Probabilidad",(AA66-(+AA66*W67)),IF(T67="Impacto",L67,"")),"")</f>
        <v>0.1512</v>
      </c>
      <c r="AB67" s="124" t="str">
        <f t="shared" si="66"/>
        <v>Muy Baja</v>
      </c>
      <c r="AC67" s="125">
        <f t="shared" si="67"/>
        <v>0.1512</v>
      </c>
      <c r="AD67" s="124" t="str">
        <f t="shared" si="68"/>
        <v>Mayor</v>
      </c>
      <c r="AE67" s="125">
        <v>0.8</v>
      </c>
      <c r="AF67" s="126" t="str">
        <f t="shared" si="70"/>
        <v>Alto</v>
      </c>
      <c r="AG67" s="127" t="s">
        <v>122</v>
      </c>
      <c r="AH67" s="130" t="s">
        <v>502</v>
      </c>
      <c r="AI67" s="121" t="s">
        <v>203</v>
      </c>
      <c r="AJ67" s="122">
        <v>44562</v>
      </c>
      <c r="AK67" s="122" t="s">
        <v>367</v>
      </c>
      <c r="AL67" s="130" t="s">
        <v>469</v>
      </c>
      <c r="AM67" s="121"/>
      <c r="AN67" s="231" t="s">
        <v>847</v>
      </c>
      <c r="AO67" s="231" t="s">
        <v>847</v>
      </c>
      <c r="AP67" s="232">
        <v>1</v>
      </c>
      <c r="AQ67" s="231" t="s">
        <v>761</v>
      </c>
      <c r="AR67" s="231" t="s">
        <v>760</v>
      </c>
      <c r="AS67" s="232">
        <v>1</v>
      </c>
      <c r="AT67" s="110"/>
      <c r="AU67" s="110" t="s">
        <v>625</v>
      </c>
      <c r="AV67" s="110" t="s">
        <v>646</v>
      </c>
      <c r="AW67" s="110" t="s">
        <v>649</v>
      </c>
      <c r="AX67" s="110" t="s">
        <v>649</v>
      </c>
      <c r="AY67" s="239" t="s">
        <v>785</v>
      </c>
    </row>
    <row r="68" spans="1:51" s="120" customFormat="1" ht="151.5" customHeight="1" x14ac:dyDescent="0.25">
      <c r="A68" s="371">
        <f>1+A65</f>
        <v>41</v>
      </c>
      <c r="B68" s="372" t="s">
        <v>316</v>
      </c>
      <c r="C68" s="375" t="s">
        <v>317</v>
      </c>
      <c r="D68" s="375" t="s">
        <v>318</v>
      </c>
      <c r="E68" s="339" t="s">
        <v>120</v>
      </c>
      <c r="F68" s="378" t="s">
        <v>322</v>
      </c>
      <c r="G68" s="378" t="s">
        <v>425</v>
      </c>
      <c r="H68" s="360" t="s">
        <v>344</v>
      </c>
      <c r="I68" s="339" t="s">
        <v>325</v>
      </c>
      <c r="J68" s="363">
        <v>56</v>
      </c>
      <c r="K68" s="349" t="str">
        <f>IF(J68&lt;=0,"",IF(J68&lt;=2,"Muy Baja",IF(J68&lt;=24,"Baja",IF(J68&lt;=500,"Media",IF(J68&lt;=5000,"Alta","Muy Alta")))))</f>
        <v>Media</v>
      </c>
      <c r="L68" s="352">
        <f>IF(K68="","",IF(K68="Muy Baja",0.2,IF(K68="Baja",0.4,IF(K68="Media",0.6,IF(K68="Alta",0.8,IF(K68="Muy Alta",1,))))))</f>
        <v>0.6</v>
      </c>
      <c r="M68" s="355" t="s">
        <v>479</v>
      </c>
      <c r="N68" s="132" t="str">
        <f ca="1">IF(NOT(ISERROR(MATCH(M68,'Tabla Impacto'!$B$221:$B$223,0))),'Tabla Impacto'!$F$223&amp;"Por favor no seleccionar los criterios de impacto(Afectación Económica o presupuestal y Pérdida Reputacional)",M68)</f>
        <v xml:space="preserve"> El riesgo afecta la imagen de la entidad con algunos usuarios de relevancia frente al logro de los objetivos</v>
      </c>
      <c r="O68" s="349" t="str">
        <f ca="1">IF(OR(N68='Tabla Impacto'!$C$11,N68='Tabla Impacto'!$D$11),"Leve",IF(OR(N68='Tabla Impacto'!$C$12,N68='Tabla Impacto'!$D$12),"Menor",IF(OR(N68='Tabla Impacto'!$C$13,N68='Tabla Impacto'!$D$13),"Moderado",IF(OR(N68='Tabla Impacto'!$C$14,N68='Tabla Impacto'!$D$14),"Mayor",IF(OR(N68='Tabla Impacto'!$C$15,N68='Tabla Impacto'!$D$15),"Catastrófico","")))))</f>
        <v>Moderado</v>
      </c>
      <c r="P68" s="352">
        <f ca="1">IF(O68="","",IF(O68="Leve",0.2,IF(O68="Menor",0.4,IF(O68="Moderado",0.6,IF(O68="Mayor",0.8,IF(O68="Catastrófico",1,))))))</f>
        <v>0.6</v>
      </c>
      <c r="Q68" s="357" t="str">
        <f ca="1">IF(OR(AND(K68="Muy Baja",O68="Leve"),AND(K68="Muy Baja",O68="Menor"),AND(K68="Baja",O68="Leve")),"Bajo",IF(OR(AND(K68="Muy baja",O68="Moderado"),AND(K68="Baja",O68="Menor"),AND(K68="Baja",O68="Moderado"),AND(K68="Media",O68="Leve"),AND(K68="Media",O68="Menor"),AND(K68="Media",O68="Moderado"),AND(K68="Alta",O68="Leve"),AND(K68="Alta",O68="Menor")),"Moderado",IF(OR(AND(K68="Muy Baja",O68="Mayor"),AND(K68="Baja",O68="Mayor"),AND(K68="Media",O68="Mayor"),AND(K68="Alta",O68="Moderado"),AND(K68="Alta",O68="Mayor"),AND(K68="Muy Alta",O68="Leve"),AND(K68="Muy Alta",O68="Menor"),AND(K68="Muy Alta",O68="Moderado"),AND(K68="Muy Alta",O68="Mayor")),"Alto",IF(OR(AND(K68="Muy Baja",O68="Catastrófico"),AND(K68="Baja",O68="Catastrófico"),AND(K68="Media",O68="Catastrófico"),AND(K68="Alta",O68="Catastrófico"),AND(K68="Muy Alta",O68="Catastrófico")),"Extremo",""))))</f>
        <v>Moderado</v>
      </c>
      <c r="R68" s="129">
        <v>1</v>
      </c>
      <c r="S68" s="130" t="s">
        <v>319</v>
      </c>
      <c r="T68" s="131" t="str">
        <f t="shared" si="63"/>
        <v>Probabilidad</v>
      </c>
      <c r="U68" s="133" t="s">
        <v>15</v>
      </c>
      <c r="V68" s="133" t="s">
        <v>9</v>
      </c>
      <c r="W68" s="134" t="str">
        <f t="shared" si="64"/>
        <v>30%</v>
      </c>
      <c r="X68" s="133" t="s">
        <v>20</v>
      </c>
      <c r="Y68" s="133" t="s">
        <v>23</v>
      </c>
      <c r="Z68" s="133" t="s">
        <v>111</v>
      </c>
      <c r="AA68" s="115">
        <f t="shared" si="65"/>
        <v>0.42</v>
      </c>
      <c r="AB68" s="124" t="str">
        <f t="shared" si="66"/>
        <v>Media</v>
      </c>
      <c r="AC68" s="125">
        <f t="shared" si="67"/>
        <v>0.42</v>
      </c>
      <c r="AD68" s="124" t="str">
        <f t="shared" ca="1" si="68"/>
        <v>Moderado</v>
      </c>
      <c r="AE68" s="125">
        <f t="shared" ca="1" si="69"/>
        <v>0.6</v>
      </c>
      <c r="AF68" s="126" t="str">
        <f t="shared" ca="1" si="70"/>
        <v>Moderado</v>
      </c>
      <c r="AG68" s="127" t="s">
        <v>122</v>
      </c>
      <c r="AH68" s="130" t="s">
        <v>323</v>
      </c>
      <c r="AI68" s="123" t="s">
        <v>212</v>
      </c>
      <c r="AJ68" s="122" t="s">
        <v>417</v>
      </c>
      <c r="AK68" s="122" t="s">
        <v>417</v>
      </c>
      <c r="AL68" s="130" t="s">
        <v>471</v>
      </c>
      <c r="AM68" s="121"/>
      <c r="AN68" s="231" t="s">
        <v>762</v>
      </c>
      <c r="AO68" s="231" t="s">
        <v>763</v>
      </c>
      <c r="AP68" s="232">
        <v>1</v>
      </c>
      <c r="AQ68" s="231" t="s">
        <v>764</v>
      </c>
      <c r="AR68" s="231" t="s">
        <v>765</v>
      </c>
      <c r="AS68" s="232">
        <v>1</v>
      </c>
      <c r="AT68" s="110"/>
      <c r="AU68" s="110" t="s">
        <v>625</v>
      </c>
      <c r="AV68" s="110" t="s">
        <v>646</v>
      </c>
      <c r="AW68" s="110" t="s">
        <v>649</v>
      </c>
      <c r="AX68" s="110" t="s">
        <v>649</v>
      </c>
      <c r="AY68" s="239"/>
    </row>
    <row r="69" spans="1:51" s="120" customFormat="1" ht="151.5" customHeight="1" x14ac:dyDescent="0.25">
      <c r="A69" s="371"/>
      <c r="B69" s="373"/>
      <c r="C69" s="376"/>
      <c r="D69" s="376"/>
      <c r="E69" s="362"/>
      <c r="F69" s="379"/>
      <c r="G69" s="379"/>
      <c r="H69" s="361"/>
      <c r="I69" s="362"/>
      <c r="J69" s="364"/>
      <c r="K69" s="350"/>
      <c r="L69" s="353"/>
      <c r="M69" s="356"/>
      <c r="N69" s="138"/>
      <c r="O69" s="350"/>
      <c r="P69" s="353"/>
      <c r="Q69" s="358"/>
      <c r="R69" s="129">
        <v>2</v>
      </c>
      <c r="S69" s="130" t="s">
        <v>320</v>
      </c>
      <c r="T69" s="131" t="str">
        <f t="shared" si="63"/>
        <v>Probabilidad</v>
      </c>
      <c r="U69" s="133" t="s">
        <v>15</v>
      </c>
      <c r="V69" s="133" t="s">
        <v>9</v>
      </c>
      <c r="W69" s="134" t="str">
        <f t="shared" si="64"/>
        <v>30%</v>
      </c>
      <c r="X69" s="133" t="s">
        <v>20</v>
      </c>
      <c r="Y69" s="133" t="s">
        <v>23</v>
      </c>
      <c r="Z69" s="133" t="s">
        <v>111</v>
      </c>
      <c r="AA69" s="115">
        <f>IFERROR(IF(T69="Probabilidad",(AA68-(+AA68*W69)),IF(T69="Impacto",L69,"")),"")</f>
        <v>0.29399999999999998</v>
      </c>
      <c r="AB69" s="124" t="str">
        <f t="shared" si="66"/>
        <v>Baja</v>
      </c>
      <c r="AC69" s="125">
        <f t="shared" si="67"/>
        <v>0.29399999999999998</v>
      </c>
      <c r="AD69" s="124" t="str">
        <f t="shared" si="68"/>
        <v>Moderado</v>
      </c>
      <c r="AE69" s="125">
        <v>0.6</v>
      </c>
      <c r="AF69" s="126" t="str">
        <f t="shared" si="70"/>
        <v>Moderado</v>
      </c>
      <c r="AG69" s="127" t="s">
        <v>122</v>
      </c>
      <c r="AH69" s="130" t="s">
        <v>502</v>
      </c>
      <c r="AI69" s="121" t="s">
        <v>203</v>
      </c>
      <c r="AJ69" s="122" t="s">
        <v>417</v>
      </c>
      <c r="AK69" s="122" t="s">
        <v>417</v>
      </c>
      <c r="AL69" s="130" t="s">
        <v>471</v>
      </c>
      <c r="AM69" s="121"/>
      <c r="AN69" s="231" t="s">
        <v>783</v>
      </c>
      <c r="AO69" s="231" t="s">
        <v>782</v>
      </c>
      <c r="AP69" s="232">
        <v>1</v>
      </c>
      <c r="AQ69" s="231" t="s">
        <v>761</v>
      </c>
      <c r="AR69" s="231" t="s">
        <v>760</v>
      </c>
      <c r="AS69" s="232">
        <v>1</v>
      </c>
      <c r="AT69" s="110"/>
      <c r="AU69" s="110" t="s">
        <v>625</v>
      </c>
      <c r="AV69" s="110" t="s">
        <v>646</v>
      </c>
      <c r="AW69" s="110" t="s">
        <v>649</v>
      </c>
      <c r="AX69" s="110" t="s">
        <v>649</v>
      </c>
      <c r="AY69" s="239"/>
    </row>
    <row r="70" spans="1:51" s="120" customFormat="1" ht="151.5" customHeight="1" x14ac:dyDescent="0.25">
      <c r="A70" s="371"/>
      <c r="B70" s="374"/>
      <c r="C70" s="377"/>
      <c r="D70" s="377"/>
      <c r="E70" s="340"/>
      <c r="F70" s="380"/>
      <c r="G70" s="380"/>
      <c r="H70" s="361"/>
      <c r="I70" s="362"/>
      <c r="J70" s="364"/>
      <c r="K70" s="351"/>
      <c r="L70" s="354"/>
      <c r="M70" s="356"/>
      <c r="N70" s="138"/>
      <c r="O70" s="351"/>
      <c r="P70" s="354"/>
      <c r="Q70" s="359"/>
      <c r="R70" s="129">
        <v>3</v>
      </c>
      <c r="S70" s="130" t="s">
        <v>321</v>
      </c>
      <c r="T70" s="131" t="str">
        <f t="shared" si="63"/>
        <v>Probabilidad</v>
      </c>
      <c r="U70" s="133" t="s">
        <v>15</v>
      </c>
      <c r="V70" s="133" t="s">
        <v>9</v>
      </c>
      <c r="W70" s="134" t="str">
        <f t="shared" si="64"/>
        <v>30%</v>
      </c>
      <c r="X70" s="133" t="s">
        <v>20</v>
      </c>
      <c r="Y70" s="133" t="s">
        <v>23</v>
      </c>
      <c r="Z70" s="133" t="s">
        <v>111</v>
      </c>
      <c r="AA70" s="115">
        <f>IFERROR(IF(T70="Probabilidad",(AA69-(+AA69*W70)),IF(T70="Impacto",L70,"")),"")</f>
        <v>0.20579999999999998</v>
      </c>
      <c r="AB70" s="124" t="str">
        <f t="shared" si="66"/>
        <v>Baja</v>
      </c>
      <c r="AC70" s="125">
        <f t="shared" si="67"/>
        <v>0.20579999999999998</v>
      </c>
      <c r="AD70" s="124" t="str">
        <f t="shared" si="68"/>
        <v>Moderado</v>
      </c>
      <c r="AE70" s="125">
        <v>0.6</v>
      </c>
      <c r="AF70" s="126" t="str">
        <f t="shared" si="70"/>
        <v>Moderado</v>
      </c>
      <c r="AG70" s="127" t="s">
        <v>122</v>
      </c>
      <c r="AH70" s="130" t="s">
        <v>472</v>
      </c>
      <c r="AI70" s="121" t="s">
        <v>212</v>
      </c>
      <c r="AJ70" s="122" t="s">
        <v>417</v>
      </c>
      <c r="AK70" s="122" t="s">
        <v>417</v>
      </c>
      <c r="AL70" s="130" t="s">
        <v>471</v>
      </c>
      <c r="AM70" s="121"/>
      <c r="AN70" s="231" t="s">
        <v>847</v>
      </c>
      <c r="AO70" s="231" t="s">
        <v>848</v>
      </c>
      <c r="AP70" s="232">
        <v>1</v>
      </c>
      <c r="AQ70" s="231" t="s">
        <v>766</v>
      </c>
      <c r="AR70" s="231" t="s">
        <v>767</v>
      </c>
      <c r="AS70" s="232">
        <v>1</v>
      </c>
      <c r="AT70" s="110"/>
      <c r="AU70" s="110" t="s">
        <v>625</v>
      </c>
      <c r="AV70" s="110" t="s">
        <v>646</v>
      </c>
      <c r="AW70" s="110" t="s">
        <v>649</v>
      </c>
      <c r="AX70" s="110" t="s">
        <v>649</v>
      </c>
      <c r="AY70" s="239"/>
    </row>
    <row r="71" spans="1:51" s="120" customFormat="1" ht="151.5" customHeight="1" x14ac:dyDescent="0.25">
      <c r="A71" s="197">
        <f>1+A68</f>
        <v>42</v>
      </c>
      <c r="B71" s="208" t="s">
        <v>316</v>
      </c>
      <c r="C71" s="205" t="s">
        <v>317</v>
      </c>
      <c r="D71" s="205" t="s">
        <v>318</v>
      </c>
      <c r="E71" s="201" t="s">
        <v>120</v>
      </c>
      <c r="F71" s="201" t="s">
        <v>424</v>
      </c>
      <c r="G71" s="201" t="s">
        <v>426</v>
      </c>
      <c r="H71" s="202" t="s">
        <v>538</v>
      </c>
      <c r="I71" s="201" t="s">
        <v>115</v>
      </c>
      <c r="J71" s="200">
        <v>56</v>
      </c>
      <c r="K71" s="198" t="str">
        <f>IF(J71&lt;=0,"",IF(J71&lt;=2,"Muy Baja",IF(J71&lt;=24,"Baja",IF(J71&lt;=500,"Media",IF(J71&lt;=5000,"Alta","Muy Alta")))))</f>
        <v>Media</v>
      </c>
      <c r="L71" s="132">
        <f>IF(K71="","",IF(K71="Muy Baja",0.2,IF(K71="Baja",0.4,IF(K71="Media",0.6,IF(K71="Alta",0.8,IF(K71="Muy Alta",1,))))))</f>
        <v>0.6</v>
      </c>
      <c r="M71" s="204" t="s">
        <v>486</v>
      </c>
      <c r="N71" s="132" t="str">
        <f ca="1">IF(NOT(ISERROR(MATCH(M71,'Tabla Impacto'!$B$221:$B$223,0))),'Tabla Impacto'!$F$223&amp;"Por favor no seleccionar los criterios de impacto(Afectación Económica o presupuestal y Pérdida Reputacional)",M71)</f>
        <v xml:space="preserve"> El riesgo afecta la imagen de la entidad con efecto publicitario sostenido a nivel de sector administrativo, nivel departamental o municipal</v>
      </c>
      <c r="O71" s="207" t="str">
        <f ca="1">IF(OR(N71='Tabla Impacto'!$C$11,N71='Tabla Impacto'!$D$11),"Leve",IF(OR(N71='Tabla Impacto'!$C$12,N71='Tabla Impacto'!$D$12),"Menor",IF(OR(N71='Tabla Impacto'!$C$13,N71='Tabla Impacto'!$D$13),"Moderado",IF(OR(N71='Tabla Impacto'!$C$14,N71='Tabla Impacto'!$D$14),"Mayor",IF(OR(N71='Tabla Impacto'!$C$15,N71='Tabla Impacto'!$D$15),"Catastrófico","")))))</f>
        <v>Mayor</v>
      </c>
      <c r="P71" s="132">
        <f ca="1">IF(O71="","",IF(O71="Leve",0.2,IF(O71="Menor",0.4,IF(O71="Moderado",0.6,IF(O71="Mayor",0.8,IF(O71="Catastrófico",1,))))))</f>
        <v>0.8</v>
      </c>
      <c r="Q71" s="199" t="str">
        <f ca="1">IF(OR(AND(K71="Muy Baja",O71="Leve"),AND(K71="Muy Baja",O71="Menor"),AND(K71="Baja",O71="Leve")),"Bajo",IF(OR(AND(K71="Muy baja",O71="Moderado"),AND(K71="Baja",O71="Menor"),AND(K71="Baja",O71="Moderado"),AND(K71="Media",O71="Leve"),AND(K71="Media",O71="Menor"),AND(K71="Media",O71="Moderado"),AND(K71="Alta",O71="Leve"),AND(K71="Alta",O71="Menor")),"Moderado",IF(OR(AND(K71="Muy Baja",O71="Mayor"),AND(K71="Baja",O71="Mayor"),AND(K71="Media",O71="Mayor"),AND(K71="Alta",O71="Moderado"),AND(K71="Alta",O71="Mayor"),AND(K71="Muy Alta",O71="Leve"),AND(K71="Muy Alta",O71="Menor"),AND(K71="Muy Alta",O71="Moderado"),AND(K71="Muy Alta",O71="Mayor")),"Alto",IF(OR(AND(K71="Muy Baja",O71="Catastrófico"),AND(K71="Baja",O71="Catastrófico"),AND(K71="Media",O71="Catastrófico"),AND(K71="Alta",O71="Catastrófico"),AND(K71="Muy Alta",O71="Catastrófico")),"Extremo",""))))</f>
        <v>Alto</v>
      </c>
      <c r="R71" s="129">
        <v>1</v>
      </c>
      <c r="S71" s="130" t="s">
        <v>849</v>
      </c>
      <c r="T71" s="131" t="str">
        <f t="shared" si="63"/>
        <v>Probabilidad</v>
      </c>
      <c r="U71" s="133" t="s">
        <v>15</v>
      </c>
      <c r="V71" s="133" t="s">
        <v>9</v>
      </c>
      <c r="W71" s="134" t="str">
        <f t="shared" si="64"/>
        <v>30%</v>
      </c>
      <c r="X71" s="133" t="s">
        <v>20</v>
      </c>
      <c r="Y71" s="133" t="s">
        <v>23</v>
      </c>
      <c r="Z71" s="133" t="s">
        <v>111</v>
      </c>
      <c r="AA71" s="115">
        <f t="shared" si="65"/>
        <v>0.42</v>
      </c>
      <c r="AB71" s="124" t="str">
        <f t="shared" si="66"/>
        <v>Media</v>
      </c>
      <c r="AC71" s="125">
        <f t="shared" si="67"/>
        <v>0.42</v>
      </c>
      <c r="AD71" s="124" t="str">
        <f t="shared" ca="1" si="68"/>
        <v>Mayor</v>
      </c>
      <c r="AE71" s="125">
        <f t="shared" ca="1" si="69"/>
        <v>0.8</v>
      </c>
      <c r="AF71" s="126" t="str">
        <f t="shared" ca="1" si="70"/>
        <v>Alto</v>
      </c>
      <c r="AG71" s="127" t="s">
        <v>122</v>
      </c>
      <c r="AH71" s="145" t="s">
        <v>473</v>
      </c>
      <c r="AI71" s="121" t="s">
        <v>198</v>
      </c>
      <c r="AJ71" s="122" t="s">
        <v>417</v>
      </c>
      <c r="AK71" s="122" t="s">
        <v>417</v>
      </c>
      <c r="AL71" s="145" t="s">
        <v>474</v>
      </c>
      <c r="AM71" s="121"/>
      <c r="AN71" s="231" t="s">
        <v>850</v>
      </c>
      <c r="AO71" s="231" t="s">
        <v>851</v>
      </c>
      <c r="AP71" s="232">
        <v>1</v>
      </c>
      <c r="AQ71" s="231" t="s">
        <v>768</v>
      </c>
      <c r="AR71" s="231" t="s">
        <v>769</v>
      </c>
      <c r="AS71" s="232">
        <v>1</v>
      </c>
      <c r="AT71" s="110"/>
      <c r="AU71" s="110" t="s">
        <v>625</v>
      </c>
      <c r="AV71" s="110" t="s">
        <v>646</v>
      </c>
      <c r="AW71" s="110" t="s">
        <v>649</v>
      </c>
      <c r="AX71" s="110" t="s">
        <v>649</v>
      </c>
      <c r="AY71" s="239"/>
    </row>
    <row r="72" spans="1:51" s="120" customFormat="1" ht="151.5" customHeight="1" x14ac:dyDescent="0.25">
      <c r="A72" s="197">
        <f>1+A71</f>
        <v>43</v>
      </c>
      <c r="B72" s="196" t="s">
        <v>553</v>
      </c>
      <c r="C72" s="196" t="s">
        <v>552</v>
      </c>
      <c r="D72" s="196" t="s">
        <v>554</v>
      </c>
      <c r="E72" s="201" t="s">
        <v>118</v>
      </c>
      <c r="F72" s="201" t="s">
        <v>558</v>
      </c>
      <c r="G72" s="201" t="s">
        <v>557</v>
      </c>
      <c r="H72" s="202" t="s">
        <v>549</v>
      </c>
      <c r="I72" s="201" t="s">
        <v>115</v>
      </c>
      <c r="J72" s="200">
        <v>10</v>
      </c>
      <c r="K72" s="198" t="str">
        <f>IF(J72&lt;=0,"",IF(J72&lt;=2,"Muy Baja",IF(J72&lt;=24,"Baja",IF(J72&lt;=500,"Media",IF(J72&lt;=5000,"Alta","Muy Alta")))))</f>
        <v>Baja</v>
      </c>
      <c r="L72" s="132">
        <f>IF(K72="","",IF(K72="Muy Baja",0.2,IF(K72="Baja",0.4,IF(K72="Media",0.6,IF(K72="Alta",0.8,IF(K72="Muy Alta",1,))))))</f>
        <v>0.4</v>
      </c>
      <c r="M72" s="204" t="s">
        <v>486</v>
      </c>
      <c r="N72" s="132" t="str">
        <f ca="1">IF(NOT(ISERROR(MATCH(M72,'Tabla Impacto'!$B$221:$B$223,0))),'Tabla Impacto'!$F$223&amp;"Por favor no seleccionar los criterios de impacto(Afectación Económica o presupuestal y Pérdida Reputacional)",M72)</f>
        <v xml:space="preserve"> El riesgo afecta la imagen de la entidad con efecto publicitario sostenido a nivel de sector administrativo, nivel departamental o municipal</v>
      </c>
      <c r="O72" s="198" t="str">
        <f ca="1">IF(OR(N72='Tabla Impacto'!$C$11,N72='Tabla Impacto'!$D$11),"Leve",IF(OR(N72='Tabla Impacto'!$C$12,N72='Tabla Impacto'!$D$12),"Menor",IF(OR(N72='Tabla Impacto'!$C$13,N72='Tabla Impacto'!$D$13),"Moderado",IF(OR(N72='Tabla Impacto'!$C$14,N72='Tabla Impacto'!$D$14),"Mayor",IF(OR(N72='Tabla Impacto'!$C$15,N72='Tabla Impacto'!$D$15),"Catastrófico","")))))</f>
        <v>Mayor</v>
      </c>
      <c r="P72" s="132">
        <f ca="1">IF(O72="","",IF(O72="Leve",0.2,IF(O72="Menor",0.4,IF(O72="Moderado",0.6,IF(O72="Mayor",0.8,IF(O72="Catastrófico",1,))))))</f>
        <v>0.8</v>
      </c>
      <c r="Q72" s="199" t="str">
        <f ca="1">IF(OR(AND(K72="Muy Baja",O72="Leve"),AND(K72="Muy Baja",O72="Menor"),AND(K72="Baja",O72="Leve")),"Bajo",IF(OR(AND(K72="Muy baja",O72="Moderado"),AND(K72="Baja",O72="Menor"),AND(K72="Baja",O72="Moderado"),AND(K72="Media",O72="Leve"),AND(K72="Media",O72="Menor"),AND(K72="Media",O72="Moderado"),AND(K72="Alta",O72="Leve"),AND(K72="Alta",O72="Menor")),"Moderado",IF(OR(AND(K72="Muy Baja",O72="Mayor"),AND(K72="Baja",O72="Mayor"),AND(K72="Media",O72="Mayor"),AND(K72="Alta",O72="Moderado"),AND(K72="Alta",O72="Mayor"),AND(K72="Muy Alta",O72="Leve"),AND(K72="Muy Alta",O72="Menor"),AND(K72="Muy Alta",O72="Moderado"),AND(K72="Muy Alta",O72="Mayor")),"Alto",IF(OR(AND(K72="Muy Baja",O72="Catastrófico"),AND(K72="Baja",O72="Catastrófico"),AND(K72="Media",O72="Catastrófico"),AND(K72="Alta",O72="Catastrófico"),AND(K72="Muy Alta",O72="Catastrófico")),"Extremo",""))))</f>
        <v>Alto</v>
      </c>
      <c r="R72" s="129">
        <v>1</v>
      </c>
      <c r="S72" s="130" t="s">
        <v>572</v>
      </c>
      <c r="T72" s="131" t="str">
        <f t="shared" si="63"/>
        <v>Probabilidad</v>
      </c>
      <c r="U72" s="133" t="s">
        <v>14</v>
      </c>
      <c r="V72" s="133" t="s">
        <v>9</v>
      </c>
      <c r="W72" s="134" t="str">
        <f t="shared" si="64"/>
        <v>40%</v>
      </c>
      <c r="X72" s="133" t="s">
        <v>19</v>
      </c>
      <c r="Y72" s="133" t="s">
        <v>22</v>
      </c>
      <c r="Z72" s="133" t="s">
        <v>110</v>
      </c>
      <c r="AA72" s="115">
        <f t="shared" si="65"/>
        <v>0.24</v>
      </c>
      <c r="AB72" s="124" t="str">
        <f t="shared" si="66"/>
        <v>Baja</v>
      </c>
      <c r="AC72" s="125">
        <f t="shared" si="67"/>
        <v>0.24</v>
      </c>
      <c r="AD72" s="124" t="str">
        <f t="shared" ca="1" si="68"/>
        <v>Mayor</v>
      </c>
      <c r="AE72" s="125">
        <f t="shared" ca="1" si="69"/>
        <v>0.8</v>
      </c>
      <c r="AF72" s="126" t="str">
        <f t="shared" ca="1" si="70"/>
        <v>Alto</v>
      </c>
      <c r="AG72" s="127" t="s">
        <v>122</v>
      </c>
      <c r="AH72" s="123" t="s">
        <v>573</v>
      </c>
      <c r="AI72" s="121" t="s">
        <v>258</v>
      </c>
      <c r="AJ72" s="122" t="s">
        <v>417</v>
      </c>
      <c r="AK72" s="122" t="s">
        <v>417</v>
      </c>
      <c r="AL72" s="123" t="s">
        <v>559</v>
      </c>
      <c r="AM72" s="121"/>
      <c r="AN72" s="231" t="s">
        <v>852</v>
      </c>
      <c r="AO72" s="231" t="s">
        <v>853</v>
      </c>
      <c r="AP72" s="232">
        <v>1</v>
      </c>
      <c r="AQ72" s="231" t="s">
        <v>854</v>
      </c>
      <c r="AR72" s="231" t="s">
        <v>770</v>
      </c>
      <c r="AS72" s="232">
        <v>1</v>
      </c>
      <c r="AT72" s="110"/>
      <c r="AU72" s="110" t="s">
        <v>625</v>
      </c>
      <c r="AV72" s="110" t="s">
        <v>646</v>
      </c>
      <c r="AW72" s="110" t="s">
        <v>649</v>
      </c>
      <c r="AX72" s="110" t="s">
        <v>649</v>
      </c>
      <c r="AY72" s="239"/>
    </row>
    <row r="73" spans="1:51" s="120" customFormat="1" ht="151.5" customHeight="1" x14ac:dyDescent="0.25">
      <c r="A73" s="197">
        <f>1+A72</f>
        <v>44</v>
      </c>
      <c r="B73" s="196" t="s">
        <v>553</v>
      </c>
      <c r="C73" s="196" t="s">
        <v>552</v>
      </c>
      <c r="D73" s="196" t="s">
        <v>554</v>
      </c>
      <c r="E73" s="201" t="s">
        <v>118</v>
      </c>
      <c r="F73" s="201" t="s">
        <v>555</v>
      </c>
      <c r="G73" s="201" t="s">
        <v>556</v>
      </c>
      <c r="H73" s="202" t="s">
        <v>550</v>
      </c>
      <c r="I73" s="201" t="s">
        <v>325</v>
      </c>
      <c r="J73" s="200">
        <v>20</v>
      </c>
      <c r="K73" s="198" t="str">
        <f>IF(J73&lt;=0,"",IF(J73&lt;=2,"Muy Baja",IF(J73&lt;=24,"Baja",IF(J73&lt;=500,"Media",IF(J73&lt;=5000,"Alta","Muy Alta")))))</f>
        <v>Baja</v>
      </c>
      <c r="L73" s="132">
        <f>IF(K73="","",IF(K73="Muy Baja",0.2,IF(K73="Baja",0.4,IF(K73="Media",0.6,IF(K73="Alta",0.8,IF(K73="Muy Alta",1,))))))</f>
        <v>0.4</v>
      </c>
      <c r="M73" s="204" t="s">
        <v>479</v>
      </c>
      <c r="N73" s="132" t="str">
        <f ca="1">IF(NOT(ISERROR(MATCH(M73,'Tabla Impacto'!$B$221:$B$223,0))),'Tabla Impacto'!$F$223&amp;"Por favor no seleccionar los criterios de impacto(Afectación Económica o presupuestal y Pérdida Reputacional)",M73)</f>
        <v xml:space="preserve"> El riesgo afecta la imagen de la entidad con algunos usuarios de relevancia frente al logro de los objetivos</v>
      </c>
      <c r="O73" s="198" t="str">
        <f ca="1">IF(OR(N73='Tabla Impacto'!$C$11,N73='Tabla Impacto'!$D$11),"Leve",IF(OR(N73='Tabla Impacto'!$C$12,N73='Tabla Impacto'!$D$12),"Menor",IF(OR(N73='Tabla Impacto'!$C$13,N73='Tabla Impacto'!$D$13),"Moderado",IF(OR(N73='Tabla Impacto'!$C$14,N73='Tabla Impacto'!$D$14),"Mayor",IF(OR(N73='Tabla Impacto'!$C$15,N73='Tabla Impacto'!$D$15),"Catastrófico","")))))</f>
        <v>Moderado</v>
      </c>
      <c r="P73" s="132">
        <f ca="1">IF(O73="","",IF(O73="Leve",0.2,IF(O73="Menor",0.4,IF(O73="Moderado",0.6,IF(O73="Mayor",0.8,IF(O73="Catastrófico",1,))))))</f>
        <v>0.6</v>
      </c>
      <c r="Q73" s="199" t="str">
        <f ca="1">IF(OR(AND(K73="Muy Baja",O73="Leve"),AND(K73="Muy Baja",O73="Menor"),AND(K73="Baja",O73="Leve")),"Bajo",IF(OR(AND(K73="Muy baja",O73="Moderado"),AND(K73="Baja",O73="Menor"),AND(K73="Baja",O73="Moderado"),AND(K73="Media",O73="Leve"),AND(K73="Media",O73="Menor"),AND(K73="Media",O73="Moderado"),AND(K73="Alta",O73="Leve"),AND(K73="Alta",O73="Menor")),"Moderado",IF(OR(AND(K73="Muy Baja",O73="Mayor"),AND(K73="Baja",O73="Mayor"),AND(K73="Media",O73="Mayor"),AND(K73="Alta",O73="Moderado"),AND(K73="Alta",O73="Mayor"),AND(K73="Muy Alta",O73="Leve"),AND(K73="Muy Alta",O73="Menor"),AND(K73="Muy Alta",O73="Moderado"),AND(K73="Muy Alta",O73="Mayor")),"Alto",IF(OR(AND(K73="Muy Baja",O73="Catastrófico"),AND(K73="Baja",O73="Catastrófico"),AND(K73="Media",O73="Catastrófico"),AND(K73="Alta",O73="Catastrófico"),AND(K73="Muy Alta",O73="Catastrófico")),"Extremo",""))))</f>
        <v>Moderado</v>
      </c>
      <c r="R73" s="129">
        <v>1</v>
      </c>
      <c r="S73" s="130" t="s">
        <v>560</v>
      </c>
      <c r="T73" s="131" t="str">
        <f t="shared" si="63"/>
        <v>Probabilidad</v>
      </c>
      <c r="U73" s="133" t="s">
        <v>15</v>
      </c>
      <c r="V73" s="133" t="s">
        <v>9</v>
      </c>
      <c r="W73" s="134" t="str">
        <f t="shared" si="64"/>
        <v>30%</v>
      </c>
      <c r="X73" s="133" t="s">
        <v>19</v>
      </c>
      <c r="Y73" s="133" t="s">
        <v>22</v>
      </c>
      <c r="Z73" s="133" t="s">
        <v>110</v>
      </c>
      <c r="AA73" s="115">
        <f t="shared" si="65"/>
        <v>0.28000000000000003</v>
      </c>
      <c r="AB73" s="124" t="str">
        <f t="shared" si="66"/>
        <v>Baja</v>
      </c>
      <c r="AC73" s="125">
        <f t="shared" si="67"/>
        <v>0.28000000000000003</v>
      </c>
      <c r="AD73" s="124" t="str">
        <f t="shared" ca="1" si="68"/>
        <v>Moderado</v>
      </c>
      <c r="AE73" s="125">
        <f t="shared" ca="1" si="69"/>
        <v>0.6</v>
      </c>
      <c r="AF73" s="126" t="str">
        <f t="shared" ca="1" si="70"/>
        <v>Moderado</v>
      </c>
      <c r="AG73" s="127" t="s">
        <v>122</v>
      </c>
      <c r="AH73" s="123" t="s">
        <v>551</v>
      </c>
      <c r="AI73" s="121" t="s">
        <v>258</v>
      </c>
      <c r="AJ73" s="122" t="s">
        <v>284</v>
      </c>
      <c r="AK73" s="122" t="s">
        <v>285</v>
      </c>
      <c r="AL73" s="123" t="s">
        <v>577</v>
      </c>
      <c r="AM73" s="121"/>
      <c r="AN73" s="231" t="s">
        <v>855</v>
      </c>
      <c r="AO73" s="231" t="s">
        <v>771</v>
      </c>
      <c r="AP73" s="232">
        <v>1</v>
      </c>
      <c r="AQ73" s="231" t="s">
        <v>772</v>
      </c>
      <c r="AR73" s="231" t="s">
        <v>773</v>
      </c>
      <c r="AS73" s="232">
        <v>1</v>
      </c>
      <c r="AT73" s="110"/>
      <c r="AU73" s="110" t="s">
        <v>625</v>
      </c>
      <c r="AV73" s="110" t="s">
        <v>646</v>
      </c>
      <c r="AW73" s="110" t="s">
        <v>649</v>
      </c>
      <c r="AX73" s="110" t="s">
        <v>649</v>
      </c>
      <c r="AY73" s="239"/>
    </row>
    <row r="74" spans="1:51" s="120" customFormat="1" ht="151.5" customHeight="1" x14ac:dyDescent="0.25">
      <c r="A74" s="197">
        <f>1+A73</f>
        <v>45</v>
      </c>
      <c r="B74" s="196" t="s">
        <v>578</v>
      </c>
      <c r="C74" s="196" t="s">
        <v>579</v>
      </c>
      <c r="D74" s="196" t="s">
        <v>580</v>
      </c>
      <c r="E74" s="201" t="s">
        <v>118</v>
      </c>
      <c r="F74" s="201" t="s">
        <v>581</v>
      </c>
      <c r="G74" s="201" t="s">
        <v>582</v>
      </c>
      <c r="H74" s="202" t="s">
        <v>583</v>
      </c>
      <c r="I74" s="201" t="s">
        <v>325</v>
      </c>
      <c r="J74" s="200">
        <v>12</v>
      </c>
      <c r="K74" s="198" t="str">
        <f>IF(J74&lt;=0,"",IF(J74&lt;=2,"Muy Baja",IF(J74&lt;=24,"Baja",IF(J74&lt;=500,"Media",IF(J74&lt;=5000,"Alta","Muy Alta")))))</f>
        <v>Baja</v>
      </c>
      <c r="L74" s="132">
        <f>IF(K74="","",IF(K74="Muy Baja",0.2,IF(K74="Baja",0.4,IF(K74="Media",0.6,IF(K74="Alta",0.8,IF(K74="Muy Alta",1,))))))</f>
        <v>0.4</v>
      </c>
      <c r="M74" s="204" t="s">
        <v>479</v>
      </c>
      <c r="N74" s="132" t="str">
        <f ca="1">IF(NOT(ISERROR(MATCH(M74,'Tabla Impacto'!$B$221:$B$223,0))),'Tabla Impacto'!$F$223&amp;"Por favor no seleccionar los criterios de impacto(Afectación Económica o presupuestal y Pérdida Reputacional)",M74)</f>
        <v xml:space="preserve"> El riesgo afecta la imagen de la entidad con algunos usuarios de relevancia frente al logro de los objetivos</v>
      </c>
      <c r="O74" s="198" t="str">
        <f ca="1">IF(OR(N74='Tabla Impacto'!$C$11,N74='Tabla Impacto'!$D$11),"Leve",IF(OR(N74='Tabla Impacto'!$C$12,N74='Tabla Impacto'!$D$12),"Menor",IF(OR(N74='Tabla Impacto'!$C$13,N74='Tabla Impacto'!$D$13),"Moderado",IF(OR(N74='Tabla Impacto'!$C$14,N74='Tabla Impacto'!$D$14),"Mayor",IF(OR(N74='Tabla Impacto'!$C$15,N74='Tabla Impacto'!$D$15),"Catastrófico","")))))</f>
        <v>Moderado</v>
      </c>
      <c r="P74" s="132">
        <f ca="1">IF(O74="","",IF(O74="Leve",0.2,IF(O74="Menor",0.4,IF(O74="Moderado",0.6,IF(O74="Mayor",0.8,IF(O74="Catastrófico",1,))))))</f>
        <v>0.6</v>
      </c>
      <c r="Q74" s="199" t="str">
        <f ca="1">IF(OR(AND(K74="Muy Baja",O74="Leve"),AND(K74="Muy Baja",O74="Menor"),AND(K74="Baja",O74="Leve")),"Bajo",IF(OR(AND(K74="Muy baja",O74="Moderado"),AND(K74="Baja",O74="Menor"),AND(K74="Baja",O74="Moderado"),AND(K74="Media",O74="Leve"),AND(K74="Media",O74="Menor"),AND(K74="Media",O74="Moderado"),AND(K74="Alta",O74="Leve"),AND(K74="Alta",O74="Menor")),"Moderado",IF(OR(AND(K74="Muy Baja",O74="Mayor"),AND(K74="Baja",O74="Mayor"),AND(K74="Media",O74="Mayor"),AND(K74="Alta",O74="Moderado"),AND(K74="Alta",O74="Mayor"),AND(K74="Muy Alta",O74="Leve"),AND(K74="Muy Alta",O74="Menor"),AND(K74="Muy Alta",O74="Moderado"),AND(K74="Muy Alta",O74="Mayor")),"Alto",IF(OR(AND(K74="Muy Baja",O74="Catastrófico"),AND(K74="Baja",O74="Catastrófico"),AND(K74="Media",O74="Catastrófico"),AND(K74="Alta",O74="Catastrófico"),AND(K74="Muy Alta",O74="Catastrófico")),"Extremo",""))))</f>
        <v>Moderado</v>
      </c>
      <c r="R74" s="129">
        <v>1</v>
      </c>
      <c r="S74" s="130" t="s">
        <v>597</v>
      </c>
      <c r="T74" s="131" t="str">
        <f t="shared" si="63"/>
        <v>Probabilidad</v>
      </c>
      <c r="U74" s="133" t="s">
        <v>15</v>
      </c>
      <c r="V74" s="133" t="s">
        <v>9</v>
      </c>
      <c r="W74" s="134" t="str">
        <f t="shared" si="64"/>
        <v>30%</v>
      </c>
      <c r="X74" s="133" t="s">
        <v>19</v>
      </c>
      <c r="Y74" s="133" t="s">
        <v>22</v>
      </c>
      <c r="Z74" s="133" t="s">
        <v>110</v>
      </c>
      <c r="AA74" s="115">
        <f t="shared" si="65"/>
        <v>0.28000000000000003</v>
      </c>
      <c r="AB74" s="124" t="str">
        <f t="shared" si="66"/>
        <v>Baja</v>
      </c>
      <c r="AC74" s="125">
        <f t="shared" si="67"/>
        <v>0.28000000000000003</v>
      </c>
      <c r="AD74" s="124" t="str">
        <f t="shared" ca="1" si="68"/>
        <v>Moderado</v>
      </c>
      <c r="AE74" s="125">
        <f t="shared" ca="1" si="69"/>
        <v>0.6</v>
      </c>
      <c r="AF74" s="126" t="str">
        <f t="shared" ca="1" si="70"/>
        <v>Moderado</v>
      </c>
      <c r="AG74" s="127" t="s">
        <v>122</v>
      </c>
      <c r="AH74" s="123" t="s">
        <v>856</v>
      </c>
      <c r="AI74" s="121" t="s">
        <v>199</v>
      </c>
      <c r="AJ74" s="122" t="s">
        <v>284</v>
      </c>
      <c r="AK74" s="122" t="s">
        <v>285</v>
      </c>
      <c r="AL74" s="123" t="s">
        <v>585</v>
      </c>
      <c r="AM74" s="121"/>
      <c r="AN74" s="231" t="s">
        <v>650</v>
      </c>
      <c r="AO74" s="231" t="s">
        <v>651</v>
      </c>
      <c r="AP74" s="232">
        <v>1</v>
      </c>
      <c r="AQ74" s="231" t="s">
        <v>652</v>
      </c>
      <c r="AR74" s="231" t="s">
        <v>857</v>
      </c>
      <c r="AS74" s="232">
        <v>1</v>
      </c>
      <c r="AT74" s="110"/>
      <c r="AU74" s="110" t="s">
        <v>625</v>
      </c>
      <c r="AV74" s="110" t="s">
        <v>646</v>
      </c>
      <c r="AW74" s="110" t="s">
        <v>649</v>
      </c>
      <c r="AX74" s="110" t="s">
        <v>649</v>
      </c>
      <c r="AY74" s="239"/>
    </row>
    <row r="75" spans="1:51" s="120" customFormat="1" ht="151.5" customHeight="1" x14ac:dyDescent="0.25">
      <c r="A75" s="197">
        <f>1+A74</f>
        <v>46</v>
      </c>
      <c r="B75" s="196" t="s">
        <v>586</v>
      </c>
      <c r="C75" s="196" t="s">
        <v>587</v>
      </c>
      <c r="D75" s="196" t="s">
        <v>588</v>
      </c>
      <c r="E75" s="201" t="s">
        <v>118</v>
      </c>
      <c r="F75" s="201" t="s">
        <v>590</v>
      </c>
      <c r="G75" s="201" t="s">
        <v>591</v>
      </c>
      <c r="H75" s="202" t="s">
        <v>589</v>
      </c>
      <c r="I75" s="201" t="s">
        <v>117</v>
      </c>
      <c r="J75" s="200">
        <v>24</v>
      </c>
      <c r="K75" s="198" t="str">
        <f>IF(J75&lt;=0,"",IF(J75&lt;=2,"Muy Baja",IF(J75&lt;=24,"Baja",IF(J75&lt;=500,"Media",IF(J75&lt;=5000,"Alta","Muy Alta")))))</f>
        <v>Baja</v>
      </c>
      <c r="L75" s="132">
        <f>IF(K75="","",IF(K75="Muy Baja",0.2,IF(K75="Baja",0.4,IF(K75="Media",0.6,IF(K75="Alta",0.8,IF(K75="Muy Alta",1,))))))</f>
        <v>0.4</v>
      </c>
      <c r="M75" s="204" t="s">
        <v>479</v>
      </c>
      <c r="N75" s="132" t="str">
        <f ca="1">IF(NOT(ISERROR(MATCH(M75,'Tabla Impacto'!$B$221:$B$223,0))),'Tabla Impacto'!$F$223&amp;"Por favor no seleccionar los criterios de impacto(Afectación Económica o presupuestal y Pérdida Reputacional)",M75)</f>
        <v xml:space="preserve"> El riesgo afecta la imagen de la entidad con algunos usuarios de relevancia frente al logro de los objetivos</v>
      </c>
      <c r="O75" s="198" t="str">
        <f ca="1">IF(OR(N75='Tabla Impacto'!$C$11,N75='Tabla Impacto'!$D$11),"Leve",IF(OR(N75='Tabla Impacto'!$C$12,N75='Tabla Impacto'!$D$12),"Menor",IF(OR(N75='Tabla Impacto'!$C$13,N75='Tabla Impacto'!$D$13),"Moderado",IF(OR(N75='Tabla Impacto'!$C$14,N75='Tabla Impacto'!$D$14),"Mayor",IF(OR(N75='Tabla Impacto'!$C$15,N75='Tabla Impacto'!$D$15),"Catastrófico","")))))</f>
        <v>Moderado</v>
      </c>
      <c r="P75" s="132">
        <f ca="1">IF(O75="","",IF(O75="Leve",0.2,IF(O75="Menor",0.4,IF(O75="Moderado",0.6,IF(O75="Mayor",0.8,IF(O75="Catastrófico",1,))))))</f>
        <v>0.6</v>
      </c>
      <c r="Q75" s="199" t="str">
        <f ca="1">IF(OR(AND(K75="Muy Baja",O75="Leve"),AND(K75="Muy Baja",O75="Menor"),AND(K75="Baja",O75="Leve")),"Bajo",IF(OR(AND(K75="Muy baja",O75="Moderado"),AND(K75="Baja",O75="Menor"),AND(K75="Baja",O75="Moderado"),AND(K75="Media",O75="Leve"),AND(K75="Media",O75="Menor"),AND(K75="Media",O75="Moderado"),AND(K75="Alta",O75="Leve"),AND(K75="Alta",O75="Menor")),"Moderado",IF(OR(AND(K75="Muy Baja",O75="Mayor"),AND(K75="Baja",O75="Mayor"),AND(K75="Media",O75="Mayor"),AND(K75="Alta",O75="Moderado"),AND(K75="Alta",O75="Mayor"),AND(K75="Muy Alta",O75="Leve"),AND(K75="Muy Alta",O75="Menor"),AND(K75="Muy Alta",O75="Moderado"),AND(K75="Muy Alta",O75="Mayor")),"Alto",IF(OR(AND(K75="Muy Baja",O75="Catastrófico"),AND(K75="Baja",O75="Catastrófico"),AND(K75="Media",O75="Catastrófico"),AND(K75="Alta",O75="Catastrófico"),AND(K75="Muy Alta",O75="Catastrófico")),"Extremo",""))))</f>
        <v>Moderado</v>
      </c>
      <c r="R75" s="129">
        <v>1</v>
      </c>
      <c r="S75" s="130" t="s">
        <v>858</v>
      </c>
      <c r="T75" s="131" t="str">
        <f t="shared" si="63"/>
        <v>Probabilidad</v>
      </c>
      <c r="U75" s="133" t="s">
        <v>15</v>
      </c>
      <c r="V75" s="133" t="s">
        <v>9</v>
      </c>
      <c r="W75" s="134" t="str">
        <f t="shared" si="64"/>
        <v>30%</v>
      </c>
      <c r="X75" s="133" t="s">
        <v>19</v>
      </c>
      <c r="Y75" s="133" t="s">
        <v>22</v>
      </c>
      <c r="Z75" s="133" t="s">
        <v>110</v>
      </c>
      <c r="AA75" s="115">
        <f t="shared" si="65"/>
        <v>0.28000000000000003</v>
      </c>
      <c r="AB75" s="124" t="str">
        <f t="shared" si="66"/>
        <v>Baja</v>
      </c>
      <c r="AC75" s="125">
        <f t="shared" si="67"/>
        <v>0.28000000000000003</v>
      </c>
      <c r="AD75" s="124" t="str">
        <f t="shared" ca="1" si="68"/>
        <v>Moderado</v>
      </c>
      <c r="AE75" s="125">
        <f t="shared" ca="1" si="69"/>
        <v>0.6</v>
      </c>
      <c r="AF75" s="126" t="str">
        <f t="shared" ca="1" si="70"/>
        <v>Moderado</v>
      </c>
      <c r="AG75" s="127" t="s">
        <v>122</v>
      </c>
      <c r="AH75" s="123" t="s">
        <v>592</v>
      </c>
      <c r="AI75" s="121" t="s">
        <v>198</v>
      </c>
      <c r="AJ75" s="122" t="s">
        <v>593</v>
      </c>
      <c r="AK75" s="122" t="s">
        <v>285</v>
      </c>
      <c r="AL75" s="123" t="s">
        <v>594</v>
      </c>
      <c r="AM75" s="121"/>
      <c r="AN75" s="231" t="s">
        <v>653</v>
      </c>
      <c r="AO75" s="231" t="s">
        <v>654</v>
      </c>
      <c r="AP75" s="232">
        <v>1</v>
      </c>
      <c r="AQ75" s="231" t="s">
        <v>655</v>
      </c>
      <c r="AR75" s="231" t="s">
        <v>656</v>
      </c>
      <c r="AS75" s="232">
        <v>1</v>
      </c>
      <c r="AT75" s="110"/>
      <c r="AU75" s="110" t="s">
        <v>625</v>
      </c>
      <c r="AV75" s="110" t="s">
        <v>646</v>
      </c>
      <c r="AW75" s="110" t="s">
        <v>649</v>
      </c>
      <c r="AX75" s="110" t="s">
        <v>649</v>
      </c>
      <c r="AY75" s="239"/>
    </row>
    <row r="76" spans="1:51" ht="49.5" customHeight="1" x14ac:dyDescent="0.25">
      <c r="A76" s="3"/>
      <c r="B76" s="81"/>
      <c r="C76" s="81"/>
      <c r="D76" s="81"/>
      <c r="E76" s="404" t="s">
        <v>505</v>
      </c>
      <c r="F76" s="405"/>
      <c r="G76" s="405"/>
      <c r="H76" s="405"/>
      <c r="I76" s="405"/>
      <c r="J76" s="405"/>
      <c r="K76" s="405"/>
      <c r="L76" s="405"/>
      <c r="M76" s="405"/>
      <c r="N76" s="405"/>
      <c r="O76" s="405"/>
      <c r="P76" s="405"/>
      <c r="Q76" s="405"/>
      <c r="R76" s="405"/>
      <c r="S76" s="405"/>
      <c r="T76" s="405"/>
      <c r="U76" s="405"/>
      <c r="V76" s="405"/>
      <c r="W76" s="405"/>
      <c r="X76" s="405"/>
      <c r="Y76" s="405"/>
      <c r="Z76" s="405"/>
      <c r="AA76" s="405"/>
      <c r="AB76" s="405"/>
      <c r="AC76" s="405"/>
      <c r="AD76" s="405"/>
      <c r="AE76" s="405"/>
      <c r="AF76" s="405"/>
      <c r="AG76" s="405"/>
      <c r="AH76" s="405"/>
      <c r="AI76" s="405"/>
      <c r="AJ76" s="405"/>
      <c r="AK76" s="405"/>
      <c r="AL76" s="405"/>
      <c r="AM76" s="406"/>
      <c r="AO76" s="240" t="s">
        <v>859</v>
      </c>
      <c r="AP76" s="241">
        <f>AVERAGE(AP7:AP75)</f>
        <v>0.9895522388059701</v>
      </c>
      <c r="AR76" s="240" t="s">
        <v>859</v>
      </c>
      <c r="AS76" s="241">
        <f>AVERAGE(AS7:AS75)</f>
        <v>0.99692307692307691</v>
      </c>
    </row>
    <row r="78" spans="1:51" x14ac:dyDescent="0.25">
      <c r="A78" s="2"/>
      <c r="B78" s="2"/>
      <c r="C78" s="2"/>
      <c r="D78" s="2"/>
      <c r="E78" s="20" t="s">
        <v>345</v>
      </c>
      <c r="F78" s="2"/>
      <c r="G78" s="2"/>
    </row>
  </sheetData>
  <autoFilter ref="A6:CP76" xr:uid="{00000000-0009-0000-0000-000002000000}"/>
  <dataConsolidate/>
  <mergeCells count="319">
    <mergeCell ref="AG5:AG6"/>
    <mergeCell ref="B5:B6"/>
    <mergeCell ref="C5:C6"/>
    <mergeCell ref="D5:D6"/>
    <mergeCell ref="AD5:AD6"/>
    <mergeCell ref="AB5:AB6"/>
    <mergeCell ref="AC5:AC6"/>
    <mergeCell ref="J5:J6"/>
    <mergeCell ref="K5:K6"/>
    <mergeCell ref="L5:L6"/>
    <mergeCell ref="O5:O6"/>
    <mergeCell ref="P5:P6"/>
    <mergeCell ref="E5:E6"/>
    <mergeCell ref="Q5:Q6"/>
    <mergeCell ref="M5:M6"/>
    <mergeCell ref="N5:N6"/>
    <mergeCell ref="T5:T6"/>
    <mergeCell ref="E76:AM76"/>
    <mergeCell ref="A1:AM2"/>
    <mergeCell ref="A4:J4"/>
    <mergeCell ref="K4:Q4"/>
    <mergeCell ref="R4:Z4"/>
    <mergeCell ref="AA4:AG4"/>
    <mergeCell ref="AH4:AM4"/>
    <mergeCell ref="R5:R6"/>
    <mergeCell ref="AF5:AF6"/>
    <mergeCell ref="AE5:AE6"/>
    <mergeCell ref="AA5:AA6"/>
    <mergeCell ref="S5:S6"/>
    <mergeCell ref="A5:A6"/>
    <mergeCell ref="I5:I6"/>
    <mergeCell ref="H5:H6"/>
    <mergeCell ref="G5:G6"/>
    <mergeCell ref="F5:F6"/>
    <mergeCell ref="U5:Z5"/>
    <mergeCell ref="AH5:AH6"/>
    <mergeCell ref="AM5:AM6"/>
    <mergeCell ref="AL5:AL6"/>
    <mergeCell ref="AK5:AK6"/>
    <mergeCell ref="AJ5:AJ6"/>
    <mergeCell ref="AI5:AI6"/>
    <mergeCell ref="K15:K17"/>
    <mergeCell ref="J15:J17"/>
    <mergeCell ref="A13:A14"/>
    <mergeCell ref="B13:B14"/>
    <mergeCell ref="C13:C14"/>
    <mergeCell ref="D13:D14"/>
    <mergeCell ref="E13:E14"/>
    <mergeCell ref="F13:F14"/>
    <mergeCell ref="G13:G14"/>
    <mergeCell ref="H15:H17"/>
    <mergeCell ref="H13:H14"/>
    <mergeCell ref="I13:I14"/>
    <mergeCell ref="G15:G17"/>
    <mergeCell ref="F15:F17"/>
    <mergeCell ref="E15:E17"/>
    <mergeCell ref="D15:D17"/>
    <mergeCell ref="I15:I17"/>
    <mergeCell ref="Q13:Q14"/>
    <mergeCell ref="P15:P17"/>
    <mergeCell ref="O15:O17"/>
    <mergeCell ref="Q15:Q17"/>
    <mergeCell ref="P13:P14"/>
    <mergeCell ref="A20:A21"/>
    <mergeCell ref="B20:B21"/>
    <mergeCell ref="C20:C21"/>
    <mergeCell ref="D20:D21"/>
    <mergeCell ref="E20:E21"/>
    <mergeCell ref="F20:F21"/>
    <mergeCell ref="G20:G21"/>
    <mergeCell ref="H20:H21"/>
    <mergeCell ref="I20:I21"/>
    <mergeCell ref="C15:C17"/>
    <mergeCell ref="B15:B17"/>
    <mergeCell ref="A15:A17"/>
    <mergeCell ref="J13:J14"/>
    <mergeCell ref="K13:K14"/>
    <mergeCell ref="L13:L14"/>
    <mergeCell ref="M13:M14"/>
    <mergeCell ref="O13:O14"/>
    <mergeCell ref="M15:M17"/>
    <mergeCell ref="L15:L17"/>
    <mergeCell ref="Q25:Q26"/>
    <mergeCell ref="P25:P26"/>
    <mergeCell ref="O25:O26"/>
    <mergeCell ref="M25:M26"/>
    <mergeCell ref="L25:L26"/>
    <mergeCell ref="K25:K26"/>
    <mergeCell ref="J25:J26"/>
    <mergeCell ref="K20:K21"/>
    <mergeCell ref="L20:L21"/>
    <mergeCell ref="M20:M21"/>
    <mergeCell ref="O20:O21"/>
    <mergeCell ref="P20:P21"/>
    <mergeCell ref="Q20:Q21"/>
    <mergeCell ref="J20:J21"/>
    <mergeCell ref="A54:A55"/>
    <mergeCell ref="B54:B55"/>
    <mergeCell ref="C54:C55"/>
    <mergeCell ref="K54:K55"/>
    <mergeCell ref="A50:A51"/>
    <mergeCell ref="B50:B51"/>
    <mergeCell ref="C50:C51"/>
    <mergeCell ref="D50:D51"/>
    <mergeCell ref="E50:E51"/>
    <mergeCell ref="F50:F51"/>
    <mergeCell ref="D54:D55"/>
    <mergeCell ref="E54:E55"/>
    <mergeCell ref="F54:F55"/>
    <mergeCell ref="G54:G55"/>
    <mergeCell ref="H54:H55"/>
    <mergeCell ref="A52:A53"/>
    <mergeCell ref="B52:B53"/>
    <mergeCell ref="C52:C53"/>
    <mergeCell ref="E52:E53"/>
    <mergeCell ref="D52:D53"/>
    <mergeCell ref="G52:G53"/>
    <mergeCell ref="F52:F53"/>
    <mergeCell ref="C25:C26"/>
    <mergeCell ref="B25:B26"/>
    <mergeCell ref="A25:A26"/>
    <mergeCell ref="H25:H26"/>
    <mergeCell ref="G25:G26"/>
    <mergeCell ref="F25:F26"/>
    <mergeCell ref="E25:E26"/>
    <mergeCell ref="D25:D26"/>
    <mergeCell ref="I25:I26"/>
    <mergeCell ref="A61:A62"/>
    <mergeCell ref="B61:B62"/>
    <mergeCell ref="C61:C62"/>
    <mergeCell ref="D61:D62"/>
    <mergeCell ref="E61:E62"/>
    <mergeCell ref="C56:C57"/>
    <mergeCell ref="B56:B57"/>
    <mergeCell ref="A56:A57"/>
    <mergeCell ref="G56:G57"/>
    <mergeCell ref="F56:F57"/>
    <mergeCell ref="E56:E57"/>
    <mergeCell ref="D56:D57"/>
    <mergeCell ref="A58:A60"/>
    <mergeCell ref="B58:B60"/>
    <mergeCell ref="C58:C60"/>
    <mergeCell ref="D58:D60"/>
    <mergeCell ref="E58:E60"/>
    <mergeCell ref="F58:F60"/>
    <mergeCell ref="G58:G60"/>
    <mergeCell ref="L34:L36"/>
    <mergeCell ref="M34:M36"/>
    <mergeCell ref="J44:J45"/>
    <mergeCell ref="I44:I45"/>
    <mergeCell ref="H44:H45"/>
    <mergeCell ref="H56:H57"/>
    <mergeCell ref="H52:H53"/>
    <mergeCell ref="F61:F62"/>
    <mergeCell ref="G61:G62"/>
    <mergeCell ref="O34:O36"/>
    <mergeCell ref="L42:L43"/>
    <mergeCell ref="M42:M43"/>
    <mergeCell ref="O42:O43"/>
    <mergeCell ref="A37:A39"/>
    <mergeCell ref="A34:A36"/>
    <mergeCell ref="A48:A49"/>
    <mergeCell ref="A44:A45"/>
    <mergeCell ref="A42:A43"/>
    <mergeCell ref="F37:F39"/>
    <mergeCell ref="E37:E39"/>
    <mergeCell ref="D37:D39"/>
    <mergeCell ref="C37:C39"/>
    <mergeCell ref="B37:B39"/>
    <mergeCell ref="B34:B36"/>
    <mergeCell ref="C34:C36"/>
    <mergeCell ref="B42:B43"/>
    <mergeCell ref="C42:C43"/>
    <mergeCell ref="D42:D43"/>
    <mergeCell ref="E42:E43"/>
    <mergeCell ref="F42:F43"/>
    <mergeCell ref="C44:C45"/>
    <mergeCell ref="B44:B45"/>
    <mergeCell ref="B48:B49"/>
    <mergeCell ref="C48:C49"/>
    <mergeCell ref="D48:D49"/>
    <mergeCell ref="E48:E49"/>
    <mergeCell ref="F48:F49"/>
    <mergeCell ref="P34:P36"/>
    <mergeCell ref="Q34:Q36"/>
    <mergeCell ref="G34:G36"/>
    <mergeCell ref="H34:H36"/>
    <mergeCell ref="I34:I36"/>
    <mergeCell ref="J34:J36"/>
    <mergeCell ref="K34:K36"/>
    <mergeCell ref="K37:K39"/>
    <mergeCell ref="J37:J39"/>
    <mergeCell ref="I37:I39"/>
    <mergeCell ref="H37:H39"/>
    <mergeCell ref="G37:G39"/>
    <mergeCell ref="Q37:Q39"/>
    <mergeCell ref="P37:P39"/>
    <mergeCell ref="O37:O39"/>
    <mergeCell ref="M37:M39"/>
    <mergeCell ref="L37:L39"/>
    <mergeCell ref="E44:E45"/>
    <mergeCell ref="D44:D45"/>
    <mergeCell ref="K44:K45"/>
    <mergeCell ref="M44:M45"/>
    <mergeCell ref="L44:L45"/>
    <mergeCell ref="I58:I60"/>
    <mergeCell ref="J58:J60"/>
    <mergeCell ref="K58:K60"/>
    <mergeCell ref="L58:L60"/>
    <mergeCell ref="L54:L55"/>
    <mergeCell ref="M54:M55"/>
    <mergeCell ref="I52:I53"/>
    <mergeCell ref="J52:J53"/>
    <mergeCell ref="J50:J51"/>
    <mergeCell ref="K50:K51"/>
    <mergeCell ref="L50:L51"/>
    <mergeCell ref="J56:J57"/>
    <mergeCell ref="I56:I57"/>
    <mergeCell ref="I54:I55"/>
    <mergeCell ref="J54:J55"/>
    <mergeCell ref="P42:P43"/>
    <mergeCell ref="Q42:Q43"/>
    <mergeCell ref="H42:H43"/>
    <mergeCell ref="I42:I43"/>
    <mergeCell ref="J42:J43"/>
    <mergeCell ref="K42:K43"/>
    <mergeCell ref="H50:H51"/>
    <mergeCell ref="I50:I51"/>
    <mergeCell ref="K48:K49"/>
    <mergeCell ref="H48:H49"/>
    <mergeCell ref="I48:I49"/>
    <mergeCell ref="J48:J49"/>
    <mergeCell ref="M50:M51"/>
    <mergeCell ref="O50:O51"/>
    <mergeCell ref="P50:P51"/>
    <mergeCell ref="Q50:Q51"/>
    <mergeCell ref="L48:L49"/>
    <mergeCell ref="M48:M49"/>
    <mergeCell ref="O48:O49"/>
    <mergeCell ref="P48:P49"/>
    <mergeCell ref="Q48:Q49"/>
    <mergeCell ref="Q44:Q45"/>
    <mergeCell ref="P44:P45"/>
    <mergeCell ref="O44:O45"/>
    <mergeCell ref="L56:L57"/>
    <mergeCell ref="K56:K57"/>
    <mergeCell ref="Q61:Q62"/>
    <mergeCell ref="P61:P62"/>
    <mergeCell ref="O61:O62"/>
    <mergeCell ref="M61:M62"/>
    <mergeCell ref="M58:M60"/>
    <mergeCell ref="O58:O60"/>
    <mergeCell ref="P58:P60"/>
    <mergeCell ref="Q58:Q60"/>
    <mergeCell ref="A68:A70"/>
    <mergeCell ref="B68:B70"/>
    <mergeCell ref="J68:J70"/>
    <mergeCell ref="A65:A67"/>
    <mergeCell ref="B65:B67"/>
    <mergeCell ref="C65:C67"/>
    <mergeCell ref="D65:D67"/>
    <mergeCell ref="E65:E67"/>
    <mergeCell ref="F65:F67"/>
    <mergeCell ref="G65:G67"/>
    <mergeCell ref="H65:H67"/>
    <mergeCell ref="I65:I67"/>
    <mergeCell ref="J65:J67"/>
    <mergeCell ref="C68:C70"/>
    <mergeCell ref="D68:D70"/>
    <mergeCell ref="E68:E70"/>
    <mergeCell ref="F68:F70"/>
    <mergeCell ref="G68:G70"/>
    <mergeCell ref="H68:H70"/>
    <mergeCell ref="I68:I70"/>
    <mergeCell ref="L61:L62"/>
    <mergeCell ref="H61:H62"/>
    <mergeCell ref="I61:I62"/>
    <mergeCell ref="J61:J62"/>
    <mergeCell ref="H58:H60"/>
    <mergeCell ref="AN4:AY4"/>
    <mergeCell ref="AN5:AP5"/>
    <mergeCell ref="AQ5:AS5"/>
    <mergeCell ref="AT5:AV5"/>
    <mergeCell ref="AW5:AX5"/>
    <mergeCell ref="AY5:AY6"/>
    <mergeCell ref="Q52:Q53"/>
    <mergeCell ref="O54:O55"/>
    <mergeCell ref="P54:P55"/>
    <mergeCell ref="Q54:Q55"/>
    <mergeCell ref="O56:O57"/>
    <mergeCell ref="P56:P57"/>
    <mergeCell ref="Q56:Q57"/>
    <mergeCell ref="K52:K53"/>
    <mergeCell ref="L52:L53"/>
    <mergeCell ref="M52:M53"/>
    <mergeCell ref="O52:O53"/>
    <mergeCell ref="P52:P53"/>
    <mergeCell ref="M56:M57"/>
    <mergeCell ref="L68:L70"/>
    <mergeCell ref="M68:M70"/>
    <mergeCell ref="O68:O70"/>
    <mergeCell ref="P68:P70"/>
    <mergeCell ref="Q68:Q70"/>
    <mergeCell ref="K65:K67"/>
    <mergeCell ref="L65:L67"/>
    <mergeCell ref="M65:M67"/>
    <mergeCell ref="O65:O67"/>
    <mergeCell ref="P65:P67"/>
    <mergeCell ref="Q65:Q67"/>
    <mergeCell ref="G48:G49"/>
    <mergeCell ref="G50:G51"/>
    <mergeCell ref="F44:F45"/>
    <mergeCell ref="G44:G45"/>
    <mergeCell ref="G42:G43"/>
    <mergeCell ref="F34:F36"/>
    <mergeCell ref="E34:E36"/>
    <mergeCell ref="D34:D36"/>
    <mergeCell ref="K68:K70"/>
    <mergeCell ref="K61:K62"/>
  </mergeCells>
  <conditionalFormatting sqref="K7:K13">
    <cfRule type="cellIs" dxfId="265" priority="1753" operator="equal">
      <formula>"Muy Alta"</formula>
    </cfRule>
    <cfRule type="cellIs" dxfId="264" priority="1754" operator="equal">
      <formula>"Alta"</formula>
    </cfRule>
    <cfRule type="cellIs" dxfId="263" priority="1755" operator="equal">
      <formula>"Media"</formula>
    </cfRule>
    <cfRule type="cellIs" dxfId="262" priority="1756" operator="equal">
      <formula>"Baja"</formula>
    </cfRule>
    <cfRule type="cellIs" dxfId="261" priority="1757" operator="equal">
      <formula>"Muy Baja"</formula>
    </cfRule>
  </conditionalFormatting>
  <conditionalFormatting sqref="K15">
    <cfRule type="cellIs" dxfId="260" priority="1738" operator="equal">
      <formula>"Muy Alta"</formula>
    </cfRule>
    <cfRule type="cellIs" dxfId="259" priority="1739" operator="equal">
      <formula>"Alta"</formula>
    </cfRule>
    <cfRule type="cellIs" dxfId="258" priority="1740" operator="equal">
      <formula>"Media"</formula>
    </cfRule>
    <cfRule type="cellIs" dxfId="257" priority="1741" operator="equal">
      <formula>"Baja"</formula>
    </cfRule>
    <cfRule type="cellIs" dxfId="256" priority="1742" operator="equal">
      <formula>"Muy Baja"</formula>
    </cfRule>
  </conditionalFormatting>
  <conditionalFormatting sqref="K18:K20">
    <cfRule type="cellIs" dxfId="255" priority="1663" operator="equal">
      <formula>"Muy Alta"</formula>
    </cfRule>
    <cfRule type="cellIs" dxfId="254" priority="1664" operator="equal">
      <formula>"Alta"</formula>
    </cfRule>
    <cfRule type="cellIs" dxfId="253" priority="1665" operator="equal">
      <formula>"Media"</formula>
    </cfRule>
    <cfRule type="cellIs" dxfId="252" priority="1666" operator="equal">
      <formula>"Baja"</formula>
    </cfRule>
    <cfRule type="cellIs" dxfId="251" priority="1667" operator="equal">
      <formula>"Muy Baja"</formula>
    </cfRule>
  </conditionalFormatting>
  <conditionalFormatting sqref="K22:K25">
    <cfRule type="cellIs" dxfId="250" priority="1603" operator="equal">
      <formula>"Muy Alta"</formula>
    </cfRule>
    <cfRule type="cellIs" dxfId="249" priority="1604" operator="equal">
      <formula>"Alta"</formula>
    </cfRule>
    <cfRule type="cellIs" dxfId="248" priority="1605" operator="equal">
      <formula>"Media"</formula>
    </cfRule>
    <cfRule type="cellIs" dxfId="247" priority="1606" operator="equal">
      <formula>"Baja"</formula>
    </cfRule>
    <cfRule type="cellIs" dxfId="246" priority="1607" operator="equal">
      <formula>"Muy Baja"</formula>
    </cfRule>
  </conditionalFormatting>
  <conditionalFormatting sqref="K27:K34">
    <cfRule type="cellIs" dxfId="245" priority="11" operator="equal">
      <formula>"Muy Alta"</formula>
    </cfRule>
    <cfRule type="cellIs" dxfId="244" priority="12" operator="equal">
      <formula>"Alta"</formula>
    </cfRule>
    <cfRule type="cellIs" dxfId="243" priority="13" operator="equal">
      <formula>"Media"</formula>
    </cfRule>
    <cfRule type="cellIs" dxfId="242" priority="14" operator="equal">
      <formula>"Baja"</formula>
    </cfRule>
    <cfRule type="cellIs" dxfId="241" priority="15" operator="equal">
      <formula>"Muy Baja"</formula>
    </cfRule>
  </conditionalFormatting>
  <conditionalFormatting sqref="K37">
    <cfRule type="cellIs" dxfId="240" priority="1483" operator="equal">
      <formula>"Muy Alta"</formula>
    </cfRule>
    <cfRule type="cellIs" dxfId="239" priority="1484" operator="equal">
      <formula>"Alta"</formula>
    </cfRule>
    <cfRule type="cellIs" dxfId="238" priority="1485" operator="equal">
      <formula>"Media"</formula>
    </cfRule>
    <cfRule type="cellIs" dxfId="237" priority="1486" operator="equal">
      <formula>"Baja"</formula>
    </cfRule>
    <cfRule type="cellIs" dxfId="236" priority="1487" operator="equal">
      <formula>"Muy Baja"</formula>
    </cfRule>
  </conditionalFormatting>
  <conditionalFormatting sqref="K40:K42">
    <cfRule type="cellIs" dxfId="235" priority="168" operator="equal">
      <formula>"Muy Alta"</formula>
    </cfRule>
    <cfRule type="cellIs" dxfId="234" priority="169" operator="equal">
      <formula>"Alta"</formula>
    </cfRule>
    <cfRule type="cellIs" dxfId="233" priority="170" operator="equal">
      <formula>"Media"</formula>
    </cfRule>
    <cfRule type="cellIs" dxfId="232" priority="171" operator="equal">
      <formula>"Baja"</formula>
    </cfRule>
    <cfRule type="cellIs" dxfId="231" priority="172" operator="equal">
      <formula>"Muy Baja"</formula>
    </cfRule>
  </conditionalFormatting>
  <conditionalFormatting sqref="K44">
    <cfRule type="cellIs" dxfId="230" priority="1438" operator="equal">
      <formula>"Muy Alta"</formula>
    </cfRule>
    <cfRule type="cellIs" dxfId="229" priority="1439" operator="equal">
      <formula>"Alta"</formula>
    </cfRule>
    <cfRule type="cellIs" dxfId="228" priority="1440" operator="equal">
      <formula>"Media"</formula>
    </cfRule>
    <cfRule type="cellIs" dxfId="227" priority="1441" operator="equal">
      <formula>"Baja"</formula>
    </cfRule>
    <cfRule type="cellIs" dxfId="226" priority="1442" operator="equal">
      <formula>"Muy Baja"</formula>
    </cfRule>
  </conditionalFormatting>
  <conditionalFormatting sqref="K46:K48">
    <cfRule type="cellIs" dxfId="225" priority="83" operator="equal">
      <formula>"Muy Alta"</formula>
    </cfRule>
    <cfRule type="cellIs" dxfId="224" priority="84" operator="equal">
      <formula>"Alta"</formula>
    </cfRule>
    <cfRule type="cellIs" dxfId="223" priority="85" operator="equal">
      <formula>"Media"</formula>
    </cfRule>
    <cfRule type="cellIs" dxfId="222" priority="86" operator="equal">
      <formula>"Baja"</formula>
    </cfRule>
    <cfRule type="cellIs" dxfId="221" priority="87" operator="equal">
      <formula>"Muy Baja"</formula>
    </cfRule>
  </conditionalFormatting>
  <conditionalFormatting sqref="K50">
    <cfRule type="cellIs" dxfId="220" priority="1378" operator="equal">
      <formula>"Muy Alta"</formula>
    </cfRule>
    <cfRule type="cellIs" dxfId="219" priority="1379" operator="equal">
      <formula>"Alta"</formula>
    </cfRule>
    <cfRule type="cellIs" dxfId="218" priority="1380" operator="equal">
      <formula>"Media"</formula>
    </cfRule>
    <cfRule type="cellIs" dxfId="217" priority="1381" operator="equal">
      <formula>"Baja"</formula>
    </cfRule>
    <cfRule type="cellIs" dxfId="216" priority="1382" operator="equal">
      <formula>"Muy Baja"</formula>
    </cfRule>
  </conditionalFormatting>
  <conditionalFormatting sqref="K52">
    <cfRule type="cellIs" dxfId="215" priority="1306" operator="equal">
      <formula>"Muy Alta"</formula>
    </cfRule>
    <cfRule type="cellIs" dxfId="214" priority="1307" operator="equal">
      <formula>"Alta"</formula>
    </cfRule>
    <cfRule type="cellIs" dxfId="213" priority="1308" operator="equal">
      <formula>"Media"</formula>
    </cfRule>
    <cfRule type="cellIs" dxfId="212" priority="1309" operator="equal">
      <formula>"Baja"</formula>
    </cfRule>
    <cfRule type="cellIs" dxfId="211" priority="1310" operator="equal">
      <formula>"Muy Baja"</formula>
    </cfRule>
  </conditionalFormatting>
  <conditionalFormatting sqref="K54">
    <cfRule type="cellIs" dxfId="210" priority="1249" operator="equal">
      <formula>"Muy Alta"</formula>
    </cfRule>
    <cfRule type="cellIs" dxfId="209" priority="1250" operator="equal">
      <formula>"Alta"</formula>
    </cfRule>
    <cfRule type="cellIs" dxfId="208" priority="1251" operator="equal">
      <formula>"Media"</formula>
    </cfRule>
    <cfRule type="cellIs" dxfId="207" priority="1252" operator="equal">
      <formula>"Baja"</formula>
    </cfRule>
    <cfRule type="cellIs" dxfId="206" priority="1253" operator="equal">
      <formula>"Muy Baja"</formula>
    </cfRule>
  </conditionalFormatting>
  <conditionalFormatting sqref="K56">
    <cfRule type="cellIs" dxfId="205" priority="1192" operator="equal">
      <formula>"Muy Alta"</formula>
    </cfRule>
    <cfRule type="cellIs" dxfId="204" priority="1193" operator="equal">
      <formula>"Alta"</formula>
    </cfRule>
    <cfRule type="cellIs" dxfId="203" priority="1194" operator="equal">
      <formula>"Media"</formula>
    </cfRule>
    <cfRule type="cellIs" dxfId="202" priority="1195" operator="equal">
      <formula>"Baja"</formula>
    </cfRule>
    <cfRule type="cellIs" dxfId="201" priority="1196" operator="equal">
      <formula>"Muy Baja"</formula>
    </cfRule>
  </conditionalFormatting>
  <conditionalFormatting sqref="K58">
    <cfRule type="cellIs" dxfId="200" priority="1135" operator="equal">
      <formula>"Muy Alta"</formula>
    </cfRule>
    <cfRule type="cellIs" dxfId="199" priority="1136" operator="equal">
      <formula>"Alta"</formula>
    </cfRule>
    <cfRule type="cellIs" dxfId="198" priority="1137" operator="equal">
      <formula>"Media"</formula>
    </cfRule>
    <cfRule type="cellIs" dxfId="197" priority="1138" operator="equal">
      <formula>"Baja"</formula>
    </cfRule>
    <cfRule type="cellIs" dxfId="196" priority="1139" operator="equal">
      <formula>"Muy Baja"</formula>
    </cfRule>
  </conditionalFormatting>
  <conditionalFormatting sqref="K61">
    <cfRule type="cellIs" dxfId="195" priority="1078" operator="equal">
      <formula>"Muy Alta"</formula>
    </cfRule>
    <cfRule type="cellIs" dxfId="194" priority="1079" operator="equal">
      <formula>"Alta"</formula>
    </cfRule>
    <cfRule type="cellIs" dxfId="193" priority="1080" operator="equal">
      <formula>"Media"</formula>
    </cfRule>
    <cfRule type="cellIs" dxfId="192" priority="1081" operator="equal">
      <formula>"Baja"</formula>
    </cfRule>
    <cfRule type="cellIs" dxfId="191" priority="1082" operator="equal">
      <formula>"Muy Baja"</formula>
    </cfRule>
  </conditionalFormatting>
  <conditionalFormatting sqref="K63:K65">
    <cfRule type="cellIs" dxfId="190" priority="949" operator="equal">
      <formula>"Muy Alta"</formula>
    </cfRule>
    <cfRule type="cellIs" dxfId="189" priority="950" operator="equal">
      <formula>"Alta"</formula>
    </cfRule>
    <cfRule type="cellIs" dxfId="188" priority="951" operator="equal">
      <formula>"Media"</formula>
    </cfRule>
    <cfRule type="cellIs" dxfId="187" priority="952" operator="equal">
      <formula>"Baja"</formula>
    </cfRule>
    <cfRule type="cellIs" dxfId="186" priority="953" operator="equal">
      <formula>"Muy Baja"</formula>
    </cfRule>
  </conditionalFormatting>
  <conditionalFormatting sqref="K68">
    <cfRule type="cellIs" dxfId="185" priority="877" operator="equal">
      <formula>"Muy Alta"</formula>
    </cfRule>
    <cfRule type="cellIs" dxfId="184" priority="878" operator="equal">
      <formula>"Alta"</formula>
    </cfRule>
    <cfRule type="cellIs" dxfId="183" priority="879" operator="equal">
      <formula>"Media"</formula>
    </cfRule>
    <cfRule type="cellIs" dxfId="182" priority="880" operator="equal">
      <formula>"Baja"</formula>
    </cfRule>
    <cfRule type="cellIs" dxfId="181" priority="881" operator="equal">
      <formula>"Muy Baja"</formula>
    </cfRule>
  </conditionalFormatting>
  <conditionalFormatting sqref="K71:K75">
    <cfRule type="cellIs" dxfId="180" priority="445" operator="equal">
      <formula>"Muy Alta"</formula>
    </cfRule>
    <cfRule type="cellIs" dxfId="179" priority="446" operator="equal">
      <formula>"Alta"</formula>
    </cfRule>
    <cfRule type="cellIs" dxfId="178" priority="447" operator="equal">
      <formula>"Media"</formula>
    </cfRule>
    <cfRule type="cellIs" dxfId="177" priority="448" operator="equal">
      <formula>"Baja"</formula>
    </cfRule>
    <cfRule type="cellIs" dxfId="176" priority="449" operator="equal">
      <formula>"Muy Baja"</formula>
    </cfRule>
  </conditionalFormatting>
  <conditionalFormatting sqref="N7:N75">
    <cfRule type="containsText" dxfId="175" priority="1" operator="containsText" text="❌">
      <formula>NOT(ISERROR(SEARCH("❌",N7)))</formula>
    </cfRule>
  </conditionalFormatting>
  <conditionalFormatting sqref="O7:O13 AD7:AD75">
    <cfRule type="cellIs" dxfId="174" priority="287" operator="equal">
      <formula>"Catastrófico"</formula>
    </cfRule>
    <cfRule type="cellIs" dxfId="173" priority="288" operator="equal">
      <formula>"Mayor"</formula>
    </cfRule>
    <cfRule type="cellIs" dxfId="172" priority="289" operator="equal">
      <formula>"Moderado"</formula>
    </cfRule>
    <cfRule type="cellIs" dxfId="171" priority="290" operator="equal">
      <formula>"Menor"</formula>
    </cfRule>
    <cfRule type="cellIs" dxfId="170" priority="291" operator="equal">
      <formula>"Leve"</formula>
    </cfRule>
  </conditionalFormatting>
  <conditionalFormatting sqref="O15">
    <cfRule type="cellIs" dxfId="169" priority="1733" operator="equal">
      <formula>"Catastrófico"</formula>
    </cfRule>
    <cfRule type="cellIs" dxfId="168" priority="1734" operator="equal">
      <formula>"Mayor"</formula>
    </cfRule>
    <cfRule type="cellIs" dxfId="167" priority="1735" operator="equal">
      <formula>"Moderado"</formula>
    </cfRule>
    <cfRule type="cellIs" dxfId="166" priority="1736" operator="equal">
      <formula>"Menor"</formula>
    </cfRule>
    <cfRule type="cellIs" dxfId="165" priority="1737" operator="equal">
      <formula>"Leve"</formula>
    </cfRule>
  </conditionalFormatting>
  <conditionalFormatting sqref="O18:O20">
    <cfRule type="cellIs" dxfId="164" priority="1658" operator="equal">
      <formula>"Catastrófico"</formula>
    </cfRule>
    <cfRule type="cellIs" dxfId="163" priority="1659" operator="equal">
      <formula>"Mayor"</formula>
    </cfRule>
    <cfRule type="cellIs" dxfId="162" priority="1660" operator="equal">
      <formula>"Moderado"</formula>
    </cfRule>
    <cfRule type="cellIs" dxfId="161" priority="1661" operator="equal">
      <formula>"Menor"</formula>
    </cfRule>
    <cfRule type="cellIs" dxfId="160" priority="1662" operator="equal">
      <formula>"Leve"</formula>
    </cfRule>
  </conditionalFormatting>
  <conditionalFormatting sqref="O22:O25">
    <cfRule type="cellIs" dxfId="159" priority="1598" operator="equal">
      <formula>"Catastrófico"</formula>
    </cfRule>
    <cfRule type="cellIs" dxfId="158" priority="1599" operator="equal">
      <formula>"Mayor"</formula>
    </cfRule>
    <cfRule type="cellIs" dxfId="157" priority="1600" operator="equal">
      <formula>"Moderado"</formula>
    </cfRule>
    <cfRule type="cellIs" dxfId="156" priority="1601" operator="equal">
      <formula>"Menor"</formula>
    </cfRule>
    <cfRule type="cellIs" dxfId="155" priority="1602" operator="equal">
      <formula>"Leve"</formula>
    </cfRule>
  </conditionalFormatting>
  <conditionalFormatting sqref="O27:O34">
    <cfRule type="cellIs" dxfId="154" priority="6" operator="equal">
      <formula>"Catastrófico"</formula>
    </cfRule>
    <cfRule type="cellIs" dxfId="153" priority="7" operator="equal">
      <formula>"Mayor"</formula>
    </cfRule>
    <cfRule type="cellIs" dxfId="152" priority="8" operator="equal">
      <formula>"Moderado"</formula>
    </cfRule>
    <cfRule type="cellIs" dxfId="151" priority="9" operator="equal">
      <formula>"Menor"</formula>
    </cfRule>
    <cfRule type="cellIs" dxfId="150" priority="10" operator="equal">
      <formula>"Leve"</formula>
    </cfRule>
  </conditionalFormatting>
  <conditionalFormatting sqref="O37">
    <cfRule type="cellIs" dxfId="149" priority="1478" operator="equal">
      <formula>"Catastrófico"</formula>
    </cfRule>
    <cfRule type="cellIs" dxfId="148" priority="1479" operator="equal">
      <formula>"Mayor"</formula>
    </cfRule>
    <cfRule type="cellIs" dxfId="147" priority="1480" operator="equal">
      <formula>"Moderado"</formula>
    </cfRule>
    <cfRule type="cellIs" dxfId="146" priority="1481" operator="equal">
      <formula>"Menor"</formula>
    </cfRule>
    <cfRule type="cellIs" dxfId="145" priority="1482" operator="equal">
      <formula>"Leve"</formula>
    </cfRule>
  </conditionalFormatting>
  <conditionalFormatting sqref="O40:O42">
    <cfRule type="cellIs" dxfId="144" priority="163" operator="equal">
      <formula>"Catastrófico"</formula>
    </cfRule>
    <cfRule type="cellIs" dxfId="143" priority="164" operator="equal">
      <formula>"Mayor"</formula>
    </cfRule>
    <cfRule type="cellIs" dxfId="142" priority="165" operator="equal">
      <formula>"Moderado"</formula>
    </cfRule>
    <cfRule type="cellIs" dxfId="141" priority="166" operator="equal">
      <formula>"Menor"</formula>
    </cfRule>
    <cfRule type="cellIs" dxfId="140" priority="167" operator="equal">
      <formula>"Leve"</formula>
    </cfRule>
  </conditionalFormatting>
  <conditionalFormatting sqref="O44">
    <cfRule type="cellIs" dxfId="139" priority="1433" operator="equal">
      <formula>"Catastrófico"</formula>
    </cfRule>
    <cfRule type="cellIs" dxfId="138" priority="1434" operator="equal">
      <formula>"Mayor"</formula>
    </cfRule>
    <cfRule type="cellIs" dxfId="137" priority="1435" operator="equal">
      <formula>"Moderado"</formula>
    </cfRule>
    <cfRule type="cellIs" dxfId="136" priority="1436" operator="equal">
      <formula>"Menor"</formula>
    </cfRule>
    <cfRule type="cellIs" dxfId="135" priority="1437" operator="equal">
      <formula>"Leve"</formula>
    </cfRule>
  </conditionalFormatting>
  <conditionalFormatting sqref="O46:O48">
    <cfRule type="cellIs" dxfId="134" priority="78" operator="equal">
      <formula>"Catastrófico"</formula>
    </cfRule>
    <cfRule type="cellIs" dxfId="133" priority="79" operator="equal">
      <formula>"Mayor"</formula>
    </cfRule>
    <cfRule type="cellIs" dxfId="132" priority="80" operator="equal">
      <formula>"Moderado"</formula>
    </cfRule>
    <cfRule type="cellIs" dxfId="131" priority="81" operator="equal">
      <formula>"Menor"</formula>
    </cfRule>
    <cfRule type="cellIs" dxfId="130" priority="82" operator="equal">
      <formula>"Leve"</formula>
    </cfRule>
  </conditionalFormatting>
  <conditionalFormatting sqref="O50">
    <cfRule type="cellIs" dxfId="129" priority="1373" operator="equal">
      <formula>"Catastrófico"</formula>
    </cfRule>
    <cfRule type="cellIs" dxfId="128" priority="1374" operator="equal">
      <formula>"Mayor"</formula>
    </cfRule>
    <cfRule type="cellIs" dxfId="127" priority="1375" operator="equal">
      <formula>"Moderado"</formula>
    </cfRule>
    <cfRule type="cellIs" dxfId="126" priority="1376" operator="equal">
      <formula>"Menor"</formula>
    </cfRule>
    <cfRule type="cellIs" dxfId="125" priority="1377" operator="equal">
      <formula>"Leve"</formula>
    </cfRule>
  </conditionalFormatting>
  <conditionalFormatting sqref="O52">
    <cfRule type="cellIs" dxfId="124" priority="1301" operator="equal">
      <formula>"Catastrófico"</formula>
    </cfRule>
    <cfRule type="cellIs" dxfId="123" priority="1302" operator="equal">
      <formula>"Mayor"</formula>
    </cfRule>
    <cfRule type="cellIs" dxfId="122" priority="1303" operator="equal">
      <formula>"Moderado"</formula>
    </cfRule>
    <cfRule type="cellIs" dxfId="121" priority="1304" operator="equal">
      <formula>"Menor"</formula>
    </cfRule>
    <cfRule type="cellIs" dxfId="120" priority="1305" operator="equal">
      <formula>"Leve"</formula>
    </cfRule>
  </conditionalFormatting>
  <conditionalFormatting sqref="O54">
    <cfRule type="cellIs" dxfId="119" priority="1244" operator="equal">
      <formula>"Catastrófico"</formula>
    </cfRule>
    <cfRule type="cellIs" dxfId="118" priority="1245" operator="equal">
      <formula>"Mayor"</formula>
    </cfRule>
    <cfRule type="cellIs" dxfId="117" priority="1246" operator="equal">
      <formula>"Moderado"</formula>
    </cfRule>
    <cfRule type="cellIs" dxfId="116" priority="1247" operator="equal">
      <formula>"Menor"</formula>
    </cfRule>
    <cfRule type="cellIs" dxfId="115" priority="1248" operator="equal">
      <formula>"Leve"</formula>
    </cfRule>
  </conditionalFormatting>
  <conditionalFormatting sqref="O56">
    <cfRule type="cellIs" dxfId="114" priority="1187" operator="equal">
      <formula>"Catastrófico"</formula>
    </cfRule>
    <cfRule type="cellIs" dxfId="113" priority="1188" operator="equal">
      <formula>"Mayor"</formula>
    </cfRule>
    <cfRule type="cellIs" dxfId="112" priority="1189" operator="equal">
      <formula>"Moderado"</formula>
    </cfRule>
    <cfRule type="cellIs" dxfId="111" priority="1190" operator="equal">
      <formula>"Menor"</formula>
    </cfRule>
    <cfRule type="cellIs" dxfId="110" priority="1191" operator="equal">
      <formula>"Leve"</formula>
    </cfRule>
  </conditionalFormatting>
  <conditionalFormatting sqref="O58">
    <cfRule type="cellIs" dxfId="109" priority="1130" operator="equal">
      <formula>"Catastrófico"</formula>
    </cfRule>
    <cfRule type="cellIs" dxfId="108" priority="1131" operator="equal">
      <formula>"Mayor"</formula>
    </cfRule>
    <cfRule type="cellIs" dxfId="107" priority="1132" operator="equal">
      <formula>"Moderado"</formula>
    </cfRule>
    <cfRule type="cellIs" dxfId="106" priority="1133" operator="equal">
      <formula>"Menor"</formula>
    </cfRule>
    <cfRule type="cellIs" dxfId="105" priority="1134" operator="equal">
      <formula>"Leve"</formula>
    </cfRule>
  </conditionalFormatting>
  <conditionalFormatting sqref="O61">
    <cfRule type="cellIs" dxfId="104" priority="1073" operator="equal">
      <formula>"Catastrófico"</formula>
    </cfRule>
    <cfRule type="cellIs" dxfId="103" priority="1074" operator="equal">
      <formula>"Mayor"</formula>
    </cfRule>
    <cfRule type="cellIs" dxfId="102" priority="1075" operator="equal">
      <formula>"Moderado"</formula>
    </cfRule>
    <cfRule type="cellIs" dxfId="101" priority="1076" operator="equal">
      <formula>"Menor"</formula>
    </cfRule>
    <cfRule type="cellIs" dxfId="100" priority="1077" operator="equal">
      <formula>"Leve"</formula>
    </cfRule>
  </conditionalFormatting>
  <conditionalFormatting sqref="O63:O65">
    <cfRule type="cellIs" dxfId="99" priority="944" operator="equal">
      <formula>"Catastrófico"</formula>
    </cfRule>
    <cfRule type="cellIs" dxfId="98" priority="945" operator="equal">
      <formula>"Mayor"</formula>
    </cfRule>
    <cfRule type="cellIs" dxfId="97" priority="946" operator="equal">
      <formula>"Moderado"</formula>
    </cfRule>
    <cfRule type="cellIs" dxfId="96" priority="947" operator="equal">
      <formula>"Menor"</formula>
    </cfRule>
    <cfRule type="cellIs" dxfId="95" priority="948" operator="equal">
      <formula>"Leve"</formula>
    </cfRule>
  </conditionalFormatting>
  <conditionalFormatting sqref="O68">
    <cfRule type="cellIs" dxfId="94" priority="872" operator="equal">
      <formula>"Catastrófico"</formula>
    </cfRule>
    <cfRule type="cellIs" dxfId="93" priority="873" operator="equal">
      <formula>"Mayor"</formula>
    </cfRule>
    <cfRule type="cellIs" dxfId="92" priority="874" operator="equal">
      <formula>"Moderado"</formula>
    </cfRule>
    <cfRule type="cellIs" dxfId="91" priority="875" operator="equal">
      <formula>"Menor"</formula>
    </cfRule>
    <cfRule type="cellIs" dxfId="90" priority="876" operator="equal">
      <formula>"Leve"</formula>
    </cfRule>
  </conditionalFormatting>
  <conditionalFormatting sqref="O71:O75">
    <cfRule type="cellIs" dxfId="89" priority="440" operator="equal">
      <formula>"Catastrófico"</formula>
    </cfRule>
    <cfRule type="cellIs" dxfId="88" priority="441" operator="equal">
      <formula>"Mayor"</formula>
    </cfRule>
    <cfRule type="cellIs" dxfId="87" priority="442" operator="equal">
      <formula>"Moderado"</formula>
    </cfRule>
    <cfRule type="cellIs" dxfId="86" priority="443" operator="equal">
      <formula>"Menor"</formula>
    </cfRule>
    <cfRule type="cellIs" dxfId="85" priority="444" operator="equal">
      <formula>"Leve"</formula>
    </cfRule>
  </conditionalFormatting>
  <conditionalFormatting sqref="Q7:Q13">
    <cfRule type="cellIs" dxfId="84" priority="1744" operator="equal">
      <formula>"Extremo"</formula>
    </cfRule>
    <cfRule type="cellIs" dxfId="83" priority="1745" operator="equal">
      <formula>"Alto"</formula>
    </cfRule>
    <cfRule type="cellIs" dxfId="82" priority="1746" operator="equal">
      <formula>"Moderado"</formula>
    </cfRule>
    <cfRule type="cellIs" dxfId="81" priority="1747" operator="equal">
      <formula>"Bajo"</formula>
    </cfRule>
  </conditionalFormatting>
  <conditionalFormatting sqref="Q15">
    <cfRule type="cellIs" dxfId="80" priority="1729" operator="equal">
      <formula>"Extremo"</formula>
    </cfRule>
    <cfRule type="cellIs" dxfId="79" priority="1730" operator="equal">
      <formula>"Alto"</formula>
    </cfRule>
    <cfRule type="cellIs" dxfId="78" priority="1731" operator="equal">
      <formula>"Moderado"</formula>
    </cfRule>
    <cfRule type="cellIs" dxfId="77" priority="1732" operator="equal">
      <formula>"Bajo"</formula>
    </cfRule>
  </conditionalFormatting>
  <conditionalFormatting sqref="Q18:Q20">
    <cfRule type="cellIs" dxfId="76" priority="1654" operator="equal">
      <formula>"Extremo"</formula>
    </cfRule>
    <cfRule type="cellIs" dxfId="75" priority="1655" operator="equal">
      <formula>"Alto"</formula>
    </cfRule>
    <cfRule type="cellIs" dxfId="74" priority="1656" operator="equal">
      <formula>"Moderado"</formula>
    </cfRule>
    <cfRule type="cellIs" dxfId="73" priority="1657" operator="equal">
      <formula>"Bajo"</formula>
    </cfRule>
  </conditionalFormatting>
  <conditionalFormatting sqref="Q22:Q25">
    <cfRule type="cellIs" dxfId="72" priority="1594" operator="equal">
      <formula>"Extremo"</formula>
    </cfRule>
    <cfRule type="cellIs" dxfId="71" priority="1595" operator="equal">
      <formula>"Alto"</formula>
    </cfRule>
    <cfRule type="cellIs" dxfId="70" priority="1596" operator="equal">
      <formula>"Moderado"</formula>
    </cfRule>
    <cfRule type="cellIs" dxfId="69" priority="1597" operator="equal">
      <formula>"Bajo"</formula>
    </cfRule>
  </conditionalFormatting>
  <conditionalFormatting sqref="Q27:Q34">
    <cfRule type="cellIs" dxfId="68" priority="2" operator="equal">
      <formula>"Extremo"</formula>
    </cfRule>
    <cfRule type="cellIs" dxfId="67" priority="3" operator="equal">
      <formula>"Alto"</formula>
    </cfRule>
    <cfRule type="cellIs" dxfId="66" priority="4" operator="equal">
      <formula>"Moderado"</formula>
    </cfRule>
    <cfRule type="cellIs" dxfId="65" priority="5" operator="equal">
      <formula>"Bajo"</formula>
    </cfRule>
  </conditionalFormatting>
  <conditionalFormatting sqref="Q37">
    <cfRule type="cellIs" dxfId="64" priority="1474" operator="equal">
      <formula>"Extremo"</formula>
    </cfRule>
    <cfRule type="cellIs" dxfId="63" priority="1475" operator="equal">
      <formula>"Alto"</formula>
    </cfRule>
    <cfRule type="cellIs" dxfId="62" priority="1476" operator="equal">
      <formula>"Moderado"</formula>
    </cfRule>
    <cfRule type="cellIs" dxfId="61" priority="1477" operator="equal">
      <formula>"Bajo"</formula>
    </cfRule>
  </conditionalFormatting>
  <conditionalFormatting sqref="Q40:Q42">
    <cfRule type="cellIs" dxfId="60" priority="159" operator="equal">
      <formula>"Extremo"</formula>
    </cfRule>
    <cfRule type="cellIs" dxfId="59" priority="160" operator="equal">
      <formula>"Alto"</formula>
    </cfRule>
    <cfRule type="cellIs" dxfId="58" priority="161" operator="equal">
      <formula>"Moderado"</formula>
    </cfRule>
    <cfRule type="cellIs" dxfId="57" priority="162" operator="equal">
      <formula>"Bajo"</formula>
    </cfRule>
  </conditionalFormatting>
  <conditionalFormatting sqref="Q44">
    <cfRule type="cellIs" dxfId="56" priority="1429" operator="equal">
      <formula>"Extremo"</formula>
    </cfRule>
    <cfRule type="cellIs" dxfId="55" priority="1430" operator="equal">
      <formula>"Alto"</formula>
    </cfRule>
    <cfRule type="cellIs" dxfId="54" priority="1431" operator="equal">
      <formula>"Moderado"</formula>
    </cfRule>
    <cfRule type="cellIs" dxfId="53" priority="1432" operator="equal">
      <formula>"Bajo"</formula>
    </cfRule>
  </conditionalFormatting>
  <conditionalFormatting sqref="Q46:Q48">
    <cfRule type="cellIs" dxfId="52" priority="74" operator="equal">
      <formula>"Extremo"</formula>
    </cfRule>
    <cfRule type="cellIs" dxfId="51" priority="75" operator="equal">
      <formula>"Alto"</formula>
    </cfRule>
    <cfRule type="cellIs" dxfId="50" priority="76" operator="equal">
      <formula>"Moderado"</formula>
    </cfRule>
    <cfRule type="cellIs" dxfId="49" priority="77" operator="equal">
      <formula>"Bajo"</formula>
    </cfRule>
  </conditionalFormatting>
  <conditionalFormatting sqref="Q50">
    <cfRule type="cellIs" dxfId="48" priority="1369" operator="equal">
      <formula>"Extremo"</formula>
    </cfRule>
    <cfRule type="cellIs" dxfId="47" priority="1370" operator="equal">
      <formula>"Alto"</formula>
    </cfRule>
    <cfRule type="cellIs" dxfId="46" priority="1371" operator="equal">
      <formula>"Moderado"</formula>
    </cfRule>
    <cfRule type="cellIs" dxfId="45" priority="1372" operator="equal">
      <formula>"Bajo"</formula>
    </cfRule>
  </conditionalFormatting>
  <conditionalFormatting sqref="Q52">
    <cfRule type="cellIs" dxfId="44" priority="1297" operator="equal">
      <formula>"Extremo"</formula>
    </cfRule>
    <cfRule type="cellIs" dxfId="43" priority="1298" operator="equal">
      <formula>"Alto"</formula>
    </cfRule>
    <cfRule type="cellIs" dxfId="42" priority="1299" operator="equal">
      <formula>"Moderado"</formula>
    </cfRule>
    <cfRule type="cellIs" dxfId="41" priority="1300" operator="equal">
      <formula>"Bajo"</formula>
    </cfRule>
  </conditionalFormatting>
  <conditionalFormatting sqref="Q54">
    <cfRule type="cellIs" dxfId="40" priority="1240" operator="equal">
      <formula>"Extremo"</formula>
    </cfRule>
    <cfRule type="cellIs" dxfId="39" priority="1241" operator="equal">
      <formula>"Alto"</formula>
    </cfRule>
    <cfRule type="cellIs" dxfId="38" priority="1242" operator="equal">
      <formula>"Moderado"</formula>
    </cfRule>
    <cfRule type="cellIs" dxfId="37" priority="1243" operator="equal">
      <formula>"Bajo"</formula>
    </cfRule>
  </conditionalFormatting>
  <conditionalFormatting sqref="Q56">
    <cfRule type="cellIs" dxfId="36" priority="1183" operator="equal">
      <formula>"Extremo"</formula>
    </cfRule>
    <cfRule type="cellIs" dxfId="35" priority="1184" operator="equal">
      <formula>"Alto"</formula>
    </cfRule>
    <cfRule type="cellIs" dxfId="34" priority="1185" operator="equal">
      <formula>"Moderado"</formula>
    </cfRule>
    <cfRule type="cellIs" dxfId="33" priority="1186" operator="equal">
      <formula>"Bajo"</formula>
    </cfRule>
  </conditionalFormatting>
  <conditionalFormatting sqref="Q58">
    <cfRule type="cellIs" dxfId="32" priority="1126" operator="equal">
      <formula>"Extremo"</formula>
    </cfRule>
    <cfRule type="cellIs" dxfId="31" priority="1127" operator="equal">
      <formula>"Alto"</formula>
    </cfRule>
    <cfRule type="cellIs" dxfId="30" priority="1128" operator="equal">
      <formula>"Moderado"</formula>
    </cfRule>
    <cfRule type="cellIs" dxfId="29" priority="1129" operator="equal">
      <formula>"Bajo"</formula>
    </cfRule>
  </conditionalFormatting>
  <conditionalFormatting sqref="Q61">
    <cfRule type="cellIs" dxfId="28" priority="1069" operator="equal">
      <formula>"Extremo"</formula>
    </cfRule>
    <cfRule type="cellIs" dxfId="27" priority="1070" operator="equal">
      <formula>"Alto"</formula>
    </cfRule>
    <cfRule type="cellIs" dxfId="26" priority="1071" operator="equal">
      <formula>"Moderado"</formula>
    </cfRule>
    <cfRule type="cellIs" dxfId="25" priority="1072" operator="equal">
      <formula>"Bajo"</formula>
    </cfRule>
  </conditionalFormatting>
  <conditionalFormatting sqref="Q63:Q65">
    <cfRule type="cellIs" dxfId="24" priority="940" operator="equal">
      <formula>"Extremo"</formula>
    </cfRule>
    <cfRule type="cellIs" dxfId="23" priority="941" operator="equal">
      <formula>"Alto"</formula>
    </cfRule>
    <cfRule type="cellIs" dxfId="22" priority="942" operator="equal">
      <formula>"Moderado"</formula>
    </cfRule>
    <cfRule type="cellIs" dxfId="21" priority="943" operator="equal">
      <formula>"Bajo"</formula>
    </cfRule>
  </conditionalFormatting>
  <conditionalFormatting sqref="Q68">
    <cfRule type="cellIs" dxfId="20" priority="868" operator="equal">
      <formula>"Extremo"</formula>
    </cfRule>
    <cfRule type="cellIs" dxfId="19" priority="869" operator="equal">
      <formula>"Alto"</formula>
    </cfRule>
    <cfRule type="cellIs" dxfId="18" priority="870" operator="equal">
      <formula>"Moderado"</formula>
    </cfRule>
    <cfRule type="cellIs" dxfId="17" priority="871" operator="equal">
      <formula>"Bajo"</formula>
    </cfRule>
  </conditionalFormatting>
  <conditionalFormatting sqref="Q71:Q75">
    <cfRule type="cellIs" dxfId="16" priority="436" operator="equal">
      <formula>"Extremo"</formula>
    </cfRule>
    <cfRule type="cellIs" dxfId="15" priority="437" operator="equal">
      <formula>"Alto"</formula>
    </cfRule>
    <cfRule type="cellIs" dxfId="14" priority="438" operator="equal">
      <formula>"Moderado"</formula>
    </cfRule>
    <cfRule type="cellIs" dxfId="13" priority="439" operator="equal">
      <formula>"Bajo"</formula>
    </cfRule>
  </conditionalFormatting>
  <conditionalFormatting sqref="AB7:AB75">
    <cfRule type="cellIs" dxfId="12" priority="3309" operator="equal">
      <formula>"Muy Alta"</formula>
    </cfRule>
    <cfRule type="cellIs" dxfId="11" priority="3310" operator="equal">
      <formula>"Alta"</formula>
    </cfRule>
    <cfRule type="cellIs" dxfId="10" priority="3311" operator="equal">
      <formula>"Media"</formula>
    </cfRule>
    <cfRule type="cellIs" dxfId="9" priority="3312" operator="equal">
      <formula>"Baja"</formula>
    </cfRule>
    <cfRule type="cellIs" dxfId="8" priority="3313" operator="equal">
      <formula>"Muy Baja"</formula>
    </cfRule>
  </conditionalFormatting>
  <conditionalFormatting sqref="AF7:AF75">
    <cfRule type="cellIs" dxfId="7" priority="3300" operator="equal">
      <formula>"Extremo"</formula>
    </cfRule>
    <cfRule type="cellIs" dxfId="6" priority="3301" operator="equal">
      <formula>"Alto"</formula>
    </cfRule>
    <cfRule type="cellIs" dxfId="5" priority="3302" operator="equal">
      <formula>"Moderado"</formula>
    </cfRule>
    <cfRule type="cellIs" dxfId="4" priority="3303" operator="equal">
      <formula>"Bajo"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200-000000000000}">
          <x14:formula1>
            <xm:f>'Opciones Tratamiento'!$B$9:$B$10</xm:f>
          </x14:formula1>
          <xm:sqref>AM65:AM75 AM10:AM62 AM7:AM8</xm:sqref>
        </x14:dataValidation>
        <x14:dataValidation type="list" allowBlank="1" showInputMessage="1" showErrorMessage="1" xr:uid="{00000000-0002-0000-0200-000001000000}">
          <x14:formula1>
            <xm:f>'Opciones Tratamiento'!$B$13:$B$19</xm:f>
          </x14:formula1>
          <xm:sqref>I48 I7:I13 I15 I18:I20 I22:I25 I50 I37 I44 I46 I52 I54 I56 I58 I61 I63:I65 I68 I71:I75 I40:I42 I27:I34</xm:sqref>
        </x14:dataValidation>
        <x14:dataValidation type="list" allowBlank="1" showInputMessage="1" showErrorMessage="1" xr:uid="{00000000-0002-0000-0200-000002000000}">
          <x14:formula1>
            <xm:f>'Opciones Tratamiento'!$E$2:$E$4</xm:f>
          </x14:formula1>
          <xm:sqref>E48 E7:E13 E15 E18:E20 E22:E25 E50 E37 E44 E46 E52 E54 E56 E58 E61 E63:E65 E68 E71:E75 E40:E42 E27:E34</xm:sqref>
        </x14:dataValidation>
        <x14:dataValidation type="list" allowBlank="1" showInputMessage="1" showErrorMessage="1" xr:uid="{00000000-0002-0000-0200-000003000000}">
          <x14:formula1>
            <xm:f>'Tabla Impacto'!$F$210:$F$221</xm:f>
          </x14:formula1>
          <xm:sqref>M7:M13 M15 M18:M20 M22:M25 M37 M40:M42 M44 M46 M48 M50 M52 M54 M56 M58 M61 M63:M65 M68 M71:M75 M27:M34</xm:sqref>
        </x14:dataValidation>
        <x14:dataValidation type="list" allowBlank="1" showInputMessage="1" showErrorMessage="1" xr:uid="{00000000-0002-0000-0200-000004000000}">
          <x14:formula1>
            <xm:f>'Tabla Valoración controles'!$D$4:$D$6</xm:f>
          </x14:formula1>
          <xm:sqref>U48:U75 U7:U46</xm:sqref>
        </x14:dataValidation>
        <x14:dataValidation type="list" allowBlank="1" showInputMessage="1" showErrorMessage="1" xr:uid="{00000000-0002-0000-0200-000005000000}">
          <x14:formula1>
            <xm:f>'Tabla Valoración controles'!$D$7:$D$8</xm:f>
          </x14:formula1>
          <xm:sqref>V48:V75 V7:V46</xm:sqref>
        </x14:dataValidation>
        <x14:dataValidation type="list" allowBlank="1" showInputMessage="1" showErrorMessage="1" xr:uid="{00000000-0002-0000-0200-000006000000}">
          <x14:formula1>
            <xm:f>'Tabla Valoración controles'!$D$9:$D$10</xm:f>
          </x14:formula1>
          <xm:sqref>X48:X75 X7:X46</xm:sqref>
        </x14:dataValidation>
        <x14:dataValidation type="list" allowBlank="1" showInputMessage="1" showErrorMessage="1" xr:uid="{00000000-0002-0000-0200-000007000000}">
          <x14:formula1>
            <xm:f>'Tabla Valoración controles'!$D$11:$D$12</xm:f>
          </x14:formula1>
          <xm:sqref>Y48:Y75 Y7:Y46</xm:sqref>
        </x14:dataValidation>
        <x14:dataValidation type="list" allowBlank="1" showInputMessage="1" showErrorMessage="1" xr:uid="{00000000-0002-0000-0200-000008000000}">
          <x14:formula1>
            <xm:f>'Tabla Valoración controles'!$D$13:$D$14</xm:f>
          </x14:formula1>
          <xm:sqref>Z48:Z75 Z7:Z46</xm:sqref>
        </x14:dataValidation>
        <x14:dataValidation type="list" allowBlank="1" showInputMessage="1" showErrorMessage="1" xr:uid="{00000000-0002-0000-0200-000009000000}">
          <x14:formula1>
            <xm:f>'Opciones Tratamiento'!$B$2:$B$5</xm:f>
          </x14:formula1>
          <xm:sqref>AG48:AG75 AG7:AG46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O204"/>
  <sheetViews>
    <sheetView zoomScale="25" zoomScaleNormal="25" workbookViewId="0">
      <selection activeCell="J10" sqref="J10:AW85"/>
    </sheetView>
  </sheetViews>
  <sheetFormatPr baseColWidth="10" defaultRowHeight="15" x14ac:dyDescent="0.25"/>
  <cols>
    <col min="2" max="9" width="5.7109375" customWidth="1"/>
    <col min="10" max="59" width="8.7109375" customWidth="1"/>
    <col min="61" max="65" width="5.7109375" customWidth="1"/>
    <col min="66" max="66" width="20.7109375" customWidth="1"/>
  </cols>
  <sheetData>
    <row r="1" spans="1:119" x14ac:dyDescent="0.25">
      <c r="A1" s="41"/>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row>
    <row r="2" spans="1:119" ht="18" customHeight="1" x14ac:dyDescent="0.25">
      <c r="A2" s="41"/>
      <c r="B2" s="512" t="s">
        <v>135</v>
      </c>
      <c r="C2" s="512"/>
      <c r="D2" s="512"/>
      <c r="E2" s="512"/>
      <c r="F2" s="512"/>
      <c r="G2" s="512"/>
      <c r="H2" s="512"/>
      <c r="I2" s="512"/>
      <c r="J2" s="304" t="s">
        <v>2</v>
      </c>
      <c r="K2" s="304"/>
      <c r="L2" s="304"/>
      <c r="M2" s="304"/>
      <c r="N2" s="304"/>
      <c r="O2" s="304"/>
      <c r="P2" s="304"/>
      <c r="Q2" s="304"/>
      <c r="R2" s="304"/>
      <c r="S2" s="304"/>
      <c r="T2" s="304"/>
      <c r="U2" s="304"/>
      <c r="V2" s="304"/>
      <c r="W2" s="304"/>
      <c r="X2" s="304"/>
      <c r="Y2" s="304"/>
      <c r="Z2" s="304"/>
      <c r="AA2" s="304"/>
      <c r="AB2" s="304"/>
      <c r="AC2" s="304"/>
      <c r="AD2" s="304"/>
      <c r="AE2" s="304"/>
      <c r="AF2" s="304"/>
      <c r="AG2" s="304"/>
      <c r="AH2" s="304"/>
      <c r="AI2" s="304"/>
      <c r="AJ2" s="304"/>
      <c r="AK2" s="304"/>
      <c r="AL2" s="304"/>
      <c r="AM2" s="304"/>
      <c r="AN2" s="304"/>
      <c r="AO2" s="304"/>
      <c r="AP2" s="304"/>
      <c r="AQ2" s="304"/>
      <c r="AR2" s="304"/>
      <c r="AS2" s="304"/>
      <c r="AT2" s="304"/>
      <c r="AU2" s="304"/>
      <c r="AV2" s="304"/>
      <c r="AW2" s="304"/>
      <c r="AX2" s="304"/>
      <c r="AY2" s="304"/>
      <c r="AZ2" s="304"/>
      <c r="BA2" s="304"/>
      <c r="BB2" s="304"/>
      <c r="BC2" s="304"/>
      <c r="BD2" s="304"/>
      <c r="BE2" s="304"/>
      <c r="BF2" s="304"/>
      <c r="BG2" s="304"/>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row>
    <row r="3" spans="1:119" ht="18.75" customHeight="1" x14ac:dyDescent="0.25">
      <c r="A3" s="41"/>
      <c r="B3" s="512"/>
      <c r="C3" s="512"/>
      <c r="D3" s="512"/>
      <c r="E3" s="512"/>
      <c r="F3" s="512"/>
      <c r="G3" s="512"/>
      <c r="H3" s="512"/>
      <c r="I3" s="512"/>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c r="AO3" s="304"/>
      <c r="AP3" s="304"/>
      <c r="AQ3" s="304"/>
      <c r="AR3" s="304"/>
      <c r="AS3" s="304"/>
      <c r="AT3" s="304"/>
      <c r="AU3" s="304"/>
      <c r="AV3" s="304"/>
      <c r="AW3" s="304"/>
      <c r="AX3" s="304"/>
      <c r="AY3" s="304"/>
      <c r="AZ3" s="304"/>
      <c r="BA3" s="304"/>
      <c r="BB3" s="304"/>
      <c r="BC3" s="304"/>
      <c r="BD3" s="304"/>
      <c r="BE3" s="304"/>
      <c r="BF3" s="304"/>
      <c r="BG3" s="304"/>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row>
    <row r="4" spans="1:119" ht="15" customHeight="1" x14ac:dyDescent="0.25">
      <c r="A4" s="41"/>
      <c r="B4" s="512"/>
      <c r="C4" s="512"/>
      <c r="D4" s="512"/>
      <c r="E4" s="512"/>
      <c r="F4" s="512"/>
      <c r="G4" s="512"/>
      <c r="H4" s="512"/>
      <c r="I4" s="512"/>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c r="AM4" s="304"/>
      <c r="AN4" s="304"/>
      <c r="AO4" s="304"/>
      <c r="AP4" s="304"/>
      <c r="AQ4" s="304"/>
      <c r="AR4" s="304"/>
      <c r="AS4" s="304"/>
      <c r="AT4" s="304"/>
      <c r="AU4" s="304"/>
      <c r="AV4" s="304"/>
      <c r="AW4" s="304"/>
      <c r="AX4" s="304"/>
      <c r="AY4" s="304"/>
      <c r="AZ4" s="304"/>
      <c r="BA4" s="304"/>
      <c r="BB4" s="304"/>
      <c r="BC4" s="304"/>
      <c r="BD4" s="304"/>
      <c r="BE4" s="304"/>
      <c r="BF4" s="304"/>
      <c r="BG4" s="304"/>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row>
    <row r="5" spans="1:119" ht="15.75" thickBot="1" x14ac:dyDescent="0.3">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c r="CX5" s="41"/>
      <c r="CY5" s="41"/>
      <c r="CZ5" s="41"/>
      <c r="DA5" s="41"/>
      <c r="DB5" s="41"/>
      <c r="DC5" s="41"/>
      <c r="DD5" s="41"/>
      <c r="DE5" s="41"/>
      <c r="DF5" s="41"/>
      <c r="DG5" s="41"/>
      <c r="DH5" s="41"/>
      <c r="DI5" s="41"/>
      <c r="DJ5" s="41"/>
      <c r="DK5" s="41"/>
      <c r="DL5" s="41"/>
      <c r="DM5" s="41"/>
      <c r="DN5" s="41"/>
      <c r="DO5" s="41"/>
    </row>
    <row r="6" spans="1:119" ht="15" customHeight="1" x14ac:dyDescent="0.25">
      <c r="A6" s="41"/>
      <c r="B6" s="309" t="s">
        <v>4</v>
      </c>
      <c r="C6" s="309"/>
      <c r="D6" s="310"/>
      <c r="E6" s="499" t="s">
        <v>107</v>
      </c>
      <c r="F6" s="500"/>
      <c r="G6" s="500"/>
      <c r="H6" s="500"/>
      <c r="I6" s="500"/>
      <c r="J6" s="450" t="str">
        <f ca="1">IF(AND('Mapa final'!$K$7="Muy Alta",'Mapa final'!$O$7="Leve"),CONCATENATE("R",'Mapa final'!$A$7),"")</f>
        <v/>
      </c>
      <c r="K6" s="451"/>
      <c r="L6" s="451" t="str">
        <f ca="1">IF(AND('Mapa final'!$K$8="Muy Alta",'Mapa final'!$O$8="Leve"),CONCATENATE("R",'Mapa final'!$A$8),"")</f>
        <v/>
      </c>
      <c r="M6" s="451"/>
      <c r="N6" s="451" t="str">
        <f ca="1">IF(AND('Mapa final'!$K$9="Muy Alta",'Mapa final'!$O$9="Leve"),CONCATENATE("R",'Mapa final'!$A$9),"")</f>
        <v/>
      </c>
      <c r="O6" s="451"/>
      <c r="P6" s="451" t="str">
        <f ca="1">IF(AND('Mapa final'!$K$10="Muy Alta",'Mapa final'!$O$10="Leve"),CONCATENATE("R",'Mapa final'!$A$10),"")</f>
        <v/>
      </c>
      <c r="Q6" s="451"/>
      <c r="R6" s="451" t="str">
        <f ca="1">IF(AND('Mapa final'!$K$11="Muy Alta",'Mapa final'!$O$11="Leve"),CONCATENATE("R",'Mapa final'!$A$11),"")</f>
        <v/>
      </c>
      <c r="S6" s="452"/>
      <c r="T6" s="450" t="str">
        <f ca="1">IF(AND('Mapa final'!$K$7="Muy Alta",'Mapa final'!$O$7="Menor"),CONCATENATE("R",'Mapa final'!$A$7),"")</f>
        <v/>
      </c>
      <c r="U6" s="451"/>
      <c r="V6" s="451" t="str">
        <f ca="1">IF(AND('Mapa final'!$K$8="Muy Alta",'Mapa final'!$O$8="Menor"),CONCATENATE("R",'Mapa final'!$A$8),"")</f>
        <v/>
      </c>
      <c r="W6" s="451"/>
      <c r="X6" s="451" t="str">
        <f ca="1">IF(AND('Mapa final'!$K$9="Muy Alta",'Mapa final'!$O$9="Menor"),CONCATENATE("R",'Mapa final'!$A$9),"")</f>
        <v/>
      </c>
      <c r="Y6" s="451"/>
      <c r="Z6" s="451" t="str">
        <f ca="1">IF(AND('Mapa final'!$K$10="Muy Alta",'Mapa final'!$O$10="Menor"),CONCATENATE("R",'Mapa final'!$A$10),"")</f>
        <v/>
      </c>
      <c r="AA6" s="451"/>
      <c r="AB6" s="451" t="str">
        <f ca="1">IF(AND('Mapa final'!$K$11="Muy Alta",'Mapa final'!$O$11="Menor"),CONCATENATE("R",'Mapa final'!$A$11),"")</f>
        <v/>
      </c>
      <c r="AC6" s="452"/>
      <c r="AD6" s="450" t="str">
        <f ca="1">IF(AND('Mapa final'!$K$7="Muy Alta",'Mapa final'!$O$7="Moderado"),CONCATENATE("R",'Mapa final'!$A$7),"")</f>
        <v/>
      </c>
      <c r="AE6" s="451"/>
      <c r="AF6" s="451" t="str">
        <f ca="1">IF(AND('Mapa final'!$K$8="Muy Alta",'Mapa final'!$O$8="Moderado"),CONCATENATE("R",'Mapa final'!$A$8),"")</f>
        <v/>
      </c>
      <c r="AG6" s="451"/>
      <c r="AH6" s="451" t="str">
        <f ca="1">IF(AND('Mapa final'!$K$9="Muy Alta",'Mapa final'!$O$9="Moderado"),CONCATENATE("R",'Mapa final'!$A$9),"")</f>
        <v/>
      </c>
      <c r="AI6" s="451"/>
      <c r="AJ6" s="451" t="str">
        <f ca="1">IF(AND('Mapa final'!$K$10="Muy Alta",'Mapa final'!$O$10="Moderado"),CONCATENATE("R",'Mapa final'!$A$10),"")</f>
        <v/>
      </c>
      <c r="AK6" s="451"/>
      <c r="AL6" s="451" t="str">
        <f ca="1">IF(AND('Mapa final'!$K$11="Muy Alta",'Mapa final'!$O$11="Moderado"),CONCATENATE("R",'Mapa final'!$A$11),"")</f>
        <v/>
      </c>
      <c r="AM6" s="452"/>
      <c r="AN6" s="450" t="str">
        <f ca="1">IF(AND('Mapa final'!$K$7="Muy Alta",'Mapa final'!$O$7="Mayor"),CONCATENATE("R",'Mapa final'!$A$7),"")</f>
        <v/>
      </c>
      <c r="AO6" s="451"/>
      <c r="AP6" s="451" t="str">
        <f ca="1">IF(AND('Mapa final'!$K$8="Muy Alta",'Mapa final'!$O$8="Mayor"),CONCATENATE("R",'Mapa final'!$A$8),"")</f>
        <v/>
      </c>
      <c r="AQ6" s="451"/>
      <c r="AR6" s="451" t="str">
        <f ca="1">IF(AND('Mapa final'!$K$9="Muy Alta",'Mapa final'!$O$9="Mayor"),CONCATENATE("R",'Mapa final'!$A$9),"")</f>
        <v/>
      </c>
      <c r="AS6" s="451"/>
      <c r="AT6" s="451" t="str">
        <f ca="1">IF(AND('Mapa final'!$K$10="Muy Alta",'Mapa final'!$O$10="Mayor"),CONCATENATE("R",'Mapa final'!$A$10),"")</f>
        <v/>
      </c>
      <c r="AU6" s="451"/>
      <c r="AV6" s="451" t="str">
        <f ca="1">IF(AND('Mapa final'!$K$11="Muy Alta",'Mapa final'!$O$11="Mayor"),CONCATENATE("R",'Mapa final'!$A$11),"")</f>
        <v/>
      </c>
      <c r="AW6" s="452"/>
      <c r="AX6" s="457" t="str">
        <f ca="1">IF(AND('Mapa final'!$K$7="Muy Alta",'Mapa final'!$O$7="Catastrófico"),CONCATENATE("R",'Mapa final'!$A$7),"")</f>
        <v/>
      </c>
      <c r="AY6" s="456"/>
      <c r="AZ6" s="456" t="str">
        <f ca="1">IF(AND('Mapa final'!$K$8="Muy Alta",'Mapa final'!$O$8="Catastrófico"),CONCATENATE("R",'Mapa final'!$A$8),"")</f>
        <v/>
      </c>
      <c r="BA6" s="456"/>
      <c r="BB6" s="456" t="str">
        <f ca="1">IF(AND('Mapa final'!$K$9="Muy Alta",'Mapa final'!$O$9="Catastrófico"),CONCATENATE("R",'Mapa final'!$A$9),"")</f>
        <v/>
      </c>
      <c r="BC6" s="456"/>
      <c r="BD6" s="456" t="str">
        <f ca="1">IF(AND('Mapa final'!$K$10="Muy Alta",'Mapa final'!$O$10="Catastrófico"),CONCATENATE("R",'Mapa final'!$A$10),"")</f>
        <v/>
      </c>
      <c r="BE6" s="456"/>
      <c r="BF6" s="456" t="str">
        <f ca="1">IF(AND('Mapa final'!$K$11="Muy Alta",'Mapa final'!$O$11="Catastrófico"),CONCATENATE("R",'Mapa final'!$A$11),"")</f>
        <v/>
      </c>
      <c r="BG6" s="510"/>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row>
    <row r="7" spans="1:119" ht="15" customHeight="1" x14ac:dyDescent="0.25">
      <c r="A7" s="41"/>
      <c r="B7" s="309"/>
      <c r="C7" s="309"/>
      <c r="D7" s="310"/>
      <c r="E7" s="501"/>
      <c r="F7" s="502"/>
      <c r="G7" s="502"/>
      <c r="H7" s="502"/>
      <c r="I7" s="502"/>
      <c r="J7" s="440"/>
      <c r="K7" s="438"/>
      <c r="L7" s="438"/>
      <c r="M7" s="438"/>
      <c r="N7" s="438"/>
      <c r="O7" s="438"/>
      <c r="P7" s="438"/>
      <c r="Q7" s="438"/>
      <c r="R7" s="438"/>
      <c r="S7" s="439"/>
      <c r="T7" s="440"/>
      <c r="U7" s="438"/>
      <c r="V7" s="438"/>
      <c r="W7" s="438"/>
      <c r="X7" s="438"/>
      <c r="Y7" s="438"/>
      <c r="Z7" s="438"/>
      <c r="AA7" s="438"/>
      <c r="AB7" s="438"/>
      <c r="AC7" s="439"/>
      <c r="AD7" s="440"/>
      <c r="AE7" s="438"/>
      <c r="AF7" s="438"/>
      <c r="AG7" s="438"/>
      <c r="AH7" s="438"/>
      <c r="AI7" s="438"/>
      <c r="AJ7" s="438"/>
      <c r="AK7" s="438"/>
      <c r="AL7" s="438"/>
      <c r="AM7" s="439"/>
      <c r="AN7" s="440"/>
      <c r="AO7" s="438"/>
      <c r="AP7" s="438"/>
      <c r="AQ7" s="438"/>
      <c r="AR7" s="438"/>
      <c r="AS7" s="438"/>
      <c r="AT7" s="438"/>
      <c r="AU7" s="438"/>
      <c r="AV7" s="438"/>
      <c r="AW7" s="439"/>
      <c r="AX7" s="434"/>
      <c r="AY7" s="432"/>
      <c r="AZ7" s="432"/>
      <c r="BA7" s="432"/>
      <c r="BB7" s="432"/>
      <c r="BC7" s="432"/>
      <c r="BD7" s="432"/>
      <c r="BE7" s="432"/>
      <c r="BF7" s="432"/>
      <c r="BG7" s="433"/>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row>
    <row r="8" spans="1:119" ht="15" customHeight="1" x14ac:dyDescent="0.25">
      <c r="A8" s="41"/>
      <c r="B8" s="309"/>
      <c r="C8" s="309"/>
      <c r="D8" s="310"/>
      <c r="E8" s="501"/>
      <c r="F8" s="502"/>
      <c r="G8" s="502"/>
      <c r="H8" s="502"/>
      <c r="I8" s="502"/>
      <c r="J8" s="440" t="str">
        <f ca="1">IF(AND('Mapa final'!$K$12="Muy Alta",'Mapa final'!$O$12="Leve"),CONCATENATE("R",'Mapa final'!$A$12),"")</f>
        <v/>
      </c>
      <c r="K8" s="438"/>
      <c r="L8" s="438" t="str">
        <f ca="1">IF(AND('Mapa final'!$K$13="Muy Alta",'Mapa final'!$O$13="Leve"),CONCATENATE("R",'Mapa final'!$A$13),"")</f>
        <v/>
      </c>
      <c r="M8" s="438"/>
      <c r="N8" s="438" t="str">
        <f ca="1">IF(AND('Mapa final'!$K$15="Muy Alta",'Mapa final'!$O$15="Leve"),CONCATENATE("R",'Mapa final'!$A$15),"")</f>
        <v/>
      </c>
      <c r="O8" s="438"/>
      <c r="P8" s="438" t="e">
        <f>IF(AND('Mapa final'!#REF!="Muy Alta",'Mapa final'!#REF!="Leve"),CONCATENATE("R",'Mapa final'!#REF!),"")</f>
        <v>#REF!</v>
      </c>
      <c r="Q8" s="438"/>
      <c r="R8" s="438" t="str">
        <f ca="1">IF(AND('Mapa final'!$K$18="Muy Alta",'Mapa final'!$O$18="Leve"),CONCATENATE("R",'Mapa final'!$A$18),"")</f>
        <v/>
      </c>
      <c r="S8" s="439"/>
      <c r="T8" s="440" t="str">
        <f ca="1">IF(AND('Mapa final'!$K$12="Muy Alta",'Mapa final'!$O$12="Menor"),CONCATENATE("R",'Mapa final'!$A$12),"")</f>
        <v/>
      </c>
      <c r="U8" s="438"/>
      <c r="V8" s="438" t="str">
        <f ca="1">IF(AND('Mapa final'!$K$13="Muy Alta",'Mapa final'!$O$13="Menor"),CONCATENATE("R",'Mapa final'!$A$13),"")</f>
        <v/>
      </c>
      <c r="W8" s="438"/>
      <c r="X8" s="438" t="str">
        <f ca="1">IF(AND('Mapa final'!$K$15="Muy Alta",'Mapa final'!$O$15="Menor"),CONCATENATE("R",'Mapa final'!$A$15),"")</f>
        <v/>
      </c>
      <c r="Y8" s="438"/>
      <c r="Z8" s="438" t="e">
        <f>IF(AND('Mapa final'!#REF!="Muy Alta",'Mapa final'!#REF!="Menor"),CONCATENATE("R",'Mapa final'!#REF!),"")</f>
        <v>#REF!</v>
      </c>
      <c r="AA8" s="438"/>
      <c r="AB8" s="438" t="str">
        <f ca="1">IF(AND('Mapa final'!$K$18="Muy Alta",'Mapa final'!$O$18="Menor"),CONCATENATE("R",'Mapa final'!$A$18),"")</f>
        <v/>
      </c>
      <c r="AC8" s="439"/>
      <c r="AD8" s="440" t="str">
        <f ca="1">IF(AND('Mapa final'!$K$12="Muy Alta",'Mapa final'!$O$12="Moderado"),CONCATENATE("R",'Mapa final'!$A$12),"")</f>
        <v/>
      </c>
      <c r="AE8" s="438"/>
      <c r="AF8" s="438" t="str">
        <f ca="1">IF(AND('Mapa final'!$K$13="Muy Alta",'Mapa final'!$O$13="Moderado"),CONCATENATE("R",'Mapa final'!$A$13),"")</f>
        <v/>
      </c>
      <c r="AG8" s="438"/>
      <c r="AH8" s="438" t="str">
        <f ca="1">IF(AND('Mapa final'!$K$15="Muy Alta",'Mapa final'!$O$15="Moderado"),CONCATENATE("R",'Mapa final'!$A$15),"")</f>
        <v/>
      </c>
      <c r="AI8" s="438"/>
      <c r="AJ8" s="438" t="e">
        <f>IF(AND('Mapa final'!#REF!="Muy Alta",'Mapa final'!#REF!="Moderado"),CONCATENATE("R",'Mapa final'!#REF!),"")</f>
        <v>#REF!</v>
      </c>
      <c r="AK8" s="438"/>
      <c r="AL8" s="438" t="str">
        <f ca="1">IF(AND('Mapa final'!$K$18="Muy Alta",'Mapa final'!$O$18="Moderado"),CONCATENATE("R",'Mapa final'!$A$18),"")</f>
        <v/>
      </c>
      <c r="AM8" s="439"/>
      <c r="AN8" s="440" t="str">
        <f ca="1">IF(AND('Mapa final'!$K$12="Muy Alta",'Mapa final'!$O$12="Mayor"),CONCATENATE("R",'Mapa final'!$A$12),"")</f>
        <v/>
      </c>
      <c r="AO8" s="438"/>
      <c r="AP8" s="438" t="str">
        <f ca="1">IF(AND('Mapa final'!$K$13="Muy Alta",'Mapa final'!$O$13="Mayor"),CONCATENATE("R",'Mapa final'!$A$13),"")</f>
        <v/>
      </c>
      <c r="AQ8" s="438"/>
      <c r="AR8" s="438" t="str">
        <f ca="1">IF(AND('Mapa final'!$K$15="Muy Alta",'Mapa final'!$O$15="Mayor"),CONCATENATE("R",'Mapa final'!$A$15),"")</f>
        <v/>
      </c>
      <c r="AS8" s="438"/>
      <c r="AT8" s="438" t="e">
        <f>IF(AND('Mapa final'!#REF!="Muy Alta",'Mapa final'!#REF!="Mayor"),CONCATENATE("R",'Mapa final'!#REF!),"")</f>
        <v>#REF!</v>
      </c>
      <c r="AU8" s="438"/>
      <c r="AV8" s="438" t="str">
        <f ca="1">IF(AND('Mapa final'!$K$18="Muy Alta",'Mapa final'!$O$18="Mayor"),CONCATENATE("R",'Mapa final'!$A$18),"")</f>
        <v/>
      </c>
      <c r="AW8" s="439"/>
      <c r="AX8" s="434" t="str">
        <f ca="1">IF(AND('Mapa final'!$K$12="Muy Alta",'Mapa final'!$O$12="Catastrófico"),CONCATENATE("R",'Mapa final'!$A$12),"")</f>
        <v/>
      </c>
      <c r="AY8" s="432"/>
      <c r="AZ8" s="432" t="str">
        <f ca="1">IF(AND('Mapa final'!$K$13="Muy Alta",'Mapa final'!$O$13="Catastrófico"),CONCATENATE("R",'Mapa final'!$A$13),"")</f>
        <v/>
      </c>
      <c r="BA8" s="432"/>
      <c r="BB8" s="432" t="str">
        <f ca="1">IF(AND('Mapa final'!$K$15="Muy Alta",'Mapa final'!$O$15="Catastrófico"),CONCATENATE("R",'Mapa final'!$A$15),"")</f>
        <v/>
      </c>
      <c r="BC8" s="432"/>
      <c r="BD8" s="432" t="e">
        <f>IF(AND('Mapa final'!#REF!="Muy Alta",'Mapa final'!#REF!="Catastrófico"),CONCATENATE("R",'Mapa final'!#REF!),"")</f>
        <v>#REF!</v>
      </c>
      <c r="BE8" s="432"/>
      <c r="BF8" s="432" t="str">
        <f ca="1">IF(AND('Mapa final'!$K$18="Muy Alta",'Mapa final'!$O$18="Catastrófico"),CONCATENATE("R",'Mapa final'!$A$18),"")</f>
        <v/>
      </c>
      <c r="BG8" s="433"/>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row>
    <row r="9" spans="1:119" ht="15" customHeight="1" x14ac:dyDescent="0.25">
      <c r="A9" s="41"/>
      <c r="B9" s="309"/>
      <c r="C9" s="309"/>
      <c r="D9" s="310"/>
      <c r="E9" s="501"/>
      <c r="F9" s="502"/>
      <c r="G9" s="502"/>
      <c r="H9" s="502"/>
      <c r="I9" s="502"/>
      <c r="J9" s="440"/>
      <c r="K9" s="438"/>
      <c r="L9" s="438"/>
      <c r="M9" s="438"/>
      <c r="N9" s="438"/>
      <c r="O9" s="438"/>
      <c r="P9" s="438"/>
      <c r="Q9" s="438"/>
      <c r="R9" s="438"/>
      <c r="S9" s="439"/>
      <c r="T9" s="440"/>
      <c r="U9" s="438"/>
      <c r="V9" s="438"/>
      <c r="W9" s="438"/>
      <c r="X9" s="438"/>
      <c r="Y9" s="438"/>
      <c r="Z9" s="438"/>
      <c r="AA9" s="438"/>
      <c r="AB9" s="438"/>
      <c r="AC9" s="439"/>
      <c r="AD9" s="440"/>
      <c r="AE9" s="438"/>
      <c r="AF9" s="438"/>
      <c r="AG9" s="438"/>
      <c r="AH9" s="438"/>
      <c r="AI9" s="438"/>
      <c r="AJ9" s="438"/>
      <c r="AK9" s="438"/>
      <c r="AL9" s="438"/>
      <c r="AM9" s="439"/>
      <c r="AN9" s="440"/>
      <c r="AO9" s="438"/>
      <c r="AP9" s="438"/>
      <c r="AQ9" s="438"/>
      <c r="AR9" s="438"/>
      <c r="AS9" s="438"/>
      <c r="AT9" s="438"/>
      <c r="AU9" s="438"/>
      <c r="AV9" s="438"/>
      <c r="AW9" s="439"/>
      <c r="AX9" s="434"/>
      <c r="AY9" s="432"/>
      <c r="AZ9" s="432"/>
      <c r="BA9" s="432"/>
      <c r="BB9" s="432"/>
      <c r="BC9" s="432"/>
      <c r="BD9" s="432"/>
      <c r="BE9" s="432"/>
      <c r="BF9" s="432"/>
      <c r="BG9" s="433"/>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row>
    <row r="10" spans="1:119" ht="15" customHeight="1" x14ac:dyDescent="0.25">
      <c r="A10" s="41"/>
      <c r="B10" s="309"/>
      <c r="C10" s="309"/>
      <c r="D10" s="310"/>
      <c r="E10" s="501"/>
      <c r="F10" s="502"/>
      <c r="G10" s="502"/>
      <c r="H10" s="502"/>
      <c r="I10" s="502"/>
      <c r="J10" s="440" t="str">
        <f ca="1">IF(AND('Mapa final'!$K$19="Muy Alta",'Mapa final'!$O$19="Leve"),CONCATENATE("R",'Mapa final'!$A$19),"")</f>
        <v/>
      </c>
      <c r="K10" s="438"/>
      <c r="L10" s="438" t="str">
        <f ca="1">IF(AND('Mapa final'!$K$20="Muy Alta",'Mapa final'!$O$20="Leve"),CONCATENATE("R",'Mapa final'!$A$20),"")</f>
        <v/>
      </c>
      <c r="M10" s="438"/>
      <c r="N10" s="438" t="str">
        <f ca="1">IF(AND('Mapa final'!$K$22="Muy Alta",'Mapa final'!$O$22="Leve"),CONCATENATE("R",'Mapa final'!$A$22),"")</f>
        <v/>
      </c>
      <c r="O10" s="438"/>
      <c r="P10" s="438" t="str">
        <f ca="1">IF(AND('Mapa final'!$K$23="Muy Alta",'Mapa final'!$O$23="Leve"),CONCATENATE("R",'Mapa final'!$A$23),"")</f>
        <v/>
      </c>
      <c r="Q10" s="438"/>
      <c r="R10" s="438" t="str">
        <f ca="1">IF(AND('Mapa final'!$K$24="Muy Alta",'Mapa final'!$O$24="Leve"),CONCATENATE("R",'Mapa final'!$A$24),"")</f>
        <v/>
      </c>
      <c r="S10" s="439"/>
      <c r="T10" s="440" t="str">
        <f ca="1">IF(AND('Mapa final'!$K$19="Muy Alta",'Mapa final'!$O$19="Menor"),CONCATENATE("R",'Mapa final'!$A$19),"")</f>
        <v/>
      </c>
      <c r="U10" s="438"/>
      <c r="V10" s="438" t="str">
        <f ca="1">IF(AND('Mapa final'!$K$20="Muy Alta",'Mapa final'!$O$20="Menor"),CONCATENATE("R",'Mapa final'!$A$20),"")</f>
        <v/>
      </c>
      <c r="W10" s="438"/>
      <c r="X10" s="438" t="str">
        <f ca="1">IF(AND('Mapa final'!$K$22="Muy Alta",'Mapa final'!$O$22="Menor"),CONCATENATE("R",'Mapa final'!$A$22),"")</f>
        <v/>
      </c>
      <c r="Y10" s="438"/>
      <c r="Z10" s="438" t="str">
        <f ca="1">IF(AND('Mapa final'!$K$23="Muy Alta",'Mapa final'!$O$23="Menor"),CONCATENATE("R",'Mapa final'!$A$23),"")</f>
        <v/>
      </c>
      <c r="AA10" s="438"/>
      <c r="AB10" s="438" t="str">
        <f ca="1">IF(AND('Mapa final'!$K$24="Muy Alta",'Mapa final'!$O$24="Menor"),CONCATENATE("R",'Mapa final'!$A$24),"")</f>
        <v/>
      </c>
      <c r="AC10" s="439"/>
      <c r="AD10" s="440" t="str">
        <f ca="1">IF(AND('Mapa final'!$K$19="Muy Alta",'Mapa final'!$O$19="Moderado"),CONCATENATE("R",'Mapa final'!$A$19),"")</f>
        <v/>
      </c>
      <c r="AE10" s="438"/>
      <c r="AF10" s="438" t="str">
        <f ca="1">IF(AND('Mapa final'!$K$20="Muy Alta",'Mapa final'!$O$20="Moderado"),CONCATENATE("R",'Mapa final'!$A$20),"")</f>
        <v/>
      </c>
      <c r="AG10" s="438"/>
      <c r="AH10" s="438" t="str">
        <f ca="1">IF(AND('Mapa final'!$K$22="Muy Alta",'Mapa final'!$O$22="Moderado"),CONCATENATE("R",'Mapa final'!$A$22),"")</f>
        <v/>
      </c>
      <c r="AI10" s="438"/>
      <c r="AJ10" s="438" t="str">
        <f ca="1">IF(AND('Mapa final'!$K$23="Muy Alta",'Mapa final'!$O$23="Moderado"),CONCATENATE("R",'Mapa final'!$A$23),"")</f>
        <v/>
      </c>
      <c r="AK10" s="438"/>
      <c r="AL10" s="438" t="str">
        <f ca="1">IF(AND('Mapa final'!$K$24="Muy Alta",'Mapa final'!$O$24="Moderado"),CONCATENATE("R",'Mapa final'!$A$24),"")</f>
        <v/>
      </c>
      <c r="AM10" s="439"/>
      <c r="AN10" s="440" t="str">
        <f ca="1">IF(AND('Mapa final'!$K$19="Muy Alta",'Mapa final'!$O$19="Mayor"),CONCATENATE("R",'Mapa final'!$A$19),"")</f>
        <v/>
      </c>
      <c r="AO10" s="438"/>
      <c r="AP10" s="438" t="str">
        <f ca="1">IF(AND('Mapa final'!$K$20="Muy Alta",'Mapa final'!$O$20="Mayor"),CONCATENATE("R",'Mapa final'!$A$20),"")</f>
        <v/>
      </c>
      <c r="AQ10" s="438"/>
      <c r="AR10" s="438" t="str">
        <f ca="1">IF(AND('Mapa final'!$K$22="Muy Alta",'Mapa final'!$O$22="Mayor"),CONCATENATE("R",'Mapa final'!$A$22),"")</f>
        <v/>
      </c>
      <c r="AS10" s="438"/>
      <c r="AT10" s="438" t="str">
        <f ca="1">IF(AND('Mapa final'!$K$23="Muy Alta",'Mapa final'!$O$23="Mayor"),CONCATENATE("R",'Mapa final'!$A$23),"")</f>
        <v/>
      </c>
      <c r="AU10" s="438"/>
      <c r="AV10" s="438" t="str">
        <f ca="1">IF(AND('Mapa final'!$K$24="Muy Alta",'Mapa final'!$O$24="Mayor"),CONCATENATE("R",'Mapa final'!$A$24),"")</f>
        <v>R14</v>
      </c>
      <c r="AW10" s="439"/>
      <c r="AX10" s="434" t="str">
        <f ca="1">IF(AND('Mapa final'!$K$19="Muy Alta",'Mapa final'!$O$19="Catastrófico"),CONCATENATE("R",'Mapa final'!$A$19),"")</f>
        <v/>
      </c>
      <c r="AY10" s="432"/>
      <c r="AZ10" s="432" t="str">
        <f ca="1">IF(AND('Mapa final'!$K$20="Muy Alta",'Mapa final'!$O$20="Catastrófico"),CONCATENATE("R",'Mapa final'!$A$20),"")</f>
        <v/>
      </c>
      <c r="BA10" s="432"/>
      <c r="BB10" s="432" t="str">
        <f ca="1">IF(AND('Mapa final'!$K$22="Muy Alta",'Mapa final'!$O$22="Catastrófico"),CONCATENATE("R",'Mapa final'!$A$22),"")</f>
        <v/>
      </c>
      <c r="BC10" s="432"/>
      <c r="BD10" s="432" t="str">
        <f ca="1">IF(AND('Mapa final'!$K$23="Muy Alta",'Mapa final'!$O$23="Catastrófico"),CONCATENATE("R",'Mapa final'!$A$23),"")</f>
        <v/>
      </c>
      <c r="BE10" s="432"/>
      <c r="BF10" s="432" t="str">
        <f ca="1">IF(AND('Mapa final'!$K$24="Muy Alta",'Mapa final'!$O$24="Catastrófico"),CONCATENATE("R",'Mapa final'!$A$24),"")</f>
        <v/>
      </c>
      <c r="BG10" s="433"/>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row>
    <row r="11" spans="1:119" ht="15" customHeight="1" x14ac:dyDescent="0.25">
      <c r="A11" s="41"/>
      <c r="B11" s="309"/>
      <c r="C11" s="309"/>
      <c r="D11" s="310"/>
      <c r="E11" s="501"/>
      <c r="F11" s="502"/>
      <c r="G11" s="502"/>
      <c r="H11" s="502"/>
      <c r="I11" s="502"/>
      <c r="J11" s="440"/>
      <c r="K11" s="438"/>
      <c r="L11" s="438"/>
      <c r="M11" s="438"/>
      <c r="N11" s="438"/>
      <c r="O11" s="438"/>
      <c r="P11" s="438"/>
      <c r="Q11" s="438"/>
      <c r="R11" s="438"/>
      <c r="S11" s="439"/>
      <c r="T11" s="440"/>
      <c r="U11" s="438"/>
      <c r="V11" s="438"/>
      <c r="W11" s="438"/>
      <c r="X11" s="438"/>
      <c r="Y11" s="438"/>
      <c r="Z11" s="438"/>
      <c r="AA11" s="438"/>
      <c r="AB11" s="438"/>
      <c r="AC11" s="439"/>
      <c r="AD11" s="440"/>
      <c r="AE11" s="438"/>
      <c r="AF11" s="438"/>
      <c r="AG11" s="438"/>
      <c r="AH11" s="438"/>
      <c r="AI11" s="438"/>
      <c r="AJ11" s="438"/>
      <c r="AK11" s="438"/>
      <c r="AL11" s="438"/>
      <c r="AM11" s="439"/>
      <c r="AN11" s="440"/>
      <c r="AO11" s="438"/>
      <c r="AP11" s="438"/>
      <c r="AQ11" s="438"/>
      <c r="AR11" s="438"/>
      <c r="AS11" s="438"/>
      <c r="AT11" s="438"/>
      <c r="AU11" s="438"/>
      <c r="AV11" s="438"/>
      <c r="AW11" s="439"/>
      <c r="AX11" s="434"/>
      <c r="AY11" s="432"/>
      <c r="AZ11" s="432"/>
      <c r="BA11" s="432"/>
      <c r="BB11" s="432"/>
      <c r="BC11" s="432"/>
      <c r="BD11" s="432"/>
      <c r="BE11" s="432"/>
      <c r="BF11" s="432"/>
      <c r="BG11" s="433"/>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row>
    <row r="12" spans="1:119" ht="15" customHeight="1" x14ac:dyDescent="0.25">
      <c r="A12" s="41"/>
      <c r="B12" s="309"/>
      <c r="C12" s="309"/>
      <c r="D12" s="310"/>
      <c r="E12" s="501"/>
      <c r="F12" s="502"/>
      <c r="G12" s="502"/>
      <c r="H12" s="502"/>
      <c r="I12" s="502"/>
      <c r="J12" s="440" t="str">
        <f ca="1">IF(AND('Mapa final'!$K$25="Muy Alta",'Mapa final'!$O$25="Leve"),CONCATENATE("R",'Mapa final'!$A$25),"")</f>
        <v/>
      </c>
      <c r="K12" s="438"/>
      <c r="L12" s="438" t="str">
        <f ca="1">IF(AND('Mapa final'!$K$27="Muy Alta",'Mapa final'!$O$27="Leve"),CONCATENATE("R",'Mapa final'!$A$27),"")</f>
        <v/>
      </c>
      <c r="M12" s="438"/>
      <c r="N12" s="438" t="str">
        <f ca="1">IF(AND('Mapa final'!$K$28="Muy Alta",'Mapa final'!$O$28="Leve"),CONCATENATE("R",'Mapa final'!$A$28),"")</f>
        <v/>
      </c>
      <c r="O12" s="438"/>
      <c r="P12" s="438" t="str">
        <f ca="1">IF(AND('Mapa final'!$K$29="Muy Alta",'Mapa final'!$O$29="Leve"),CONCATENATE("R",'Mapa final'!$A$29),"")</f>
        <v/>
      </c>
      <c r="Q12" s="438"/>
      <c r="R12" s="438" t="str">
        <f ca="1">IF(AND('Mapa final'!$K$30="Muy Alta",'Mapa final'!$O$30="Leve"),CONCATENATE("R",'Mapa final'!$A$30),"")</f>
        <v/>
      </c>
      <c r="S12" s="439"/>
      <c r="T12" s="440" t="str">
        <f ca="1">IF(AND('Mapa final'!$K$25="Muy Alta",'Mapa final'!$O$25="Menor"),CONCATENATE("R",'Mapa final'!$A$25),"")</f>
        <v/>
      </c>
      <c r="U12" s="438"/>
      <c r="V12" s="438" t="str">
        <f ca="1">IF(AND('Mapa final'!$K$27="Muy Alta",'Mapa final'!$O$27="Menor"),CONCATENATE("R",'Mapa final'!$A$27),"")</f>
        <v/>
      </c>
      <c r="W12" s="438"/>
      <c r="X12" s="438" t="str">
        <f ca="1">IF(AND('Mapa final'!$K$28="Muy Alta",'Mapa final'!$O$28="Menor"),CONCATENATE("R",'Mapa final'!$A$28),"")</f>
        <v/>
      </c>
      <c r="Y12" s="438"/>
      <c r="Z12" s="438" t="str">
        <f ca="1">IF(AND('Mapa final'!$K$29="Muy Alta",'Mapa final'!$O$29="Menor"),CONCATENATE("R",'Mapa final'!$A$29),"")</f>
        <v/>
      </c>
      <c r="AA12" s="438"/>
      <c r="AB12" s="438" t="str">
        <f ca="1">IF(AND('Mapa final'!$K$30="Muy Alta",'Mapa final'!$O$30="Menor"),CONCATENATE("R",'Mapa final'!$A$30),"")</f>
        <v/>
      </c>
      <c r="AC12" s="439"/>
      <c r="AD12" s="440" t="str">
        <f ca="1">IF(AND('Mapa final'!$K$25="Muy Alta",'Mapa final'!$O$25="Moderado"),CONCATENATE("R",'Mapa final'!$A$25),"")</f>
        <v/>
      </c>
      <c r="AE12" s="438"/>
      <c r="AF12" s="438" t="str">
        <f ca="1">IF(AND('Mapa final'!$K$27="Muy Alta",'Mapa final'!$O$27="Moderado"),CONCATENATE("R",'Mapa final'!$A$27),"")</f>
        <v/>
      </c>
      <c r="AG12" s="438"/>
      <c r="AH12" s="438" t="str">
        <f ca="1">IF(AND('Mapa final'!$K$28="Muy Alta",'Mapa final'!$O$28="Moderado"),CONCATENATE("R",'Mapa final'!$A$28),"")</f>
        <v/>
      </c>
      <c r="AI12" s="438"/>
      <c r="AJ12" s="438" t="str">
        <f ca="1">IF(AND('Mapa final'!$K$29="Muy Alta",'Mapa final'!$O$29="Moderado"),CONCATENATE("R",'Mapa final'!$A$29),"")</f>
        <v/>
      </c>
      <c r="AK12" s="438"/>
      <c r="AL12" s="438" t="str">
        <f ca="1">IF(AND('Mapa final'!$K$30="Muy Alta",'Mapa final'!$O$30="Moderado"),CONCATENATE("R",'Mapa final'!$A$30),"")</f>
        <v/>
      </c>
      <c r="AM12" s="439"/>
      <c r="AN12" s="440" t="str">
        <f ca="1">IF(AND('Mapa final'!$K$25="Muy Alta",'Mapa final'!$O$25="Mayor"),CONCATENATE("R",'Mapa final'!$A$25),"")</f>
        <v/>
      </c>
      <c r="AO12" s="438"/>
      <c r="AP12" s="438" t="str">
        <f ca="1">IF(AND('Mapa final'!$K$27="Muy Alta",'Mapa final'!$O$27="Mayor"),CONCATENATE("R",'Mapa final'!$A$27),"")</f>
        <v/>
      </c>
      <c r="AQ12" s="438"/>
      <c r="AR12" s="438" t="str">
        <f ca="1">IF(AND('Mapa final'!$K$28="Muy Alta",'Mapa final'!$O$28="Mayor"),CONCATENATE("R",'Mapa final'!$A$28),"")</f>
        <v/>
      </c>
      <c r="AS12" s="438"/>
      <c r="AT12" s="438" t="str">
        <f ca="1">IF(AND('Mapa final'!$K$29="Muy Alta",'Mapa final'!$O$29="Mayor"),CONCATENATE("R",'Mapa final'!$A$29),"")</f>
        <v/>
      </c>
      <c r="AU12" s="438"/>
      <c r="AV12" s="438" t="str">
        <f ca="1">IF(AND('Mapa final'!$K$30="Muy Alta",'Mapa final'!$O$30="Mayor"),CONCATENATE("R",'Mapa final'!$A$30),"")</f>
        <v/>
      </c>
      <c r="AW12" s="439"/>
      <c r="AX12" s="434" t="str">
        <f ca="1">IF(AND('Mapa final'!$K$25="Muy Alta",'Mapa final'!$O$25="Catastrófico"),CONCATENATE("R",'Mapa final'!$A$25),"")</f>
        <v/>
      </c>
      <c r="AY12" s="432"/>
      <c r="AZ12" s="432" t="str">
        <f ca="1">IF(AND('Mapa final'!$K$27="Muy Alta",'Mapa final'!$O$27="Catastrófico"),CONCATENATE("R",'Mapa final'!$A$27),"")</f>
        <v/>
      </c>
      <c r="BA12" s="432"/>
      <c r="BB12" s="432" t="str">
        <f ca="1">IF(AND('Mapa final'!$K$28="Muy Alta",'Mapa final'!$O$28="Catastrófico"),CONCATENATE("R",'Mapa final'!$A$28),"")</f>
        <v/>
      </c>
      <c r="BC12" s="432"/>
      <c r="BD12" s="432" t="str">
        <f ca="1">IF(AND('Mapa final'!$K$29="Muy Alta",'Mapa final'!$O$29="Catastrófico"),CONCATENATE("R",'Mapa final'!$A$29),"")</f>
        <v/>
      </c>
      <c r="BE12" s="432"/>
      <c r="BF12" s="432" t="str">
        <f ca="1">IF(AND('Mapa final'!$K$30="Muy Alta",'Mapa final'!$O$30="Catastrófico"),CONCATENATE("R",'Mapa final'!$A$30),"")</f>
        <v/>
      </c>
      <c r="BG12" s="433"/>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row>
    <row r="13" spans="1:119" ht="15" customHeight="1" thickBot="1" x14ac:dyDescent="0.3">
      <c r="A13" s="41"/>
      <c r="B13" s="309"/>
      <c r="C13" s="309"/>
      <c r="D13" s="310"/>
      <c r="E13" s="501"/>
      <c r="F13" s="502"/>
      <c r="G13" s="502"/>
      <c r="H13" s="502"/>
      <c r="I13" s="502"/>
      <c r="J13" s="440"/>
      <c r="K13" s="438"/>
      <c r="L13" s="438"/>
      <c r="M13" s="438"/>
      <c r="N13" s="438"/>
      <c r="O13" s="438"/>
      <c r="P13" s="438"/>
      <c r="Q13" s="438"/>
      <c r="R13" s="438"/>
      <c r="S13" s="439"/>
      <c r="T13" s="440"/>
      <c r="U13" s="438"/>
      <c r="V13" s="438"/>
      <c r="W13" s="438"/>
      <c r="X13" s="438"/>
      <c r="Y13" s="438"/>
      <c r="Z13" s="438"/>
      <c r="AA13" s="438"/>
      <c r="AB13" s="438"/>
      <c r="AC13" s="439"/>
      <c r="AD13" s="440"/>
      <c r="AE13" s="438"/>
      <c r="AF13" s="438"/>
      <c r="AG13" s="438"/>
      <c r="AH13" s="438"/>
      <c r="AI13" s="438"/>
      <c r="AJ13" s="438"/>
      <c r="AK13" s="438"/>
      <c r="AL13" s="438"/>
      <c r="AM13" s="439"/>
      <c r="AN13" s="440"/>
      <c r="AO13" s="438"/>
      <c r="AP13" s="438"/>
      <c r="AQ13" s="438"/>
      <c r="AR13" s="438"/>
      <c r="AS13" s="438"/>
      <c r="AT13" s="438"/>
      <c r="AU13" s="438"/>
      <c r="AV13" s="438"/>
      <c r="AW13" s="439"/>
      <c r="AX13" s="434"/>
      <c r="AY13" s="432"/>
      <c r="AZ13" s="432"/>
      <c r="BA13" s="432"/>
      <c r="BB13" s="432"/>
      <c r="BC13" s="432"/>
      <c r="BD13" s="432"/>
      <c r="BE13" s="432"/>
      <c r="BF13" s="432"/>
      <c r="BG13" s="433"/>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row>
    <row r="14" spans="1:119" ht="15" customHeight="1" x14ac:dyDescent="0.25">
      <c r="A14" s="41"/>
      <c r="B14" s="309"/>
      <c r="C14" s="309"/>
      <c r="D14" s="310"/>
      <c r="E14" s="501"/>
      <c r="F14" s="502"/>
      <c r="G14" s="502"/>
      <c r="H14" s="502"/>
      <c r="I14" s="502"/>
      <c r="J14" s="440" t="str">
        <f ca="1">IF(AND('Mapa final'!$K$31="Muy Alta",'Mapa final'!$O$31="Leve"),CONCATENATE("R",'Mapa final'!$A$31),"")</f>
        <v/>
      </c>
      <c r="K14" s="438"/>
      <c r="L14" s="438" t="str">
        <f ca="1">IF(AND('Mapa final'!$K$32="Muy Alta",'Mapa final'!$O$32="Leve"),CONCATENATE("R",'Mapa final'!$A$32),"")</f>
        <v/>
      </c>
      <c r="M14" s="438"/>
      <c r="N14" s="438" t="str">
        <f ca="1">IF(AND('Mapa final'!$K$33="Muy Alta",'Mapa final'!$O$33="Leve"),CONCATENATE("R",'Mapa final'!$A$33),"")</f>
        <v/>
      </c>
      <c r="O14" s="438"/>
      <c r="P14" s="438" t="str">
        <f ca="1">IF(AND('Mapa final'!$K$34="Muy Alta",'Mapa final'!$O$34="Leve"),CONCATENATE("R",'Mapa final'!$A$34),"")</f>
        <v/>
      </c>
      <c r="Q14" s="438"/>
      <c r="R14" s="438" t="str">
        <f ca="1">IF(AND('Mapa final'!$K$37="Muy Alta",'Mapa final'!$O$37="Leve"),CONCATENATE("R",'Mapa final'!$A$37),"")</f>
        <v/>
      </c>
      <c r="S14" s="439"/>
      <c r="T14" s="440" t="str">
        <f ca="1">IF(AND('Mapa final'!$K$31="Muy Alta",'Mapa final'!$O$31="Menor"),CONCATENATE("R",'Mapa final'!$A$31),"")</f>
        <v/>
      </c>
      <c r="U14" s="438"/>
      <c r="V14" s="438" t="str">
        <f ca="1">IF(AND('Mapa final'!$K$32="Muy Alta",'Mapa final'!$O$32="Menor"),CONCATENATE("R",'Mapa final'!$A$32),"")</f>
        <v/>
      </c>
      <c r="W14" s="438"/>
      <c r="X14" s="438" t="str">
        <f ca="1">IF(AND('Mapa final'!$K$33="Muy Alta",'Mapa final'!$O$33="Menor"),CONCATENATE("R",'Mapa final'!$A$33),"")</f>
        <v/>
      </c>
      <c r="Y14" s="438"/>
      <c r="Z14" s="438" t="str">
        <f ca="1">IF(AND('Mapa final'!$K$34="Muy Alta",'Mapa final'!$O$34="Menor"),CONCATENATE("R",'Mapa final'!$A$34),"")</f>
        <v/>
      </c>
      <c r="AA14" s="438"/>
      <c r="AB14" s="438" t="str">
        <f ca="1">IF(AND('Mapa final'!$K$37="Muy Alta",'Mapa final'!$O$37="Menor"),CONCATENATE("R",'Mapa final'!$A$37),"")</f>
        <v/>
      </c>
      <c r="AC14" s="439"/>
      <c r="AD14" s="440" t="str">
        <f ca="1">IF(AND('Mapa final'!$K$31="Muy Alta",'Mapa final'!$O$31="Moderado"),CONCATENATE("R",'Mapa final'!$A$31),"")</f>
        <v/>
      </c>
      <c r="AE14" s="438"/>
      <c r="AF14" s="438" t="str">
        <f ca="1">IF(AND('Mapa final'!$K$32="Muy Alta",'Mapa final'!$O$32="Moderado"),CONCATENATE("R",'Mapa final'!$A$32),"")</f>
        <v/>
      </c>
      <c r="AG14" s="438"/>
      <c r="AH14" s="438" t="str">
        <f ca="1">IF(AND('Mapa final'!$K$33="Muy Alta",'Mapa final'!$O$33="Moderado"),CONCATENATE("R",'Mapa final'!$A$33),"")</f>
        <v/>
      </c>
      <c r="AI14" s="438"/>
      <c r="AJ14" s="438" t="str">
        <f ca="1">IF(AND('Mapa final'!$K$34="Muy Alta",'Mapa final'!$O$34="Moderado"),CONCATENATE("R",'Mapa final'!$A$34),"")</f>
        <v/>
      </c>
      <c r="AK14" s="438"/>
      <c r="AL14" s="438" t="str">
        <f ca="1">IF(AND('Mapa final'!$K$37="Muy Alta",'Mapa final'!$O$37="Moderado"),CONCATENATE("R",'Mapa final'!$A$37),"")</f>
        <v/>
      </c>
      <c r="AM14" s="439"/>
      <c r="AN14" s="440" t="str">
        <f ca="1">IF(AND('Mapa final'!$K$31="Muy Alta",'Mapa final'!$O$31="Mayor"),CONCATENATE("R",'Mapa final'!$A$31),"")</f>
        <v/>
      </c>
      <c r="AO14" s="438"/>
      <c r="AP14" s="438" t="str">
        <f ca="1">IF(AND('Mapa final'!$K$32="Muy Alta",'Mapa final'!$O$32="Mayor"),CONCATENATE("R",'Mapa final'!$A$32),"")</f>
        <v/>
      </c>
      <c r="AQ14" s="438"/>
      <c r="AR14" s="438" t="str">
        <f ca="1">IF(AND('Mapa final'!$K$33="Muy Alta",'Mapa final'!$O$33="Mayor"),CONCATENATE("R",'Mapa final'!$A$33),"")</f>
        <v/>
      </c>
      <c r="AS14" s="438"/>
      <c r="AT14" s="438" t="str">
        <f ca="1">IF(AND('Mapa final'!$K$34="Muy Alta",'Mapa final'!$O$34="Mayor"),CONCATENATE("R",'Mapa final'!$A$34),"")</f>
        <v/>
      </c>
      <c r="AU14" s="438"/>
      <c r="AV14" s="438" t="str">
        <f ca="1">IF(AND('Mapa final'!$K$37="Muy Alta",'Mapa final'!$O$37="Mayor"),CONCATENATE("R",'Mapa final'!$A$37),"")</f>
        <v/>
      </c>
      <c r="AW14" s="439"/>
      <c r="AX14" s="434" t="str">
        <f ca="1">IF(AND('Mapa final'!$K$31="Muy Alta",'Mapa final'!$O$31="Catastrófico"),CONCATENATE("R",'Mapa final'!$A$31),"")</f>
        <v/>
      </c>
      <c r="AY14" s="432"/>
      <c r="AZ14" s="432" t="str">
        <f ca="1">IF(AND('Mapa final'!$K$32="Muy Alta",'Mapa final'!$O$32="Catastrófico"),CONCATENATE("R",'Mapa final'!$A$32),"")</f>
        <v/>
      </c>
      <c r="BA14" s="432"/>
      <c r="BB14" s="432" t="str">
        <f ca="1">IF(AND('Mapa final'!$K$33="Muy Alta",'Mapa final'!$O$33="Catastrófico"),CONCATENATE("R",'Mapa final'!$A$33),"")</f>
        <v/>
      </c>
      <c r="BC14" s="432"/>
      <c r="BD14" s="432" t="str">
        <f ca="1">IF(AND('Mapa final'!$K$34="Muy Alta",'Mapa final'!$O$34="Catastrófico"),CONCATENATE("R",'Mapa final'!$A$34),"")</f>
        <v/>
      </c>
      <c r="BE14" s="432"/>
      <c r="BF14" s="432" t="str">
        <f ca="1">IF(AND('Mapa final'!$K$37="Muy Alta",'Mapa final'!$O$37="Catastrófico"),CONCATENATE("R",'Mapa final'!$A$37),"")</f>
        <v/>
      </c>
      <c r="BG14" s="433"/>
      <c r="BH14" s="41"/>
      <c r="BI14" s="463" t="s">
        <v>73</v>
      </c>
      <c r="BJ14" s="464"/>
      <c r="BK14" s="464"/>
      <c r="BL14" s="464"/>
      <c r="BM14" s="464"/>
      <c r="BN14" s="465"/>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row>
    <row r="15" spans="1:119" ht="15" customHeight="1" x14ac:dyDescent="0.25">
      <c r="A15" s="41"/>
      <c r="B15" s="309"/>
      <c r="C15" s="309"/>
      <c r="D15" s="310"/>
      <c r="E15" s="501"/>
      <c r="F15" s="502"/>
      <c r="G15" s="502"/>
      <c r="H15" s="502"/>
      <c r="I15" s="502"/>
      <c r="J15" s="440"/>
      <c r="K15" s="438"/>
      <c r="L15" s="438"/>
      <c r="M15" s="438"/>
      <c r="N15" s="438"/>
      <c r="O15" s="438"/>
      <c r="P15" s="438"/>
      <c r="Q15" s="438"/>
      <c r="R15" s="438"/>
      <c r="S15" s="439"/>
      <c r="T15" s="440"/>
      <c r="U15" s="438"/>
      <c r="V15" s="438"/>
      <c r="W15" s="438"/>
      <c r="X15" s="438"/>
      <c r="Y15" s="438"/>
      <c r="Z15" s="438"/>
      <c r="AA15" s="438"/>
      <c r="AB15" s="438"/>
      <c r="AC15" s="439"/>
      <c r="AD15" s="440"/>
      <c r="AE15" s="438"/>
      <c r="AF15" s="438"/>
      <c r="AG15" s="438"/>
      <c r="AH15" s="438"/>
      <c r="AI15" s="438"/>
      <c r="AJ15" s="438"/>
      <c r="AK15" s="438"/>
      <c r="AL15" s="438"/>
      <c r="AM15" s="439"/>
      <c r="AN15" s="440"/>
      <c r="AO15" s="438"/>
      <c r="AP15" s="438"/>
      <c r="AQ15" s="438"/>
      <c r="AR15" s="438"/>
      <c r="AS15" s="438"/>
      <c r="AT15" s="438"/>
      <c r="AU15" s="438"/>
      <c r="AV15" s="438"/>
      <c r="AW15" s="439"/>
      <c r="AX15" s="434"/>
      <c r="AY15" s="432"/>
      <c r="AZ15" s="432"/>
      <c r="BA15" s="432"/>
      <c r="BB15" s="432"/>
      <c r="BC15" s="432"/>
      <c r="BD15" s="432"/>
      <c r="BE15" s="432"/>
      <c r="BF15" s="432"/>
      <c r="BG15" s="433"/>
      <c r="BH15" s="41"/>
      <c r="BI15" s="466"/>
      <c r="BJ15" s="467"/>
      <c r="BK15" s="467"/>
      <c r="BL15" s="467"/>
      <c r="BM15" s="467"/>
      <c r="BN15" s="468"/>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row>
    <row r="16" spans="1:119" ht="15" customHeight="1" x14ac:dyDescent="0.25">
      <c r="A16" s="41"/>
      <c r="B16" s="309"/>
      <c r="C16" s="309"/>
      <c r="D16" s="310"/>
      <c r="E16" s="501"/>
      <c r="F16" s="502"/>
      <c r="G16" s="502"/>
      <c r="H16" s="502"/>
      <c r="I16" s="502"/>
      <c r="J16" s="440" t="str">
        <f ca="1">IF(AND('Mapa final'!$K$40="Muy Alta",'Mapa final'!$O$40="Leve"),CONCATENATE("R",'Mapa final'!$A$40),"")</f>
        <v/>
      </c>
      <c r="K16" s="438"/>
      <c r="L16" s="438" t="str">
        <f ca="1">IF(AND('Mapa final'!$K$41="Muy Alta",'Mapa final'!$O$41="Leve"),CONCATENATE("R",'Mapa final'!$A$41),"")</f>
        <v/>
      </c>
      <c r="M16" s="438"/>
      <c r="N16" s="438" t="str">
        <f ca="1">IF(AND('Mapa final'!$K$42="Muy Alta",'Mapa final'!$O$42="Leve"),CONCATENATE("R",'Mapa final'!$A$42),"")</f>
        <v/>
      </c>
      <c r="O16" s="438"/>
      <c r="P16" s="438" t="str">
        <f ca="1">IF(AND('Mapa final'!$K$44="Muy Alta",'Mapa final'!$O$44="Leve"),CONCATENATE("R",'Mapa final'!$A$44),"")</f>
        <v/>
      </c>
      <c r="Q16" s="438"/>
      <c r="R16" s="438" t="str">
        <f ca="1">IF(AND('Mapa final'!$K$46="Muy Alta",'Mapa final'!$O$46="Leve"),CONCATENATE("R",'Mapa final'!$A$46),"")</f>
        <v/>
      </c>
      <c r="S16" s="439"/>
      <c r="T16" s="440" t="str">
        <f ca="1">IF(AND('Mapa final'!$K$40="Muy Alta",'Mapa final'!$O$40="Menor"),CONCATENATE("R",'Mapa final'!$A$40),"")</f>
        <v/>
      </c>
      <c r="U16" s="438"/>
      <c r="V16" s="438" t="str">
        <f ca="1">IF(AND('Mapa final'!$K$41="Muy Alta",'Mapa final'!$O$41="Menor"),CONCATENATE("R",'Mapa final'!$A$41),"")</f>
        <v/>
      </c>
      <c r="W16" s="438"/>
      <c r="X16" s="438" t="str">
        <f ca="1">IF(AND('Mapa final'!$K$42="Muy Alta",'Mapa final'!$O$42="Menor"),CONCATENATE("R",'Mapa final'!$A$42),"")</f>
        <v/>
      </c>
      <c r="Y16" s="438"/>
      <c r="Z16" s="438" t="str">
        <f ca="1">IF(AND('Mapa final'!$K$44="Muy Alta",'Mapa final'!$O$44="Menor"),CONCATENATE("R",'Mapa final'!$A$44),"")</f>
        <v/>
      </c>
      <c r="AA16" s="438"/>
      <c r="AB16" s="438" t="str">
        <f ca="1">IF(AND('Mapa final'!$K$46="Muy Alta",'Mapa final'!$O$46="Menor"),CONCATENATE("R",'Mapa final'!$A$46),"")</f>
        <v/>
      </c>
      <c r="AC16" s="439"/>
      <c r="AD16" s="440" t="str">
        <f ca="1">IF(AND('Mapa final'!$K$40="Muy Alta",'Mapa final'!$O$40="Moderado"),CONCATENATE("R",'Mapa final'!$A$40),"")</f>
        <v/>
      </c>
      <c r="AE16" s="438"/>
      <c r="AF16" s="438" t="str">
        <f ca="1">IF(AND('Mapa final'!$K$41="Muy Alta",'Mapa final'!$O$41="Moderado"),CONCATENATE("R",'Mapa final'!$A$41),"")</f>
        <v/>
      </c>
      <c r="AG16" s="438"/>
      <c r="AH16" s="438" t="str">
        <f ca="1">IF(AND('Mapa final'!$K$42="Muy Alta",'Mapa final'!$O$42="Moderado"),CONCATENATE("R",'Mapa final'!$A$42),"")</f>
        <v/>
      </c>
      <c r="AI16" s="438"/>
      <c r="AJ16" s="438" t="str">
        <f ca="1">IF(AND('Mapa final'!$K$44="Muy Alta",'Mapa final'!$O$44="Moderado"),CONCATENATE("R",'Mapa final'!$A$44),"")</f>
        <v/>
      </c>
      <c r="AK16" s="438"/>
      <c r="AL16" s="438" t="str">
        <f ca="1">IF(AND('Mapa final'!$K$46="Muy Alta",'Mapa final'!$O$46="Moderado"),CONCATENATE("R",'Mapa final'!$A$46),"")</f>
        <v/>
      </c>
      <c r="AM16" s="439"/>
      <c r="AN16" s="440" t="str">
        <f ca="1">IF(AND('Mapa final'!$K$40="Muy Alta",'Mapa final'!$O$40="Mayor"),CONCATENATE("R",'Mapa final'!$A$40),"")</f>
        <v/>
      </c>
      <c r="AO16" s="438"/>
      <c r="AP16" s="438" t="str">
        <f ca="1">IF(AND('Mapa final'!$K$41="Muy Alta",'Mapa final'!$O$41="Mayor"),CONCATENATE("R",'Mapa final'!$A$41),"")</f>
        <v/>
      </c>
      <c r="AQ16" s="438"/>
      <c r="AR16" s="438" t="str">
        <f ca="1">IF(AND('Mapa final'!$K$42="Muy Alta",'Mapa final'!$O$42="Mayor"),CONCATENATE("R",'Mapa final'!$A$42),"")</f>
        <v/>
      </c>
      <c r="AS16" s="438"/>
      <c r="AT16" s="438" t="str">
        <f ca="1">IF(AND('Mapa final'!$K$44="Muy Alta",'Mapa final'!$O$44="Mayor"),CONCATENATE("R",'Mapa final'!$A$44),"")</f>
        <v/>
      </c>
      <c r="AU16" s="438"/>
      <c r="AV16" s="438" t="str">
        <f ca="1">IF(AND('Mapa final'!$K$46="Muy Alta",'Mapa final'!$O$46="Mayor"),CONCATENATE("R",'Mapa final'!$A$46),"")</f>
        <v/>
      </c>
      <c r="AW16" s="439"/>
      <c r="AX16" s="434" t="str">
        <f ca="1">IF(AND('Mapa final'!$K$40="Muy Alta",'Mapa final'!$O$40="Catastrófico"),CONCATENATE("R",'Mapa final'!$A$40),"")</f>
        <v/>
      </c>
      <c r="AY16" s="432"/>
      <c r="AZ16" s="432" t="str">
        <f ca="1">IF(AND('Mapa final'!$K$41="Muy Alta",'Mapa final'!$O$41="Catastrófico"),CONCATENATE("R",'Mapa final'!$A$41),"")</f>
        <v/>
      </c>
      <c r="BA16" s="432"/>
      <c r="BB16" s="432" t="str">
        <f ca="1">IF(AND('Mapa final'!$K$42="Muy Alta",'Mapa final'!$O$42="Catastrófico"),CONCATENATE("R",'Mapa final'!$A$42),"")</f>
        <v/>
      </c>
      <c r="BC16" s="432"/>
      <c r="BD16" s="432" t="str">
        <f ca="1">IF(AND('Mapa final'!$K$44="Muy Alta",'Mapa final'!$O$44="Catastrófico"),CONCATENATE("R",'Mapa final'!$A$44),"")</f>
        <v/>
      </c>
      <c r="BE16" s="432"/>
      <c r="BF16" s="432" t="str">
        <f ca="1">IF(AND('Mapa final'!$K$46="Muy Alta",'Mapa final'!$O$46="Catastrófico"),CONCATENATE("R",'Mapa final'!$A$46),"")</f>
        <v/>
      </c>
      <c r="BG16" s="433"/>
      <c r="BH16" s="41"/>
      <c r="BI16" s="466"/>
      <c r="BJ16" s="467"/>
      <c r="BK16" s="467"/>
      <c r="BL16" s="467"/>
      <c r="BM16" s="467"/>
      <c r="BN16" s="468"/>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row>
    <row r="17" spans="1:100" ht="15" customHeight="1" x14ac:dyDescent="0.25">
      <c r="A17" s="41"/>
      <c r="B17" s="309"/>
      <c r="C17" s="309"/>
      <c r="D17" s="310"/>
      <c r="E17" s="501"/>
      <c r="F17" s="502"/>
      <c r="G17" s="502"/>
      <c r="H17" s="502"/>
      <c r="I17" s="502"/>
      <c r="J17" s="440"/>
      <c r="K17" s="438"/>
      <c r="L17" s="438"/>
      <c r="M17" s="438"/>
      <c r="N17" s="438"/>
      <c r="O17" s="438"/>
      <c r="P17" s="438"/>
      <c r="Q17" s="438"/>
      <c r="R17" s="438"/>
      <c r="S17" s="439"/>
      <c r="T17" s="440"/>
      <c r="U17" s="438"/>
      <c r="V17" s="438"/>
      <c r="W17" s="438"/>
      <c r="X17" s="438"/>
      <c r="Y17" s="438"/>
      <c r="Z17" s="438"/>
      <c r="AA17" s="438"/>
      <c r="AB17" s="438"/>
      <c r="AC17" s="439"/>
      <c r="AD17" s="440"/>
      <c r="AE17" s="438"/>
      <c r="AF17" s="438"/>
      <c r="AG17" s="438"/>
      <c r="AH17" s="438"/>
      <c r="AI17" s="438"/>
      <c r="AJ17" s="438"/>
      <c r="AK17" s="438"/>
      <c r="AL17" s="438"/>
      <c r="AM17" s="439"/>
      <c r="AN17" s="440"/>
      <c r="AO17" s="438"/>
      <c r="AP17" s="438"/>
      <c r="AQ17" s="438"/>
      <c r="AR17" s="438"/>
      <c r="AS17" s="438"/>
      <c r="AT17" s="438"/>
      <c r="AU17" s="438"/>
      <c r="AV17" s="438"/>
      <c r="AW17" s="439"/>
      <c r="AX17" s="434"/>
      <c r="AY17" s="432"/>
      <c r="AZ17" s="432"/>
      <c r="BA17" s="432"/>
      <c r="BB17" s="432"/>
      <c r="BC17" s="432"/>
      <c r="BD17" s="432"/>
      <c r="BE17" s="432"/>
      <c r="BF17" s="432"/>
      <c r="BG17" s="433"/>
      <c r="BH17" s="41"/>
      <c r="BI17" s="466"/>
      <c r="BJ17" s="467"/>
      <c r="BK17" s="467"/>
      <c r="BL17" s="467"/>
      <c r="BM17" s="467"/>
      <c r="BN17" s="468"/>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row>
    <row r="18" spans="1:100" ht="15" customHeight="1" x14ac:dyDescent="0.25">
      <c r="A18" s="41"/>
      <c r="B18" s="309"/>
      <c r="C18" s="309"/>
      <c r="D18" s="310"/>
      <c r="E18" s="501"/>
      <c r="F18" s="502"/>
      <c r="G18" s="502"/>
      <c r="H18" s="502"/>
      <c r="I18" s="502"/>
      <c r="J18" s="440" t="str">
        <f>IF(AND('Mapa final'!$K$47="Muy Alta",'Mapa final'!$O$47="Leve"),CONCATENATE("R",'Mapa final'!$A$47),"")</f>
        <v/>
      </c>
      <c r="K18" s="438"/>
      <c r="L18" s="438" t="str">
        <f ca="1">IF(AND('Mapa final'!$K$48="Muy Alta",'Mapa final'!$O$48="Leve"),CONCATENATE("R",'Mapa final'!$A$48),"")</f>
        <v/>
      </c>
      <c r="M18" s="438"/>
      <c r="N18" s="438" t="str">
        <f ca="1">IF(AND('Mapa final'!$K$50="Muy Alta",'Mapa final'!$O$50="Leve"),CONCATENATE("R",'Mapa final'!$A$50),"")</f>
        <v/>
      </c>
      <c r="O18" s="438"/>
      <c r="P18" s="438" t="str">
        <f ca="1">IF(AND('Mapa final'!$K$52="Muy Alta",'Mapa final'!$O$52="Leve"),CONCATENATE("R",'Mapa final'!$A$52),"")</f>
        <v/>
      </c>
      <c r="Q18" s="438"/>
      <c r="R18" s="438" t="str">
        <f ca="1">IF(AND('Mapa final'!$K$54="Muy Alta",'Mapa final'!$O$54="Leve"),CONCATENATE("R",'Mapa final'!$A$54),"")</f>
        <v/>
      </c>
      <c r="S18" s="439"/>
      <c r="T18" s="440" t="str">
        <f>IF(AND('Mapa final'!$K$47="Muy Alta",'Mapa final'!$O$47="Menor"),CONCATENATE("R",'Mapa final'!$A$47),"")</f>
        <v/>
      </c>
      <c r="U18" s="438"/>
      <c r="V18" s="438" t="str">
        <f ca="1">IF(AND('Mapa final'!$K$48="Muy Alta",'Mapa final'!$O$48="Menor"),CONCATENATE("R",'Mapa final'!$A$48),"")</f>
        <v/>
      </c>
      <c r="W18" s="438"/>
      <c r="X18" s="438" t="str">
        <f ca="1">IF(AND('Mapa final'!$K$50="Muy Alta",'Mapa final'!$O$50="Menor"),CONCATENATE("R",'Mapa final'!$A$50),"")</f>
        <v/>
      </c>
      <c r="Y18" s="438"/>
      <c r="Z18" s="438" t="str">
        <f ca="1">IF(AND('Mapa final'!$K$52="Muy Alta",'Mapa final'!$O$52="Menor"),CONCATENATE("R",'Mapa final'!$A$52),"")</f>
        <v/>
      </c>
      <c r="AA18" s="438"/>
      <c r="AB18" s="438" t="str">
        <f ca="1">IF(AND('Mapa final'!$K$54="Muy Alta",'Mapa final'!$O$54="Menor"),CONCATENATE("R",'Mapa final'!$A$54),"")</f>
        <v/>
      </c>
      <c r="AC18" s="439"/>
      <c r="AD18" s="440" t="str">
        <f>IF(AND('Mapa final'!$K$47="Muy Alta",'Mapa final'!$O$47="Moderado"),CONCATENATE("R",'Mapa final'!$A$47),"")</f>
        <v/>
      </c>
      <c r="AE18" s="438"/>
      <c r="AF18" s="438" t="str">
        <f ca="1">IF(AND('Mapa final'!$K$48="Muy Alta",'Mapa final'!$O$48="Moderado"),CONCATENATE("R",'Mapa final'!$A$48),"")</f>
        <v/>
      </c>
      <c r="AG18" s="438"/>
      <c r="AH18" s="438" t="str">
        <f ca="1">IF(AND('Mapa final'!$K$50="Muy Alta",'Mapa final'!$O$50="Moderado"),CONCATENATE("R",'Mapa final'!$A$50),"")</f>
        <v/>
      </c>
      <c r="AI18" s="438"/>
      <c r="AJ18" s="438" t="str">
        <f ca="1">IF(AND('Mapa final'!$K$52="Muy Alta",'Mapa final'!$O$52="Moderado"),CONCATENATE("R",'Mapa final'!$A$52),"")</f>
        <v/>
      </c>
      <c r="AK18" s="438"/>
      <c r="AL18" s="438" t="str">
        <f ca="1">IF(AND('Mapa final'!$K$54="Muy Alta",'Mapa final'!$O$54="Moderado"),CONCATENATE("R",'Mapa final'!$A$54),"")</f>
        <v/>
      </c>
      <c r="AM18" s="439"/>
      <c r="AN18" s="440" t="str">
        <f>IF(AND('Mapa final'!$K$47="Muy Alta",'Mapa final'!$O$47="Mayor"),CONCATENATE("R",'Mapa final'!$A$47),"")</f>
        <v/>
      </c>
      <c r="AO18" s="438"/>
      <c r="AP18" s="438" t="str">
        <f ca="1">IF(AND('Mapa final'!$K$48="Muy Alta",'Mapa final'!$O$48="Mayor"),CONCATENATE("R",'Mapa final'!$A$48),"")</f>
        <v/>
      </c>
      <c r="AQ18" s="438"/>
      <c r="AR18" s="438" t="str">
        <f ca="1">IF(AND('Mapa final'!$K$50="Muy Alta",'Mapa final'!$O$50="Mayor"),CONCATENATE("R",'Mapa final'!$A$50),"")</f>
        <v/>
      </c>
      <c r="AS18" s="438"/>
      <c r="AT18" s="438" t="str">
        <f ca="1">IF(AND('Mapa final'!$K$52="Muy Alta",'Mapa final'!$O$52="Mayor"),CONCATENATE("R",'Mapa final'!$A$52),"")</f>
        <v/>
      </c>
      <c r="AU18" s="438"/>
      <c r="AV18" s="438" t="str">
        <f ca="1">IF(AND('Mapa final'!$K$54="Muy Alta",'Mapa final'!$O$54="Mayor"),CONCATENATE("R",'Mapa final'!$A$54),"")</f>
        <v/>
      </c>
      <c r="AW18" s="439"/>
      <c r="AX18" s="434" t="str">
        <f>IF(AND('Mapa final'!$K$47="Muy Alta",'Mapa final'!$O$47="Catastrófico"),CONCATENATE("R",'Mapa final'!$A$47),"")</f>
        <v/>
      </c>
      <c r="AY18" s="432"/>
      <c r="AZ18" s="432" t="str">
        <f ca="1">IF(AND('Mapa final'!$K$48="Muy Alta",'Mapa final'!$O$48="Catastrófico"),CONCATENATE("R",'Mapa final'!$A$48),"")</f>
        <v/>
      </c>
      <c r="BA18" s="432"/>
      <c r="BB18" s="432" t="str">
        <f ca="1">IF(AND('Mapa final'!$K$50="Muy Alta",'Mapa final'!$O$50="Catastrófico"),CONCATENATE("R",'Mapa final'!$A$50),"")</f>
        <v/>
      </c>
      <c r="BC18" s="432"/>
      <c r="BD18" s="432" t="str">
        <f ca="1">IF(AND('Mapa final'!$K$52="Muy Alta",'Mapa final'!$O$52="Catastrófico"),CONCATENATE("R",'Mapa final'!$A$52),"")</f>
        <v/>
      </c>
      <c r="BE18" s="432"/>
      <c r="BF18" s="432" t="str">
        <f ca="1">IF(AND('Mapa final'!$K$54="Muy Alta",'Mapa final'!$O$54="Catastrófico"),CONCATENATE("R",'Mapa final'!$A$54),"")</f>
        <v/>
      </c>
      <c r="BG18" s="433"/>
      <c r="BH18" s="41"/>
      <c r="BI18" s="466"/>
      <c r="BJ18" s="467"/>
      <c r="BK18" s="467"/>
      <c r="BL18" s="467"/>
      <c r="BM18" s="467"/>
      <c r="BN18" s="468"/>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row>
    <row r="19" spans="1:100" ht="15" customHeight="1" x14ac:dyDescent="0.25">
      <c r="A19" s="41"/>
      <c r="B19" s="309"/>
      <c r="C19" s="309"/>
      <c r="D19" s="310"/>
      <c r="E19" s="501"/>
      <c r="F19" s="502"/>
      <c r="G19" s="502"/>
      <c r="H19" s="502"/>
      <c r="I19" s="502"/>
      <c r="J19" s="440"/>
      <c r="K19" s="438"/>
      <c r="L19" s="438"/>
      <c r="M19" s="438"/>
      <c r="N19" s="438"/>
      <c r="O19" s="438"/>
      <c r="P19" s="438"/>
      <c r="Q19" s="438"/>
      <c r="R19" s="438"/>
      <c r="S19" s="439"/>
      <c r="T19" s="440"/>
      <c r="U19" s="438"/>
      <c r="V19" s="438"/>
      <c r="W19" s="438"/>
      <c r="X19" s="438"/>
      <c r="Y19" s="438"/>
      <c r="Z19" s="438"/>
      <c r="AA19" s="438"/>
      <c r="AB19" s="438"/>
      <c r="AC19" s="439"/>
      <c r="AD19" s="440"/>
      <c r="AE19" s="438"/>
      <c r="AF19" s="438"/>
      <c r="AG19" s="438"/>
      <c r="AH19" s="438"/>
      <c r="AI19" s="438"/>
      <c r="AJ19" s="438"/>
      <c r="AK19" s="438"/>
      <c r="AL19" s="438"/>
      <c r="AM19" s="439"/>
      <c r="AN19" s="440"/>
      <c r="AO19" s="438"/>
      <c r="AP19" s="438"/>
      <c r="AQ19" s="438"/>
      <c r="AR19" s="438"/>
      <c r="AS19" s="438"/>
      <c r="AT19" s="438"/>
      <c r="AU19" s="438"/>
      <c r="AV19" s="438"/>
      <c r="AW19" s="439"/>
      <c r="AX19" s="434"/>
      <c r="AY19" s="432"/>
      <c r="AZ19" s="432"/>
      <c r="BA19" s="432"/>
      <c r="BB19" s="432"/>
      <c r="BC19" s="432"/>
      <c r="BD19" s="432"/>
      <c r="BE19" s="432"/>
      <c r="BF19" s="432"/>
      <c r="BG19" s="433"/>
      <c r="BH19" s="41"/>
      <c r="BI19" s="466"/>
      <c r="BJ19" s="467"/>
      <c r="BK19" s="467"/>
      <c r="BL19" s="467"/>
      <c r="BM19" s="467"/>
      <c r="BN19" s="468"/>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row>
    <row r="20" spans="1:100" ht="15" customHeight="1" x14ac:dyDescent="0.25">
      <c r="A20" s="41"/>
      <c r="B20" s="309"/>
      <c r="C20" s="309"/>
      <c r="D20" s="310"/>
      <c r="E20" s="501"/>
      <c r="F20" s="502"/>
      <c r="G20" s="502"/>
      <c r="H20" s="502"/>
      <c r="I20" s="502"/>
      <c r="J20" s="440" t="str">
        <f ca="1">IF(AND('Mapa final'!$K$56="Muy Alta",'Mapa final'!$O$56="Leve"),CONCATENATE("R",'Mapa final'!$A$56),"")</f>
        <v/>
      </c>
      <c r="K20" s="438"/>
      <c r="L20" s="438" t="str">
        <f ca="1">IF(AND('Mapa final'!$K$58="Muy Alta",'Mapa final'!$O$58="Leve"),CONCATENATE("R",'Mapa final'!$A$58),"")</f>
        <v/>
      </c>
      <c r="M20" s="438"/>
      <c r="N20" s="438" t="str">
        <f ca="1">IF(AND('Mapa final'!$K$61="Muy Alta",'Mapa final'!$O$61="Leve"),CONCATENATE("R",'Mapa final'!$A$61),"")</f>
        <v/>
      </c>
      <c r="O20" s="438"/>
      <c r="P20" s="438" t="str">
        <f ca="1">IF(AND('Mapa final'!$K$63="Muy Alta",'Mapa final'!$O$63="Leve"),CONCATENATE("R",'Mapa final'!$A$63),"")</f>
        <v/>
      </c>
      <c r="Q20" s="438"/>
      <c r="R20" s="438" t="str">
        <f ca="1">IF(AND('Mapa final'!$K$64="Muy Alta",'Mapa final'!$O$64="Leve"),CONCATENATE("R",'Mapa final'!$A$64),"")</f>
        <v/>
      </c>
      <c r="S20" s="439"/>
      <c r="T20" s="440" t="str">
        <f ca="1">IF(AND('Mapa final'!$K$56="Muy Alta",'Mapa final'!$O$56="Menor"),CONCATENATE("R",'Mapa final'!$A$56),"")</f>
        <v/>
      </c>
      <c r="U20" s="438"/>
      <c r="V20" s="438" t="str">
        <f ca="1">IF(AND('Mapa final'!$K$58="Muy Alta",'Mapa final'!$O$58="Menor"),CONCATENATE("R",'Mapa final'!$A$58),"")</f>
        <v/>
      </c>
      <c r="W20" s="438"/>
      <c r="X20" s="438" t="str">
        <f ca="1">IF(AND('Mapa final'!$K$61="Muy Alta",'Mapa final'!$O$61="Menor"),CONCATENATE("R",'Mapa final'!$A$61),"")</f>
        <v/>
      </c>
      <c r="Y20" s="438"/>
      <c r="Z20" s="438" t="str">
        <f ca="1">IF(AND('Mapa final'!$K$63="Muy Alta",'Mapa final'!$O$63="Menor"),CONCATENATE("R",'Mapa final'!$A$63),"")</f>
        <v/>
      </c>
      <c r="AA20" s="438"/>
      <c r="AB20" s="438" t="str">
        <f ca="1">IF(AND('Mapa final'!$K$64="Muy Alta",'Mapa final'!$O$64="Menor"),CONCATENATE("R",'Mapa final'!$A$64),"")</f>
        <v/>
      </c>
      <c r="AC20" s="439"/>
      <c r="AD20" s="440" t="str">
        <f ca="1">IF(AND('Mapa final'!$K$56="Muy Alta",'Mapa final'!$O$56="Moderado"),CONCATENATE("R",'Mapa final'!$A$56),"")</f>
        <v/>
      </c>
      <c r="AE20" s="438"/>
      <c r="AF20" s="438" t="str">
        <f ca="1">IF(AND('Mapa final'!$K$58="Muy Alta",'Mapa final'!$O$58="Moderado"),CONCATENATE("R",'Mapa final'!$A$58),"")</f>
        <v/>
      </c>
      <c r="AG20" s="438"/>
      <c r="AH20" s="438" t="str">
        <f ca="1">IF(AND('Mapa final'!$K$61="Muy Alta",'Mapa final'!$O$61="Moderado"),CONCATENATE("R",'Mapa final'!$A$61),"")</f>
        <v/>
      </c>
      <c r="AI20" s="438"/>
      <c r="AJ20" s="438" t="str">
        <f ca="1">IF(AND('Mapa final'!$K$63="Muy Alta",'Mapa final'!$O$63="Moderado"),CONCATENATE("R",'Mapa final'!$A$63),"")</f>
        <v/>
      </c>
      <c r="AK20" s="438"/>
      <c r="AL20" s="438" t="str">
        <f ca="1">IF(AND('Mapa final'!$K$64="Muy Alta",'Mapa final'!$O$64="Moderado"),CONCATENATE("R",'Mapa final'!$A$64),"")</f>
        <v/>
      </c>
      <c r="AM20" s="439"/>
      <c r="AN20" s="440" t="str">
        <f ca="1">IF(AND('Mapa final'!$K$56="Muy Alta",'Mapa final'!$O$56="Mayor"),CONCATENATE("R",'Mapa final'!$A$56),"")</f>
        <v/>
      </c>
      <c r="AO20" s="438"/>
      <c r="AP20" s="438" t="str">
        <f ca="1">IF(AND('Mapa final'!$K$58="Muy Alta",'Mapa final'!$O$58="Mayor"),CONCATENATE("R",'Mapa final'!$A$58),"")</f>
        <v/>
      </c>
      <c r="AQ20" s="438"/>
      <c r="AR20" s="438" t="str">
        <f ca="1">IF(AND('Mapa final'!$K$61="Muy Alta",'Mapa final'!$O$61="Mayor"),CONCATENATE("R",'Mapa final'!$A$61),"")</f>
        <v/>
      </c>
      <c r="AS20" s="438"/>
      <c r="AT20" s="438" t="str">
        <f ca="1">IF(AND('Mapa final'!$K$63="Muy Alta",'Mapa final'!$O$63="Mayor"),CONCATENATE("R",'Mapa final'!$A$63),"")</f>
        <v/>
      </c>
      <c r="AU20" s="438"/>
      <c r="AV20" s="438" t="str">
        <f ca="1">IF(AND('Mapa final'!$K$64="Muy Alta",'Mapa final'!$O$64="Mayor"),CONCATENATE("R",'Mapa final'!$A$64),"")</f>
        <v/>
      </c>
      <c r="AW20" s="439"/>
      <c r="AX20" s="434" t="str">
        <f ca="1">IF(AND('Mapa final'!$K$56="Muy Alta",'Mapa final'!$O$56="Catastrófico"),CONCATENATE("R",'Mapa final'!$A$56),"")</f>
        <v/>
      </c>
      <c r="AY20" s="432"/>
      <c r="AZ20" s="432" t="str">
        <f ca="1">IF(AND('Mapa final'!$K$58="Muy Alta",'Mapa final'!$O$58="Catastrófico"),CONCATENATE("R",'Mapa final'!$A$58),"")</f>
        <v/>
      </c>
      <c r="BA20" s="432"/>
      <c r="BB20" s="432" t="str">
        <f ca="1">IF(AND('Mapa final'!$K$61="Muy Alta",'Mapa final'!$O$61="Catastrófico"),CONCATENATE("R",'Mapa final'!$A$61),"")</f>
        <v/>
      </c>
      <c r="BC20" s="432"/>
      <c r="BD20" s="432" t="str">
        <f ca="1">IF(AND('Mapa final'!$K$63="Muy Alta",'Mapa final'!$O$63="Catastrófico"),CONCATENATE("R",'Mapa final'!$A$63),"")</f>
        <v/>
      </c>
      <c r="BE20" s="432"/>
      <c r="BF20" s="432" t="str">
        <f ca="1">IF(AND('Mapa final'!$K$64="Muy Alta",'Mapa final'!$O$64="Catastrófico"),CONCATENATE("R",'Mapa final'!$A$64),"")</f>
        <v/>
      </c>
      <c r="BG20" s="433"/>
      <c r="BH20" s="41"/>
      <c r="BI20" s="466"/>
      <c r="BJ20" s="467"/>
      <c r="BK20" s="467"/>
      <c r="BL20" s="467"/>
      <c r="BM20" s="467"/>
      <c r="BN20" s="468"/>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row>
    <row r="21" spans="1:100" ht="15" customHeight="1" x14ac:dyDescent="0.25">
      <c r="A21" s="41"/>
      <c r="B21" s="309"/>
      <c r="C21" s="309"/>
      <c r="D21" s="310"/>
      <c r="E21" s="501"/>
      <c r="F21" s="502"/>
      <c r="G21" s="502"/>
      <c r="H21" s="502"/>
      <c r="I21" s="502"/>
      <c r="J21" s="440"/>
      <c r="K21" s="438"/>
      <c r="L21" s="438"/>
      <c r="M21" s="438"/>
      <c r="N21" s="438"/>
      <c r="O21" s="438"/>
      <c r="P21" s="438"/>
      <c r="Q21" s="438"/>
      <c r="R21" s="438"/>
      <c r="S21" s="439"/>
      <c r="T21" s="440"/>
      <c r="U21" s="438"/>
      <c r="V21" s="438"/>
      <c r="W21" s="438"/>
      <c r="X21" s="438"/>
      <c r="Y21" s="438"/>
      <c r="Z21" s="438"/>
      <c r="AA21" s="438"/>
      <c r="AB21" s="438"/>
      <c r="AC21" s="439"/>
      <c r="AD21" s="440"/>
      <c r="AE21" s="438"/>
      <c r="AF21" s="438"/>
      <c r="AG21" s="438"/>
      <c r="AH21" s="438"/>
      <c r="AI21" s="438"/>
      <c r="AJ21" s="438"/>
      <c r="AK21" s="438"/>
      <c r="AL21" s="438"/>
      <c r="AM21" s="439"/>
      <c r="AN21" s="440"/>
      <c r="AO21" s="438"/>
      <c r="AP21" s="438"/>
      <c r="AQ21" s="438"/>
      <c r="AR21" s="438"/>
      <c r="AS21" s="438"/>
      <c r="AT21" s="438"/>
      <c r="AU21" s="438"/>
      <c r="AV21" s="438"/>
      <c r="AW21" s="439"/>
      <c r="AX21" s="434"/>
      <c r="AY21" s="432"/>
      <c r="AZ21" s="432"/>
      <c r="BA21" s="432"/>
      <c r="BB21" s="432"/>
      <c r="BC21" s="432"/>
      <c r="BD21" s="432"/>
      <c r="BE21" s="432"/>
      <c r="BF21" s="432"/>
      <c r="BG21" s="433"/>
      <c r="BH21" s="41"/>
      <c r="BI21" s="466"/>
      <c r="BJ21" s="467"/>
      <c r="BK21" s="467"/>
      <c r="BL21" s="467"/>
      <c r="BM21" s="467"/>
      <c r="BN21" s="468"/>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row>
    <row r="22" spans="1:100" ht="15" customHeight="1" x14ac:dyDescent="0.25">
      <c r="A22" s="41"/>
      <c r="B22" s="309"/>
      <c r="C22" s="309"/>
      <c r="D22" s="310"/>
      <c r="E22" s="501"/>
      <c r="F22" s="502"/>
      <c r="G22" s="502"/>
      <c r="H22" s="502"/>
      <c r="I22" s="502"/>
      <c r="J22" s="440" t="str">
        <f ca="1">IF(AND('Mapa final'!$K$65="Muy Alta",'Mapa final'!$O$65="Leve"),CONCATENATE("R",'Mapa final'!$A$65),"")</f>
        <v/>
      </c>
      <c r="K22" s="438"/>
      <c r="L22" s="438" t="str">
        <f ca="1">IF(AND('Mapa final'!$K$68="Muy Alta",'Mapa final'!$O$68="Leve"),CONCATENATE("R",'Mapa final'!$A$68),"")</f>
        <v/>
      </c>
      <c r="M22" s="438"/>
      <c r="N22" s="438" t="str">
        <f ca="1">IF(AND('Mapa final'!$K$71="Muy Alta",'Mapa final'!$O$71="Leve"),CONCATENATE("R",'Mapa final'!$A$71),"")</f>
        <v/>
      </c>
      <c r="O22" s="438"/>
      <c r="P22" s="438" t="str">
        <f ca="1">IF(AND('Mapa final'!$K$72="Muy Alta",'Mapa final'!$O$72="Leve"),CONCATENATE("R",'Mapa final'!$A$72),"")</f>
        <v/>
      </c>
      <c r="Q22" s="438"/>
      <c r="R22" s="438" t="str">
        <f ca="1">IF(AND('Mapa final'!$K$73="Muy Alta",'Mapa final'!$O$73="Leve"),CONCATENATE("R",'Mapa final'!$A$73),"")</f>
        <v/>
      </c>
      <c r="S22" s="439"/>
      <c r="T22" s="440" t="str">
        <f ca="1">IF(AND('Mapa final'!$K$65="Muy Alta",'Mapa final'!$O$65="Menor"),CONCATENATE("R",'Mapa final'!$A$65),"")</f>
        <v/>
      </c>
      <c r="U22" s="438"/>
      <c r="V22" s="438" t="str">
        <f ca="1">IF(AND('Mapa final'!$K$68="Muy Alta",'Mapa final'!$O$68="Menor"),CONCATENATE("R",'Mapa final'!$A$68),"")</f>
        <v/>
      </c>
      <c r="W22" s="438"/>
      <c r="X22" s="438" t="str">
        <f ca="1">IF(AND('Mapa final'!$K$71="Muy Alta",'Mapa final'!$O$71="Menor"),CONCATENATE("R",'Mapa final'!$A$71),"")</f>
        <v/>
      </c>
      <c r="Y22" s="438"/>
      <c r="Z22" s="438" t="str">
        <f ca="1">IF(AND('Mapa final'!$K$72="Muy Alta",'Mapa final'!$O$72="Menor"),CONCATENATE("R",'Mapa final'!$A$72),"")</f>
        <v/>
      </c>
      <c r="AA22" s="438"/>
      <c r="AB22" s="438" t="str">
        <f ca="1">IF(AND('Mapa final'!$K$73="Muy Alta",'Mapa final'!$O$73="Menor"),CONCATENATE("R",'Mapa final'!$A$73),"")</f>
        <v/>
      </c>
      <c r="AC22" s="439"/>
      <c r="AD22" s="440" t="str">
        <f ca="1">IF(AND('Mapa final'!$K$65="Muy Alta",'Mapa final'!$O$65="Moderado"),CONCATENATE("R",'Mapa final'!$A$65),"")</f>
        <v/>
      </c>
      <c r="AE22" s="438"/>
      <c r="AF22" s="438" t="str">
        <f ca="1">IF(AND('Mapa final'!$K$68="Muy Alta",'Mapa final'!$O$68="Moderado"),CONCATENATE("R",'Mapa final'!$A$68),"")</f>
        <v/>
      </c>
      <c r="AG22" s="438"/>
      <c r="AH22" s="438" t="str">
        <f ca="1">IF(AND('Mapa final'!$K$71="Muy Alta",'Mapa final'!$O$71="Moderado"),CONCATENATE("R",'Mapa final'!$A$71),"")</f>
        <v/>
      </c>
      <c r="AI22" s="438"/>
      <c r="AJ22" s="438" t="str">
        <f ca="1">IF(AND('Mapa final'!$K$72="Muy Alta",'Mapa final'!$O$72="Moderado"),CONCATENATE("R",'Mapa final'!$A$72),"")</f>
        <v/>
      </c>
      <c r="AK22" s="438"/>
      <c r="AL22" s="438" t="str">
        <f ca="1">IF(AND('Mapa final'!$K$73="Muy Alta",'Mapa final'!$O$73="Moderado"),CONCATENATE("R",'Mapa final'!$A$73),"")</f>
        <v/>
      </c>
      <c r="AM22" s="439"/>
      <c r="AN22" s="440" t="str">
        <f ca="1">IF(AND('Mapa final'!$K$65="Muy Alta",'Mapa final'!$O$65="Mayor"),CONCATENATE("R",'Mapa final'!$A$65),"")</f>
        <v/>
      </c>
      <c r="AO22" s="438"/>
      <c r="AP22" s="438" t="str">
        <f ca="1">IF(AND('Mapa final'!$K$68="Muy Alta",'Mapa final'!$O$68="Mayor"),CONCATENATE("R",'Mapa final'!$A$68),"")</f>
        <v/>
      </c>
      <c r="AQ22" s="438"/>
      <c r="AR22" s="438" t="str">
        <f ca="1">IF(AND('Mapa final'!$K$71="Muy Alta",'Mapa final'!$O$71="Mayor"),CONCATENATE("R",'Mapa final'!$A$71),"")</f>
        <v/>
      </c>
      <c r="AS22" s="438"/>
      <c r="AT22" s="438" t="str">
        <f ca="1">IF(AND('Mapa final'!$K$72="Muy Alta",'Mapa final'!$O$72="Mayor"),CONCATENATE("R",'Mapa final'!$A$72),"")</f>
        <v/>
      </c>
      <c r="AU22" s="438"/>
      <c r="AV22" s="438" t="str">
        <f ca="1">IF(AND('Mapa final'!$K$73="Muy Alta",'Mapa final'!$O$73="Mayor"),CONCATENATE("R",'Mapa final'!$A$73),"")</f>
        <v/>
      </c>
      <c r="AW22" s="439"/>
      <c r="AX22" s="434" t="str">
        <f ca="1">IF(AND('Mapa final'!$K$65="Muy Alta",'Mapa final'!$O$65="Catastrófico"),CONCATENATE("R",'Mapa final'!$A$65),"")</f>
        <v/>
      </c>
      <c r="AY22" s="432"/>
      <c r="AZ22" s="432" t="str">
        <f ca="1">IF(AND('Mapa final'!$K$68="Muy Alta",'Mapa final'!$O$68="Catastrófico"),CONCATENATE("R",'Mapa final'!$A$68),"")</f>
        <v/>
      </c>
      <c r="BA22" s="432"/>
      <c r="BB22" s="432" t="str">
        <f ca="1">IF(AND('Mapa final'!$K$71="Muy Alta",'Mapa final'!$O$71="Catastrófico"),CONCATENATE("R",'Mapa final'!$A$71),"")</f>
        <v/>
      </c>
      <c r="BC22" s="432"/>
      <c r="BD22" s="432" t="str">
        <f ca="1">IF(AND('Mapa final'!$K$72="Muy Alta",'Mapa final'!$O$72="Catastrófico"),CONCATENATE("R",'Mapa final'!$A$72),"")</f>
        <v/>
      </c>
      <c r="BE22" s="432"/>
      <c r="BF22" s="432" t="str">
        <f ca="1">IF(AND('Mapa final'!$K$73="Muy Alta",'Mapa final'!$O$73="Catastrófico"),CONCATENATE("R",'Mapa final'!$A$73),"")</f>
        <v/>
      </c>
      <c r="BG22" s="433"/>
      <c r="BH22" s="41"/>
      <c r="BI22" s="466"/>
      <c r="BJ22" s="467"/>
      <c r="BK22" s="467"/>
      <c r="BL22" s="467"/>
      <c r="BM22" s="467"/>
      <c r="BN22" s="468"/>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row>
    <row r="23" spans="1:100" ht="15" customHeight="1" x14ac:dyDescent="0.25">
      <c r="A23" s="41"/>
      <c r="B23" s="309"/>
      <c r="C23" s="309"/>
      <c r="D23" s="310"/>
      <c r="E23" s="501"/>
      <c r="F23" s="502"/>
      <c r="G23" s="502"/>
      <c r="H23" s="502"/>
      <c r="I23" s="502"/>
      <c r="J23" s="440"/>
      <c r="K23" s="438"/>
      <c r="L23" s="438"/>
      <c r="M23" s="438"/>
      <c r="N23" s="438"/>
      <c r="O23" s="438"/>
      <c r="P23" s="438"/>
      <c r="Q23" s="438"/>
      <c r="R23" s="438"/>
      <c r="S23" s="439"/>
      <c r="T23" s="440"/>
      <c r="U23" s="438"/>
      <c r="V23" s="438"/>
      <c r="W23" s="438"/>
      <c r="X23" s="438"/>
      <c r="Y23" s="438"/>
      <c r="Z23" s="438"/>
      <c r="AA23" s="438"/>
      <c r="AB23" s="438"/>
      <c r="AC23" s="439"/>
      <c r="AD23" s="440"/>
      <c r="AE23" s="438"/>
      <c r="AF23" s="438"/>
      <c r="AG23" s="438"/>
      <c r="AH23" s="438"/>
      <c r="AI23" s="438"/>
      <c r="AJ23" s="438"/>
      <c r="AK23" s="438"/>
      <c r="AL23" s="438"/>
      <c r="AM23" s="439"/>
      <c r="AN23" s="440"/>
      <c r="AO23" s="438"/>
      <c r="AP23" s="438"/>
      <c r="AQ23" s="438"/>
      <c r="AR23" s="438"/>
      <c r="AS23" s="438"/>
      <c r="AT23" s="438"/>
      <c r="AU23" s="438"/>
      <c r="AV23" s="438"/>
      <c r="AW23" s="439"/>
      <c r="AX23" s="434"/>
      <c r="AY23" s="432"/>
      <c r="AZ23" s="432"/>
      <c r="BA23" s="432"/>
      <c r="BB23" s="432"/>
      <c r="BC23" s="432"/>
      <c r="BD23" s="432"/>
      <c r="BE23" s="432"/>
      <c r="BF23" s="432"/>
      <c r="BG23" s="433"/>
      <c r="BH23" s="41"/>
      <c r="BI23" s="466"/>
      <c r="BJ23" s="467"/>
      <c r="BK23" s="467"/>
      <c r="BL23" s="467"/>
      <c r="BM23" s="467"/>
      <c r="BN23" s="468"/>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row>
    <row r="24" spans="1:100" ht="15" customHeight="1" x14ac:dyDescent="0.25">
      <c r="A24" s="41"/>
      <c r="B24" s="309"/>
      <c r="C24" s="309"/>
      <c r="D24" s="310"/>
      <c r="E24" s="501"/>
      <c r="F24" s="502"/>
      <c r="G24" s="502"/>
      <c r="H24" s="502"/>
      <c r="I24" s="502"/>
      <c r="J24" s="440" t="str">
        <f ca="1">IF(AND('Mapa final'!$K$74="Muy Alta",'Mapa final'!$O$74="Leve"),CONCATENATE("R",'Mapa final'!$A$74),"")</f>
        <v/>
      </c>
      <c r="K24" s="438"/>
      <c r="L24" s="438" t="str">
        <f ca="1">IF(AND('Mapa final'!$K$75="Muy Alta",'Mapa final'!$O$75="Leve"),CONCATENATE("R",'Mapa final'!$A$75),"")</f>
        <v/>
      </c>
      <c r="M24" s="438"/>
      <c r="N24" s="438" t="e">
        <f>IF(AND('Mapa final'!#REF!="Muy Alta",'Mapa final'!#REF!="Leve"),CONCATENATE("R",'Mapa final'!#REF!),"")</f>
        <v>#REF!</v>
      </c>
      <c r="O24" s="438"/>
      <c r="P24" s="438" t="str">
        <f>IF(AND('Mapa final'!$K$76="Muy Alta",'Mapa final'!$O$76="Leve"),CONCATENATE("R",'Mapa final'!$A$76),"")</f>
        <v/>
      </c>
      <c r="Q24" s="438"/>
      <c r="R24" s="438" t="str">
        <f>IF(AND('Mapa final'!$K$79="Muy Alta",'Mapa final'!$O$79="Leve"),CONCATENATE("R",'Mapa final'!$A$79),"")</f>
        <v/>
      </c>
      <c r="S24" s="439"/>
      <c r="T24" s="440" t="str">
        <f ca="1">IF(AND('Mapa final'!$K$74="Muy Alta",'Mapa final'!$O$74="Menor"),CONCATENATE("R",'Mapa final'!$A$74),"")</f>
        <v/>
      </c>
      <c r="U24" s="438"/>
      <c r="V24" s="438" t="str">
        <f ca="1">IF(AND('Mapa final'!$K$75="Muy Alta",'Mapa final'!$O$75="Menor"),CONCATENATE("R",'Mapa final'!$A$75),"")</f>
        <v/>
      </c>
      <c r="W24" s="438"/>
      <c r="X24" s="438" t="e">
        <f>IF(AND('Mapa final'!#REF!="Muy Alta",'Mapa final'!#REF!="Menor"),CONCATENATE("R",'Mapa final'!#REF!),"")</f>
        <v>#REF!</v>
      </c>
      <c r="Y24" s="438"/>
      <c r="Z24" s="438" t="str">
        <f>IF(AND('Mapa final'!$K$76="Muy Alta",'Mapa final'!$O$76="Menor"),CONCATENATE("R",'Mapa final'!$A$76),"")</f>
        <v/>
      </c>
      <c r="AA24" s="438"/>
      <c r="AB24" s="438" t="str">
        <f>IF(AND('Mapa final'!$K$79="Muy Alta",'Mapa final'!$O$79="Menor"),CONCATENATE("R",'Mapa final'!$A$79),"")</f>
        <v/>
      </c>
      <c r="AC24" s="439"/>
      <c r="AD24" s="440" t="str">
        <f ca="1">IF(AND('Mapa final'!$K$74="Muy Alta",'Mapa final'!$O$74="Moderado"),CONCATENATE("R",'Mapa final'!$A$74),"")</f>
        <v/>
      </c>
      <c r="AE24" s="438"/>
      <c r="AF24" s="438" t="str">
        <f ca="1">IF(AND('Mapa final'!$K$75="Muy Alta",'Mapa final'!$O$75="Moderado"),CONCATENATE("R",'Mapa final'!$A$75),"")</f>
        <v/>
      </c>
      <c r="AG24" s="438"/>
      <c r="AH24" s="438" t="e">
        <f>IF(AND('Mapa final'!#REF!="Muy Alta",'Mapa final'!#REF!="Moderado"),CONCATENATE("R",'Mapa final'!#REF!),"")</f>
        <v>#REF!</v>
      </c>
      <c r="AI24" s="438"/>
      <c r="AJ24" s="438" t="str">
        <f>IF(AND('Mapa final'!$K$76="Muy Alta",'Mapa final'!$O$76="Moderado"),CONCATENATE("R",'Mapa final'!$A$76),"")</f>
        <v/>
      </c>
      <c r="AK24" s="438"/>
      <c r="AL24" s="438" t="str">
        <f>IF(AND('Mapa final'!$K$79="Muy Alta",'Mapa final'!$O$79="Moderado"),CONCATENATE("R",'Mapa final'!$A$79),"")</f>
        <v/>
      </c>
      <c r="AM24" s="439"/>
      <c r="AN24" s="440" t="str">
        <f ca="1">IF(AND('Mapa final'!$K$74="Muy Alta",'Mapa final'!$O$74="Mayor"),CONCATENATE("R",'Mapa final'!$A$74),"")</f>
        <v/>
      </c>
      <c r="AO24" s="438"/>
      <c r="AP24" s="438" t="str">
        <f ca="1">IF(AND('Mapa final'!$K$75="Muy Alta",'Mapa final'!$O$75="Mayor"),CONCATENATE("R",'Mapa final'!$A$75),"")</f>
        <v/>
      </c>
      <c r="AQ24" s="438"/>
      <c r="AR24" s="438" t="e">
        <f>IF(AND('Mapa final'!#REF!="Muy Alta",'Mapa final'!#REF!="Mayor"),CONCATENATE("R",'Mapa final'!#REF!),"")</f>
        <v>#REF!</v>
      </c>
      <c r="AS24" s="438"/>
      <c r="AT24" s="438" t="str">
        <f>IF(AND('Mapa final'!$K$76="Muy Alta",'Mapa final'!$O$76="Mayor"),CONCATENATE("R",'Mapa final'!$A$76),"")</f>
        <v/>
      </c>
      <c r="AU24" s="438"/>
      <c r="AV24" s="438" t="str">
        <f>IF(AND('Mapa final'!$K$79="Muy Alta",'Mapa final'!$O$79="Mayor"),CONCATENATE("R",'Mapa final'!$A$79),"")</f>
        <v/>
      </c>
      <c r="AW24" s="439"/>
      <c r="AX24" s="434" t="str">
        <f ca="1">IF(AND('Mapa final'!$K$74="Muy Alta",'Mapa final'!$O$74="Catastrófico"),CONCATENATE("R",'Mapa final'!$A$74),"")</f>
        <v/>
      </c>
      <c r="AY24" s="432"/>
      <c r="AZ24" s="432" t="str">
        <f ca="1">IF(AND('Mapa final'!$K$75="Muy Alta",'Mapa final'!$O$75="Catastrófico"),CONCATENATE("R",'Mapa final'!$A$75),"")</f>
        <v/>
      </c>
      <c r="BA24" s="432"/>
      <c r="BB24" s="432" t="e">
        <f>IF(AND('Mapa final'!#REF!="Muy Alta",'Mapa final'!#REF!="Catastrófico"),CONCATENATE("R",'Mapa final'!#REF!),"")</f>
        <v>#REF!</v>
      </c>
      <c r="BC24" s="432"/>
      <c r="BD24" s="432" t="str">
        <f>IF(AND('Mapa final'!$K$76="Muy Alta",'Mapa final'!$O$76="Catastrófico"),CONCATENATE("R",'Mapa final'!$A$76),"")</f>
        <v/>
      </c>
      <c r="BE24" s="432"/>
      <c r="BF24" s="432" t="str">
        <f>IF(AND('Mapa final'!$K$79="Muy Alta",'Mapa final'!$O$79="Catastrófico"),CONCATENATE("R",'Mapa final'!$A$79),"")</f>
        <v/>
      </c>
      <c r="BG24" s="433"/>
      <c r="BH24" s="41"/>
      <c r="BI24" s="466"/>
      <c r="BJ24" s="467"/>
      <c r="BK24" s="467"/>
      <c r="BL24" s="467"/>
      <c r="BM24" s="467"/>
      <c r="BN24" s="468"/>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row>
    <row r="25" spans="1:100" ht="15.75" customHeight="1" thickBot="1" x14ac:dyDescent="0.3">
      <c r="A25" s="41"/>
      <c r="B25" s="309"/>
      <c r="C25" s="309"/>
      <c r="D25" s="310"/>
      <c r="E25" s="503"/>
      <c r="F25" s="504"/>
      <c r="G25" s="504"/>
      <c r="H25" s="504"/>
      <c r="I25" s="504"/>
      <c r="J25" s="441"/>
      <c r="K25" s="442"/>
      <c r="L25" s="442"/>
      <c r="M25" s="442"/>
      <c r="N25" s="442"/>
      <c r="O25" s="442"/>
      <c r="P25" s="442"/>
      <c r="Q25" s="442"/>
      <c r="R25" s="442"/>
      <c r="S25" s="443"/>
      <c r="T25" s="441"/>
      <c r="U25" s="442"/>
      <c r="V25" s="442"/>
      <c r="W25" s="442"/>
      <c r="X25" s="442"/>
      <c r="Y25" s="442"/>
      <c r="Z25" s="442"/>
      <c r="AA25" s="442"/>
      <c r="AB25" s="442"/>
      <c r="AC25" s="443"/>
      <c r="AD25" s="441"/>
      <c r="AE25" s="442"/>
      <c r="AF25" s="442"/>
      <c r="AG25" s="442"/>
      <c r="AH25" s="442"/>
      <c r="AI25" s="442"/>
      <c r="AJ25" s="442"/>
      <c r="AK25" s="442"/>
      <c r="AL25" s="442"/>
      <c r="AM25" s="443"/>
      <c r="AN25" s="441"/>
      <c r="AO25" s="442"/>
      <c r="AP25" s="442"/>
      <c r="AQ25" s="442"/>
      <c r="AR25" s="442"/>
      <c r="AS25" s="442"/>
      <c r="AT25" s="442"/>
      <c r="AU25" s="442"/>
      <c r="AV25" s="442"/>
      <c r="AW25" s="443"/>
      <c r="AX25" s="454"/>
      <c r="AY25" s="453"/>
      <c r="AZ25" s="453"/>
      <c r="BA25" s="453"/>
      <c r="BB25" s="453"/>
      <c r="BC25" s="453"/>
      <c r="BD25" s="453"/>
      <c r="BE25" s="453"/>
      <c r="BF25" s="453"/>
      <c r="BG25" s="455"/>
      <c r="BH25" s="41"/>
      <c r="BI25" s="466"/>
      <c r="BJ25" s="467"/>
      <c r="BK25" s="467"/>
      <c r="BL25" s="467"/>
      <c r="BM25" s="467"/>
      <c r="BN25" s="468"/>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row>
    <row r="26" spans="1:100" ht="15" customHeight="1" x14ac:dyDescent="0.25">
      <c r="A26" s="41"/>
      <c r="B26" s="309"/>
      <c r="C26" s="309"/>
      <c r="D26" s="310"/>
      <c r="E26" s="499" t="s">
        <v>106</v>
      </c>
      <c r="F26" s="500"/>
      <c r="G26" s="500"/>
      <c r="H26" s="500"/>
      <c r="I26" s="500"/>
      <c r="J26" s="444" t="str">
        <f ca="1">IF(AND('Mapa final'!$K$7="Alta",'Mapa final'!$O$7="Mayor"),CONCATENATE("R",'Mapa final'!$A$7),"")</f>
        <v/>
      </c>
      <c r="K26" s="445"/>
      <c r="L26" s="445" t="str">
        <f ca="1">IF(AND('Mapa final'!$K$8="Alta",'Mapa final'!$O$8="Mayor"),CONCATENATE("R",'Mapa final'!$A$8),"")</f>
        <v/>
      </c>
      <c r="M26" s="445"/>
      <c r="N26" s="445" t="str">
        <f ca="1">IF(AND('Mapa final'!$K$9="Alta",'Mapa final'!$O$9="Mayor"),CONCATENATE("R",'Mapa final'!$A$9),"")</f>
        <v/>
      </c>
      <c r="O26" s="445"/>
      <c r="P26" s="445" t="str">
        <f ca="1">IF(AND('Mapa final'!$K$10="Alta",'Mapa final'!$O$10="Mayor"),CONCATENATE("R",'Mapa final'!$A$10),"")</f>
        <v/>
      </c>
      <c r="Q26" s="445"/>
      <c r="R26" s="445" t="str">
        <f ca="1">IF(AND('Mapa final'!$K$11="Alta",'Mapa final'!$O$11="Mayor"),CONCATENATE("R",'Mapa final'!$A$11),"")</f>
        <v/>
      </c>
      <c r="S26" s="446"/>
      <c r="T26" s="444" t="str">
        <f ca="1">IF(AND('Mapa final'!$K$7="Alta",'Mapa final'!$O$7="Mayor"),CONCATENATE("R",'Mapa final'!$A$7),"")</f>
        <v/>
      </c>
      <c r="U26" s="445"/>
      <c r="V26" s="445" t="str">
        <f ca="1">IF(AND('Mapa final'!$K$8="Alta",'Mapa final'!$O$8="Mayor"),CONCATENATE("R",'Mapa final'!$A$8),"")</f>
        <v/>
      </c>
      <c r="W26" s="445"/>
      <c r="X26" s="445" t="str">
        <f ca="1">IF(AND('Mapa final'!$K$9="Alta",'Mapa final'!$O$9="Mayor"),CONCATENATE("R",'Mapa final'!$A$9),"")</f>
        <v/>
      </c>
      <c r="Y26" s="445"/>
      <c r="Z26" s="445" t="str">
        <f ca="1">IF(AND('Mapa final'!$K$10="Alta",'Mapa final'!$O$10="Mayor"),CONCATENATE("R",'Mapa final'!$A$10),"")</f>
        <v/>
      </c>
      <c r="AA26" s="445"/>
      <c r="AB26" s="445" t="str">
        <f ca="1">IF(AND('Mapa final'!$K$11="Alta",'Mapa final'!$O$11="Mayor"),CONCATENATE("R",'Mapa final'!$A$11),"")</f>
        <v/>
      </c>
      <c r="AC26" s="446"/>
      <c r="AD26" s="450" t="str">
        <f ca="1">IF(AND('Mapa final'!$K$7="Alta",'Mapa final'!$O$7="Mayor"),CONCATENATE("R",'Mapa final'!$A$7),"")</f>
        <v/>
      </c>
      <c r="AE26" s="451"/>
      <c r="AF26" s="451" t="str">
        <f ca="1">IF(AND('Mapa final'!$K$8="Alta",'Mapa final'!$O$8="Mayor"),CONCATENATE("R",'Mapa final'!$A$8),"")</f>
        <v/>
      </c>
      <c r="AG26" s="451"/>
      <c r="AH26" s="451" t="str">
        <f ca="1">IF(AND('Mapa final'!$K$9="Alta",'Mapa final'!$O$9="Mayor"),CONCATENATE("R",'Mapa final'!$A$9),"")</f>
        <v/>
      </c>
      <c r="AI26" s="451"/>
      <c r="AJ26" s="451" t="str">
        <f ca="1">IF(AND('Mapa final'!$K$10="Alta",'Mapa final'!$O$10="Mayor"),CONCATENATE("R",'Mapa final'!$A$10),"")</f>
        <v/>
      </c>
      <c r="AK26" s="451"/>
      <c r="AL26" s="451" t="str">
        <f ca="1">IF(AND('Mapa final'!$K$11="Alta",'Mapa final'!$O$11="Mayor"),CONCATENATE("R",'Mapa final'!$A$11),"")</f>
        <v/>
      </c>
      <c r="AM26" s="452"/>
      <c r="AN26" s="450" t="str">
        <f ca="1">IF(AND('Mapa final'!$K$7="Alta",'Mapa final'!$O$7="Mayor"),CONCATENATE("R",'Mapa final'!$A$7),"")</f>
        <v/>
      </c>
      <c r="AO26" s="451"/>
      <c r="AP26" s="451" t="str">
        <f ca="1">IF(AND('Mapa final'!$K$8="Alta",'Mapa final'!$O$8="Mayor"),CONCATENATE("R",'Mapa final'!$A$8),"")</f>
        <v/>
      </c>
      <c r="AQ26" s="451"/>
      <c r="AR26" s="451" t="str">
        <f ca="1">IF(AND('Mapa final'!$K$9="Alta",'Mapa final'!$O$9="Mayor"),CONCATENATE("R",'Mapa final'!$A$9),"")</f>
        <v/>
      </c>
      <c r="AS26" s="451"/>
      <c r="AT26" s="451" t="str">
        <f ca="1">IF(AND('Mapa final'!$K$10="Alta",'Mapa final'!$O$10="Mayor"),CONCATENATE("R",'Mapa final'!$A$10),"")</f>
        <v/>
      </c>
      <c r="AU26" s="451"/>
      <c r="AV26" s="451" t="str">
        <f ca="1">IF(AND('Mapa final'!$K$11="Alta",'Mapa final'!$O$11="Mayor"),CONCATENATE("R",'Mapa final'!$A$11),"")</f>
        <v/>
      </c>
      <c r="AW26" s="452"/>
      <c r="AX26" s="457" t="str">
        <f ca="1">IF(AND('Mapa final'!$K$7="Alta",'Mapa final'!$O$7="Catastrófico"),CONCATENATE("R",'Mapa final'!$A$7),"")</f>
        <v/>
      </c>
      <c r="AY26" s="456"/>
      <c r="AZ26" s="456" t="str">
        <f ca="1">IF(AND('Mapa final'!$K$8="Alta",'Mapa final'!$O$8="Catastrófico"),CONCATENATE("R",'Mapa final'!$A$8),"")</f>
        <v/>
      </c>
      <c r="BA26" s="456"/>
      <c r="BB26" s="456" t="str">
        <f ca="1">IF(AND('Mapa final'!$K$9="Alta",'Mapa final'!$O$9="Catastrófico"),CONCATENATE("R",'Mapa final'!$A$9),"")</f>
        <v/>
      </c>
      <c r="BC26" s="456"/>
      <c r="BD26" s="456" t="str">
        <f ca="1">IF(AND('Mapa final'!$K$10="Alta",'Mapa final'!$O$10="Catastrófico"),CONCATENATE("R",'Mapa final'!$A$10),"")</f>
        <v/>
      </c>
      <c r="BE26" s="456"/>
      <c r="BF26" s="456" t="str">
        <f ca="1">IF(AND('Mapa final'!$K$11="Alta",'Mapa final'!$O$11="Catastrófico"),CONCATENATE("R",'Mapa final'!$A$11),"")</f>
        <v/>
      </c>
      <c r="BG26" s="510"/>
      <c r="BH26" s="41"/>
      <c r="BI26" s="466"/>
      <c r="BJ26" s="467"/>
      <c r="BK26" s="467"/>
      <c r="BL26" s="467"/>
      <c r="BM26" s="467"/>
      <c r="BN26" s="468"/>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row>
    <row r="27" spans="1:100" ht="15" customHeight="1" x14ac:dyDescent="0.25">
      <c r="A27" s="41"/>
      <c r="B27" s="309"/>
      <c r="C27" s="309"/>
      <c r="D27" s="310"/>
      <c r="E27" s="501"/>
      <c r="F27" s="502"/>
      <c r="G27" s="502"/>
      <c r="H27" s="502"/>
      <c r="I27" s="502"/>
      <c r="J27" s="437"/>
      <c r="K27" s="435"/>
      <c r="L27" s="435"/>
      <c r="M27" s="435"/>
      <c r="N27" s="435"/>
      <c r="O27" s="435"/>
      <c r="P27" s="435"/>
      <c r="Q27" s="435"/>
      <c r="R27" s="435"/>
      <c r="S27" s="436"/>
      <c r="T27" s="437"/>
      <c r="U27" s="435"/>
      <c r="V27" s="435"/>
      <c r="W27" s="435"/>
      <c r="X27" s="435"/>
      <c r="Y27" s="435"/>
      <c r="Z27" s="435"/>
      <c r="AA27" s="435"/>
      <c r="AB27" s="435"/>
      <c r="AC27" s="436"/>
      <c r="AD27" s="440"/>
      <c r="AE27" s="438"/>
      <c r="AF27" s="438"/>
      <c r="AG27" s="438"/>
      <c r="AH27" s="438"/>
      <c r="AI27" s="438"/>
      <c r="AJ27" s="438"/>
      <c r="AK27" s="438"/>
      <c r="AL27" s="438"/>
      <c r="AM27" s="439"/>
      <c r="AN27" s="440"/>
      <c r="AO27" s="438"/>
      <c r="AP27" s="438"/>
      <c r="AQ27" s="438"/>
      <c r="AR27" s="438"/>
      <c r="AS27" s="438"/>
      <c r="AT27" s="438"/>
      <c r="AU27" s="438"/>
      <c r="AV27" s="438"/>
      <c r="AW27" s="439"/>
      <c r="AX27" s="434"/>
      <c r="AY27" s="432"/>
      <c r="AZ27" s="432"/>
      <c r="BA27" s="432"/>
      <c r="BB27" s="432"/>
      <c r="BC27" s="432"/>
      <c r="BD27" s="432"/>
      <c r="BE27" s="432"/>
      <c r="BF27" s="432"/>
      <c r="BG27" s="433"/>
      <c r="BH27" s="41"/>
      <c r="BI27" s="466"/>
      <c r="BJ27" s="467"/>
      <c r="BK27" s="467"/>
      <c r="BL27" s="467"/>
      <c r="BM27" s="467"/>
      <c r="BN27" s="468"/>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row>
    <row r="28" spans="1:100" ht="15" customHeight="1" x14ac:dyDescent="0.25">
      <c r="A28" s="41"/>
      <c r="B28" s="309"/>
      <c r="C28" s="309"/>
      <c r="D28" s="310"/>
      <c r="E28" s="501"/>
      <c r="F28" s="502"/>
      <c r="G28" s="502"/>
      <c r="H28" s="502"/>
      <c r="I28" s="502"/>
      <c r="J28" s="437" t="str">
        <f ca="1">IF(AND('Mapa final'!$K$12="Alta",'Mapa final'!$O$12="Mayor"),CONCATENATE("R",'Mapa final'!$A$12),"")</f>
        <v/>
      </c>
      <c r="K28" s="435"/>
      <c r="L28" s="435" t="str">
        <f ca="1">IF(AND('Mapa final'!$K$13="Alta",'Mapa final'!$O$13="Mayor"),CONCATENATE("R",'Mapa final'!$A$13),"")</f>
        <v>R7</v>
      </c>
      <c r="M28" s="435"/>
      <c r="N28" s="435" t="str">
        <f ca="1">IF(AND('Mapa final'!$K$15="Alta",'Mapa final'!$O$15="Mayor"),CONCATENATE("R",'Mapa final'!$A$15),"")</f>
        <v/>
      </c>
      <c r="O28" s="435"/>
      <c r="P28" s="435" t="e">
        <f>IF(AND('Mapa final'!#REF!="Alta",'Mapa final'!#REF!="Mayor"),CONCATENATE("R",'Mapa final'!#REF!),"")</f>
        <v>#REF!</v>
      </c>
      <c r="Q28" s="435"/>
      <c r="R28" s="435" t="str">
        <f ca="1">IF(AND('Mapa final'!$K$18="Alta",'Mapa final'!$O$18="Mayor"),CONCATENATE("R",'Mapa final'!$A$18),"")</f>
        <v/>
      </c>
      <c r="S28" s="436"/>
      <c r="T28" s="437" t="str">
        <f ca="1">IF(AND('Mapa final'!$K$12="Alta",'Mapa final'!$O$12="Mayor"),CONCATENATE("R",'Mapa final'!$A$12),"")</f>
        <v/>
      </c>
      <c r="U28" s="435"/>
      <c r="V28" s="435" t="str">
        <f ca="1">IF(AND('Mapa final'!$K$13="Alta",'Mapa final'!$O$13="Mayor"),CONCATENATE("R",'Mapa final'!$A$13),"")</f>
        <v>R7</v>
      </c>
      <c r="W28" s="435"/>
      <c r="X28" s="435" t="str">
        <f ca="1">IF(AND('Mapa final'!$K$15="Alta",'Mapa final'!$O$15="Mayor"),CONCATENATE("R",'Mapa final'!$A$15),"")</f>
        <v/>
      </c>
      <c r="Y28" s="435"/>
      <c r="Z28" s="435" t="e">
        <f>IF(AND('Mapa final'!#REF!="Alta",'Mapa final'!#REF!="Mayor"),CONCATENATE("R",'Mapa final'!#REF!),"")</f>
        <v>#REF!</v>
      </c>
      <c r="AA28" s="435"/>
      <c r="AB28" s="435" t="str">
        <f ca="1">IF(AND('Mapa final'!$K$18="Alta",'Mapa final'!$O$18="Mayor"),CONCATENATE("R",'Mapa final'!$A$18),"")</f>
        <v/>
      </c>
      <c r="AC28" s="436"/>
      <c r="AD28" s="440" t="str">
        <f ca="1">IF(AND('Mapa final'!$K$12="Alta",'Mapa final'!$O$12="Mayor"),CONCATENATE("R",'Mapa final'!$A$12),"")</f>
        <v/>
      </c>
      <c r="AE28" s="438"/>
      <c r="AF28" s="438" t="str">
        <f ca="1">IF(AND('Mapa final'!$K$13="Alta",'Mapa final'!$O$13="Mayor"),CONCATENATE("R",'Mapa final'!$A$13),"")</f>
        <v>R7</v>
      </c>
      <c r="AG28" s="438"/>
      <c r="AH28" s="438" t="str">
        <f ca="1">IF(AND('Mapa final'!$K$15="Alta",'Mapa final'!$O$15="Mayor"),CONCATENATE("R",'Mapa final'!$A$15),"")</f>
        <v/>
      </c>
      <c r="AI28" s="438"/>
      <c r="AJ28" s="438" t="e">
        <f>IF(AND('Mapa final'!#REF!="Alta",'Mapa final'!#REF!="Mayor"),CONCATENATE("R",'Mapa final'!#REF!),"")</f>
        <v>#REF!</v>
      </c>
      <c r="AK28" s="438"/>
      <c r="AL28" s="438" t="str">
        <f ca="1">IF(AND('Mapa final'!$K$18="Alta",'Mapa final'!$O$18="Mayor"),CONCATENATE("R",'Mapa final'!$A$18),"")</f>
        <v/>
      </c>
      <c r="AM28" s="439"/>
      <c r="AN28" s="440" t="str">
        <f ca="1">IF(AND('Mapa final'!$K$12="Alta",'Mapa final'!$O$12="Mayor"),CONCATENATE("R",'Mapa final'!$A$12),"")</f>
        <v/>
      </c>
      <c r="AO28" s="438"/>
      <c r="AP28" s="438" t="str">
        <f ca="1">IF(AND('Mapa final'!$K$13="Alta",'Mapa final'!$O$13="Mayor"),CONCATENATE("R",'Mapa final'!$A$13),"")</f>
        <v>R7</v>
      </c>
      <c r="AQ28" s="438"/>
      <c r="AR28" s="438" t="str">
        <f ca="1">IF(AND('Mapa final'!$K$15="Alta",'Mapa final'!$O$15="Mayor"),CONCATENATE("R",'Mapa final'!$A$15),"")</f>
        <v/>
      </c>
      <c r="AS28" s="438"/>
      <c r="AT28" s="438" t="e">
        <f>IF(AND('Mapa final'!#REF!="Alta",'Mapa final'!#REF!="Mayor"),CONCATENATE("R",'Mapa final'!#REF!),"")</f>
        <v>#REF!</v>
      </c>
      <c r="AU28" s="438"/>
      <c r="AV28" s="438" t="str">
        <f ca="1">IF(AND('Mapa final'!$K$18="Alta",'Mapa final'!$O$18="Mayor"),CONCATENATE("R",'Mapa final'!$A$18),"")</f>
        <v/>
      </c>
      <c r="AW28" s="439"/>
      <c r="AX28" s="434" t="str">
        <f ca="1">IF(AND('Mapa final'!$K$12="Alta",'Mapa final'!$O$12="Catastrófico"),CONCATENATE("R",'Mapa final'!$A$12),"")</f>
        <v/>
      </c>
      <c r="AY28" s="432"/>
      <c r="AZ28" s="432" t="str">
        <f ca="1">IF(AND('Mapa final'!$K$13="Alta",'Mapa final'!$O$13="Catastrófico"),CONCATENATE("R",'Mapa final'!$A$13),"")</f>
        <v/>
      </c>
      <c r="BA28" s="432"/>
      <c r="BB28" s="432" t="str">
        <f ca="1">IF(AND('Mapa final'!$K$15="Alta",'Mapa final'!$O$15="Catastrófico"),CONCATENATE("R",'Mapa final'!$A$15),"")</f>
        <v/>
      </c>
      <c r="BC28" s="432"/>
      <c r="BD28" s="432" t="e">
        <f>IF(AND('Mapa final'!#REF!="Alta",'Mapa final'!#REF!="Catastrófico"),CONCATENATE("R",'Mapa final'!#REF!),"")</f>
        <v>#REF!</v>
      </c>
      <c r="BE28" s="432"/>
      <c r="BF28" s="432" t="str">
        <f ca="1">IF(AND('Mapa final'!$K$18="Alta",'Mapa final'!$O$18="Catastrófico"),CONCATENATE("R",'Mapa final'!$A$18),"")</f>
        <v/>
      </c>
      <c r="BG28" s="433"/>
      <c r="BH28" s="41"/>
      <c r="BI28" s="466"/>
      <c r="BJ28" s="467"/>
      <c r="BK28" s="467"/>
      <c r="BL28" s="467"/>
      <c r="BM28" s="467"/>
      <c r="BN28" s="468"/>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row>
    <row r="29" spans="1:100" ht="15" customHeight="1" x14ac:dyDescent="0.25">
      <c r="A29" s="41"/>
      <c r="B29" s="309"/>
      <c r="C29" s="309"/>
      <c r="D29" s="310"/>
      <c r="E29" s="501"/>
      <c r="F29" s="502"/>
      <c r="G29" s="502"/>
      <c r="H29" s="502"/>
      <c r="I29" s="502"/>
      <c r="J29" s="437"/>
      <c r="K29" s="435"/>
      <c r="L29" s="435"/>
      <c r="M29" s="435"/>
      <c r="N29" s="435"/>
      <c r="O29" s="435"/>
      <c r="P29" s="435"/>
      <c r="Q29" s="435"/>
      <c r="R29" s="435"/>
      <c r="S29" s="436"/>
      <c r="T29" s="437"/>
      <c r="U29" s="435"/>
      <c r="V29" s="435"/>
      <c r="W29" s="435"/>
      <c r="X29" s="435"/>
      <c r="Y29" s="435"/>
      <c r="Z29" s="435"/>
      <c r="AA29" s="435"/>
      <c r="AB29" s="435"/>
      <c r="AC29" s="436"/>
      <c r="AD29" s="440"/>
      <c r="AE29" s="438"/>
      <c r="AF29" s="438"/>
      <c r="AG29" s="438"/>
      <c r="AH29" s="438"/>
      <c r="AI29" s="438"/>
      <c r="AJ29" s="438"/>
      <c r="AK29" s="438"/>
      <c r="AL29" s="438"/>
      <c r="AM29" s="439"/>
      <c r="AN29" s="440"/>
      <c r="AO29" s="438"/>
      <c r="AP29" s="438"/>
      <c r="AQ29" s="438"/>
      <c r="AR29" s="438"/>
      <c r="AS29" s="438"/>
      <c r="AT29" s="438"/>
      <c r="AU29" s="438"/>
      <c r="AV29" s="438"/>
      <c r="AW29" s="439"/>
      <c r="AX29" s="434"/>
      <c r="AY29" s="432"/>
      <c r="AZ29" s="432"/>
      <c r="BA29" s="432"/>
      <c r="BB29" s="432"/>
      <c r="BC29" s="432"/>
      <c r="BD29" s="432"/>
      <c r="BE29" s="432"/>
      <c r="BF29" s="432"/>
      <c r="BG29" s="433"/>
      <c r="BH29" s="41"/>
      <c r="BI29" s="466"/>
      <c r="BJ29" s="467"/>
      <c r="BK29" s="467"/>
      <c r="BL29" s="467"/>
      <c r="BM29" s="467"/>
      <c r="BN29" s="468"/>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row>
    <row r="30" spans="1:100" ht="15" customHeight="1" x14ac:dyDescent="0.25">
      <c r="A30" s="41"/>
      <c r="B30" s="309"/>
      <c r="C30" s="309"/>
      <c r="D30" s="310"/>
      <c r="E30" s="501"/>
      <c r="F30" s="502"/>
      <c r="G30" s="502"/>
      <c r="H30" s="502"/>
      <c r="I30" s="502"/>
      <c r="J30" s="437" t="str">
        <f ca="1">IF(AND('Mapa final'!$K$19="Alta",'Mapa final'!$O$19="Mayor"),CONCATENATE("R",'Mapa final'!$A$19),"")</f>
        <v/>
      </c>
      <c r="K30" s="435"/>
      <c r="L30" s="435" t="str">
        <f ca="1">IF(AND('Mapa final'!$K$20="Alta",'Mapa final'!$O$20="Mayor"),CONCATENATE("R",'Mapa final'!$A$20),"")</f>
        <v/>
      </c>
      <c r="M30" s="435"/>
      <c r="N30" s="435" t="str">
        <f ca="1">IF(AND('Mapa final'!$K$22="Alta",'Mapa final'!$O$22="Mayor"),CONCATENATE("R",'Mapa final'!$A$22),"")</f>
        <v/>
      </c>
      <c r="O30" s="435"/>
      <c r="P30" s="435" t="str">
        <f ca="1">IF(AND('Mapa final'!$K$23="Alta",'Mapa final'!$O$23="Mayor"),CONCATENATE("R",'Mapa final'!$A$23),"")</f>
        <v/>
      </c>
      <c r="Q30" s="435"/>
      <c r="R30" s="435" t="str">
        <f ca="1">IF(AND('Mapa final'!$K$24="Alta",'Mapa final'!$O$24="Mayor"),CONCATENATE("R",'Mapa final'!$A$24),"")</f>
        <v/>
      </c>
      <c r="S30" s="436"/>
      <c r="T30" s="437" t="str">
        <f ca="1">IF(AND('Mapa final'!$K$19="Alta",'Mapa final'!$O$19="Mayor"),CONCATENATE("R",'Mapa final'!$A$19),"")</f>
        <v/>
      </c>
      <c r="U30" s="435"/>
      <c r="V30" s="435" t="str">
        <f ca="1">IF(AND('Mapa final'!$K$20="Alta",'Mapa final'!$O$20="Mayor"),CONCATENATE("R",'Mapa final'!$A$20),"")</f>
        <v/>
      </c>
      <c r="W30" s="435"/>
      <c r="X30" s="435" t="str">
        <f ca="1">IF(AND('Mapa final'!$K$22="Alta",'Mapa final'!$O$22="Mayor"),CONCATENATE("R",'Mapa final'!$A$22),"")</f>
        <v/>
      </c>
      <c r="Y30" s="435"/>
      <c r="Z30" s="435" t="str">
        <f ca="1">IF(AND('Mapa final'!$K$23="Alta",'Mapa final'!$O$23="Mayor"),CONCATENATE("R",'Mapa final'!$A$23),"")</f>
        <v/>
      </c>
      <c r="AA30" s="435"/>
      <c r="AB30" s="435" t="str">
        <f ca="1">IF(AND('Mapa final'!$K$24="Alta",'Mapa final'!$O$24="Mayor"),CONCATENATE("R",'Mapa final'!$A$24),"")</f>
        <v/>
      </c>
      <c r="AC30" s="436"/>
      <c r="AD30" s="440" t="str">
        <f ca="1">IF(AND('Mapa final'!$K$19="Alta",'Mapa final'!$O$19="Mayor"),CONCATENATE("R",'Mapa final'!$A$19),"")</f>
        <v/>
      </c>
      <c r="AE30" s="438"/>
      <c r="AF30" s="438" t="str">
        <f ca="1">IF(AND('Mapa final'!$K$20="Alta",'Mapa final'!$O$20="Mayor"),CONCATENATE("R",'Mapa final'!$A$20),"")</f>
        <v/>
      </c>
      <c r="AG30" s="438"/>
      <c r="AH30" s="438" t="str">
        <f ca="1">IF(AND('Mapa final'!$K$22="Alta",'Mapa final'!$O$22="Mayor"),CONCATENATE("R",'Mapa final'!$A$22),"")</f>
        <v/>
      </c>
      <c r="AI30" s="438"/>
      <c r="AJ30" s="438" t="str">
        <f ca="1">IF(AND('Mapa final'!$K$23="Alta",'Mapa final'!$O$23="Mayor"),CONCATENATE("R",'Mapa final'!$A$23),"")</f>
        <v/>
      </c>
      <c r="AK30" s="438"/>
      <c r="AL30" s="438" t="str">
        <f ca="1">IF(AND('Mapa final'!$K$24="Alta",'Mapa final'!$O$24="Mayor"),CONCATENATE("R",'Mapa final'!$A$24),"")</f>
        <v/>
      </c>
      <c r="AM30" s="439"/>
      <c r="AN30" s="440" t="str">
        <f ca="1">IF(AND('Mapa final'!$K$19="Alta",'Mapa final'!$O$19="Mayor"),CONCATENATE("R",'Mapa final'!$A$19),"")</f>
        <v/>
      </c>
      <c r="AO30" s="438"/>
      <c r="AP30" s="438" t="str">
        <f ca="1">IF(AND('Mapa final'!$K$20="Alta",'Mapa final'!$O$20="Mayor"),CONCATENATE("R",'Mapa final'!$A$20),"")</f>
        <v/>
      </c>
      <c r="AQ30" s="438"/>
      <c r="AR30" s="438" t="str">
        <f ca="1">IF(AND('Mapa final'!$K$22="Alta",'Mapa final'!$O$22="Mayor"),CONCATENATE("R",'Mapa final'!$A$22),"")</f>
        <v/>
      </c>
      <c r="AS30" s="438"/>
      <c r="AT30" s="438" t="str">
        <f ca="1">IF(AND('Mapa final'!$K$23="Alta",'Mapa final'!$O$23="Mayor"),CONCATENATE("R",'Mapa final'!$A$23),"")</f>
        <v/>
      </c>
      <c r="AU30" s="438"/>
      <c r="AV30" s="438" t="str">
        <f ca="1">IF(AND('Mapa final'!$K$24="Alta",'Mapa final'!$O$24="Mayor"),CONCATENATE("R",'Mapa final'!$A$24),"")</f>
        <v/>
      </c>
      <c r="AW30" s="439"/>
      <c r="AX30" s="434" t="str">
        <f ca="1">IF(AND('Mapa final'!$K$19="Alta",'Mapa final'!$O$19="Catastrófico"),CONCATENATE("R",'Mapa final'!$A$19),"")</f>
        <v/>
      </c>
      <c r="AY30" s="432"/>
      <c r="AZ30" s="432" t="str">
        <f ca="1">IF(AND('Mapa final'!$K$20="Alta",'Mapa final'!$O$20="Catastrófico"),CONCATENATE("R",'Mapa final'!$A$20),"")</f>
        <v/>
      </c>
      <c r="BA30" s="432"/>
      <c r="BB30" s="432" t="str">
        <f ca="1">IF(AND('Mapa final'!$K$22="Alta",'Mapa final'!$O$22="Catastrófico"),CONCATENATE("R",'Mapa final'!$A$22),"")</f>
        <v/>
      </c>
      <c r="BC30" s="432"/>
      <c r="BD30" s="432" t="str">
        <f ca="1">IF(AND('Mapa final'!$K$23="Alta",'Mapa final'!$O$23="Catastrófico"),CONCATENATE("R",'Mapa final'!$A$23),"")</f>
        <v/>
      </c>
      <c r="BE30" s="432"/>
      <c r="BF30" s="432" t="str">
        <f ca="1">IF(AND('Mapa final'!$K$24="Alta",'Mapa final'!$O$24="Catastrófico"),CONCATENATE("R",'Mapa final'!$A$24),"")</f>
        <v/>
      </c>
      <c r="BG30" s="433"/>
      <c r="BH30" s="41"/>
      <c r="BI30" s="466"/>
      <c r="BJ30" s="467"/>
      <c r="BK30" s="467"/>
      <c r="BL30" s="467"/>
      <c r="BM30" s="467"/>
      <c r="BN30" s="468"/>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row>
    <row r="31" spans="1:100" ht="15" customHeight="1" x14ac:dyDescent="0.25">
      <c r="A31" s="41"/>
      <c r="B31" s="309"/>
      <c r="C31" s="309"/>
      <c r="D31" s="310"/>
      <c r="E31" s="501"/>
      <c r="F31" s="502"/>
      <c r="G31" s="502"/>
      <c r="H31" s="502"/>
      <c r="I31" s="502"/>
      <c r="J31" s="437"/>
      <c r="K31" s="435"/>
      <c r="L31" s="435"/>
      <c r="M31" s="435"/>
      <c r="N31" s="435"/>
      <c r="O31" s="435"/>
      <c r="P31" s="435"/>
      <c r="Q31" s="435"/>
      <c r="R31" s="435"/>
      <c r="S31" s="436"/>
      <c r="T31" s="437"/>
      <c r="U31" s="435"/>
      <c r="V31" s="435"/>
      <c r="W31" s="435"/>
      <c r="X31" s="435"/>
      <c r="Y31" s="435"/>
      <c r="Z31" s="435"/>
      <c r="AA31" s="435"/>
      <c r="AB31" s="435"/>
      <c r="AC31" s="436"/>
      <c r="AD31" s="440"/>
      <c r="AE31" s="438"/>
      <c r="AF31" s="438"/>
      <c r="AG31" s="438"/>
      <c r="AH31" s="438"/>
      <c r="AI31" s="438"/>
      <c r="AJ31" s="438"/>
      <c r="AK31" s="438"/>
      <c r="AL31" s="438"/>
      <c r="AM31" s="439"/>
      <c r="AN31" s="440"/>
      <c r="AO31" s="438"/>
      <c r="AP31" s="438"/>
      <c r="AQ31" s="438"/>
      <c r="AR31" s="438"/>
      <c r="AS31" s="438"/>
      <c r="AT31" s="438"/>
      <c r="AU31" s="438"/>
      <c r="AV31" s="438"/>
      <c r="AW31" s="439"/>
      <c r="AX31" s="434"/>
      <c r="AY31" s="432"/>
      <c r="AZ31" s="432"/>
      <c r="BA31" s="432"/>
      <c r="BB31" s="432"/>
      <c r="BC31" s="432"/>
      <c r="BD31" s="432"/>
      <c r="BE31" s="432"/>
      <c r="BF31" s="432"/>
      <c r="BG31" s="433"/>
      <c r="BH31" s="41"/>
      <c r="BI31" s="466"/>
      <c r="BJ31" s="467"/>
      <c r="BK31" s="467"/>
      <c r="BL31" s="467"/>
      <c r="BM31" s="467"/>
      <c r="BN31" s="468"/>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row>
    <row r="32" spans="1:100" ht="15" customHeight="1" x14ac:dyDescent="0.25">
      <c r="A32" s="41"/>
      <c r="B32" s="309"/>
      <c r="C32" s="309"/>
      <c r="D32" s="310"/>
      <c r="E32" s="501"/>
      <c r="F32" s="502"/>
      <c r="G32" s="502"/>
      <c r="H32" s="502"/>
      <c r="I32" s="502"/>
      <c r="J32" s="437" t="str">
        <f ca="1">IF(AND('Mapa final'!$K$25="Alta",'Mapa final'!$O$25="Mayor"),CONCATENATE("R",'Mapa final'!$A$25),"")</f>
        <v/>
      </c>
      <c r="K32" s="435"/>
      <c r="L32" s="435" t="str">
        <f ca="1">IF(AND('Mapa final'!$K$27="Alta",'Mapa final'!$O$27="Mayor"),CONCATENATE("R",'Mapa final'!$A$27),"")</f>
        <v/>
      </c>
      <c r="M32" s="435"/>
      <c r="N32" s="435" t="str">
        <f ca="1">IF(AND('Mapa final'!$K$28="Alta",'Mapa final'!$O$28="Mayor"),CONCATENATE("R",'Mapa final'!$A$28),"")</f>
        <v/>
      </c>
      <c r="O32" s="435"/>
      <c r="P32" s="435" t="str">
        <f ca="1">IF(AND('Mapa final'!$K$29="Alta",'Mapa final'!$O$29="Mayor"),CONCATENATE("R",'Mapa final'!$A$29),"")</f>
        <v/>
      </c>
      <c r="Q32" s="435"/>
      <c r="R32" s="435" t="str">
        <f ca="1">IF(AND('Mapa final'!$K$30="Alta",'Mapa final'!$O$30="Mayor"),CONCATENATE("R",'Mapa final'!$A$30),"")</f>
        <v/>
      </c>
      <c r="S32" s="436"/>
      <c r="T32" s="437" t="str">
        <f ca="1">IF(AND('Mapa final'!$K$25="Alta",'Mapa final'!$O$25="Mayor"),CONCATENATE("R",'Mapa final'!$A$25),"")</f>
        <v/>
      </c>
      <c r="U32" s="435"/>
      <c r="V32" s="435" t="str">
        <f ca="1">IF(AND('Mapa final'!$K$27="Alta",'Mapa final'!$O$27="Mayor"),CONCATENATE("R",'Mapa final'!$A$27),"")</f>
        <v/>
      </c>
      <c r="W32" s="435"/>
      <c r="X32" s="435" t="str">
        <f ca="1">IF(AND('Mapa final'!$K$28="Alta",'Mapa final'!$O$28="Mayor"),CONCATENATE("R",'Mapa final'!$A$28),"")</f>
        <v/>
      </c>
      <c r="Y32" s="435"/>
      <c r="Z32" s="435" t="str">
        <f ca="1">IF(AND('Mapa final'!$K$29="Alta",'Mapa final'!$O$29="Mayor"),CONCATENATE("R",'Mapa final'!$A$29),"")</f>
        <v/>
      </c>
      <c r="AA32" s="435"/>
      <c r="AB32" s="435" t="str">
        <f ca="1">IF(AND('Mapa final'!$K$30="Alta",'Mapa final'!$O$30="Mayor"),CONCATENATE("R",'Mapa final'!$A$30),"")</f>
        <v/>
      </c>
      <c r="AC32" s="436"/>
      <c r="AD32" s="440" t="str">
        <f ca="1">IF(AND('Mapa final'!$K$25="Alta",'Mapa final'!$O$25="Mayor"),CONCATENATE("R",'Mapa final'!$A$25),"")</f>
        <v/>
      </c>
      <c r="AE32" s="438"/>
      <c r="AF32" s="438" t="str">
        <f ca="1">IF(AND('Mapa final'!$K$27="Alta",'Mapa final'!$O$27="Mayor"),CONCATENATE("R",'Mapa final'!$A$27),"")</f>
        <v/>
      </c>
      <c r="AG32" s="438"/>
      <c r="AH32" s="438" t="str">
        <f ca="1">IF(AND('Mapa final'!$K$28="Alta",'Mapa final'!$O$28="Mayor"),CONCATENATE("R",'Mapa final'!$A$28),"")</f>
        <v/>
      </c>
      <c r="AI32" s="438"/>
      <c r="AJ32" s="438" t="str">
        <f ca="1">IF(AND('Mapa final'!$K$29="Alta",'Mapa final'!$O$29="Mayor"),CONCATENATE("R",'Mapa final'!$A$29),"")</f>
        <v/>
      </c>
      <c r="AK32" s="438"/>
      <c r="AL32" s="438" t="str">
        <f ca="1">IF(AND('Mapa final'!$K$30="Alta",'Mapa final'!$O$30="Mayor"),CONCATENATE("R",'Mapa final'!$A$30),"")</f>
        <v/>
      </c>
      <c r="AM32" s="439"/>
      <c r="AN32" s="440" t="str">
        <f ca="1">IF(AND('Mapa final'!$K$25="Alta",'Mapa final'!$O$25="Mayor"),CONCATENATE("R",'Mapa final'!$A$25),"")</f>
        <v/>
      </c>
      <c r="AO32" s="438"/>
      <c r="AP32" s="438" t="str">
        <f ca="1">IF(AND('Mapa final'!$K$27="Alta",'Mapa final'!$O$27="Mayor"),CONCATENATE("R",'Mapa final'!$A$27),"")</f>
        <v/>
      </c>
      <c r="AQ32" s="438"/>
      <c r="AR32" s="438" t="str">
        <f ca="1">IF(AND('Mapa final'!$K$28="Alta",'Mapa final'!$O$28="Mayor"),CONCATENATE("R",'Mapa final'!$A$28),"")</f>
        <v/>
      </c>
      <c r="AS32" s="438"/>
      <c r="AT32" s="438" t="str">
        <f ca="1">IF(AND('Mapa final'!$K$29="Alta",'Mapa final'!$O$29="Mayor"),CONCATENATE("R",'Mapa final'!$A$29),"")</f>
        <v/>
      </c>
      <c r="AU32" s="438"/>
      <c r="AV32" s="438" t="str">
        <f ca="1">IF(AND('Mapa final'!$K$30="Alta",'Mapa final'!$O$30="Mayor"),CONCATENATE("R",'Mapa final'!$A$30),"")</f>
        <v/>
      </c>
      <c r="AW32" s="439"/>
      <c r="AX32" s="434" t="str">
        <f ca="1">IF(AND('Mapa final'!$K$25="Alta",'Mapa final'!$O$25="Catastrófico"),CONCATENATE("R",'Mapa final'!$A$25),"")</f>
        <v/>
      </c>
      <c r="AY32" s="432"/>
      <c r="AZ32" s="432" t="str">
        <f ca="1">IF(AND('Mapa final'!$K$27="Alta",'Mapa final'!$O$27="Catastrófico"),CONCATENATE("R",'Mapa final'!$A$27),"")</f>
        <v/>
      </c>
      <c r="BA32" s="432"/>
      <c r="BB32" s="432" t="str">
        <f ca="1">IF(AND('Mapa final'!$K$28="Alta",'Mapa final'!$O$28="Catastrófico"),CONCATENATE("R",'Mapa final'!$A$28),"")</f>
        <v/>
      </c>
      <c r="BC32" s="432"/>
      <c r="BD32" s="432" t="str">
        <f ca="1">IF(AND('Mapa final'!$K$29="Alta",'Mapa final'!$O$29="Catastrófico"),CONCATENATE("R",'Mapa final'!$A$29),"")</f>
        <v/>
      </c>
      <c r="BE32" s="432"/>
      <c r="BF32" s="432" t="str">
        <f ca="1">IF(AND('Mapa final'!$K$30="Alta",'Mapa final'!$O$30="Catastrófico"),CONCATENATE("R",'Mapa final'!$A$30),"")</f>
        <v/>
      </c>
      <c r="BG32" s="433"/>
      <c r="BH32" s="41"/>
      <c r="BI32" s="466"/>
      <c r="BJ32" s="467"/>
      <c r="BK32" s="467"/>
      <c r="BL32" s="467"/>
      <c r="BM32" s="467"/>
      <c r="BN32" s="468"/>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row>
    <row r="33" spans="1:100" ht="15" customHeight="1" thickBot="1" x14ac:dyDescent="0.3">
      <c r="A33" s="41"/>
      <c r="B33" s="309"/>
      <c r="C33" s="309"/>
      <c r="D33" s="310"/>
      <c r="E33" s="501"/>
      <c r="F33" s="502"/>
      <c r="G33" s="502"/>
      <c r="H33" s="502"/>
      <c r="I33" s="502"/>
      <c r="J33" s="437"/>
      <c r="K33" s="435"/>
      <c r="L33" s="435"/>
      <c r="M33" s="435"/>
      <c r="N33" s="435"/>
      <c r="O33" s="435"/>
      <c r="P33" s="435"/>
      <c r="Q33" s="435"/>
      <c r="R33" s="435"/>
      <c r="S33" s="436"/>
      <c r="T33" s="437"/>
      <c r="U33" s="435"/>
      <c r="V33" s="435"/>
      <c r="W33" s="435"/>
      <c r="X33" s="435"/>
      <c r="Y33" s="435"/>
      <c r="Z33" s="435"/>
      <c r="AA33" s="435"/>
      <c r="AB33" s="435"/>
      <c r="AC33" s="436"/>
      <c r="AD33" s="440"/>
      <c r="AE33" s="438"/>
      <c r="AF33" s="438"/>
      <c r="AG33" s="438"/>
      <c r="AH33" s="438"/>
      <c r="AI33" s="438"/>
      <c r="AJ33" s="438"/>
      <c r="AK33" s="438"/>
      <c r="AL33" s="438"/>
      <c r="AM33" s="439"/>
      <c r="AN33" s="440"/>
      <c r="AO33" s="438"/>
      <c r="AP33" s="438"/>
      <c r="AQ33" s="438"/>
      <c r="AR33" s="438"/>
      <c r="AS33" s="438"/>
      <c r="AT33" s="438"/>
      <c r="AU33" s="438"/>
      <c r="AV33" s="438"/>
      <c r="AW33" s="439"/>
      <c r="AX33" s="434"/>
      <c r="AY33" s="432"/>
      <c r="AZ33" s="432"/>
      <c r="BA33" s="432"/>
      <c r="BB33" s="432"/>
      <c r="BC33" s="432"/>
      <c r="BD33" s="432"/>
      <c r="BE33" s="432"/>
      <c r="BF33" s="432"/>
      <c r="BG33" s="433"/>
      <c r="BH33" s="41"/>
      <c r="BI33" s="469"/>
      <c r="BJ33" s="470"/>
      <c r="BK33" s="470"/>
      <c r="BL33" s="470"/>
      <c r="BM33" s="470"/>
      <c r="BN33" s="47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row>
    <row r="34" spans="1:100" ht="15" customHeight="1" x14ac:dyDescent="0.25">
      <c r="A34" s="41"/>
      <c r="B34" s="309"/>
      <c r="C34" s="309"/>
      <c r="D34" s="310"/>
      <c r="E34" s="501"/>
      <c r="F34" s="502"/>
      <c r="G34" s="502"/>
      <c r="H34" s="502"/>
      <c r="I34" s="502"/>
      <c r="J34" s="437" t="str">
        <f ca="1">IF(AND('Mapa final'!$K$31="Alta",'Mapa final'!$O$31="Mayor"),CONCATENATE("R",'Mapa final'!$A$31),"")</f>
        <v/>
      </c>
      <c r="K34" s="435"/>
      <c r="L34" s="435" t="str">
        <f ca="1">IF(AND('Mapa final'!$K$32="Alta",'Mapa final'!$O$32="Mayor"),CONCATENATE("R",'Mapa final'!$A$32),"")</f>
        <v/>
      </c>
      <c r="M34" s="435"/>
      <c r="N34" s="435" t="str">
        <f ca="1">IF(AND('Mapa final'!$K$33="Alta",'Mapa final'!$O$33="Mayor"),CONCATENATE("R",'Mapa final'!$A$33),"")</f>
        <v/>
      </c>
      <c r="O34" s="435"/>
      <c r="P34" s="435" t="str">
        <f ca="1">IF(AND('Mapa final'!$K$34="Alta",'Mapa final'!$O$34="Mayor"),CONCATENATE("R",'Mapa final'!$A$34),"")</f>
        <v/>
      </c>
      <c r="Q34" s="435"/>
      <c r="R34" s="435" t="str">
        <f ca="1">IF(AND('Mapa final'!$K$37="Alta",'Mapa final'!$O$37="Mayor"),CONCATENATE("R",'Mapa final'!$A$37),"")</f>
        <v/>
      </c>
      <c r="S34" s="436"/>
      <c r="T34" s="437" t="str">
        <f ca="1">IF(AND('Mapa final'!$K$31="Alta",'Mapa final'!$O$31="Mayor"),CONCATENATE("R",'Mapa final'!$A$31),"")</f>
        <v/>
      </c>
      <c r="U34" s="435"/>
      <c r="V34" s="435" t="str">
        <f ca="1">IF(AND('Mapa final'!$K$32="Alta",'Mapa final'!$O$32="Mayor"),CONCATENATE("R",'Mapa final'!$A$32),"")</f>
        <v/>
      </c>
      <c r="W34" s="435"/>
      <c r="X34" s="435" t="str">
        <f ca="1">IF(AND('Mapa final'!$K$33="Alta",'Mapa final'!$O$33="Mayor"),CONCATENATE("R",'Mapa final'!$A$33),"")</f>
        <v/>
      </c>
      <c r="Y34" s="435"/>
      <c r="Z34" s="435" t="str">
        <f ca="1">IF(AND('Mapa final'!$K$34="Alta",'Mapa final'!$O$34="Mayor"),CONCATENATE("R",'Mapa final'!$A$34),"")</f>
        <v/>
      </c>
      <c r="AA34" s="435"/>
      <c r="AB34" s="435" t="str">
        <f ca="1">IF(AND('Mapa final'!$K$37="Alta",'Mapa final'!$O$37="Mayor"),CONCATENATE("R",'Mapa final'!$A$37),"")</f>
        <v/>
      </c>
      <c r="AC34" s="436"/>
      <c r="AD34" s="440" t="str">
        <f ca="1">IF(AND('Mapa final'!$K$31="Alta",'Mapa final'!$O$31="Mayor"),CONCATENATE("R",'Mapa final'!$A$31),"")</f>
        <v/>
      </c>
      <c r="AE34" s="438"/>
      <c r="AF34" s="438" t="str">
        <f ca="1">IF(AND('Mapa final'!$K$32="Alta",'Mapa final'!$O$32="Mayor"),CONCATENATE("R",'Mapa final'!$A$32),"")</f>
        <v/>
      </c>
      <c r="AG34" s="438"/>
      <c r="AH34" s="438" t="str">
        <f ca="1">IF(AND('Mapa final'!$K$33="Alta",'Mapa final'!$O$33="Mayor"),CONCATENATE("R",'Mapa final'!$A$33),"")</f>
        <v/>
      </c>
      <c r="AI34" s="438"/>
      <c r="AJ34" s="438" t="str">
        <f ca="1">IF(AND('Mapa final'!$K$34="Alta",'Mapa final'!$O$34="Mayor"),CONCATENATE("R",'Mapa final'!$A$34),"")</f>
        <v/>
      </c>
      <c r="AK34" s="438"/>
      <c r="AL34" s="438" t="str">
        <f ca="1">IF(AND('Mapa final'!$K$37="Alta",'Mapa final'!$O$37="Mayor"),CONCATENATE("R",'Mapa final'!$A$37),"")</f>
        <v/>
      </c>
      <c r="AM34" s="439"/>
      <c r="AN34" s="440" t="str">
        <f ca="1">IF(AND('Mapa final'!$K$31="Alta",'Mapa final'!$O$31="Mayor"),CONCATENATE("R",'Mapa final'!$A$31),"")</f>
        <v/>
      </c>
      <c r="AO34" s="438"/>
      <c r="AP34" s="438" t="str">
        <f ca="1">IF(AND('Mapa final'!$K$32="Alta",'Mapa final'!$O$32="Mayor"),CONCATENATE("R",'Mapa final'!$A$32),"")</f>
        <v/>
      </c>
      <c r="AQ34" s="438"/>
      <c r="AR34" s="438" t="str">
        <f ca="1">IF(AND('Mapa final'!$K$33="Alta",'Mapa final'!$O$33="Mayor"),CONCATENATE("R",'Mapa final'!$A$33),"")</f>
        <v/>
      </c>
      <c r="AS34" s="438"/>
      <c r="AT34" s="438" t="str">
        <f ca="1">IF(AND('Mapa final'!$K$34="Alta",'Mapa final'!$O$34="Mayor"),CONCATENATE("R",'Mapa final'!$A$34),"")</f>
        <v/>
      </c>
      <c r="AU34" s="438"/>
      <c r="AV34" s="438" t="str">
        <f ca="1">IF(AND('Mapa final'!$K$37="Alta",'Mapa final'!$O$37="Mayor"),CONCATENATE("R",'Mapa final'!$A$37),"")</f>
        <v/>
      </c>
      <c r="AW34" s="439"/>
      <c r="AX34" s="434" t="str">
        <f ca="1">IF(AND('Mapa final'!$K$31="Alta",'Mapa final'!$O$31="Catastrófico"),CONCATENATE("R",'Mapa final'!$A$31),"")</f>
        <v/>
      </c>
      <c r="AY34" s="432"/>
      <c r="AZ34" s="432" t="str">
        <f ca="1">IF(AND('Mapa final'!$K$32="Alta",'Mapa final'!$O$32="Catastrófico"),CONCATENATE("R",'Mapa final'!$A$32),"")</f>
        <v/>
      </c>
      <c r="BA34" s="432"/>
      <c r="BB34" s="432" t="str">
        <f ca="1">IF(AND('Mapa final'!$K$33="Alta",'Mapa final'!$O$33="Catastrófico"),CONCATENATE("R",'Mapa final'!$A$33),"")</f>
        <v/>
      </c>
      <c r="BC34" s="432"/>
      <c r="BD34" s="432" t="str">
        <f ca="1">IF(AND('Mapa final'!$K$34="Alta",'Mapa final'!$O$34="Catastrófico"),CONCATENATE("R",'Mapa final'!$A$34),"")</f>
        <v/>
      </c>
      <c r="BE34" s="432"/>
      <c r="BF34" s="432" t="str">
        <f ca="1">IF(AND('Mapa final'!$K$37="Alta",'Mapa final'!$O$37="Catastrófico"),CONCATENATE("R",'Mapa final'!$A$37),"")</f>
        <v/>
      </c>
      <c r="BG34" s="433"/>
      <c r="BH34" s="41"/>
      <c r="BI34" s="472" t="s">
        <v>74</v>
      </c>
      <c r="BJ34" s="473"/>
      <c r="BK34" s="473"/>
      <c r="BL34" s="473"/>
      <c r="BM34" s="473"/>
      <c r="BN34" s="474"/>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row>
    <row r="35" spans="1:100" ht="15" customHeight="1" x14ac:dyDescent="0.25">
      <c r="A35" s="41"/>
      <c r="B35" s="309"/>
      <c r="C35" s="309"/>
      <c r="D35" s="310"/>
      <c r="E35" s="501"/>
      <c r="F35" s="502"/>
      <c r="G35" s="502"/>
      <c r="H35" s="502"/>
      <c r="I35" s="502"/>
      <c r="J35" s="437"/>
      <c r="K35" s="435"/>
      <c r="L35" s="435"/>
      <c r="M35" s="435"/>
      <c r="N35" s="435"/>
      <c r="O35" s="435"/>
      <c r="P35" s="435"/>
      <c r="Q35" s="435"/>
      <c r="R35" s="435"/>
      <c r="S35" s="436"/>
      <c r="T35" s="437"/>
      <c r="U35" s="435"/>
      <c r="V35" s="435"/>
      <c r="W35" s="435"/>
      <c r="X35" s="435"/>
      <c r="Y35" s="435"/>
      <c r="Z35" s="435"/>
      <c r="AA35" s="435"/>
      <c r="AB35" s="435"/>
      <c r="AC35" s="436"/>
      <c r="AD35" s="440"/>
      <c r="AE35" s="438"/>
      <c r="AF35" s="438"/>
      <c r="AG35" s="438"/>
      <c r="AH35" s="438"/>
      <c r="AI35" s="438"/>
      <c r="AJ35" s="438"/>
      <c r="AK35" s="438"/>
      <c r="AL35" s="438"/>
      <c r="AM35" s="439"/>
      <c r="AN35" s="440"/>
      <c r="AO35" s="438"/>
      <c r="AP35" s="438"/>
      <c r="AQ35" s="438"/>
      <c r="AR35" s="438"/>
      <c r="AS35" s="438"/>
      <c r="AT35" s="438"/>
      <c r="AU35" s="438"/>
      <c r="AV35" s="438"/>
      <c r="AW35" s="439"/>
      <c r="AX35" s="434"/>
      <c r="AY35" s="432"/>
      <c r="AZ35" s="432"/>
      <c r="BA35" s="432"/>
      <c r="BB35" s="432"/>
      <c r="BC35" s="432"/>
      <c r="BD35" s="432"/>
      <c r="BE35" s="432"/>
      <c r="BF35" s="432"/>
      <c r="BG35" s="433"/>
      <c r="BH35" s="41"/>
      <c r="BI35" s="475"/>
      <c r="BJ35" s="476"/>
      <c r="BK35" s="476"/>
      <c r="BL35" s="476"/>
      <c r="BM35" s="476"/>
      <c r="BN35" s="477"/>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row>
    <row r="36" spans="1:100" ht="15" customHeight="1" x14ac:dyDescent="0.25">
      <c r="A36" s="41"/>
      <c r="B36" s="309"/>
      <c r="C36" s="309"/>
      <c r="D36" s="310"/>
      <c r="E36" s="501"/>
      <c r="F36" s="502"/>
      <c r="G36" s="502"/>
      <c r="H36" s="502"/>
      <c r="I36" s="502"/>
      <c r="J36" s="437" t="str">
        <f ca="1">IF(AND('Mapa final'!$K$40="Alta",'Mapa final'!$O$40="Mayor"),CONCATENATE("R",'Mapa final'!$A$40),"")</f>
        <v/>
      </c>
      <c r="K36" s="435"/>
      <c r="L36" s="435" t="str">
        <f ca="1">IF(AND('Mapa final'!$K$41="Alta",'Mapa final'!$O$41="Mayor"),CONCATENATE("R",'Mapa final'!$A$41),"")</f>
        <v/>
      </c>
      <c r="M36" s="435"/>
      <c r="N36" s="435" t="str">
        <f ca="1">IF(AND('Mapa final'!$K$42="Alta",'Mapa final'!$O$42="Mayor"),CONCATENATE("R",'Mapa final'!$A$42),"")</f>
        <v/>
      </c>
      <c r="O36" s="435"/>
      <c r="P36" s="435" t="str">
        <f ca="1">IF(AND('Mapa final'!$K$44="Alta",'Mapa final'!$O$44="Mayor"),CONCATENATE("R",'Mapa final'!$A$44),"")</f>
        <v>R28</v>
      </c>
      <c r="Q36" s="435"/>
      <c r="R36" s="435" t="str">
        <f ca="1">IF(AND('Mapa final'!$K$46="Alta",'Mapa final'!$O$46="Mayor"),CONCATENATE("R",'Mapa final'!$A$46),"")</f>
        <v/>
      </c>
      <c r="S36" s="436"/>
      <c r="T36" s="437" t="str">
        <f ca="1">IF(AND('Mapa final'!$K$40="Alta",'Mapa final'!$O$40="Mayor"),CONCATENATE("R",'Mapa final'!$A$40),"")</f>
        <v/>
      </c>
      <c r="U36" s="435"/>
      <c r="V36" s="435" t="str">
        <f ca="1">IF(AND('Mapa final'!$K$41="Alta",'Mapa final'!$O$41="Mayor"),CONCATENATE("R",'Mapa final'!$A$41),"")</f>
        <v/>
      </c>
      <c r="W36" s="435"/>
      <c r="X36" s="435" t="str">
        <f ca="1">IF(AND('Mapa final'!$K$42="Alta",'Mapa final'!$O$42="Mayor"),CONCATENATE("R",'Mapa final'!$A$42),"")</f>
        <v/>
      </c>
      <c r="Y36" s="435"/>
      <c r="Z36" s="435" t="str">
        <f ca="1">IF(AND('Mapa final'!$K$44="Alta",'Mapa final'!$O$44="Mayor"),CONCATENATE("R",'Mapa final'!$A$44),"")</f>
        <v>R28</v>
      </c>
      <c r="AA36" s="435"/>
      <c r="AB36" s="435" t="str">
        <f ca="1">IF(AND('Mapa final'!$K$46="Alta",'Mapa final'!$O$46="Mayor"),CONCATENATE("R",'Mapa final'!$A$46),"")</f>
        <v/>
      </c>
      <c r="AC36" s="436"/>
      <c r="AD36" s="440" t="str">
        <f ca="1">IF(AND('Mapa final'!$K$40="Alta",'Mapa final'!$O$40="Mayor"),CONCATENATE("R",'Mapa final'!$A$40),"")</f>
        <v/>
      </c>
      <c r="AE36" s="438"/>
      <c r="AF36" s="438" t="str">
        <f ca="1">IF(AND('Mapa final'!$K$41="Alta",'Mapa final'!$O$41="Mayor"),CONCATENATE("R",'Mapa final'!$A$41),"")</f>
        <v/>
      </c>
      <c r="AG36" s="438"/>
      <c r="AH36" s="438" t="str">
        <f ca="1">IF(AND('Mapa final'!$K$42="Alta",'Mapa final'!$O$42="Mayor"),CONCATENATE("R",'Mapa final'!$A$42),"")</f>
        <v/>
      </c>
      <c r="AI36" s="438"/>
      <c r="AJ36" s="438" t="str">
        <f ca="1">IF(AND('Mapa final'!$K$44="Alta",'Mapa final'!$O$44="Mayor"),CONCATENATE("R",'Mapa final'!$A$44),"")</f>
        <v>R28</v>
      </c>
      <c r="AK36" s="438"/>
      <c r="AL36" s="438" t="str">
        <f ca="1">IF(AND('Mapa final'!$K$46="Alta",'Mapa final'!$O$46="Mayor"),CONCATENATE("R",'Mapa final'!$A$46),"")</f>
        <v/>
      </c>
      <c r="AM36" s="439"/>
      <c r="AN36" s="440" t="str">
        <f ca="1">IF(AND('Mapa final'!$K$40="Alta",'Mapa final'!$O$40="Mayor"),CONCATENATE("R",'Mapa final'!$A$40),"")</f>
        <v/>
      </c>
      <c r="AO36" s="438"/>
      <c r="AP36" s="438" t="str">
        <f ca="1">IF(AND('Mapa final'!$K$41="Alta",'Mapa final'!$O$41="Mayor"),CONCATENATE("R",'Mapa final'!$A$41),"")</f>
        <v/>
      </c>
      <c r="AQ36" s="438"/>
      <c r="AR36" s="438" t="str">
        <f ca="1">IF(AND('Mapa final'!$K$42="Alta",'Mapa final'!$O$42="Mayor"),CONCATENATE("R",'Mapa final'!$A$42),"")</f>
        <v/>
      </c>
      <c r="AS36" s="438"/>
      <c r="AT36" s="438" t="str">
        <f ca="1">IF(AND('Mapa final'!$K$44="Alta",'Mapa final'!$O$44="Mayor"),CONCATENATE("R",'Mapa final'!$A$44),"")</f>
        <v>R28</v>
      </c>
      <c r="AU36" s="438"/>
      <c r="AV36" s="438" t="str">
        <f ca="1">IF(AND('Mapa final'!$K$46="Alta",'Mapa final'!$O$46="Mayor"),CONCATENATE("R",'Mapa final'!$A$46),"")</f>
        <v/>
      </c>
      <c r="AW36" s="439"/>
      <c r="AX36" s="434" t="str">
        <f ca="1">IF(AND('Mapa final'!$K$40="Alta",'Mapa final'!$O$40="Catastrófico"),CONCATENATE("R",'Mapa final'!$A$40),"")</f>
        <v/>
      </c>
      <c r="AY36" s="432"/>
      <c r="AZ36" s="432" t="str">
        <f ca="1">IF(AND('Mapa final'!$K$41="Alta",'Mapa final'!$O$41="Catastrófico"),CONCATENATE("R",'Mapa final'!$A$41),"")</f>
        <v/>
      </c>
      <c r="BA36" s="432"/>
      <c r="BB36" s="432" t="str">
        <f ca="1">IF(AND('Mapa final'!$K$42="Alta",'Mapa final'!$O$42="Catastrófico"),CONCATENATE("R",'Mapa final'!$A$42),"")</f>
        <v/>
      </c>
      <c r="BC36" s="432"/>
      <c r="BD36" s="432" t="str">
        <f ca="1">IF(AND('Mapa final'!$K$44="Alta",'Mapa final'!$O$44="Catastrófico"),CONCATENATE("R",'Mapa final'!$A$44),"")</f>
        <v/>
      </c>
      <c r="BE36" s="432"/>
      <c r="BF36" s="432" t="str">
        <f ca="1">IF(AND('Mapa final'!$K$46="Alta",'Mapa final'!$O$46="Catastrófico"),CONCATENATE("R",'Mapa final'!$A$46),"")</f>
        <v/>
      </c>
      <c r="BG36" s="433"/>
      <c r="BH36" s="41"/>
      <c r="BI36" s="475"/>
      <c r="BJ36" s="476"/>
      <c r="BK36" s="476"/>
      <c r="BL36" s="476"/>
      <c r="BM36" s="476"/>
      <c r="BN36" s="477"/>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row>
    <row r="37" spans="1:100" ht="15" customHeight="1" x14ac:dyDescent="0.25">
      <c r="A37" s="41"/>
      <c r="B37" s="309"/>
      <c r="C37" s="309"/>
      <c r="D37" s="310"/>
      <c r="E37" s="501"/>
      <c r="F37" s="502"/>
      <c r="G37" s="502"/>
      <c r="H37" s="502"/>
      <c r="I37" s="502"/>
      <c r="J37" s="437"/>
      <c r="K37" s="435"/>
      <c r="L37" s="435"/>
      <c r="M37" s="435"/>
      <c r="N37" s="435"/>
      <c r="O37" s="435"/>
      <c r="P37" s="435"/>
      <c r="Q37" s="435"/>
      <c r="R37" s="435"/>
      <c r="S37" s="436"/>
      <c r="T37" s="437"/>
      <c r="U37" s="435"/>
      <c r="V37" s="435"/>
      <c r="W37" s="435"/>
      <c r="X37" s="435"/>
      <c r="Y37" s="435"/>
      <c r="Z37" s="435"/>
      <c r="AA37" s="435"/>
      <c r="AB37" s="435"/>
      <c r="AC37" s="436"/>
      <c r="AD37" s="440"/>
      <c r="AE37" s="438"/>
      <c r="AF37" s="438"/>
      <c r="AG37" s="438"/>
      <c r="AH37" s="438"/>
      <c r="AI37" s="438"/>
      <c r="AJ37" s="438"/>
      <c r="AK37" s="438"/>
      <c r="AL37" s="438"/>
      <c r="AM37" s="439"/>
      <c r="AN37" s="440"/>
      <c r="AO37" s="438"/>
      <c r="AP37" s="438"/>
      <c r="AQ37" s="438"/>
      <c r="AR37" s="438"/>
      <c r="AS37" s="438"/>
      <c r="AT37" s="438"/>
      <c r="AU37" s="438"/>
      <c r="AV37" s="438"/>
      <c r="AW37" s="439"/>
      <c r="AX37" s="434"/>
      <c r="AY37" s="432"/>
      <c r="AZ37" s="432"/>
      <c r="BA37" s="432"/>
      <c r="BB37" s="432"/>
      <c r="BC37" s="432"/>
      <c r="BD37" s="432"/>
      <c r="BE37" s="432"/>
      <c r="BF37" s="432"/>
      <c r="BG37" s="433"/>
      <c r="BH37" s="41"/>
      <c r="BI37" s="475"/>
      <c r="BJ37" s="476"/>
      <c r="BK37" s="476"/>
      <c r="BL37" s="476"/>
      <c r="BM37" s="476"/>
      <c r="BN37" s="477"/>
      <c r="BO37" s="41"/>
      <c r="BP37" s="41"/>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row>
    <row r="38" spans="1:100" ht="15" customHeight="1" x14ac:dyDescent="0.25">
      <c r="A38" s="41"/>
      <c r="B38" s="309"/>
      <c r="C38" s="309"/>
      <c r="D38" s="310"/>
      <c r="E38" s="501"/>
      <c r="F38" s="502"/>
      <c r="G38" s="502"/>
      <c r="H38" s="502"/>
      <c r="I38" s="502"/>
      <c r="J38" s="437" t="str">
        <f>IF(AND('Mapa final'!$K$47="Alta",'Mapa final'!$O$47="Mayor"),CONCATENATE("R",'Mapa final'!$A$47),"")</f>
        <v/>
      </c>
      <c r="K38" s="435"/>
      <c r="L38" s="435" t="str">
        <f ca="1">IF(AND('Mapa final'!$K$48="Alta",'Mapa final'!$O$48="Mayor"),CONCATENATE("R",'Mapa final'!$A$48),"")</f>
        <v/>
      </c>
      <c r="M38" s="435"/>
      <c r="N38" s="435" t="str">
        <f ca="1">IF(AND('Mapa final'!$K$50="Alta",'Mapa final'!$O$50="Mayor"),CONCATENATE("R",'Mapa final'!$A$50),"")</f>
        <v/>
      </c>
      <c r="O38" s="435"/>
      <c r="P38" s="435" t="str">
        <f ca="1">IF(AND('Mapa final'!$K$52="Alta",'Mapa final'!$O$52="Mayor"),CONCATENATE("R",'Mapa final'!$A$52),"")</f>
        <v/>
      </c>
      <c r="Q38" s="435"/>
      <c r="R38" s="435" t="str">
        <f ca="1">IF(AND('Mapa final'!$K$54="Alta",'Mapa final'!$O$54="Mayor"),CONCATENATE("R",'Mapa final'!$A$54),"")</f>
        <v/>
      </c>
      <c r="S38" s="436"/>
      <c r="T38" s="437" t="str">
        <f>IF(AND('Mapa final'!$K$47="Alta",'Mapa final'!$O$47="Mayor"),CONCATENATE("R",'Mapa final'!$A$47),"")</f>
        <v/>
      </c>
      <c r="U38" s="435"/>
      <c r="V38" s="435" t="str">
        <f ca="1">IF(AND('Mapa final'!$K$48="Alta",'Mapa final'!$O$48="Mayor"),CONCATENATE("R",'Mapa final'!$A$48),"")</f>
        <v/>
      </c>
      <c r="W38" s="435"/>
      <c r="X38" s="435" t="str">
        <f ca="1">IF(AND('Mapa final'!$K$50="Alta",'Mapa final'!$O$50="Mayor"),CONCATENATE("R",'Mapa final'!$A$50),"")</f>
        <v/>
      </c>
      <c r="Y38" s="435"/>
      <c r="Z38" s="435" t="str">
        <f ca="1">IF(AND('Mapa final'!$K$52="Alta",'Mapa final'!$O$52="Mayor"),CONCATENATE("R",'Mapa final'!$A$52),"")</f>
        <v/>
      </c>
      <c r="AA38" s="435"/>
      <c r="AB38" s="435" t="str">
        <f ca="1">IF(AND('Mapa final'!$K$54="Alta",'Mapa final'!$O$54="Mayor"),CONCATENATE("R",'Mapa final'!$A$54),"")</f>
        <v/>
      </c>
      <c r="AC38" s="436"/>
      <c r="AD38" s="440" t="str">
        <f>IF(AND('Mapa final'!$K$47="Alta",'Mapa final'!$O$47="Mayor"),CONCATENATE("R",'Mapa final'!$A$47),"")</f>
        <v/>
      </c>
      <c r="AE38" s="438"/>
      <c r="AF38" s="438" t="str">
        <f ca="1">IF(AND('Mapa final'!$K$48="Alta",'Mapa final'!$O$48="Mayor"),CONCATENATE("R",'Mapa final'!$A$48),"")</f>
        <v/>
      </c>
      <c r="AG38" s="438"/>
      <c r="AH38" s="438" t="str">
        <f ca="1">IF(AND('Mapa final'!$K$50="Alta",'Mapa final'!$O$50="Mayor"),CONCATENATE("R",'Mapa final'!$A$50),"")</f>
        <v/>
      </c>
      <c r="AI38" s="438"/>
      <c r="AJ38" s="438" t="str">
        <f ca="1">IF(AND('Mapa final'!$K$52="Alta",'Mapa final'!$O$52="Mayor"),CONCATENATE("R",'Mapa final'!$A$52),"")</f>
        <v/>
      </c>
      <c r="AK38" s="438"/>
      <c r="AL38" s="438" t="str">
        <f ca="1">IF(AND('Mapa final'!$K$54="Alta",'Mapa final'!$O$54="Mayor"),CONCATENATE("R",'Mapa final'!$A$54),"")</f>
        <v/>
      </c>
      <c r="AM38" s="439"/>
      <c r="AN38" s="440" t="str">
        <f>IF(AND('Mapa final'!$K$47="Alta",'Mapa final'!$O$47="Mayor"),CONCATENATE("R",'Mapa final'!$A$47),"")</f>
        <v/>
      </c>
      <c r="AO38" s="438"/>
      <c r="AP38" s="438" t="str">
        <f ca="1">IF(AND('Mapa final'!$K$48="Alta",'Mapa final'!$O$48="Mayor"),CONCATENATE("R",'Mapa final'!$A$48),"")</f>
        <v/>
      </c>
      <c r="AQ38" s="438"/>
      <c r="AR38" s="438" t="str">
        <f ca="1">IF(AND('Mapa final'!$K$50="Alta",'Mapa final'!$O$50="Mayor"),CONCATENATE("R",'Mapa final'!$A$50),"")</f>
        <v/>
      </c>
      <c r="AS38" s="438"/>
      <c r="AT38" s="438" t="str">
        <f ca="1">IF(AND('Mapa final'!$K$52="Alta",'Mapa final'!$O$52="Mayor"),CONCATENATE("R",'Mapa final'!$A$52),"")</f>
        <v/>
      </c>
      <c r="AU38" s="438"/>
      <c r="AV38" s="438" t="str">
        <f ca="1">IF(AND('Mapa final'!$K$54="Alta",'Mapa final'!$O$54="Mayor"),CONCATENATE("R",'Mapa final'!$A$54),"")</f>
        <v/>
      </c>
      <c r="AW38" s="439"/>
      <c r="AX38" s="434" t="str">
        <f>IF(AND('Mapa final'!$K$47="Alta",'Mapa final'!$O$47="Catastrófico"),CONCATENATE("R",'Mapa final'!$A$47),"")</f>
        <v/>
      </c>
      <c r="AY38" s="432"/>
      <c r="AZ38" s="432" t="str">
        <f ca="1">IF(AND('Mapa final'!$K$48="Alta",'Mapa final'!$O$48="Catastrófico"),CONCATENATE("R",'Mapa final'!$A$48),"")</f>
        <v/>
      </c>
      <c r="BA38" s="432"/>
      <c r="BB38" s="432" t="str">
        <f ca="1">IF(AND('Mapa final'!$K$50="Alta",'Mapa final'!$O$50="Catastrófico"),CONCATENATE("R",'Mapa final'!$A$50),"")</f>
        <v/>
      </c>
      <c r="BC38" s="432"/>
      <c r="BD38" s="432" t="str">
        <f ca="1">IF(AND('Mapa final'!$K$52="Alta",'Mapa final'!$O$52="Catastrófico"),CONCATENATE("R",'Mapa final'!$A$52),"")</f>
        <v/>
      </c>
      <c r="BE38" s="432"/>
      <c r="BF38" s="432" t="str">
        <f ca="1">IF(AND('Mapa final'!$K$54="Alta",'Mapa final'!$O$54="Catastrófico"),CONCATENATE("R",'Mapa final'!$A$54),"")</f>
        <v/>
      </c>
      <c r="BG38" s="433"/>
      <c r="BH38" s="41"/>
      <c r="BI38" s="475"/>
      <c r="BJ38" s="476"/>
      <c r="BK38" s="476"/>
      <c r="BL38" s="476"/>
      <c r="BM38" s="476"/>
      <c r="BN38" s="477"/>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row>
    <row r="39" spans="1:100" ht="15" customHeight="1" x14ac:dyDescent="0.25">
      <c r="A39" s="41"/>
      <c r="B39" s="309"/>
      <c r="C39" s="309"/>
      <c r="D39" s="310"/>
      <c r="E39" s="501"/>
      <c r="F39" s="502"/>
      <c r="G39" s="502"/>
      <c r="H39" s="502"/>
      <c r="I39" s="502"/>
      <c r="J39" s="437"/>
      <c r="K39" s="435"/>
      <c r="L39" s="435"/>
      <c r="M39" s="435"/>
      <c r="N39" s="435"/>
      <c r="O39" s="435"/>
      <c r="P39" s="435"/>
      <c r="Q39" s="435"/>
      <c r="R39" s="435"/>
      <c r="S39" s="436"/>
      <c r="T39" s="437"/>
      <c r="U39" s="435"/>
      <c r="V39" s="435"/>
      <c r="W39" s="435"/>
      <c r="X39" s="435"/>
      <c r="Y39" s="435"/>
      <c r="Z39" s="435"/>
      <c r="AA39" s="435"/>
      <c r="AB39" s="435"/>
      <c r="AC39" s="436"/>
      <c r="AD39" s="440"/>
      <c r="AE39" s="438"/>
      <c r="AF39" s="438"/>
      <c r="AG39" s="438"/>
      <c r="AH39" s="438"/>
      <c r="AI39" s="438"/>
      <c r="AJ39" s="438"/>
      <c r="AK39" s="438"/>
      <c r="AL39" s="438"/>
      <c r="AM39" s="439"/>
      <c r="AN39" s="440"/>
      <c r="AO39" s="438"/>
      <c r="AP39" s="438"/>
      <c r="AQ39" s="438"/>
      <c r="AR39" s="438"/>
      <c r="AS39" s="438"/>
      <c r="AT39" s="438"/>
      <c r="AU39" s="438"/>
      <c r="AV39" s="438"/>
      <c r="AW39" s="439"/>
      <c r="AX39" s="434"/>
      <c r="AY39" s="432"/>
      <c r="AZ39" s="432"/>
      <c r="BA39" s="432"/>
      <c r="BB39" s="432"/>
      <c r="BC39" s="432"/>
      <c r="BD39" s="432"/>
      <c r="BE39" s="432"/>
      <c r="BF39" s="432"/>
      <c r="BG39" s="433"/>
      <c r="BH39" s="41"/>
      <c r="BI39" s="475"/>
      <c r="BJ39" s="476"/>
      <c r="BK39" s="476"/>
      <c r="BL39" s="476"/>
      <c r="BM39" s="476"/>
      <c r="BN39" s="477"/>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row>
    <row r="40" spans="1:100" ht="15" customHeight="1" x14ac:dyDescent="0.25">
      <c r="A40" s="41"/>
      <c r="B40" s="309"/>
      <c r="C40" s="309"/>
      <c r="D40" s="310"/>
      <c r="E40" s="501"/>
      <c r="F40" s="502"/>
      <c r="G40" s="502"/>
      <c r="H40" s="502"/>
      <c r="I40" s="502"/>
      <c r="J40" s="437" t="str">
        <f ca="1">IF(AND('Mapa final'!$K$56="Alta",'Mapa final'!$O$56="Mayor"),CONCATENATE("R",'Mapa final'!$A$56),"")</f>
        <v/>
      </c>
      <c r="K40" s="435"/>
      <c r="L40" s="435" t="str">
        <f ca="1">IF(AND('Mapa final'!$K$58="Alta",'Mapa final'!$O$58="Mayor"),CONCATENATE("R",'Mapa final'!$A$58),"")</f>
        <v/>
      </c>
      <c r="M40" s="435"/>
      <c r="N40" s="435" t="str">
        <f ca="1">IF(AND('Mapa final'!$K$61="Alta",'Mapa final'!$O$61="Mayor"),CONCATENATE("R",'Mapa final'!$A$61),"")</f>
        <v/>
      </c>
      <c r="O40" s="435"/>
      <c r="P40" s="435" t="str">
        <f ca="1">IF(AND('Mapa final'!$K$63="Alta",'Mapa final'!$O$63="Mayor"),CONCATENATE("R",'Mapa final'!$A$63),"")</f>
        <v/>
      </c>
      <c r="Q40" s="435"/>
      <c r="R40" s="435" t="str">
        <f ca="1">IF(AND('Mapa final'!$K$64="Alta",'Mapa final'!$O$64="Mayor"),CONCATENATE("R",'Mapa final'!$A$64),"")</f>
        <v/>
      </c>
      <c r="S40" s="436"/>
      <c r="T40" s="437" t="str">
        <f ca="1">IF(AND('Mapa final'!$K$56="Alta",'Mapa final'!$O$56="Mayor"),CONCATENATE("R",'Mapa final'!$A$56),"")</f>
        <v/>
      </c>
      <c r="U40" s="435"/>
      <c r="V40" s="435" t="str">
        <f ca="1">IF(AND('Mapa final'!$K$58="Alta",'Mapa final'!$O$58="Mayor"),CONCATENATE("R",'Mapa final'!$A$58),"")</f>
        <v/>
      </c>
      <c r="W40" s="435"/>
      <c r="X40" s="435" t="str">
        <f ca="1">IF(AND('Mapa final'!$K$61="Alta",'Mapa final'!$O$61="Mayor"),CONCATENATE("R",'Mapa final'!$A$61),"")</f>
        <v/>
      </c>
      <c r="Y40" s="435"/>
      <c r="Z40" s="435" t="str">
        <f ca="1">IF(AND('Mapa final'!$K$63="Alta",'Mapa final'!$O$63="Mayor"),CONCATENATE("R",'Mapa final'!$A$63),"")</f>
        <v/>
      </c>
      <c r="AA40" s="435"/>
      <c r="AB40" s="435" t="str">
        <f ca="1">IF(AND('Mapa final'!$K$64="Alta",'Mapa final'!$O$64="Mayor"),CONCATENATE("R",'Mapa final'!$A$64),"")</f>
        <v/>
      </c>
      <c r="AC40" s="436"/>
      <c r="AD40" s="440" t="str">
        <f ca="1">IF(AND('Mapa final'!$K$56="Alta",'Mapa final'!$O$56="Mayor"),CONCATENATE("R",'Mapa final'!$A$56),"")</f>
        <v/>
      </c>
      <c r="AE40" s="438"/>
      <c r="AF40" s="438" t="str">
        <f ca="1">IF(AND('Mapa final'!$K$58="Alta",'Mapa final'!$O$58="Mayor"),CONCATENATE("R",'Mapa final'!$A$58),"")</f>
        <v/>
      </c>
      <c r="AG40" s="438"/>
      <c r="AH40" s="438" t="str">
        <f ca="1">IF(AND('Mapa final'!$K$61="Alta",'Mapa final'!$O$61="Mayor"),CONCATENATE("R",'Mapa final'!$A$61),"")</f>
        <v/>
      </c>
      <c r="AI40" s="438"/>
      <c r="AJ40" s="438" t="str">
        <f ca="1">IF(AND('Mapa final'!$K$63="Alta",'Mapa final'!$O$63="Mayor"),CONCATENATE("R",'Mapa final'!$A$63),"")</f>
        <v/>
      </c>
      <c r="AK40" s="438"/>
      <c r="AL40" s="438" t="str">
        <f ca="1">IF(AND('Mapa final'!$K$64="Alta",'Mapa final'!$O$64="Mayor"),CONCATENATE("R",'Mapa final'!$A$64),"")</f>
        <v/>
      </c>
      <c r="AM40" s="439"/>
      <c r="AN40" s="440" t="str">
        <f ca="1">IF(AND('Mapa final'!$K$56="Alta",'Mapa final'!$O$56="Mayor"),CONCATENATE("R",'Mapa final'!$A$56),"")</f>
        <v/>
      </c>
      <c r="AO40" s="438"/>
      <c r="AP40" s="438" t="str">
        <f ca="1">IF(AND('Mapa final'!$K$58="Alta",'Mapa final'!$O$58="Mayor"),CONCATENATE("R",'Mapa final'!$A$58),"")</f>
        <v/>
      </c>
      <c r="AQ40" s="438"/>
      <c r="AR40" s="438" t="str">
        <f ca="1">IF(AND('Mapa final'!$K$61="Alta",'Mapa final'!$O$61="Mayor"),CONCATENATE("R",'Mapa final'!$A$61),"")</f>
        <v/>
      </c>
      <c r="AS40" s="438"/>
      <c r="AT40" s="438" t="str">
        <f ca="1">IF(AND('Mapa final'!$K$63="Alta",'Mapa final'!$O$63="Mayor"),CONCATENATE("R",'Mapa final'!$A$63),"")</f>
        <v/>
      </c>
      <c r="AU40" s="438"/>
      <c r="AV40" s="438" t="str">
        <f ca="1">IF(AND('Mapa final'!$K$64="Alta",'Mapa final'!$O$64="Mayor"),CONCATENATE("R",'Mapa final'!$A$64),"")</f>
        <v/>
      </c>
      <c r="AW40" s="439"/>
      <c r="AX40" s="434" t="str">
        <f ca="1">IF(AND('Mapa final'!$K$56="Alta",'Mapa final'!$O$56="Catastrófico"),CONCATENATE("R",'Mapa final'!$A$56),"")</f>
        <v/>
      </c>
      <c r="AY40" s="432"/>
      <c r="AZ40" s="432" t="str">
        <f ca="1">IF(AND('Mapa final'!$K$58="Alta",'Mapa final'!$O$58="Catastrófico"),CONCATENATE("R",'Mapa final'!$A$58),"")</f>
        <v/>
      </c>
      <c r="BA40" s="432"/>
      <c r="BB40" s="432" t="str">
        <f ca="1">IF(AND('Mapa final'!$K$61="Alta",'Mapa final'!$O$61="Catastrófico"),CONCATENATE("R",'Mapa final'!$A$61),"")</f>
        <v/>
      </c>
      <c r="BC40" s="432"/>
      <c r="BD40" s="432" t="str">
        <f ca="1">IF(AND('Mapa final'!$K$63="Alta",'Mapa final'!$O$63="Catastrófico"),CONCATENATE("R",'Mapa final'!$A$63),"")</f>
        <v/>
      </c>
      <c r="BE40" s="432"/>
      <c r="BF40" s="432" t="str">
        <f ca="1">IF(AND('Mapa final'!$K$64="Alta",'Mapa final'!$O$64="Catastrófico"),CONCATENATE("R",'Mapa final'!$A$64),"")</f>
        <v/>
      </c>
      <c r="BG40" s="433"/>
      <c r="BH40" s="41"/>
      <c r="BI40" s="475"/>
      <c r="BJ40" s="476"/>
      <c r="BK40" s="476"/>
      <c r="BL40" s="476"/>
      <c r="BM40" s="476"/>
      <c r="BN40" s="477"/>
      <c r="BO40" s="41"/>
      <c r="BP40" s="41"/>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row>
    <row r="41" spans="1:100" ht="15" customHeight="1" x14ac:dyDescent="0.25">
      <c r="A41" s="41"/>
      <c r="B41" s="309"/>
      <c r="C41" s="309"/>
      <c r="D41" s="310"/>
      <c r="E41" s="501"/>
      <c r="F41" s="502"/>
      <c r="G41" s="502"/>
      <c r="H41" s="502"/>
      <c r="I41" s="502"/>
      <c r="J41" s="437"/>
      <c r="K41" s="435"/>
      <c r="L41" s="435"/>
      <c r="M41" s="435"/>
      <c r="N41" s="435"/>
      <c r="O41" s="435"/>
      <c r="P41" s="435"/>
      <c r="Q41" s="435"/>
      <c r="R41" s="435"/>
      <c r="S41" s="436"/>
      <c r="T41" s="437"/>
      <c r="U41" s="435"/>
      <c r="V41" s="435"/>
      <c r="W41" s="435"/>
      <c r="X41" s="435"/>
      <c r="Y41" s="435"/>
      <c r="Z41" s="435"/>
      <c r="AA41" s="435"/>
      <c r="AB41" s="435"/>
      <c r="AC41" s="436"/>
      <c r="AD41" s="440"/>
      <c r="AE41" s="438"/>
      <c r="AF41" s="438"/>
      <c r="AG41" s="438"/>
      <c r="AH41" s="438"/>
      <c r="AI41" s="438"/>
      <c r="AJ41" s="438"/>
      <c r="AK41" s="438"/>
      <c r="AL41" s="438"/>
      <c r="AM41" s="439"/>
      <c r="AN41" s="440"/>
      <c r="AO41" s="438"/>
      <c r="AP41" s="438"/>
      <c r="AQ41" s="438"/>
      <c r="AR41" s="438"/>
      <c r="AS41" s="438"/>
      <c r="AT41" s="438"/>
      <c r="AU41" s="438"/>
      <c r="AV41" s="438"/>
      <c r="AW41" s="439"/>
      <c r="AX41" s="434"/>
      <c r="AY41" s="432"/>
      <c r="AZ41" s="432"/>
      <c r="BA41" s="432"/>
      <c r="BB41" s="432"/>
      <c r="BC41" s="432"/>
      <c r="BD41" s="432"/>
      <c r="BE41" s="432"/>
      <c r="BF41" s="432"/>
      <c r="BG41" s="433"/>
      <c r="BH41" s="41"/>
      <c r="BI41" s="475"/>
      <c r="BJ41" s="476"/>
      <c r="BK41" s="476"/>
      <c r="BL41" s="476"/>
      <c r="BM41" s="476"/>
      <c r="BN41" s="477"/>
      <c r="BO41" s="41"/>
      <c r="BP41" s="41"/>
      <c r="BQ41" s="41"/>
      <c r="BR41" s="41"/>
      <c r="BS41" s="41"/>
      <c r="BT41" s="41"/>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row>
    <row r="42" spans="1:100" ht="15" customHeight="1" x14ac:dyDescent="0.25">
      <c r="A42" s="41"/>
      <c r="B42" s="309"/>
      <c r="C42" s="309"/>
      <c r="D42" s="310"/>
      <c r="E42" s="501"/>
      <c r="F42" s="502"/>
      <c r="G42" s="502"/>
      <c r="H42" s="502"/>
      <c r="I42" s="502"/>
      <c r="J42" s="437" t="str">
        <f ca="1">IF(AND('Mapa final'!$K$65="Alta",'Mapa final'!$O$65="Mayor"),CONCATENATE("R",'Mapa final'!$A$65),"")</f>
        <v/>
      </c>
      <c r="K42" s="435"/>
      <c r="L42" s="435" t="str">
        <f ca="1">IF(AND('Mapa final'!$K$68="Alta",'Mapa final'!$O$68="Mayor"),CONCATENATE("R",'Mapa final'!$A$68),"")</f>
        <v/>
      </c>
      <c r="M42" s="435"/>
      <c r="N42" s="435" t="str">
        <f ca="1">IF(AND('Mapa final'!$K$71="Alta",'Mapa final'!$O$71="Mayor"),CONCATENATE("R",'Mapa final'!$A$71),"")</f>
        <v/>
      </c>
      <c r="O42" s="435"/>
      <c r="P42" s="435" t="str">
        <f ca="1">IF(AND('Mapa final'!$K$72="Alta",'Mapa final'!$O$72="Mayor"),CONCATENATE("R",'Mapa final'!$A$72),"")</f>
        <v/>
      </c>
      <c r="Q42" s="435"/>
      <c r="R42" s="435" t="str">
        <f ca="1">IF(AND('Mapa final'!$K$73="Alta",'Mapa final'!$O$73="Mayor"),CONCATENATE("R",'Mapa final'!$A$73),"")</f>
        <v/>
      </c>
      <c r="S42" s="436"/>
      <c r="T42" s="437" t="str">
        <f ca="1">IF(AND('Mapa final'!$K$65="Alta",'Mapa final'!$O$65="Mayor"),CONCATENATE("R",'Mapa final'!$A$65),"")</f>
        <v/>
      </c>
      <c r="U42" s="435"/>
      <c r="V42" s="435" t="str">
        <f ca="1">IF(AND('Mapa final'!$K$68="Alta",'Mapa final'!$O$68="Mayor"),CONCATENATE("R",'Mapa final'!$A$68),"")</f>
        <v/>
      </c>
      <c r="W42" s="435"/>
      <c r="X42" s="435" t="str">
        <f ca="1">IF(AND('Mapa final'!$K$71="Alta",'Mapa final'!$O$71="Mayor"),CONCATENATE("R",'Mapa final'!$A$71),"")</f>
        <v/>
      </c>
      <c r="Y42" s="435"/>
      <c r="Z42" s="435" t="str">
        <f ca="1">IF(AND('Mapa final'!$K$72="Alta",'Mapa final'!$O$72="Mayor"),CONCATENATE("R",'Mapa final'!$A$72),"")</f>
        <v/>
      </c>
      <c r="AA42" s="435"/>
      <c r="AB42" s="435" t="str">
        <f ca="1">IF(AND('Mapa final'!$K$73="Alta",'Mapa final'!$O$73="Mayor"),CONCATENATE("R",'Mapa final'!$A$73),"")</f>
        <v/>
      </c>
      <c r="AC42" s="436"/>
      <c r="AD42" s="440" t="str">
        <f ca="1">IF(AND('Mapa final'!$K$65="Alta",'Mapa final'!$O$65="Mayor"),CONCATENATE("R",'Mapa final'!$A$65),"")</f>
        <v/>
      </c>
      <c r="AE42" s="438"/>
      <c r="AF42" s="438" t="str">
        <f ca="1">IF(AND('Mapa final'!$K$68="Alta",'Mapa final'!$O$68="Mayor"),CONCATENATE("R",'Mapa final'!$A$68),"")</f>
        <v/>
      </c>
      <c r="AG42" s="438"/>
      <c r="AH42" s="438" t="str">
        <f ca="1">IF(AND('Mapa final'!$K$71="Alta",'Mapa final'!$O$71="Mayor"),CONCATENATE("R",'Mapa final'!$A$71),"")</f>
        <v/>
      </c>
      <c r="AI42" s="438"/>
      <c r="AJ42" s="438" t="str">
        <f ca="1">IF(AND('Mapa final'!$K$72="Alta",'Mapa final'!$O$72="Mayor"),CONCATENATE("R",'Mapa final'!$A$72),"")</f>
        <v/>
      </c>
      <c r="AK42" s="438"/>
      <c r="AL42" s="438" t="str">
        <f ca="1">IF(AND('Mapa final'!$K$73="Alta",'Mapa final'!$O$73="Mayor"),CONCATENATE("R",'Mapa final'!$A$73),"")</f>
        <v/>
      </c>
      <c r="AM42" s="439"/>
      <c r="AN42" s="440" t="str">
        <f ca="1">IF(AND('Mapa final'!$K$65="Alta",'Mapa final'!$O$65="Mayor"),CONCATENATE("R",'Mapa final'!$A$65),"")</f>
        <v/>
      </c>
      <c r="AO42" s="438"/>
      <c r="AP42" s="438" t="str">
        <f ca="1">IF(AND('Mapa final'!$K$68="Alta",'Mapa final'!$O$68="Mayor"),CONCATENATE("R",'Mapa final'!$A$68),"")</f>
        <v/>
      </c>
      <c r="AQ42" s="438"/>
      <c r="AR42" s="438" t="str">
        <f ca="1">IF(AND('Mapa final'!$K$71="Alta",'Mapa final'!$O$71="Mayor"),CONCATENATE("R",'Mapa final'!$A$71),"")</f>
        <v/>
      </c>
      <c r="AS42" s="438"/>
      <c r="AT42" s="438" t="str">
        <f ca="1">IF(AND('Mapa final'!$K$72="Alta",'Mapa final'!$O$72="Mayor"),CONCATENATE("R",'Mapa final'!$A$72),"")</f>
        <v/>
      </c>
      <c r="AU42" s="438"/>
      <c r="AV42" s="438" t="str">
        <f ca="1">IF(AND('Mapa final'!$K$73="Alta",'Mapa final'!$O$73="Mayor"),CONCATENATE("R",'Mapa final'!$A$73),"")</f>
        <v/>
      </c>
      <c r="AW42" s="439"/>
      <c r="AX42" s="434" t="str">
        <f ca="1">IF(AND('Mapa final'!$K$65="Alta",'Mapa final'!$O$65="Catastrófico"),CONCATENATE("R",'Mapa final'!$A$65),"")</f>
        <v/>
      </c>
      <c r="AY42" s="432"/>
      <c r="AZ42" s="432" t="str">
        <f ca="1">IF(AND('Mapa final'!$K$68="Alta",'Mapa final'!$O$68="Catastrófico"),CONCATENATE("R",'Mapa final'!$A$68),"")</f>
        <v/>
      </c>
      <c r="BA42" s="432"/>
      <c r="BB42" s="432" t="str">
        <f ca="1">IF(AND('Mapa final'!$K$71="Alta",'Mapa final'!$O$71="Catastrófico"),CONCATENATE("R",'Mapa final'!$A$71),"")</f>
        <v/>
      </c>
      <c r="BC42" s="432"/>
      <c r="BD42" s="432" t="str">
        <f ca="1">IF(AND('Mapa final'!$K$72="Alta",'Mapa final'!$O$72="Catastrófico"),CONCATENATE("R",'Mapa final'!$A$72),"")</f>
        <v/>
      </c>
      <c r="BE42" s="432"/>
      <c r="BF42" s="432" t="str">
        <f ca="1">IF(AND('Mapa final'!$K$73="Alta",'Mapa final'!$O$73="Catastrófico"),CONCATENATE("R",'Mapa final'!$A$73),"")</f>
        <v/>
      </c>
      <c r="BG42" s="433"/>
      <c r="BH42" s="41"/>
      <c r="BI42" s="475"/>
      <c r="BJ42" s="476"/>
      <c r="BK42" s="476"/>
      <c r="BL42" s="476"/>
      <c r="BM42" s="476"/>
      <c r="BN42" s="477"/>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row>
    <row r="43" spans="1:100" ht="15" customHeight="1" x14ac:dyDescent="0.25">
      <c r="A43" s="41"/>
      <c r="B43" s="309"/>
      <c r="C43" s="309"/>
      <c r="D43" s="310"/>
      <c r="E43" s="501"/>
      <c r="F43" s="502"/>
      <c r="G43" s="502"/>
      <c r="H43" s="502"/>
      <c r="I43" s="502"/>
      <c r="J43" s="437"/>
      <c r="K43" s="435"/>
      <c r="L43" s="435"/>
      <c r="M43" s="435"/>
      <c r="N43" s="435"/>
      <c r="O43" s="435"/>
      <c r="P43" s="435"/>
      <c r="Q43" s="435"/>
      <c r="R43" s="435"/>
      <c r="S43" s="436"/>
      <c r="T43" s="437"/>
      <c r="U43" s="435"/>
      <c r="V43" s="435"/>
      <c r="W43" s="435"/>
      <c r="X43" s="435"/>
      <c r="Y43" s="435"/>
      <c r="Z43" s="435"/>
      <c r="AA43" s="435"/>
      <c r="AB43" s="435"/>
      <c r="AC43" s="436"/>
      <c r="AD43" s="440"/>
      <c r="AE43" s="438"/>
      <c r="AF43" s="438"/>
      <c r="AG43" s="438"/>
      <c r="AH43" s="438"/>
      <c r="AI43" s="438"/>
      <c r="AJ43" s="438"/>
      <c r="AK43" s="438"/>
      <c r="AL43" s="438"/>
      <c r="AM43" s="439"/>
      <c r="AN43" s="440"/>
      <c r="AO43" s="438"/>
      <c r="AP43" s="438"/>
      <c r="AQ43" s="438"/>
      <c r="AR43" s="438"/>
      <c r="AS43" s="438"/>
      <c r="AT43" s="438"/>
      <c r="AU43" s="438"/>
      <c r="AV43" s="438"/>
      <c r="AW43" s="439"/>
      <c r="AX43" s="434"/>
      <c r="AY43" s="432"/>
      <c r="AZ43" s="432"/>
      <c r="BA43" s="432"/>
      <c r="BB43" s="432"/>
      <c r="BC43" s="432"/>
      <c r="BD43" s="432"/>
      <c r="BE43" s="432"/>
      <c r="BF43" s="432"/>
      <c r="BG43" s="433"/>
      <c r="BH43" s="41"/>
      <c r="BI43" s="475"/>
      <c r="BJ43" s="476"/>
      <c r="BK43" s="476"/>
      <c r="BL43" s="476"/>
      <c r="BM43" s="476"/>
      <c r="BN43" s="477"/>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row>
    <row r="44" spans="1:100" ht="15" customHeight="1" x14ac:dyDescent="0.25">
      <c r="A44" s="41"/>
      <c r="B44" s="309"/>
      <c r="C44" s="309"/>
      <c r="D44" s="310"/>
      <c r="E44" s="501"/>
      <c r="F44" s="502"/>
      <c r="G44" s="502"/>
      <c r="H44" s="502"/>
      <c r="I44" s="502"/>
      <c r="J44" s="437" t="str">
        <f ca="1">IF(AND('Mapa final'!$K$74="Alta",'Mapa final'!$O$74="Mayor"),CONCATENATE("R",'Mapa final'!$A$74),"")</f>
        <v/>
      </c>
      <c r="K44" s="435"/>
      <c r="L44" s="435" t="str">
        <f ca="1">IF(AND('Mapa final'!$K$75="Alta",'Mapa final'!$O$75="Mayor"),CONCATENATE("R",'Mapa final'!$A$75),"")</f>
        <v/>
      </c>
      <c r="M44" s="435"/>
      <c r="N44" s="435" t="e">
        <f>IF(AND('Mapa final'!#REF!="Alta",'Mapa final'!#REF!="Mayor"),CONCATENATE("R",'Mapa final'!#REF!),"")</f>
        <v>#REF!</v>
      </c>
      <c r="O44" s="435"/>
      <c r="P44" s="435" t="str">
        <f>IF(AND('Mapa final'!$K$76="Alta",'Mapa final'!$O$76="Mayor"),CONCATENATE("R",'Mapa final'!$A$76),"")</f>
        <v/>
      </c>
      <c r="Q44" s="435"/>
      <c r="R44" s="435" t="str">
        <f>IF(AND('Mapa final'!$K$79="Alta",'Mapa final'!$O$79="Mayor"),CONCATENATE("R",'Mapa final'!$A$79),"")</f>
        <v/>
      </c>
      <c r="S44" s="436"/>
      <c r="T44" s="437" t="str">
        <f ca="1">IF(AND('Mapa final'!$K$74="Alta",'Mapa final'!$O$74="Mayor"),CONCATENATE("R",'Mapa final'!$A$74),"")</f>
        <v/>
      </c>
      <c r="U44" s="435"/>
      <c r="V44" s="435" t="str">
        <f ca="1">IF(AND('Mapa final'!$K$75="Alta",'Mapa final'!$O$75="Mayor"),CONCATENATE("R",'Mapa final'!$A$75),"")</f>
        <v/>
      </c>
      <c r="W44" s="435"/>
      <c r="X44" s="435" t="e">
        <f>IF(AND('Mapa final'!#REF!="Alta",'Mapa final'!#REF!="Mayor"),CONCATENATE("R",'Mapa final'!#REF!),"")</f>
        <v>#REF!</v>
      </c>
      <c r="Y44" s="435"/>
      <c r="Z44" s="435" t="str">
        <f>IF(AND('Mapa final'!$K$76="Alta",'Mapa final'!$O$76="Mayor"),CONCATENATE("R",'Mapa final'!$A$76),"")</f>
        <v/>
      </c>
      <c r="AA44" s="435"/>
      <c r="AB44" s="435" t="str">
        <f>IF(AND('Mapa final'!$K$79="Alta",'Mapa final'!$O$79="Mayor"),CONCATENATE("R",'Mapa final'!$A$79),"")</f>
        <v/>
      </c>
      <c r="AC44" s="436"/>
      <c r="AD44" s="440" t="str">
        <f ca="1">IF(AND('Mapa final'!$K$74="Alta",'Mapa final'!$O$74="Mayor"),CONCATENATE("R",'Mapa final'!$A$74),"")</f>
        <v/>
      </c>
      <c r="AE44" s="438"/>
      <c r="AF44" s="438" t="str">
        <f ca="1">IF(AND('Mapa final'!$K$75="Alta",'Mapa final'!$O$75="Mayor"),CONCATENATE("R",'Mapa final'!$A$75),"")</f>
        <v/>
      </c>
      <c r="AG44" s="438"/>
      <c r="AH44" s="438" t="e">
        <f>IF(AND('Mapa final'!#REF!="Alta",'Mapa final'!#REF!="Mayor"),CONCATENATE("R",'Mapa final'!#REF!),"")</f>
        <v>#REF!</v>
      </c>
      <c r="AI44" s="438"/>
      <c r="AJ44" s="438" t="str">
        <f>IF(AND('Mapa final'!$K$76="Alta",'Mapa final'!$O$76="Mayor"),CONCATENATE("R",'Mapa final'!$A$76),"")</f>
        <v/>
      </c>
      <c r="AK44" s="438"/>
      <c r="AL44" s="438" t="str">
        <f>IF(AND('Mapa final'!$K$79="Alta",'Mapa final'!$O$79="Mayor"),CONCATENATE("R",'Mapa final'!$A$79),"")</f>
        <v/>
      </c>
      <c r="AM44" s="439"/>
      <c r="AN44" s="440" t="str">
        <f ca="1">IF(AND('Mapa final'!$K$74="Alta",'Mapa final'!$O$74="Mayor"),CONCATENATE("R",'Mapa final'!$A$74),"")</f>
        <v/>
      </c>
      <c r="AO44" s="438"/>
      <c r="AP44" s="438" t="str">
        <f ca="1">IF(AND('Mapa final'!$K$75="Alta",'Mapa final'!$O$75="Mayor"),CONCATENATE("R",'Mapa final'!$A$75),"")</f>
        <v/>
      </c>
      <c r="AQ44" s="438"/>
      <c r="AR44" s="438" t="e">
        <f>IF(AND('Mapa final'!#REF!="Alta",'Mapa final'!#REF!="Mayor"),CONCATENATE("R",'Mapa final'!#REF!),"")</f>
        <v>#REF!</v>
      </c>
      <c r="AS44" s="438"/>
      <c r="AT44" s="438" t="str">
        <f>IF(AND('Mapa final'!$K$76="Alta",'Mapa final'!$O$76="Mayor"),CONCATENATE("R",'Mapa final'!$A$76),"")</f>
        <v/>
      </c>
      <c r="AU44" s="438"/>
      <c r="AV44" s="438" t="str">
        <f>IF(AND('Mapa final'!$K$79="Alta",'Mapa final'!$O$79="Mayor"),CONCATENATE("R",'Mapa final'!$A$79),"")</f>
        <v/>
      </c>
      <c r="AW44" s="439"/>
      <c r="AX44" s="434" t="str">
        <f ca="1">IF(AND('Mapa final'!$K$74="Alta",'Mapa final'!$O$74="Catastrófico"),CONCATENATE("R",'Mapa final'!$A$74),"")</f>
        <v/>
      </c>
      <c r="AY44" s="432"/>
      <c r="AZ44" s="432" t="str">
        <f ca="1">IF(AND('Mapa final'!$K$75="Alta",'Mapa final'!$O$75="Catastrófico"),CONCATENATE("R",'Mapa final'!$A$75),"")</f>
        <v/>
      </c>
      <c r="BA44" s="432"/>
      <c r="BB44" s="432" t="e">
        <f>IF(AND('Mapa final'!#REF!="Alta",'Mapa final'!#REF!="Catastrófico"),CONCATENATE("R",'Mapa final'!#REF!),"")</f>
        <v>#REF!</v>
      </c>
      <c r="BC44" s="432"/>
      <c r="BD44" s="432" t="str">
        <f>IF(AND('Mapa final'!$K$76="Alta",'Mapa final'!$O$76="Catastrófico"),CONCATENATE("R",'Mapa final'!$A$76),"")</f>
        <v/>
      </c>
      <c r="BE44" s="432"/>
      <c r="BF44" s="432" t="str">
        <f>IF(AND('Mapa final'!$K$79="Alta",'Mapa final'!$O$79="Catastrófico"),CONCATENATE("R",'Mapa final'!$A$79),"")</f>
        <v/>
      </c>
      <c r="BG44" s="433"/>
      <c r="BH44" s="41"/>
      <c r="BI44" s="475"/>
      <c r="BJ44" s="476"/>
      <c r="BK44" s="476"/>
      <c r="BL44" s="476"/>
      <c r="BM44" s="476"/>
      <c r="BN44" s="477"/>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row>
    <row r="45" spans="1:100" ht="15" customHeight="1" thickBot="1" x14ac:dyDescent="0.3">
      <c r="A45" s="41"/>
      <c r="B45" s="309"/>
      <c r="C45" s="309"/>
      <c r="D45" s="310"/>
      <c r="E45" s="501"/>
      <c r="F45" s="502"/>
      <c r="G45" s="502"/>
      <c r="H45" s="502"/>
      <c r="I45" s="502"/>
      <c r="J45" s="447"/>
      <c r="K45" s="448"/>
      <c r="L45" s="448"/>
      <c r="M45" s="448"/>
      <c r="N45" s="448"/>
      <c r="O45" s="448"/>
      <c r="P45" s="448"/>
      <c r="Q45" s="448"/>
      <c r="R45" s="448"/>
      <c r="S45" s="449"/>
      <c r="T45" s="447"/>
      <c r="U45" s="448"/>
      <c r="V45" s="448"/>
      <c r="W45" s="448"/>
      <c r="X45" s="448"/>
      <c r="Y45" s="448"/>
      <c r="Z45" s="448"/>
      <c r="AA45" s="448"/>
      <c r="AB45" s="448"/>
      <c r="AC45" s="449"/>
      <c r="AD45" s="441"/>
      <c r="AE45" s="442"/>
      <c r="AF45" s="442"/>
      <c r="AG45" s="442"/>
      <c r="AH45" s="442"/>
      <c r="AI45" s="442"/>
      <c r="AJ45" s="442"/>
      <c r="AK45" s="442"/>
      <c r="AL45" s="442"/>
      <c r="AM45" s="443"/>
      <c r="AN45" s="441"/>
      <c r="AO45" s="442"/>
      <c r="AP45" s="442"/>
      <c r="AQ45" s="442"/>
      <c r="AR45" s="442"/>
      <c r="AS45" s="442"/>
      <c r="AT45" s="442"/>
      <c r="AU45" s="442"/>
      <c r="AV45" s="442"/>
      <c r="AW45" s="443"/>
      <c r="AX45" s="454"/>
      <c r="AY45" s="453"/>
      <c r="AZ45" s="453"/>
      <c r="BA45" s="453"/>
      <c r="BB45" s="453"/>
      <c r="BC45" s="453"/>
      <c r="BD45" s="453"/>
      <c r="BE45" s="453"/>
      <c r="BF45" s="453"/>
      <c r="BG45" s="455"/>
      <c r="BH45" s="41"/>
      <c r="BI45" s="475"/>
      <c r="BJ45" s="476"/>
      <c r="BK45" s="476"/>
      <c r="BL45" s="476"/>
      <c r="BM45" s="476"/>
      <c r="BN45" s="477"/>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row>
    <row r="46" spans="1:100" ht="15" customHeight="1" x14ac:dyDescent="0.25">
      <c r="A46" s="41"/>
      <c r="B46" s="309"/>
      <c r="C46" s="309"/>
      <c r="D46" s="310"/>
      <c r="E46" s="499" t="s">
        <v>108</v>
      </c>
      <c r="F46" s="500"/>
      <c r="G46" s="500"/>
      <c r="H46" s="500"/>
      <c r="I46" s="500"/>
      <c r="J46" s="444" t="str">
        <f ca="1">IF(AND('Mapa final'!$K$7="Media",'Mapa final'!$O$7="Mayor"),CONCATENATE("R",'Mapa final'!$A$7),"")</f>
        <v/>
      </c>
      <c r="K46" s="445"/>
      <c r="L46" s="445" t="str">
        <f ca="1">IF(AND('Mapa final'!$K$8="Media",'Mapa final'!$O$8="Mayor"),CONCATENATE("R",'Mapa final'!$A$8),"")</f>
        <v/>
      </c>
      <c r="M46" s="445"/>
      <c r="N46" s="445" t="str">
        <f ca="1">IF(AND('Mapa final'!$K$9="Media",'Mapa final'!$O$9="Mayor"),CONCATENATE("R",'Mapa final'!$A$9),"")</f>
        <v/>
      </c>
      <c r="O46" s="445"/>
      <c r="P46" s="445" t="str">
        <f ca="1">IF(AND('Mapa final'!$K$10="Media",'Mapa final'!$O$10="Mayor"),CONCATENATE("R",'Mapa final'!$A$10),"")</f>
        <v/>
      </c>
      <c r="Q46" s="445"/>
      <c r="R46" s="445" t="str">
        <f ca="1">IF(AND('Mapa final'!$K$11="Media",'Mapa final'!$O$11="Mayor"),CONCATENATE("R",'Mapa final'!$A$11),"")</f>
        <v/>
      </c>
      <c r="S46" s="446"/>
      <c r="T46" s="444" t="str">
        <f ca="1">IF(AND('Mapa final'!$K$7="Media",'Mapa final'!$O$7="Mayor"),CONCATENATE("R",'Mapa final'!$A$7),"")</f>
        <v/>
      </c>
      <c r="U46" s="445"/>
      <c r="V46" s="445" t="str">
        <f ca="1">IF(AND('Mapa final'!$K$8="Media",'Mapa final'!$O$8="Mayor"),CONCATENATE("R",'Mapa final'!$A$8),"")</f>
        <v/>
      </c>
      <c r="W46" s="445"/>
      <c r="X46" s="445" t="str">
        <f ca="1">IF(AND('Mapa final'!$K$9="Media",'Mapa final'!$O$9="Mayor"),CONCATENATE("R",'Mapa final'!$A$9),"")</f>
        <v/>
      </c>
      <c r="Y46" s="445"/>
      <c r="Z46" s="445" t="str">
        <f ca="1">IF(AND('Mapa final'!$K$10="Media",'Mapa final'!$O$10="Mayor"),CONCATENATE("R",'Mapa final'!$A$10),"")</f>
        <v/>
      </c>
      <c r="AA46" s="445"/>
      <c r="AB46" s="445" t="str">
        <f ca="1">IF(AND('Mapa final'!$K$11="Media",'Mapa final'!$O$11="Mayor"),CONCATENATE("R",'Mapa final'!$A$11),"")</f>
        <v/>
      </c>
      <c r="AC46" s="446"/>
      <c r="AD46" s="444" t="str">
        <f ca="1">IF(AND('Mapa final'!$K$7="Media",'Mapa final'!$O$7="Mayor"),CONCATENATE("R",'Mapa final'!$A$7),"")</f>
        <v/>
      </c>
      <c r="AE46" s="445"/>
      <c r="AF46" s="445" t="str">
        <f ca="1">IF(AND('Mapa final'!$K$8="Media",'Mapa final'!$O$8="Mayor"),CONCATENATE("R",'Mapa final'!$A$8),"")</f>
        <v/>
      </c>
      <c r="AG46" s="445"/>
      <c r="AH46" s="445" t="str">
        <f ca="1">IF(AND('Mapa final'!$K$9="Media",'Mapa final'!$O$9="Mayor"),CONCATENATE("R",'Mapa final'!$A$9),"")</f>
        <v/>
      </c>
      <c r="AI46" s="445"/>
      <c r="AJ46" s="445" t="str">
        <f ca="1">IF(AND('Mapa final'!$K$10="Media",'Mapa final'!$O$10="Mayor"),CONCATENATE("R",'Mapa final'!$A$10),"")</f>
        <v/>
      </c>
      <c r="AK46" s="445"/>
      <c r="AL46" s="445" t="str">
        <f ca="1">IF(AND('Mapa final'!$K$11="Media",'Mapa final'!$O$11="Mayor"),CONCATENATE("R",'Mapa final'!$A$11),"")</f>
        <v/>
      </c>
      <c r="AM46" s="446"/>
      <c r="AN46" s="450" t="str">
        <f ca="1">IF(AND('Mapa final'!$K$7="Media",'Mapa final'!$O$7="Mayor"),CONCATENATE("R",'Mapa final'!$A$7),"")</f>
        <v/>
      </c>
      <c r="AO46" s="451"/>
      <c r="AP46" s="451" t="str">
        <f ca="1">IF(AND('Mapa final'!$K$8="Media",'Mapa final'!$O$8="Mayor"),CONCATENATE("R",'Mapa final'!$A$8),"")</f>
        <v/>
      </c>
      <c r="AQ46" s="451"/>
      <c r="AR46" s="451" t="str">
        <f ca="1">IF(AND('Mapa final'!$K$9="Media",'Mapa final'!$O$9="Mayor"),CONCATENATE("R",'Mapa final'!$A$9),"")</f>
        <v/>
      </c>
      <c r="AS46" s="451"/>
      <c r="AT46" s="451" t="str">
        <f ca="1">IF(AND('Mapa final'!$K$10="Media",'Mapa final'!$O$10="Mayor"),CONCATENATE("R",'Mapa final'!$A$10),"")</f>
        <v/>
      </c>
      <c r="AU46" s="451"/>
      <c r="AV46" s="451" t="str">
        <f ca="1">IF(AND('Mapa final'!$K$11="Media",'Mapa final'!$O$11="Mayor"),CONCATENATE("R",'Mapa final'!$A$11),"")</f>
        <v/>
      </c>
      <c r="AW46" s="452"/>
      <c r="AX46" s="457" t="str">
        <f ca="1">IF(AND('Mapa final'!$K$7="Media",'Mapa final'!$O$7="Catastrófico"),CONCATENATE("R",'Mapa final'!$A$7),"")</f>
        <v/>
      </c>
      <c r="AY46" s="456"/>
      <c r="AZ46" s="456" t="str">
        <f ca="1">IF(AND('Mapa final'!$K$8="Media",'Mapa final'!$O$8="Catastrófico"),CONCATENATE("R",'Mapa final'!$A$8),"")</f>
        <v/>
      </c>
      <c r="BA46" s="456"/>
      <c r="BB46" s="456" t="str">
        <f ca="1">IF(AND('Mapa final'!$K$9="Media",'Mapa final'!$O$9="Catastrófico"),CONCATENATE("R",'Mapa final'!$A$9),"")</f>
        <v/>
      </c>
      <c r="BC46" s="456"/>
      <c r="BD46" s="456" t="str">
        <f ca="1">IF(AND('Mapa final'!$K$10="Media",'Mapa final'!$O$10="Catastrófico"),CONCATENATE("R",'Mapa final'!$A$10),"")</f>
        <v/>
      </c>
      <c r="BE46" s="456"/>
      <c r="BF46" s="456" t="str">
        <f ca="1">IF(AND('Mapa final'!$K$11="Media",'Mapa final'!$O$11="Catastrófico"),CONCATENATE("R",'Mapa final'!$A$11),"")</f>
        <v/>
      </c>
      <c r="BG46" s="510"/>
      <c r="BH46" s="41"/>
      <c r="BI46" s="475"/>
      <c r="BJ46" s="476"/>
      <c r="BK46" s="476"/>
      <c r="BL46" s="476"/>
      <c r="BM46" s="476"/>
      <c r="BN46" s="477"/>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row>
    <row r="47" spans="1:100" ht="15" customHeight="1" x14ac:dyDescent="0.25">
      <c r="A47" s="41"/>
      <c r="B47" s="309"/>
      <c r="C47" s="309"/>
      <c r="D47" s="310"/>
      <c r="E47" s="501"/>
      <c r="F47" s="502"/>
      <c r="G47" s="502"/>
      <c r="H47" s="502"/>
      <c r="I47" s="502"/>
      <c r="J47" s="437"/>
      <c r="K47" s="435"/>
      <c r="L47" s="435"/>
      <c r="M47" s="435"/>
      <c r="N47" s="435"/>
      <c r="O47" s="435"/>
      <c r="P47" s="435"/>
      <c r="Q47" s="435"/>
      <c r="R47" s="435"/>
      <c r="S47" s="436"/>
      <c r="T47" s="437"/>
      <c r="U47" s="435"/>
      <c r="V47" s="435"/>
      <c r="W47" s="435"/>
      <c r="X47" s="435"/>
      <c r="Y47" s="435"/>
      <c r="Z47" s="435"/>
      <c r="AA47" s="435"/>
      <c r="AB47" s="435"/>
      <c r="AC47" s="436"/>
      <c r="AD47" s="437"/>
      <c r="AE47" s="435"/>
      <c r="AF47" s="435"/>
      <c r="AG47" s="435"/>
      <c r="AH47" s="435"/>
      <c r="AI47" s="435"/>
      <c r="AJ47" s="435"/>
      <c r="AK47" s="435"/>
      <c r="AL47" s="435"/>
      <c r="AM47" s="436"/>
      <c r="AN47" s="440"/>
      <c r="AO47" s="438"/>
      <c r="AP47" s="438"/>
      <c r="AQ47" s="438"/>
      <c r="AR47" s="438"/>
      <c r="AS47" s="438"/>
      <c r="AT47" s="438"/>
      <c r="AU47" s="438"/>
      <c r="AV47" s="438"/>
      <c r="AW47" s="439"/>
      <c r="AX47" s="434"/>
      <c r="AY47" s="432"/>
      <c r="AZ47" s="432"/>
      <c r="BA47" s="432"/>
      <c r="BB47" s="432"/>
      <c r="BC47" s="432"/>
      <c r="BD47" s="432"/>
      <c r="BE47" s="432"/>
      <c r="BF47" s="432"/>
      <c r="BG47" s="433"/>
      <c r="BH47" s="41"/>
      <c r="BI47" s="475"/>
      <c r="BJ47" s="476"/>
      <c r="BK47" s="476"/>
      <c r="BL47" s="476"/>
      <c r="BM47" s="476"/>
      <c r="BN47" s="477"/>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row>
    <row r="48" spans="1:100" ht="15" customHeight="1" x14ac:dyDescent="0.25">
      <c r="A48" s="41"/>
      <c r="B48" s="309"/>
      <c r="C48" s="309"/>
      <c r="D48" s="310"/>
      <c r="E48" s="501"/>
      <c r="F48" s="502"/>
      <c r="G48" s="502"/>
      <c r="H48" s="502"/>
      <c r="I48" s="502"/>
      <c r="J48" s="437" t="str">
        <f ca="1">IF(AND('Mapa final'!$K$12="Media",'Mapa final'!$O$12="Mayor"),CONCATENATE("R",'Mapa final'!$A$12),"")</f>
        <v/>
      </c>
      <c r="K48" s="435"/>
      <c r="L48" s="435" t="str">
        <f ca="1">IF(AND('Mapa final'!$K$13="Media",'Mapa final'!$O$13="Mayor"),CONCATENATE("R",'Mapa final'!$A$13),"")</f>
        <v/>
      </c>
      <c r="M48" s="435"/>
      <c r="N48" s="435" t="str">
        <f ca="1">IF(AND('Mapa final'!$K$15="Media",'Mapa final'!$O$15="Mayor"),CONCATENATE("R",'Mapa final'!$A$15),"")</f>
        <v/>
      </c>
      <c r="O48" s="435"/>
      <c r="P48" s="435" t="e">
        <f>IF(AND('Mapa final'!#REF!="Media",'Mapa final'!#REF!="Mayor"),CONCATENATE("R",'Mapa final'!#REF!),"")</f>
        <v>#REF!</v>
      </c>
      <c r="Q48" s="435"/>
      <c r="R48" s="435" t="str">
        <f ca="1">IF(AND('Mapa final'!$K$18="Media",'Mapa final'!$O$18="Mayor"),CONCATENATE("R",'Mapa final'!$A$18),"")</f>
        <v/>
      </c>
      <c r="S48" s="436"/>
      <c r="T48" s="437" t="str">
        <f ca="1">IF(AND('Mapa final'!$K$12="Media",'Mapa final'!$O$12="Mayor"),CONCATENATE("R",'Mapa final'!$A$12),"")</f>
        <v/>
      </c>
      <c r="U48" s="435"/>
      <c r="V48" s="435" t="str">
        <f ca="1">IF(AND('Mapa final'!$K$13="Media",'Mapa final'!$O$13="Mayor"),CONCATENATE("R",'Mapa final'!$A$13),"")</f>
        <v/>
      </c>
      <c r="W48" s="435"/>
      <c r="X48" s="435" t="str">
        <f ca="1">IF(AND('Mapa final'!$K$15="Media",'Mapa final'!$O$15="Mayor"),CONCATENATE("R",'Mapa final'!$A$15),"")</f>
        <v/>
      </c>
      <c r="Y48" s="435"/>
      <c r="Z48" s="435" t="e">
        <f>IF(AND('Mapa final'!#REF!="Media",'Mapa final'!#REF!="Mayor"),CONCATENATE("R",'Mapa final'!#REF!),"")</f>
        <v>#REF!</v>
      </c>
      <c r="AA48" s="435"/>
      <c r="AB48" s="435" t="str">
        <f ca="1">IF(AND('Mapa final'!$K$18="Media",'Mapa final'!$O$18="Mayor"),CONCATENATE("R",'Mapa final'!$A$18),"")</f>
        <v/>
      </c>
      <c r="AC48" s="436"/>
      <c r="AD48" s="437" t="str">
        <f ca="1">IF(AND('Mapa final'!$K$12="Media",'Mapa final'!$O$12="Mayor"),CONCATENATE("R",'Mapa final'!$A$12),"")</f>
        <v/>
      </c>
      <c r="AE48" s="435"/>
      <c r="AF48" s="435" t="str">
        <f ca="1">IF(AND('Mapa final'!$K$13="Media",'Mapa final'!$O$13="Mayor"),CONCATENATE("R",'Mapa final'!$A$13),"")</f>
        <v/>
      </c>
      <c r="AG48" s="435"/>
      <c r="AH48" s="435" t="str">
        <f ca="1">IF(AND('Mapa final'!$K$15="Media",'Mapa final'!$O$15="Mayor"),CONCATENATE("R",'Mapa final'!$A$15),"")</f>
        <v/>
      </c>
      <c r="AI48" s="435"/>
      <c r="AJ48" s="435" t="e">
        <f>IF(AND('Mapa final'!#REF!="Media",'Mapa final'!#REF!="Mayor"),CONCATENATE("R",'Mapa final'!#REF!),"")</f>
        <v>#REF!</v>
      </c>
      <c r="AK48" s="435"/>
      <c r="AL48" s="435" t="str">
        <f ca="1">IF(AND('Mapa final'!$K$18="Media",'Mapa final'!$O$18="Mayor"),CONCATENATE("R",'Mapa final'!$A$18),"")</f>
        <v/>
      </c>
      <c r="AM48" s="436"/>
      <c r="AN48" s="440" t="str">
        <f ca="1">IF(AND('Mapa final'!$K$12="Media",'Mapa final'!$O$12="Mayor"),CONCATENATE("R",'Mapa final'!$A$12),"")</f>
        <v/>
      </c>
      <c r="AO48" s="438"/>
      <c r="AP48" s="438" t="str">
        <f ca="1">IF(AND('Mapa final'!$K$13="Media",'Mapa final'!$O$13="Mayor"),CONCATENATE("R",'Mapa final'!$A$13),"")</f>
        <v/>
      </c>
      <c r="AQ48" s="438"/>
      <c r="AR48" s="438" t="str">
        <f ca="1">IF(AND('Mapa final'!$K$15="Media",'Mapa final'!$O$15="Mayor"),CONCATENATE("R",'Mapa final'!$A$15),"")</f>
        <v/>
      </c>
      <c r="AS48" s="438"/>
      <c r="AT48" s="438" t="e">
        <f>IF(AND('Mapa final'!#REF!="Media",'Mapa final'!#REF!="Mayor"),CONCATENATE("R",'Mapa final'!#REF!),"")</f>
        <v>#REF!</v>
      </c>
      <c r="AU48" s="438"/>
      <c r="AV48" s="438" t="str">
        <f ca="1">IF(AND('Mapa final'!$K$18="Media",'Mapa final'!$O$18="Mayor"),CONCATENATE("R",'Mapa final'!$A$18),"")</f>
        <v/>
      </c>
      <c r="AW48" s="439"/>
      <c r="AX48" s="434" t="str">
        <f ca="1">IF(AND('Mapa final'!$K$12="Media",'Mapa final'!$O$12="Catastrófico"),CONCATENATE("R",'Mapa final'!$A$12),"")</f>
        <v/>
      </c>
      <c r="AY48" s="432"/>
      <c r="AZ48" s="432" t="str">
        <f ca="1">IF(AND('Mapa final'!$K$13="Media",'Mapa final'!$O$13="Catastrófico"),CONCATENATE("R",'Mapa final'!$A$13),"")</f>
        <v/>
      </c>
      <c r="BA48" s="432"/>
      <c r="BB48" s="432" t="str">
        <f ca="1">IF(AND('Mapa final'!$K$15="Media",'Mapa final'!$O$15="Catastrófico"),CONCATENATE("R",'Mapa final'!$A$15),"")</f>
        <v/>
      </c>
      <c r="BC48" s="432"/>
      <c r="BD48" s="432" t="e">
        <f>IF(AND('Mapa final'!#REF!="Media",'Mapa final'!#REF!="Catastrófico"),CONCATENATE("R",'Mapa final'!#REF!),"")</f>
        <v>#REF!</v>
      </c>
      <c r="BE48" s="432"/>
      <c r="BF48" s="432" t="str">
        <f ca="1">IF(AND('Mapa final'!$K$18="Media",'Mapa final'!$O$18="Catastrófico"),CONCATENATE("R",'Mapa final'!$A$18),"")</f>
        <v/>
      </c>
      <c r="BG48" s="433"/>
      <c r="BH48" s="41"/>
      <c r="BI48" s="475"/>
      <c r="BJ48" s="476"/>
      <c r="BK48" s="476"/>
      <c r="BL48" s="476"/>
      <c r="BM48" s="476"/>
      <c r="BN48" s="477"/>
      <c r="BO48" s="41"/>
      <c r="BP48" s="41"/>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row>
    <row r="49" spans="1:100" ht="15" customHeight="1" x14ac:dyDescent="0.25">
      <c r="A49" s="41"/>
      <c r="B49" s="309"/>
      <c r="C49" s="309"/>
      <c r="D49" s="310"/>
      <c r="E49" s="501"/>
      <c r="F49" s="502"/>
      <c r="G49" s="502"/>
      <c r="H49" s="502"/>
      <c r="I49" s="502"/>
      <c r="J49" s="437"/>
      <c r="K49" s="435"/>
      <c r="L49" s="435"/>
      <c r="M49" s="435"/>
      <c r="N49" s="435"/>
      <c r="O49" s="435"/>
      <c r="P49" s="435"/>
      <c r="Q49" s="435"/>
      <c r="R49" s="435"/>
      <c r="S49" s="436"/>
      <c r="T49" s="437"/>
      <c r="U49" s="435"/>
      <c r="V49" s="435"/>
      <c r="W49" s="435"/>
      <c r="X49" s="435"/>
      <c r="Y49" s="435"/>
      <c r="Z49" s="435"/>
      <c r="AA49" s="435"/>
      <c r="AB49" s="435"/>
      <c r="AC49" s="436"/>
      <c r="AD49" s="437"/>
      <c r="AE49" s="435"/>
      <c r="AF49" s="435"/>
      <c r="AG49" s="435"/>
      <c r="AH49" s="435"/>
      <c r="AI49" s="435"/>
      <c r="AJ49" s="435"/>
      <c r="AK49" s="435"/>
      <c r="AL49" s="435"/>
      <c r="AM49" s="436"/>
      <c r="AN49" s="440"/>
      <c r="AO49" s="438"/>
      <c r="AP49" s="438"/>
      <c r="AQ49" s="438"/>
      <c r="AR49" s="438"/>
      <c r="AS49" s="438"/>
      <c r="AT49" s="438"/>
      <c r="AU49" s="438"/>
      <c r="AV49" s="438"/>
      <c r="AW49" s="439"/>
      <c r="AX49" s="434"/>
      <c r="AY49" s="432"/>
      <c r="AZ49" s="432"/>
      <c r="BA49" s="432"/>
      <c r="BB49" s="432"/>
      <c r="BC49" s="432"/>
      <c r="BD49" s="432"/>
      <c r="BE49" s="432"/>
      <c r="BF49" s="432"/>
      <c r="BG49" s="433"/>
      <c r="BH49" s="41"/>
      <c r="BI49" s="475"/>
      <c r="BJ49" s="476"/>
      <c r="BK49" s="476"/>
      <c r="BL49" s="476"/>
      <c r="BM49" s="476"/>
      <c r="BN49" s="477"/>
      <c r="BO49" s="41"/>
      <c r="BP49" s="41"/>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row>
    <row r="50" spans="1:100" ht="15" customHeight="1" x14ac:dyDescent="0.25">
      <c r="A50" s="41"/>
      <c r="B50" s="309"/>
      <c r="C50" s="309"/>
      <c r="D50" s="310"/>
      <c r="E50" s="501"/>
      <c r="F50" s="502"/>
      <c r="G50" s="502"/>
      <c r="H50" s="502"/>
      <c r="I50" s="502"/>
      <c r="J50" s="437" t="str">
        <f ca="1">IF(AND('Mapa final'!$K$19="Media",'Mapa final'!$O$19="Mayor"),CONCATENATE("R",'Mapa final'!$A$19),"")</f>
        <v/>
      </c>
      <c r="K50" s="435"/>
      <c r="L50" s="435" t="str">
        <f ca="1">IF(AND('Mapa final'!$K$20="Media",'Mapa final'!$O$20="Mayor"),CONCATENATE("R",'Mapa final'!$A$20),"")</f>
        <v/>
      </c>
      <c r="M50" s="435"/>
      <c r="N50" s="435" t="str">
        <f ca="1">IF(AND('Mapa final'!$K$22="Media",'Mapa final'!$O$22="Mayor"),CONCATENATE("R",'Mapa final'!$A$22),"")</f>
        <v/>
      </c>
      <c r="O50" s="435"/>
      <c r="P50" s="435" t="str">
        <f ca="1">IF(AND('Mapa final'!$K$23="Media",'Mapa final'!$O$23="Mayor"),CONCATENATE("R",'Mapa final'!$A$23),"")</f>
        <v/>
      </c>
      <c r="Q50" s="435"/>
      <c r="R50" s="435" t="str">
        <f ca="1">IF(AND('Mapa final'!$K$24="Media",'Mapa final'!$O$24="Mayor"),CONCATENATE("R",'Mapa final'!$A$24),"")</f>
        <v/>
      </c>
      <c r="S50" s="436"/>
      <c r="T50" s="437" t="str">
        <f ca="1">IF(AND('Mapa final'!$K$19="Media",'Mapa final'!$O$19="Mayor"),CONCATENATE("R",'Mapa final'!$A$19),"")</f>
        <v/>
      </c>
      <c r="U50" s="435"/>
      <c r="V50" s="435" t="str">
        <f ca="1">IF(AND('Mapa final'!$K$20="Media",'Mapa final'!$O$20="Mayor"),CONCATENATE("R",'Mapa final'!$A$20),"")</f>
        <v/>
      </c>
      <c r="W50" s="435"/>
      <c r="X50" s="435" t="str">
        <f ca="1">IF(AND('Mapa final'!$K$22="Media",'Mapa final'!$O$22="Mayor"),CONCATENATE("R",'Mapa final'!$A$22),"")</f>
        <v/>
      </c>
      <c r="Y50" s="435"/>
      <c r="Z50" s="435" t="str">
        <f ca="1">IF(AND('Mapa final'!$K$23="Media",'Mapa final'!$O$23="Mayor"),CONCATENATE("R",'Mapa final'!$A$23),"")</f>
        <v/>
      </c>
      <c r="AA50" s="435"/>
      <c r="AB50" s="435" t="str">
        <f ca="1">IF(AND('Mapa final'!$K$24="Media",'Mapa final'!$O$24="Mayor"),CONCATENATE("R",'Mapa final'!$A$24),"")</f>
        <v/>
      </c>
      <c r="AC50" s="436"/>
      <c r="AD50" s="437" t="str">
        <f ca="1">IF(AND('Mapa final'!$K$19="Media",'Mapa final'!$O$19="Mayor"),CONCATENATE("R",'Mapa final'!$A$19),"")</f>
        <v/>
      </c>
      <c r="AE50" s="435"/>
      <c r="AF50" s="435" t="str">
        <f ca="1">IF(AND('Mapa final'!$K$20="Media",'Mapa final'!$O$20="Mayor"),CONCATENATE("R",'Mapa final'!$A$20),"")</f>
        <v/>
      </c>
      <c r="AG50" s="435"/>
      <c r="AH50" s="435" t="str">
        <f ca="1">IF(AND('Mapa final'!$K$22="Media",'Mapa final'!$O$22="Mayor"),CONCATENATE("R",'Mapa final'!$A$22),"")</f>
        <v/>
      </c>
      <c r="AI50" s="435"/>
      <c r="AJ50" s="435" t="str">
        <f ca="1">IF(AND('Mapa final'!$K$23="Media",'Mapa final'!$O$23="Mayor"),CONCATENATE("R",'Mapa final'!$A$23),"")</f>
        <v/>
      </c>
      <c r="AK50" s="435"/>
      <c r="AL50" s="435" t="str">
        <f ca="1">IF(AND('Mapa final'!$K$24="Media",'Mapa final'!$O$24="Mayor"),CONCATENATE("R",'Mapa final'!$A$24),"")</f>
        <v/>
      </c>
      <c r="AM50" s="436"/>
      <c r="AN50" s="440" t="str">
        <f ca="1">IF(AND('Mapa final'!$K$19="Media",'Mapa final'!$O$19="Mayor"),CONCATENATE("R",'Mapa final'!$A$19),"")</f>
        <v/>
      </c>
      <c r="AO50" s="438"/>
      <c r="AP50" s="438" t="str">
        <f ca="1">IF(AND('Mapa final'!$K$20="Media",'Mapa final'!$O$20="Mayor"),CONCATENATE("R",'Mapa final'!$A$20),"")</f>
        <v/>
      </c>
      <c r="AQ50" s="438"/>
      <c r="AR50" s="438" t="str">
        <f ca="1">IF(AND('Mapa final'!$K$22="Media",'Mapa final'!$O$22="Mayor"),CONCATENATE("R",'Mapa final'!$A$22),"")</f>
        <v/>
      </c>
      <c r="AS50" s="438"/>
      <c r="AT50" s="438" t="str">
        <f ca="1">IF(AND('Mapa final'!$K$23="Media",'Mapa final'!$O$23="Mayor"),CONCATENATE("R",'Mapa final'!$A$23),"")</f>
        <v/>
      </c>
      <c r="AU50" s="438"/>
      <c r="AV50" s="438" t="str">
        <f ca="1">IF(AND('Mapa final'!$K$24="Media",'Mapa final'!$O$24="Mayor"),CONCATENATE("R",'Mapa final'!$A$24),"")</f>
        <v/>
      </c>
      <c r="AW50" s="439"/>
      <c r="AX50" s="434" t="str">
        <f ca="1">IF(AND('Mapa final'!$K$19="Media",'Mapa final'!$O$19="Catastrófico"),CONCATENATE("R",'Mapa final'!$A$19),"")</f>
        <v/>
      </c>
      <c r="AY50" s="432"/>
      <c r="AZ50" s="432" t="str">
        <f ca="1">IF(AND('Mapa final'!$K$20="Media",'Mapa final'!$O$20="Catastrófico"),CONCATENATE("R",'Mapa final'!$A$20),"")</f>
        <v/>
      </c>
      <c r="BA50" s="432"/>
      <c r="BB50" s="432" t="str">
        <f ca="1">IF(AND('Mapa final'!$K$22="Media",'Mapa final'!$O$22="Catastrófico"),CONCATENATE("R",'Mapa final'!$A$22),"")</f>
        <v/>
      </c>
      <c r="BC50" s="432"/>
      <c r="BD50" s="432" t="str">
        <f ca="1">IF(AND('Mapa final'!$K$23="Media",'Mapa final'!$O$23="Catastrófico"),CONCATENATE("R",'Mapa final'!$A$23),"")</f>
        <v/>
      </c>
      <c r="BE50" s="432"/>
      <c r="BF50" s="432" t="str">
        <f ca="1">IF(AND('Mapa final'!$K$24="Media",'Mapa final'!$O$24="Catastrófico"),CONCATENATE("R",'Mapa final'!$A$24),"")</f>
        <v/>
      </c>
      <c r="BG50" s="433"/>
      <c r="BH50" s="41"/>
      <c r="BI50" s="475"/>
      <c r="BJ50" s="476"/>
      <c r="BK50" s="476"/>
      <c r="BL50" s="476"/>
      <c r="BM50" s="476"/>
      <c r="BN50" s="477"/>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row>
    <row r="51" spans="1:100" ht="15" customHeight="1" x14ac:dyDescent="0.25">
      <c r="A51" s="41"/>
      <c r="B51" s="309"/>
      <c r="C51" s="309"/>
      <c r="D51" s="310"/>
      <c r="E51" s="501"/>
      <c r="F51" s="502"/>
      <c r="G51" s="502"/>
      <c r="H51" s="502"/>
      <c r="I51" s="502"/>
      <c r="J51" s="437"/>
      <c r="K51" s="435"/>
      <c r="L51" s="435"/>
      <c r="M51" s="435"/>
      <c r="N51" s="435"/>
      <c r="O51" s="435"/>
      <c r="P51" s="435"/>
      <c r="Q51" s="435"/>
      <c r="R51" s="435"/>
      <c r="S51" s="436"/>
      <c r="T51" s="437"/>
      <c r="U51" s="435"/>
      <c r="V51" s="435"/>
      <c r="W51" s="435"/>
      <c r="X51" s="435"/>
      <c r="Y51" s="435"/>
      <c r="Z51" s="435"/>
      <c r="AA51" s="435"/>
      <c r="AB51" s="435"/>
      <c r="AC51" s="436"/>
      <c r="AD51" s="437"/>
      <c r="AE51" s="435"/>
      <c r="AF51" s="435"/>
      <c r="AG51" s="435"/>
      <c r="AH51" s="435"/>
      <c r="AI51" s="435"/>
      <c r="AJ51" s="435"/>
      <c r="AK51" s="435"/>
      <c r="AL51" s="435"/>
      <c r="AM51" s="436"/>
      <c r="AN51" s="440"/>
      <c r="AO51" s="438"/>
      <c r="AP51" s="438"/>
      <c r="AQ51" s="438"/>
      <c r="AR51" s="438"/>
      <c r="AS51" s="438"/>
      <c r="AT51" s="438"/>
      <c r="AU51" s="438"/>
      <c r="AV51" s="438"/>
      <c r="AW51" s="439"/>
      <c r="AX51" s="434"/>
      <c r="AY51" s="432"/>
      <c r="AZ51" s="432"/>
      <c r="BA51" s="432"/>
      <c r="BB51" s="432"/>
      <c r="BC51" s="432"/>
      <c r="BD51" s="432"/>
      <c r="BE51" s="432"/>
      <c r="BF51" s="432"/>
      <c r="BG51" s="433"/>
      <c r="BH51" s="41"/>
      <c r="BI51" s="475"/>
      <c r="BJ51" s="476"/>
      <c r="BK51" s="476"/>
      <c r="BL51" s="476"/>
      <c r="BM51" s="476"/>
      <c r="BN51" s="477"/>
      <c r="BO51" s="41"/>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row>
    <row r="52" spans="1:100" ht="15" customHeight="1" x14ac:dyDescent="0.25">
      <c r="A52" s="41"/>
      <c r="B52" s="309"/>
      <c r="C52" s="309"/>
      <c r="D52" s="310"/>
      <c r="E52" s="501"/>
      <c r="F52" s="502"/>
      <c r="G52" s="502"/>
      <c r="H52" s="502"/>
      <c r="I52" s="502"/>
      <c r="J52" s="437" t="str">
        <f ca="1">IF(AND('Mapa final'!$K$25="Media",'Mapa final'!$O$25="Mayor"),CONCATENATE("R",'Mapa final'!$A$25),"")</f>
        <v/>
      </c>
      <c r="K52" s="435"/>
      <c r="L52" s="435" t="str">
        <f ca="1">IF(AND('Mapa final'!$K$27="Media",'Mapa final'!$O$27="Mayor"),CONCATENATE("R",'Mapa final'!$A$27),"")</f>
        <v/>
      </c>
      <c r="M52" s="435"/>
      <c r="N52" s="435" t="str">
        <f ca="1">IF(AND('Mapa final'!$K$28="Media",'Mapa final'!$O$28="Mayor"),CONCATENATE("R",'Mapa final'!$A$28),"")</f>
        <v>R17</v>
      </c>
      <c r="O52" s="435"/>
      <c r="P52" s="435" t="str">
        <f ca="1">IF(AND('Mapa final'!$K$29="Media",'Mapa final'!$O$29="Mayor"),CONCATENATE("R",'Mapa final'!$A$29),"")</f>
        <v/>
      </c>
      <c r="Q52" s="435"/>
      <c r="R52" s="435" t="str">
        <f ca="1">IF(AND('Mapa final'!$K$30="Media",'Mapa final'!$O$30="Mayor"),CONCATENATE("R",'Mapa final'!$A$30),"")</f>
        <v/>
      </c>
      <c r="S52" s="436"/>
      <c r="T52" s="437" t="str">
        <f ca="1">IF(AND('Mapa final'!$K$25="Media",'Mapa final'!$O$25="Mayor"),CONCATENATE("R",'Mapa final'!$A$25),"")</f>
        <v/>
      </c>
      <c r="U52" s="435"/>
      <c r="V52" s="435" t="str">
        <f ca="1">IF(AND('Mapa final'!$K$27="Media",'Mapa final'!$O$27="Mayor"),CONCATENATE("R",'Mapa final'!$A$27),"")</f>
        <v/>
      </c>
      <c r="W52" s="435"/>
      <c r="X52" s="435" t="str">
        <f ca="1">IF(AND('Mapa final'!$K$28="Media",'Mapa final'!$O$28="Mayor"),CONCATENATE("R",'Mapa final'!$A$28),"")</f>
        <v>R17</v>
      </c>
      <c r="Y52" s="435"/>
      <c r="Z52" s="435" t="str">
        <f ca="1">IF(AND('Mapa final'!$K$29="Media",'Mapa final'!$O$29="Mayor"),CONCATENATE("R",'Mapa final'!$A$29),"")</f>
        <v/>
      </c>
      <c r="AA52" s="435"/>
      <c r="AB52" s="435" t="str">
        <f ca="1">IF(AND('Mapa final'!$K$30="Media",'Mapa final'!$O$30="Mayor"),CONCATENATE("R",'Mapa final'!$A$30),"")</f>
        <v/>
      </c>
      <c r="AC52" s="436"/>
      <c r="AD52" s="437" t="str">
        <f ca="1">IF(AND('Mapa final'!$K$25="Media",'Mapa final'!$O$25="Mayor"),CONCATENATE("R",'Mapa final'!$A$25),"")</f>
        <v/>
      </c>
      <c r="AE52" s="435"/>
      <c r="AF52" s="435" t="str">
        <f ca="1">IF(AND('Mapa final'!$K$27="Media",'Mapa final'!$O$27="Mayor"),CONCATENATE("R",'Mapa final'!$A$27),"")</f>
        <v/>
      </c>
      <c r="AG52" s="435"/>
      <c r="AH52" s="435" t="str">
        <f ca="1">IF(AND('Mapa final'!$K$28="Media",'Mapa final'!$O$28="Mayor"),CONCATENATE("R",'Mapa final'!$A$28),"")</f>
        <v>R17</v>
      </c>
      <c r="AI52" s="435"/>
      <c r="AJ52" s="435" t="str">
        <f ca="1">IF(AND('Mapa final'!$K$29="Media",'Mapa final'!$O$29="Mayor"),CONCATENATE("R",'Mapa final'!$A$29),"")</f>
        <v/>
      </c>
      <c r="AK52" s="435"/>
      <c r="AL52" s="435" t="str">
        <f ca="1">IF(AND('Mapa final'!$K$30="Media",'Mapa final'!$O$30="Mayor"),CONCATENATE("R",'Mapa final'!$A$30),"")</f>
        <v/>
      </c>
      <c r="AM52" s="436"/>
      <c r="AN52" s="440" t="str">
        <f ca="1">IF(AND('Mapa final'!$K$25="Media",'Mapa final'!$O$25="Mayor"),CONCATENATE("R",'Mapa final'!$A$25),"")</f>
        <v/>
      </c>
      <c r="AO52" s="438"/>
      <c r="AP52" s="438" t="str">
        <f ca="1">IF(AND('Mapa final'!$K$27="Media",'Mapa final'!$O$27="Mayor"),CONCATENATE("R",'Mapa final'!$A$27),"")</f>
        <v/>
      </c>
      <c r="AQ52" s="438"/>
      <c r="AR52" s="438" t="str">
        <f ca="1">IF(AND('Mapa final'!$K$28="Media",'Mapa final'!$O$28="Mayor"),CONCATENATE("R",'Mapa final'!$A$28),"")</f>
        <v>R17</v>
      </c>
      <c r="AS52" s="438"/>
      <c r="AT52" s="438" t="str">
        <f ca="1">IF(AND('Mapa final'!$K$29="Media",'Mapa final'!$O$29="Mayor"),CONCATENATE("R",'Mapa final'!$A$29),"")</f>
        <v/>
      </c>
      <c r="AU52" s="438"/>
      <c r="AV52" s="438" t="str">
        <f ca="1">IF(AND('Mapa final'!$K$30="Media",'Mapa final'!$O$30="Mayor"),CONCATENATE("R",'Mapa final'!$A$30),"")</f>
        <v/>
      </c>
      <c r="AW52" s="439"/>
      <c r="AX52" s="434" t="str">
        <f ca="1">IF(AND('Mapa final'!$K$25="Media",'Mapa final'!$O$25="Catastrófico"),CONCATENATE("R",'Mapa final'!$A$25),"")</f>
        <v/>
      </c>
      <c r="AY52" s="432"/>
      <c r="AZ52" s="432" t="str">
        <f ca="1">IF(AND('Mapa final'!$K$27="Media",'Mapa final'!$O$27="Catastrófico"),CONCATENATE("R",'Mapa final'!$A$27),"")</f>
        <v/>
      </c>
      <c r="BA52" s="432"/>
      <c r="BB52" s="432" t="str">
        <f ca="1">IF(AND('Mapa final'!$K$28="Media",'Mapa final'!$O$28="Catastrófico"),CONCATENATE("R",'Mapa final'!$A$28),"")</f>
        <v/>
      </c>
      <c r="BC52" s="432"/>
      <c r="BD52" s="432" t="str">
        <f ca="1">IF(AND('Mapa final'!$K$29="Media",'Mapa final'!$O$29="Catastrófico"),CONCATENATE("R",'Mapa final'!$A$29),"")</f>
        <v/>
      </c>
      <c r="BE52" s="432"/>
      <c r="BF52" s="432" t="str">
        <f ca="1">IF(AND('Mapa final'!$K$30="Media",'Mapa final'!$O$30="Catastrófico"),CONCATENATE("R",'Mapa final'!$A$30),"")</f>
        <v/>
      </c>
      <c r="BG52" s="433"/>
      <c r="BH52" s="41"/>
      <c r="BI52" s="475"/>
      <c r="BJ52" s="476"/>
      <c r="BK52" s="476"/>
      <c r="BL52" s="476"/>
      <c r="BM52" s="476"/>
      <c r="BN52" s="477"/>
      <c r="BO52" s="41"/>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row>
    <row r="53" spans="1:100" ht="15" customHeight="1" thickBot="1" x14ac:dyDescent="0.3">
      <c r="A53" s="41"/>
      <c r="B53" s="309"/>
      <c r="C53" s="309"/>
      <c r="D53" s="310"/>
      <c r="E53" s="501"/>
      <c r="F53" s="502"/>
      <c r="G53" s="502"/>
      <c r="H53" s="502"/>
      <c r="I53" s="502"/>
      <c r="J53" s="437"/>
      <c r="K53" s="435"/>
      <c r="L53" s="435"/>
      <c r="M53" s="435"/>
      <c r="N53" s="435"/>
      <c r="O53" s="435"/>
      <c r="P53" s="435"/>
      <c r="Q53" s="435"/>
      <c r="R53" s="435"/>
      <c r="S53" s="436"/>
      <c r="T53" s="437"/>
      <c r="U53" s="435"/>
      <c r="V53" s="435"/>
      <c r="W53" s="435"/>
      <c r="X53" s="435"/>
      <c r="Y53" s="435"/>
      <c r="Z53" s="435"/>
      <c r="AA53" s="435"/>
      <c r="AB53" s="435"/>
      <c r="AC53" s="436"/>
      <c r="AD53" s="437"/>
      <c r="AE53" s="435"/>
      <c r="AF53" s="435"/>
      <c r="AG53" s="435"/>
      <c r="AH53" s="435"/>
      <c r="AI53" s="435"/>
      <c r="AJ53" s="435"/>
      <c r="AK53" s="435"/>
      <c r="AL53" s="435"/>
      <c r="AM53" s="436"/>
      <c r="AN53" s="440"/>
      <c r="AO53" s="438"/>
      <c r="AP53" s="438"/>
      <c r="AQ53" s="438"/>
      <c r="AR53" s="438"/>
      <c r="AS53" s="438"/>
      <c r="AT53" s="438"/>
      <c r="AU53" s="438"/>
      <c r="AV53" s="438"/>
      <c r="AW53" s="439"/>
      <c r="AX53" s="434"/>
      <c r="AY53" s="432"/>
      <c r="AZ53" s="432"/>
      <c r="BA53" s="432"/>
      <c r="BB53" s="432"/>
      <c r="BC53" s="432"/>
      <c r="BD53" s="432"/>
      <c r="BE53" s="432"/>
      <c r="BF53" s="432"/>
      <c r="BG53" s="433"/>
      <c r="BH53" s="41"/>
      <c r="BI53" s="478"/>
      <c r="BJ53" s="479"/>
      <c r="BK53" s="479"/>
      <c r="BL53" s="479"/>
      <c r="BM53" s="479"/>
      <c r="BN53" s="480"/>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row>
    <row r="54" spans="1:100" ht="15" customHeight="1" x14ac:dyDescent="0.25">
      <c r="A54" s="41"/>
      <c r="B54" s="309"/>
      <c r="C54" s="309"/>
      <c r="D54" s="310"/>
      <c r="E54" s="501"/>
      <c r="F54" s="502"/>
      <c r="G54" s="502"/>
      <c r="H54" s="502"/>
      <c r="I54" s="502"/>
      <c r="J54" s="437" t="str">
        <f ca="1">IF(AND('Mapa final'!$K$31="Media",'Mapa final'!$O$31="Mayor"),CONCATENATE("R",'Mapa final'!$A$31),"")</f>
        <v/>
      </c>
      <c r="K54" s="435"/>
      <c r="L54" s="435" t="str">
        <f ca="1">IF(AND('Mapa final'!$K$32="Media",'Mapa final'!$O$32="Mayor"),CONCATENATE("R",'Mapa final'!$A$32),"")</f>
        <v>R21</v>
      </c>
      <c r="M54" s="435"/>
      <c r="N54" s="435" t="str">
        <f ca="1">IF(AND('Mapa final'!$K$33="Media",'Mapa final'!$O$33="Mayor"),CONCATENATE("R",'Mapa final'!$A$33),"")</f>
        <v/>
      </c>
      <c r="O54" s="435"/>
      <c r="P54" s="435" t="str">
        <f ca="1">IF(AND('Mapa final'!$K$34="Media",'Mapa final'!$O$34="Mayor"),CONCATENATE("R",'Mapa final'!$A$34),"")</f>
        <v/>
      </c>
      <c r="Q54" s="435"/>
      <c r="R54" s="435" t="str">
        <f ca="1">IF(AND('Mapa final'!$K$37="Media",'Mapa final'!$O$37="Mayor"),CONCATENATE("R",'Mapa final'!$A$37),"")</f>
        <v/>
      </c>
      <c r="S54" s="436"/>
      <c r="T54" s="437" t="str">
        <f ca="1">IF(AND('Mapa final'!$K$31="Media",'Mapa final'!$O$31="Mayor"),CONCATENATE("R",'Mapa final'!$A$31),"")</f>
        <v/>
      </c>
      <c r="U54" s="435"/>
      <c r="V54" s="435" t="str">
        <f ca="1">IF(AND('Mapa final'!$K$32="Media",'Mapa final'!$O$32="Mayor"),CONCATENATE("R",'Mapa final'!$A$32),"")</f>
        <v>R21</v>
      </c>
      <c r="W54" s="435"/>
      <c r="X54" s="435" t="str">
        <f ca="1">IF(AND('Mapa final'!$K$33="Media",'Mapa final'!$O$33="Mayor"),CONCATENATE("R",'Mapa final'!$A$33),"")</f>
        <v/>
      </c>
      <c r="Y54" s="435"/>
      <c r="Z54" s="435" t="str">
        <f ca="1">IF(AND('Mapa final'!$K$34="Media",'Mapa final'!$O$34="Mayor"),CONCATENATE("R",'Mapa final'!$A$34),"")</f>
        <v/>
      </c>
      <c r="AA54" s="435"/>
      <c r="AB54" s="435" t="str">
        <f ca="1">IF(AND('Mapa final'!$K$37="Media",'Mapa final'!$O$37="Mayor"),CONCATENATE("R",'Mapa final'!$A$37),"")</f>
        <v/>
      </c>
      <c r="AC54" s="436"/>
      <c r="AD54" s="437" t="str">
        <f ca="1">IF(AND('Mapa final'!$K$31="Media",'Mapa final'!$O$31="Mayor"),CONCATENATE("R",'Mapa final'!$A$31),"")</f>
        <v/>
      </c>
      <c r="AE54" s="435"/>
      <c r="AF54" s="435" t="str">
        <f ca="1">IF(AND('Mapa final'!$K$32="Media",'Mapa final'!$O$32="Mayor"),CONCATENATE("R",'Mapa final'!$A$32),"")</f>
        <v>R21</v>
      </c>
      <c r="AG54" s="435"/>
      <c r="AH54" s="435" t="str">
        <f ca="1">IF(AND('Mapa final'!$K$33="Media",'Mapa final'!$O$33="Mayor"),CONCATENATE("R",'Mapa final'!$A$33),"")</f>
        <v/>
      </c>
      <c r="AI54" s="435"/>
      <c r="AJ54" s="435" t="str">
        <f ca="1">IF(AND('Mapa final'!$K$34="Media",'Mapa final'!$O$34="Mayor"),CONCATENATE("R",'Mapa final'!$A$34),"")</f>
        <v/>
      </c>
      <c r="AK54" s="435"/>
      <c r="AL54" s="435" t="str">
        <f ca="1">IF(AND('Mapa final'!$K$37="Media",'Mapa final'!$O$37="Mayor"),CONCATENATE("R",'Mapa final'!$A$37),"")</f>
        <v/>
      </c>
      <c r="AM54" s="436"/>
      <c r="AN54" s="440" t="str">
        <f ca="1">IF(AND('Mapa final'!$K$31="Media",'Mapa final'!$O$31="Mayor"),CONCATENATE("R",'Mapa final'!$A$31),"")</f>
        <v/>
      </c>
      <c r="AO54" s="438"/>
      <c r="AP54" s="438" t="str">
        <f ca="1">IF(AND('Mapa final'!$K$32="Media",'Mapa final'!$O$32="Mayor"),CONCATENATE("R",'Mapa final'!$A$32),"")</f>
        <v>R21</v>
      </c>
      <c r="AQ54" s="438"/>
      <c r="AR54" s="438" t="str">
        <f ca="1">IF(AND('Mapa final'!$K$33="Media",'Mapa final'!$O$33="Mayor"),CONCATENATE("R",'Mapa final'!$A$33),"")</f>
        <v/>
      </c>
      <c r="AS54" s="438"/>
      <c r="AT54" s="438" t="str">
        <f ca="1">IF(AND('Mapa final'!$K$34="Media",'Mapa final'!$O$34="Mayor"),CONCATENATE("R",'Mapa final'!$A$34),"")</f>
        <v/>
      </c>
      <c r="AU54" s="438"/>
      <c r="AV54" s="438" t="str">
        <f ca="1">IF(AND('Mapa final'!$K$37="Media",'Mapa final'!$O$37="Mayor"),CONCATENATE("R",'Mapa final'!$A$37),"")</f>
        <v/>
      </c>
      <c r="AW54" s="439"/>
      <c r="AX54" s="434" t="str">
        <f ca="1">IF(AND('Mapa final'!$K$31="Media",'Mapa final'!$O$31="Catastrófico"),CONCATENATE("R",'Mapa final'!$A$31),"")</f>
        <v/>
      </c>
      <c r="AY54" s="432"/>
      <c r="AZ54" s="432" t="str">
        <f ca="1">IF(AND('Mapa final'!$K$32="Media",'Mapa final'!$O$32="Catastrófico"),CONCATENATE("R",'Mapa final'!$A$32),"")</f>
        <v/>
      </c>
      <c r="BA54" s="432"/>
      <c r="BB54" s="432" t="str">
        <f ca="1">IF(AND('Mapa final'!$K$33="Media",'Mapa final'!$O$33="Catastrófico"),CONCATENATE("R",'Mapa final'!$A$33),"")</f>
        <v/>
      </c>
      <c r="BC54" s="432"/>
      <c r="BD54" s="432" t="str">
        <f ca="1">IF(AND('Mapa final'!$K$34="Media",'Mapa final'!$O$34="Catastrófico"),CONCATENATE("R",'Mapa final'!$A$34),"")</f>
        <v/>
      </c>
      <c r="BE54" s="432"/>
      <c r="BF54" s="432" t="str">
        <f ca="1">IF(AND('Mapa final'!$K$37="Media",'Mapa final'!$O$37="Catastrófico"),CONCATENATE("R",'Mapa final'!$A$37),"")</f>
        <v/>
      </c>
      <c r="BG54" s="433"/>
      <c r="BH54" s="41"/>
      <c r="BI54" s="481" t="s">
        <v>75</v>
      </c>
      <c r="BJ54" s="482"/>
      <c r="BK54" s="482"/>
      <c r="BL54" s="482"/>
      <c r="BM54" s="482"/>
      <c r="BN54" s="483"/>
      <c r="BO54" s="41"/>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row>
    <row r="55" spans="1:100" ht="15" customHeight="1" x14ac:dyDescent="0.25">
      <c r="A55" s="41"/>
      <c r="B55" s="309"/>
      <c r="C55" s="309"/>
      <c r="D55" s="310"/>
      <c r="E55" s="501"/>
      <c r="F55" s="502"/>
      <c r="G55" s="502"/>
      <c r="H55" s="502"/>
      <c r="I55" s="502"/>
      <c r="J55" s="437"/>
      <c r="K55" s="435"/>
      <c r="L55" s="435"/>
      <c r="M55" s="435"/>
      <c r="N55" s="435"/>
      <c r="O55" s="435"/>
      <c r="P55" s="435"/>
      <c r="Q55" s="435"/>
      <c r="R55" s="435"/>
      <c r="S55" s="436"/>
      <c r="T55" s="437"/>
      <c r="U55" s="435"/>
      <c r="V55" s="435"/>
      <c r="W55" s="435"/>
      <c r="X55" s="435"/>
      <c r="Y55" s="435"/>
      <c r="Z55" s="435"/>
      <c r="AA55" s="435"/>
      <c r="AB55" s="435"/>
      <c r="AC55" s="436"/>
      <c r="AD55" s="437"/>
      <c r="AE55" s="435"/>
      <c r="AF55" s="435"/>
      <c r="AG55" s="435"/>
      <c r="AH55" s="435"/>
      <c r="AI55" s="435"/>
      <c r="AJ55" s="435"/>
      <c r="AK55" s="435"/>
      <c r="AL55" s="435"/>
      <c r="AM55" s="436"/>
      <c r="AN55" s="440"/>
      <c r="AO55" s="438"/>
      <c r="AP55" s="438"/>
      <c r="AQ55" s="438"/>
      <c r="AR55" s="438"/>
      <c r="AS55" s="438"/>
      <c r="AT55" s="438"/>
      <c r="AU55" s="438"/>
      <c r="AV55" s="438"/>
      <c r="AW55" s="439"/>
      <c r="AX55" s="434"/>
      <c r="AY55" s="432"/>
      <c r="AZ55" s="432"/>
      <c r="BA55" s="432"/>
      <c r="BB55" s="432"/>
      <c r="BC55" s="432"/>
      <c r="BD55" s="432"/>
      <c r="BE55" s="432"/>
      <c r="BF55" s="432"/>
      <c r="BG55" s="433"/>
      <c r="BH55" s="41"/>
      <c r="BI55" s="484"/>
      <c r="BJ55" s="485"/>
      <c r="BK55" s="485"/>
      <c r="BL55" s="485"/>
      <c r="BM55" s="485"/>
      <c r="BN55" s="486"/>
      <c r="BO55" s="41"/>
      <c r="BP55" s="41"/>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row>
    <row r="56" spans="1:100" ht="15" customHeight="1" x14ac:dyDescent="0.25">
      <c r="A56" s="41"/>
      <c r="B56" s="309"/>
      <c r="C56" s="309"/>
      <c r="D56" s="310"/>
      <c r="E56" s="501"/>
      <c r="F56" s="502"/>
      <c r="G56" s="502"/>
      <c r="H56" s="502"/>
      <c r="I56" s="502"/>
      <c r="J56" s="437" t="str">
        <f ca="1">IF(AND('Mapa final'!$K$40="Media",'Mapa final'!$O$40="Mayor"),CONCATENATE("R",'Mapa final'!$A$40),"")</f>
        <v/>
      </c>
      <c r="K56" s="435"/>
      <c r="L56" s="435" t="str">
        <f ca="1">IF(AND('Mapa final'!$K$41="Media",'Mapa final'!$O$41="Mayor"),CONCATENATE("R",'Mapa final'!$A$41),"")</f>
        <v>R26</v>
      </c>
      <c r="M56" s="435"/>
      <c r="N56" s="435" t="str">
        <f ca="1">IF(AND('Mapa final'!$K$42="Media",'Mapa final'!$O$42="Mayor"),CONCATENATE("R",'Mapa final'!$A$42),"")</f>
        <v>R27</v>
      </c>
      <c r="O56" s="435"/>
      <c r="P56" s="435" t="str">
        <f ca="1">IF(AND('Mapa final'!$K$44="Media",'Mapa final'!$O$44="Mayor"),CONCATENATE("R",'Mapa final'!$A$44),"")</f>
        <v/>
      </c>
      <c r="Q56" s="435"/>
      <c r="R56" s="435" t="str">
        <f ca="1">IF(AND('Mapa final'!$K$46="Media",'Mapa final'!$O$46="Mayor"),CONCATENATE("R",'Mapa final'!$A$46),"")</f>
        <v/>
      </c>
      <c r="S56" s="436"/>
      <c r="T56" s="437" t="str">
        <f ca="1">IF(AND('Mapa final'!$K$40="Media",'Mapa final'!$O$40="Mayor"),CONCATENATE("R",'Mapa final'!$A$40),"")</f>
        <v/>
      </c>
      <c r="U56" s="435"/>
      <c r="V56" s="435" t="str">
        <f ca="1">IF(AND('Mapa final'!$K$41="Media",'Mapa final'!$O$41="Mayor"),CONCATENATE("R",'Mapa final'!$A$41),"")</f>
        <v>R26</v>
      </c>
      <c r="W56" s="435"/>
      <c r="X56" s="435" t="str">
        <f ca="1">IF(AND('Mapa final'!$K$42="Media",'Mapa final'!$O$42="Mayor"),CONCATENATE("R",'Mapa final'!$A$42),"")</f>
        <v>R27</v>
      </c>
      <c r="Y56" s="435"/>
      <c r="Z56" s="435" t="str">
        <f ca="1">IF(AND('Mapa final'!$K$44="Media",'Mapa final'!$O$44="Mayor"),CONCATENATE("R",'Mapa final'!$A$44),"")</f>
        <v/>
      </c>
      <c r="AA56" s="435"/>
      <c r="AB56" s="435" t="str">
        <f ca="1">IF(AND('Mapa final'!$K$46="Media",'Mapa final'!$O$46="Mayor"),CONCATENATE("R",'Mapa final'!$A$46),"")</f>
        <v/>
      </c>
      <c r="AC56" s="436"/>
      <c r="AD56" s="437" t="str">
        <f ca="1">IF(AND('Mapa final'!$K$40="Media",'Mapa final'!$O$40="Mayor"),CONCATENATE("R",'Mapa final'!$A$40),"")</f>
        <v/>
      </c>
      <c r="AE56" s="435"/>
      <c r="AF56" s="435" t="str">
        <f ca="1">IF(AND('Mapa final'!$K$41="Media",'Mapa final'!$O$41="Mayor"),CONCATENATE("R",'Mapa final'!$A$41),"")</f>
        <v>R26</v>
      </c>
      <c r="AG56" s="435"/>
      <c r="AH56" s="435" t="str">
        <f ca="1">IF(AND('Mapa final'!$K$42="Media",'Mapa final'!$O$42="Mayor"),CONCATENATE("R",'Mapa final'!$A$42),"")</f>
        <v>R27</v>
      </c>
      <c r="AI56" s="435"/>
      <c r="AJ56" s="435" t="str">
        <f ca="1">IF(AND('Mapa final'!$K$44="Media",'Mapa final'!$O$44="Mayor"),CONCATENATE("R",'Mapa final'!$A$44),"")</f>
        <v/>
      </c>
      <c r="AK56" s="435"/>
      <c r="AL56" s="435" t="str">
        <f ca="1">IF(AND('Mapa final'!$K$46="Media",'Mapa final'!$O$46="Mayor"),CONCATENATE("R",'Mapa final'!$A$46),"")</f>
        <v/>
      </c>
      <c r="AM56" s="436"/>
      <c r="AN56" s="440" t="str">
        <f ca="1">IF(AND('Mapa final'!$K$40="Media",'Mapa final'!$O$40="Mayor"),CONCATENATE("R",'Mapa final'!$A$40),"")</f>
        <v/>
      </c>
      <c r="AO56" s="438"/>
      <c r="AP56" s="438" t="str">
        <f ca="1">IF(AND('Mapa final'!$K$41="Media",'Mapa final'!$O$41="Mayor"),CONCATENATE("R",'Mapa final'!$A$41),"")</f>
        <v>R26</v>
      </c>
      <c r="AQ56" s="438"/>
      <c r="AR56" s="438" t="str">
        <f ca="1">IF(AND('Mapa final'!$K$42="Media",'Mapa final'!$O$42="Mayor"),CONCATENATE("R",'Mapa final'!$A$42),"")</f>
        <v>R27</v>
      </c>
      <c r="AS56" s="438"/>
      <c r="AT56" s="438" t="str">
        <f ca="1">IF(AND('Mapa final'!$K$44="Media",'Mapa final'!$O$44="Mayor"),CONCATENATE("R",'Mapa final'!$A$44),"")</f>
        <v/>
      </c>
      <c r="AU56" s="438"/>
      <c r="AV56" s="438" t="str">
        <f ca="1">IF(AND('Mapa final'!$K$46="Media",'Mapa final'!$O$46="Mayor"),CONCATENATE("R",'Mapa final'!$A$46),"")</f>
        <v/>
      </c>
      <c r="AW56" s="439"/>
      <c r="AX56" s="434" t="str">
        <f ca="1">IF(AND('Mapa final'!$K$40="Media",'Mapa final'!$O$40="Catastrófico"),CONCATENATE("R",'Mapa final'!$A$40),"")</f>
        <v/>
      </c>
      <c r="AY56" s="432"/>
      <c r="AZ56" s="432" t="str">
        <f ca="1">IF(AND('Mapa final'!$K$41="Media",'Mapa final'!$O$41="Catastrófico"),CONCATENATE("R",'Mapa final'!$A$41),"")</f>
        <v/>
      </c>
      <c r="BA56" s="432"/>
      <c r="BB56" s="432" t="str">
        <f ca="1">IF(AND('Mapa final'!$K$42="Media",'Mapa final'!$O$42="Catastrófico"),CONCATENATE("R",'Mapa final'!$A$42),"")</f>
        <v/>
      </c>
      <c r="BC56" s="432"/>
      <c r="BD56" s="432" t="str">
        <f ca="1">IF(AND('Mapa final'!$K$44="Media",'Mapa final'!$O$44="Catastrófico"),CONCATENATE("R",'Mapa final'!$A$44),"")</f>
        <v/>
      </c>
      <c r="BE56" s="432"/>
      <c r="BF56" s="432" t="str">
        <f ca="1">IF(AND('Mapa final'!$K$46="Media",'Mapa final'!$O$46="Catastrófico"),CONCATENATE("R",'Mapa final'!$A$46),"")</f>
        <v/>
      </c>
      <c r="BG56" s="433"/>
      <c r="BH56" s="41"/>
      <c r="BI56" s="484"/>
      <c r="BJ56" s="485"/>
      <c r="BK56" s="485"/>
      <c r="BL56" s="485"/>
      <c r="BM56" s="485"/>
      <c r="BN56" s="486"/>
      <c r="BO56" s="41"/>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row>
    <row r="57" spans="1:100" ht="15" customHeight="1" x14ac:dyDescent="0.25">
      <c r="A57" s="41"/>
      <c r="B57" s="309"/>
      <c r="C57" s="309"/>
      <c r="D57" s="310"/>
      <c r="E57" s="501"/>
      <c r="F57" s="502"/>
      <c r="G57" s="502"/>
      <c r="H57" s="502"/>
      <c r="I57" s="502"/>
      <c r="J57" s="437"/>
      <c r="K57" s="435"/>
      <c r="L57" s="435"/>
      <c r="M57" s="435"/>
      <c r="N57" s="435"/>
      <c r="O57" s="435"/>
      <c r="P57" s="435"/>
      <c r="Q57" s="435"/>
      <c r="R57" s="435"/>
      <c r="S57" s="436"/>
      <c r="T57" s="437"/>
      <c r="U57" s="435"/>
      <c r="V57" s="435"/>
      <c r="W57" s="435"/>
      <c r="X57" s="435"/>
      <c r="Y57" s="435"/>
      <c r="Z57" s="435"/>
      <c r="AA57" s="435"/>
      <c r="AB57" s="435"/>
      <c r="AC57" s="436"/>
      <c r="AD57" s="437"/>
      <c r="AE57" s="435"/>
      <c r="AF57" s="435"/>
      <c r="AG57" s="435"/>
      <c r="AH57" s="435"/>
      <c r="AI57" s="435"/>
      <c r="AJ57" s="435"/>
      <c r="AK57" s="435"/>
      <c r="AL57" s="435"/>
      <c r="AM57" s="436"/>
      <c r="AN57" s="440"/>
      <c r="AO57" s="438"/>
      <c r="AP57" s="438"/>
      <c r="AQ57" s="438"/>
      <c r="AR57" s="438"/>
      <c r="AS57" s="438"/>
      <c r="AT57" s="438"/>
      <c r="AU57" s="438"/>
      <c r="AV57" s="438"/>
      <c r="AW57" s="439"/>
      <c r="AX57" s="434"/>
      <c r="AY57" s="432"/>
      <c r="AZ57" s="432"/>
      <c r="BA57" s="432"/>
      <c r="BB57" s="432"/>
      <c r="BC57" s="432"/>
      <c r="BD57" s="432"/>
      <c r="BE57" s="432"/>
      <c r="BF57" s="432"/>
      <c r="BG57" s="433"/>
      <c r="BH57" s="41"/>
      <c r="BI57" s="484"/>
      <c r="BJ57" s="485"/>
      <c r="BK57" s="485"/>
      <c r="BL57" s="485"/>
      <c r="BM57" s="485"/>
      <c r="BN57" s="486"/>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row>
    <row r="58" spans="1:100" ht="15" customHeight="1" x14ac:dyDescent="0.25">
      <c r="A58" s="41"/>
      <c r="B58" s="309"/>
      <c r="C58" s="309"/>
      <c r="D58" s="310"/>
      <c r="E58" s="501"/>
      <c r="F58" s="502"/>
      <c r="G58" s="502"/>
      <c r="H58" s="502"/>
      <c r="I58" s="502"/>
      <c r="J58" s="437" t="str">
        <f>IF(AND('Mapa final'!$K$47="Media",'Mapa final'!$O$47="Mayor"),CONCATENATE("R",'Mapa final'!$A$47),"")</f>
        <v/>
      </c>
      <c r="K58" s="435"/>
      <c r="L58" s="435" t="str">
        <f ca="1">IF(AND('Mapa final'!$K$48="Media",'Mapa final'!$O$48="Mayor"),CONCATENATE("R",'Mapa final'!$A$48),"")</f>
        <v/>
      </c>
      <c r="M58" s="435"/>
      <c r="N58" s="435" t="str">
        <f ca="1">IF(AND('Mapa final'!$K$50="Media",'Mapa final'!$O$50="Mayor"),CONCATENATE("R",'Mapa final'!$A$50),"")</f>
        <v/>
      </c>
      <c r="O58" s="435"/>
      <c r="P58" s="435" t="str">
        <f ca="1">IF(AND('Mapa final'!$K$52="Media",'Mapa final'!$O$52="Mayor"),CONCATENATE("R",'Mapa final'!$A$52),"")</f>
        <v>R33</v>
      </c>
      <c r="Q58" s="435"/>
      <c r="R58" s="435" t="str">
        <f ca="1">IF(AND('Mapa final'!$K$54="Media",'Mapa final'!$O$54="Mayor"),CONCATENATE("R",'Mapa final'!$A$54),"")</f>
        <v/>
      </c>
      <c r="S58" s="436"/>
      <c r="T58" s="437" t="str">
        <f>IF(AND('Mapa final'!$K$47="Media",'Mapa final'!$O$47="Mayor"),CONCATENATE("R",'Mapa final'!$A$47),"")</f>
        <v/>
      </c>
      <c r="U58" s="435"/>
      <c r="V58" s="435" t="str">
        <f ca="1">IF(AND('Mapa final'!$K$48="Media",'Mapa final'!$O$48="Mayor"),CONCATENATE("R",'Mapa final'!$A$48),"")</f>
        <v/>
      </c>
      <c r="W58" s="435"/>
      <c r="X58" s="435" t="str">
        <f ca="1">IF(AND('Mapa final'!$K$50="Media",'Mapa final'!$O$50="Mayor"),CONCATENATE("R",'Mapa final'!$A$50),"")</f>
        <v/>
      </c>
      <c r="Y58" s="435"/>
      <c r="Z58" s="435" t="str">
        <f ca="1">IF(AND('Mapa final'!$K$52="Media",'Mapa final'!$O$52="Mayor"),CONCATENATE("R",'Mapa final'!$A$52),"")</f>
        <v>R33</v>
      </c>
      <c r="AA58" s="435"/>
      <c r="AB58" s="435" t="str">
        <f ca="1">IF(AND('Mapa final'!$K$54="Media",'Mapa final'!$O$54="Mayor"),CONCATENATE("R",'Mapa final'!$A$54),"")</f>
        <v/>
      </c>
      <c r="AC58" s="436"/>
      <c r="AD58" s="437" t="str">
        <f>IF(AND('Mapa final'!$K$47="Media",'Mapa final'!$O$47="Mayor"),CONCATENATE("R",'Mapa final'!$A$47),"")</f>
        <v/>
      </c>
      <c r="AE58" s="435"/>
      <c r="AF58" s="435" t="str">
        <f ca="1">IF(AND('Mapa final'!$K$48="Media",'Mapa final'!$O$48="Mayor"),CONCATENATE("R",'Mapa final'!$A$48),"")</f>
        <v/>
      </c>
      <c r="AG58" s="435"/>
      <c r="AH58" s="435" t="str">
        <f ca="1">IF(AND('Mapa final'!$K$50="Media",'Mapa final'!$O$50="Mayor"),CONCATENATE("R",'Mapa final'!$A$50),"")</f>
        <v/>
      </c>
      <c r="AI58" s="435"/>
      <c r="AJ58" s="435" t="str">
        <f ca="1">IF(AND('Mapa final'!$K$52="Media",'Mapa final'!$O$52="Mayor"),CONCATENATE("R",'Mapa final'!$A$52),"")</f>
        <v>R33</v>
      </c>
      <c r="AK58" s="435"/>
      <c r="AL58" s="435" t="str">
        <f ca="1">IF(AND('Mapa final'!$K$54="Media",'Mapa final'!$O$54="Mayor"),CONCATENATE("R",'Mapa final'!$A$54),"")</f>
        <v/>
      </c>
      <c r="AM58" s="436"/>
      <c r="AN58" s="440" t="str">
        <f>IF(AND('Mapa final'!$K$47="Media",'Mapa final'!$O$47="Mayor"),CONCATENATE("R",'Mapa final'!$A$47),"")</f>
        <v/>
      </c>
      <c r="AO58" s="438"/>
      <c r="AP58" s="438" t="str">
        <f ca="1">IF(AND('Mapa final'!$K$48="Media",'Mapa final'!$O$48="Mayor"),CONCATENATE("R",'Mapa final'!$A$48),"")</f>
        <v/>
      </c>
      <c r="AQ58" s="438"/>
      <c r="AR58" s="438" t="str">
        <f ca="1">IF(AND('Mapa final'!$K$50="Media",'Mapa final'!$O$50="Mayor"),CONCATENATE("R",'Mapa final'!$A$50),"")</f>
        <v/>
      </c>
      <c r="AS58" s="438"/>
      <c r="AT58" s="438" t="str">
        <f ca="1">IF(AND('Mapa final'!$K$52="Media",'Mapa final'!$O$52="Mayor"),CONCATENATE("R",'Mapa final'!$A$52),"")</f>
        <v>R33</v>
      </c>
      <c r="AU58" s="438"/>
      <c r="AV58" s="438" t="str">
        <f ca="1">IF(AND('Mapa final'!$K$54="Media",'Mapa final'!$O$54="Mayor"),CONCATENATE("R",'Mapa final'!$A$54),"")</f>
        <v/>
      </c>
      <c r="AW58" s="439"/>
      <c r="AX58" s="434" t="str">
        <f>IF(AND('Mapa final'!$K$47="Media",'Mapa final'!$O$47="Catastrófico"),CONCATENATE("R",'Mapa final'!$A$47),"")</f>
        <v/>
      </c>
      <c r="AY58" s="432"/>
      <c r="AZ58" s="432" t="str">
        <f ca="1">IF(AND('Mapa final'!$K$48="Media",'Mapa final'!$O$48="Catastrófico"),CONCATENATE("R",'Mapa final'!$A$48),"")</f>
        <v/>
      </c>
      <c r="BA58" s="432"/>
      <c r="BB58" s="432" t="str">
        <f ca="1">IF(AND('Mapa final'!$K$50="Media",'Mapa final'!$O$50="Catastrófico"),CONCATENATE("R",'Mapa final'!$A$50),"")</f>
        <v/>
      </c>
      <c r="BC58" s="432"/>
      <c r="BD58" s="432" t="str">
        <f ca="1">IF(AND('Mapa final'!$K$52="Media",'Mapa final'!$O$52="Catastrófico"),CONCATENATE("R",'Mapa final'!$A$52),"")</f>
        <v/>
      </c>
      <c r="BE58" s="432"/>
      <c r="BF58" s="432" t="str">
        <f ca="1">IF(AND('Mapa final'!$K$54="Media",'Mapa final'!$O$54="Catastrófico"),CONCATENATE("R",'Mapa final'!$A$54),"")</f>
        <v/>
      </c>
      <c r="BG58" s="433"/>
      <c r="BH58" s="41"/>
      <c r="BI58" s="484"/>
      <c r="BJ58" s="485"/>
      <c r="BK58" s="485"/>
      <c r="BL58" s="485"/>
      <c r="BM58" s="485"/>
      <c r="BN58" s="486"/>
      <c r="BO58" s="41"/>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row>
    <row r="59" spans="1:100" ht="15" customHeight="1" x14ac:dyDescent="0.25">
      <c r="A59" s="41"/>
      <c r="B59" s="309"/>
      <c r="C59" s="309"/>
      <c r="D59" s="310"/>
      <c r="E59" s="501"/>
      <c r="F59" s="502"/>
      <c r="G59" s="502"/>
      <c r="H59" s="502"/>
      <c r="I59" s="502"/>
      <c r="J59" s="437"/>
      <c r="K59" s="435"/>
      <c r="L59" s="435"/>
      <c r="M59" s="435"/>
      <c r="N59" s="435"/>
      <c r="O59" s="435"/>
      <c r="P59" s="435"/>
      <c r="Q59" s="435"/>
      <c r="R59" s="435"/>
      <c r="S59" s="436"/>
      <c r="T59" s="437"/>
      <c r="U59" s="435"/>
      <c r="V59" s="435"/>
      <c r="W59" s="435"/>
      <c r="X59" s="435"/>
      <c r="Y59" s="435"/>
      <c r="Z59" s="435"/>
      <c r="AA59" s="435"/>
      <c r="AB59" s="435"/>
      <c r="AC59" s="436"/>
      <c r="AD59" s="437"/>
      <c r="AE59" s="435"/>
      <c r="AF59" s="435"/>
      <c r="AG59" s="435"/>
      <c r="AH59" s="435"/>
      <c r="AI59" s="435"/>
      <c r="AJ59" s="435"/>
      <c r="AK59" s="435"/>
      <c r="AL59" s="435"/>
      <c r="AM59" s="436"/>
      <c r="AN59" s="440"/>
      <c r="AO59" s="438"/>
      <c r="AP59" s="438"/>
      <c r="AQ59" s="438"/>
      <c r="AR59" s="438"/>
      <c r="AS59" s="438"/>
      <c r="AT59" s="438"/>
      <c r="AU59" s="438"/>
      <c r="AV59" s="438"/>
      <c r="AW59" s="439"/>
      <c r="AX59" s="434"/>
      <c r="AY59" s="432"/>
      <c r="AZ59" s="432"/>
      <c r="BA59" s="432"/>
      <c r="BB59" s="432"/>
      <c r="BC59" s="432"/>
      <c r="BD59" s="432"/>
      <c r="BE59" s="432"/>
      <c r="BF59" s="432"/>
      <c r="BG59" s="433"/>
      <c r="BH59" s="41"/>
      <c r="BI59" s="484"/>
      <c r="BJ59" s="485"/>
      <c r="BK59" s="485"/>
      <c r="BL59" s="485"/>
      <c r="BM59" s="485"/>
      <c r="BN59" s="486"/>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row>
    <row r="60" spans="1:100" ht="15" customHeight="1" x14ac:dyDescent="0.25">
      <c r="A60" s="41"/>
      <c r="B60" s="309"/>
      <c r="C60" s="309"/>
      <c r="D60" s="310"/>
      <c r="E60" s="501"/>
      <c r="F60" s="502"/>
      <c r="G60" s="502"/>
      <c r="H60" s="502"/>
      <c r="I60" s="502"/>
      <c r="J60" s="437" t="str">
        <f ca="1">IF(AND('Mapa final'!$K$56="Media",'Mapa final'!$O$56="Mayor"),CONCATENATE("R",'Mapa final'!$A$56),"")</f>
        <v/>
      </c>
      <c r="K60" s="435"/>
      <c r="L60" s="435" t="str">
        <f ca="1">IF(AND('Mapa final'!$K$58="Media",'Mapa final'!$O$58="Mayor"),CONCATENATE("R",'Mapa final'!$A$58),"")</f>
        <v/>
      </c>
      <c r="M60" s="435"/>
      <c r="N60" s="435" t="str">
        <f ca="1">IF(AND('Mapa final'!$K$61="Media",'Mapa final'!$O$61="Mayor"),CONCATENATE("R",'Mapa final'!$A$61),"")</f>
        <v/>
      </c>
      <c r="O60" s="435"/>
      <c r="P60" s="435" t="str">
        <f ca="1">IF(AND('Mapa final'!$K$63="Media",'Mapa final'!$O$63="Mayor"),CONCATENATE("R",'Mapa final'!$A$63),"")</f>
        <v/>
      </c>
      <c r="Q60" s="435"/>
      <c r="R60" s="435" t="str">
        <f ca="1">IF(AND('Mapa final'!$K$64="Media",'Mapa final'!$O$64="Mayor"),CONCATENATE("R",'Mapa final'!$A$64),"")</f>
        <v/>
      </c>
      <c r="S60" s="436"/>
      <c r="T60" s="437" t="str">
        <f ca="1">IF(AND('Mapa final'!$K$56="Media",'Mapa final'!$O$56="Mayor"),CONCATENATE("R",'Mapa final'!$A$56),"")</f>
        <v/>
      </c>
      <c r="U60" s="435"/>
      <c r="V60" s="435" t="str">
        <f ca="1">IF(AND('Mapa final'!$K$58="Media",'Mapa final'!$O$58="Mayor"),CONCATENATE("R",'Mapa final'!$A$58),"")</f>
        <v/>
      </c>
      <c r="W60" s="435"/>
      <c r="X60" s="435" t="str">
        <f ca="1">IF(AND('Mapa final'!$K$61="Media",'Mapa final'!$O$61="Mayor"),CONCATENATE("R",'Mapa final'!$A$61),"")</f>
        <v/>
      </c>
      <c r="Y60" s="435"/>
      <c r="Z60" s="435" t="str">
        <f ca="1">IF(AND('Mapa final'!$K$63="Media",'Mapa final'!$O$63="Mayor"),CONCATENATE("R",'Mapa final'!$A$63),"")</f>
        <v/>
      </c>
      <c r="AA60" s="435"/>
      <c r="AB60" s="435" t="str">
        <f ca="1">IF(AND('Mapa final'!$K$64="Media",'Mapa final'!$O$64="Mayor"),CONCATENATE("R",'Mapa final'!$A$64),"")</f>
        <v/>
      </c>
      <c r="AC60" s="436"/>
      <c r="AD60" s="437" t="str">
        <f ca="1">IF(AND('Mapa final'!$K$56="Media",'Mapa final'!$O$56="Mayor"),CONCATENATE("R",'Mapa final'!$A$56),"")</f>
        <v/>
      </c>
      <c r="AE60" s="435"/>
      <c r="AF60" s="435" t="str">
        <f ca="1">IF(AND('Mapa final'!$K$58="Media",'Mapa final'!$O$58="Mayor"),CONCATENATE("R",'Mapa final'!$A$58),"")</f>
        <v/>
      </c>
      <c r="AG60" s="435"/>
      <c r="AH60" s="435" t="str">
        <f ca="1">IF(AND('Mapa final'!$K$61="Media",'Mapa final'!$O$61="Mayor"),CONCATENATE("R",'Mapa final'!$A$61),"")</f>
        <v/>
      </c>
      <c r="AI60" s="435"/>
      <c r="AJ60" s="435" t="str">
        <f ca="1">IF(AND('Mapa final'!$K$63="Media",'Mapa final'!$O$63="Mayor"),CONCATENATE("R",'Mapa final'!$A$63),"")</f>
        <v/>
      </c>
      <c r="AK60" s="435"/>
      <c r="AL60" s="435" t="str">
        <f ca="1">IF(AND('Mapa final'!$K$64="Media",'Mapa final'!$O$64="Mayor"),CONCATENATE("R",'Mapa final'!$A$64),"")</f>
        <v/>
      </c>
      <c r="AM60" s="436"/>
      <c r="AN60" s="440" t="str">
        <f ca="1">IF(AND('Mapa final'!$K$56="Media",'Mapa final'!$O$56="Mayor"),CONCATENATE("R",'Mapa final'!$A$56),"")</f>
        <v/>
      </c>
      <c r="AO60" s="438"/>
      <c r="AP60" s="438" t="str">
        <f ca="1">IF(AND('Mapa final'!$K$58="Media",'Mapa final'!$O$58="Mayor"),CONCATENATE("R",'Mapa final'!$A$58),"")</f>
        <v/>
      </c>
      <c r="AQ60" s="438"/>
      <c r="AR60" s="438" t="str">
        <f ca="1">IF(AND('Mapa final'!$K$61="Media",'Mapa final'!$O$61="Mayor"),CONCATENATE("R",'Mapa final'!$A$61),"")</f>
        <v/>
      </c>
      <c r="AS60" s="438"/>
      <c r="AT60" s="438" t="str">
        <f ca="1">IF(AND('Mapa final'!$K$63="Media",'Mapa final'!$O$63="Mayor"),CONCATENATE("R",'Mapa final'!$A$63),"")</f>
        <v/>
      </c>
      <c r="AU60" s="438"/>
      <c r="AV60" s="438" t="str">
        <f ca="1">IF(AND('Mapa final'!$K$64="Media",'Mapa final'!$O$64="Mayor"),CONCATENATE("R",'Mapa final'!$A$64),"")</f>
        <v/>
      </c>
      <c r="AW60" s="439"/>
      <c r="AX60" s="434" t="str">
        <f ca="1">IF(AND('Mapa final'!$K$56="Media",'Mapa final'!$O$56="Catastrófico"),CONCATENATE("R",'Mapa final'!$A$56),"")</f>
        <v/>
      </c>
      <c r="AY60" s="432"/>
      <c r="AZ60" s="432" t="str">
        <f ca="1">IF(AND('Mapa final'!$K$58="Media",'Mapa final'!$O$58="Catastrófico"),CONCATENATE("R",'Mapa final'!$A$58),"")</f>
        <v/>
      </c>
      <c r="BA60" s="432"/>
      <c r="BB60" s="432" t="str">
        <f ca="1">IF(AND('Mapa final'!$K$61="Media",'Mapa final'!$O$61="Catastrófico"),CONCATENATE("R",'Mapa final'!$A$61),"")</f>
        <v/>
      </c>
      <c r="BC60" s="432"/>
      <c r="BD60" s="432" t="str">
        <f ca="1">IF(AND('Mapa final'!$K$63="Media",'Mapa final'!$O$63="Catastrófico"),CONCATENATE("R",'Mapa final'!$A$63),"")</f>
        <v/>
      </c>
      <c r="BE60" s="432"/>
      <c r="BF60" s="432" t="str">
        <f ca="1">IF(AND('Mapa final'!$K$64="Media",'Mapa final'!$O$64="Catastrófico"),CONCATENATE("R",'Mapa final'!$A$64),"")</f>
        <v/>
      </c>
      <c r="BG60" s="433"/>
      <c r="BH60" s="41"/>
      <c r="BI60" s="484"/>
      <c r="BJ60" s="485"/>
      <c r="BK60" s="485"/>
      <c r="BL60" s="485"/>
      <c r="BM60" s="485"/>
      <c r="BN60" s="486"/>
      <c r="BO60" s="41"/>
      <c r="BP60" s="41"/>
      <c r="BQ60" s="41"/>
      <c r="BR60" s="41"/>
      <c r="BS60" s="41"/>
      <c r="BT60" s="41"/>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row>
    <row r="61" spans="1:100" ht="15" customHeight="1" x14ac:dyDescent="0.25">
      <c r="A61" s="41"/>
      <c r="B61" s="309"/>
      <c r="C61" s="309"/>
      <c r="D61" s="310"/>
      <c r="E61" s="501"/>
      <c r="F61" s="502"/>
      <c r="G61" s="502"/>
      <c r="H61" s="502"/>
      <c r="I61" s="502"/>
      <c r="J61" s="437"/>
      <c r="K61" s="435"/>
      <c r="L61" s="435"/>
      <c r="M61" s="435"/>
      <c r="N61" s="435"/>
      <c r="O61" s="435"/>
      <c r="P61" s="435"/>
      <c r="Q61" s="435"/>
      <c r="R61" s="435"/>
      <c r="S61" s="436"/>
      <c r="T61" s="437"/>
      <c r="U61" s="435"/>
      <c r="V61" s="435"/>
      <c r="W61" s="435"/>
      <c r="X61" s="435"/>
      <c r="Y61" s="435"/>
      <c r="Z61" s="435"/>
      <c r="AA61" s="435"/>
      <c r="AB61" s="435"/>
      <c r="AC61" s="436"/>
      <c r="AD61" s="437"/>
      <c r="AE61" s="435"/>
      <c r="AF61" s="435"/>
      <c r="AG61" s="435"/>
      <c r="AH61" s="435"/>
      <c r="AI61" s="435"/>
      <c r="AJ61" s="435"/>
      <c r="AK61" s="435"/>
      <c r="AL61" s="435"/>
      <c r="AM61" s="436"/>
      <c r="AN61" s="440"/>
      <c r="AO61" s="438"/>
      <c r="AP61" s="438"/>
      <c r="AQ61" s="438"/>
      <c r="AR61" s="438"/>
      <c r="AS61" s="438"/>
      <c r="AT61" s="438"/>
      <c r="AU61" s="438"/>
      <c r="AV61" s="438"/>
      <c r="AW61" s="439"/>
      <c r="AX61" s="434"/>
      <c r="AY61" s="432"/>
      <c r="AZ61" s="432"/>
      <c r="BA61" s="432"/>
      <c r="BB61" s="432"/>
      <c r="BC61" s="432"/>
      <c r="BD61" s="432"/>
      <c r="BE61" s="432"/>
      <c r="BF61" s="432"/>
      <c r="BG61" s="433"/>
      <c r="BH61" s="41"/>
      <c r="BI61" s="484"/>
      <c r="BJ61" s="485"/>
      <c r="BK61" s="485"/>
      <c r="BL61" s="485"/>
      <c r="BM61" s="485"/>
      <c r="BN61" s="486"/>
      <c r="BO61" s="41"/>
      <c r="BP61" s="41"/>
      <c r="BQ61" s="41"/>
      <c r="BR61" s="41"/>
      <c r="BS61" s="41"/>
      <c r="BT61" s="41"/>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row>
    <row r="62" spans="1:100" ht="15" customHeight="1" x14ac:dyDescent="0.25">
      <c r="A62" s="41"/>
      <c r="B62" s="309"/>
      <c r="C62" s="309"/>
      <c r="D62" s="310"/>
      <c r="E62" s="501"/>
      <c r="F62" s="502"/>
      <c r="G62" s="502"/>
      <c r="H62" s="502"/>
      <c r="I62" s="502"/>
      <c r="J62" s="437" t="str">
        <f ca="1">IF(AND('Mapa final'!$K$65="Media",'Mapa final'!$O$65="Mayor"),CONCATENATE("R",'Mapa final'!$A$65),"")</f>
        <v>R40</v>
      </c>
      <c r="K62" s="435"/>
      <c r="L62" s="435" t="str">
        <f ca="1">IF(AND('Mapa final'!$K$68="Media",'Mapa final'!$O$68="Mayor"),CONCATENATE("R",'Mapa final'!$A$68),"")</f>
        <v/>
      </c>
      <c r="M62" s="435"/>
      <c r="N62" s="435" t="str">
        <f ca="1">IF(AND('Mapa final'!$K$71="Media",'Mapa final'!$O$71="Mayor"),CONCATENATE("R",'Mapa final'!$A$71),"")</f>
        <v>R42</v>
      </c>
      <c r="O62" s="435"/>
      <c r="P62" s="435" t="str">
        <f ca="1">IF(AND('Mapa final'!$K$72="Media",'Mapa final'!$O$72="Mayor"),CONCATENATE("R",'Mapa final'!$A$72),"")</f>
        <v/>
      </c>
      <c r="Q62" s="435"/>
      <c r="R62" s="435" t="str">
        <f ca="1">IF(AND('Mapa final'!$K$73="Media",'Mapa final'!$O$73="Mayor"),CONCATENATE("R",'Mapa final'!$A$73),"")</f>
        <v/>
      </c>
      <c r="S62" s="436"/>
      <c r="T62" s="437" t="str">
        <f ca="1">IF(AND('Mapa final'!$K$65="Media",'Mapa final'!$O$65="Mayor"),CONCATENATE("R",'Mapa final'!$A$65),"")</f>
        <v>R40</v>
      </c>
      <c r="U62" s="435"/>
      <c r="V62" s="435" t="str">
        <f ca="1">IF(AND('Mapa final'!$K$68="Media",'Mapa final'!$O$68="Mayor"),CONCATENATE("R",'Mapa final'!$A$68),"")</f>
        <v/>
      </c>
      <c r="W62" s="435"/>
      <c r="X62" s="435" t="str">
        <f ca="1">IF(AND('Mapa final'!$K$71="Media",'Mapa final'!$O$71="Mayor"),CONCATENATE("R",'Mapa final'!$A$71),"")</f>
        <v>R42</v>
      </c>
      <c r="Y62" s="435"/>
      <c r="Z62" s="435" t="str">
        <f ca="1">IF(AND('Mapa final'!$K$72="Media",'Mapa final'!$O$72="Mayor"),CONCATENATE("R",'Mapa final'!$A$72),"")</f>
        <v/>
      </c>
      <c r="AA62" s="435"/>
      <c r="AB62" s="435" t="str">
        <f ca="1">IF(AND('Mapa final'!$K$73="Media",'Mapa final'!$O$73="Mayor"),CONCATENATE("R",'Mapa final'!$A$73),"")</f>
        <v/>
      </c>
      <c r="AC62" s="436"/>
      <c r="AD62" s="437" t="str">
        <f ca="1">IF(AND('Mapa final'!$K$65="Media",'Mapa final'!$O$65="Mayor"),CONCATENATE("R",'Mapa final'!$A$65),"")</f>
        <v>R40</v>
      </c>
      <c r="AE62" s="435"/>
      <c r="AF62" s="435" t="str">
        <f ca="1">IF(AND('Mapa final'!$K$68="Media",'Mapa final'!$O$68="Mayor"),CONCATENATE("R",'Mapa final'!$A$68),"")</f>
        <v/>
      </c>
      <c r="AG62" s="435"/>
      <c r="AH62" s="435" t="str">
        <f ca="1">IF(AND('Mapa final'!$K$71="Media",'Mapa final'!$O$71="Mayor"),CONCATENATE("R",'Mapa final'!$A$71),"")</f>
        <v>R42</v>
      </c>
      <c r="AI62" s="435"/>
      <c r="AJ62" s="435" t="str">
        <f ca="1">IF(AND('Mapa final'!$K$72="Media",'Mapa final'!$O$72="Mayor"),CONCATENATE("R",'Mapa final'!$A$72),"")</f>
        <v/>
      </c>
      <c r="AK62" s="435"/>
      <c r="AL62" s="435" t="str">
        <f ca="1">IF(AND('Mapa final'!$K$73="Media",'Mapa final'!$O$73="Mayor"),CONCATENATE("R",'Mapa final'!$A$73),"")</f>
        <v/>
      </c>
      <c r="AM62" s="436"/>
      <c r="AN62" s="440" t="str">
        <f ca="1">IF(AND('Mapa final'!$K$65="Media",'Mapa final'!$O$65="Mayor"),CONCATENATE("R",'Mapa final'!$A$65),"")</f>
        <v>R40</v>
      </c>
      <c r="AO62" s="438"/>
      <c r="AP62" s="438" t="str">
        <f ca="1">IF(AND('Mapa final'!$K$68="Media",'Mapa final'!$O$68="Mayor"),CONCATENATE("R",'Mapa final'!$A$68),"")</f>
        <v/>
      </c>
      <c r="AQ62" s="438"/>
      <c r="AR62" s="438" t="str">
        <f ca="1">IF(AND('Mapa final'!$K$71="Media",'Mapa final'!$O$71="Mayor"),CONCATENATE("R",'Mapa final'!$A$71),"")</f>
        <v>R42</v>
      </c>
      <c r="AS62" s="438"/>
      <c r="AT62" s="438" t="str">
        <f ca="1">IF(AND('Mapa final'!$K$72="Media",'Mapa final'!$O$72="Mayor"),CONCATENATE("R",'Mapa final'!$A$72),"")</f>
        <v/>
      </c>
      <c r="AU62" s="438"/>
      <c r="AV62" s="438" t="str">
        <f ca="1">IF(AND('Mapa final'!$K$73="Media",'Mapa final'!$O$73="Mayor"),CONCATENATE("R",'Mapa final'!$A$73),"")</f>
        <v/>
      </c>
      <c r="AW62" s="439"/>
      <c r="AX62" s="434" t="str">
        <f ca="1">IF(AND('Mapa final'!$K$65="Media",'Mapa final'!$O$65="Catastrófico"),CONCATENATE("R",'Mapa final'!$A$65),"")</f>
        <v/>
      </c>
      <c r="AY62" s="432"/>
      <c r="AZ62" s="432" t="str">
        <f ca="1">IF(AND('Mapa final'!$K$68="Media",'Mapa final'!$O$68="Catastrófico"),CONCATENATE("R",'Mapa final'!$A$68),"")</f>
        <v/>
      </c>
      <c r="BA62" s="432"/>
      <c r="BB62" s="432" t="str">
        <f ca="1">IF(AND('Mapa final'!$K$71="Media",'Mapa final'!$O$71="Catastrófico"),CONCATENATE("R",'Mapa final'!$A$71),"")</f>
        <v/>
      </c>
      <c r="BC62" s="432"/>
      <c r="BD62" s="432" t="str">
        <f ca="1">IF(AND('Mapa final'!$K$72="Media",'Mapa final'!$O$72="Catastrófico"),CONCATENATE("R",'Mapa final'!$A$72),"")</f>
        <v/>
      </c>
      <c r="BE62" s="432"/>
      <c r="BF62" s="432" t="str">
        <f ca="1">IF(AND('Mapa final'!$K$73="Media",'Mapa final'!$O$73="Catastrófico"),CONCATENATE("R",'Mapa final'!$A$73),"")</f>
        <v/>
      </c>
      <c r="BG62" s="433"/>
      <c r="BH62" s="41"/>
      <c r="BI62" s="484"/>
      <c r="BJ62" s="485"/>
      <c r="BK62" s="485"/>
      <c r="BL62" s="485"/>
      <c r="BM62" s="485"/>
      <c r="BN62" s="486"/>
      <c r="BO62" s="41"/>
      <c r="BP62" s="41"/>
      <c r="BQ62" s="41"/>
      <c r="BR62" s="41"/>
      <c r="BS62" s="41"/>
      <c r="BT62" s="41"/>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row>
    <row r="63" spans="1:100" ht="15" customHeight="1" x14ac:dyDescent="0.25">
      <c r="A63" s="41"/>
      <c r="B63" s="309"/>
      <c r="C63" s="309"/>
      <c r="D63" s="310"/>
      <c r="E63" s="501"/>
      <c r="F63" s="502"/>
      <c r="G63" s="502"/>
      <c r="H63" s="502"/>
      <c r="I63" s="502"/>
      <c r="J63" s="437"/>
      <c r="K63" s="435"/>
      <c r="L63" s="435"/>
      <c r="M63" s="435"/>
      <c r="N63" s="435"/>
      <c r="O63" s="435"/>
      <c r="P63" s="435"/>
      <c r="Q63" s="435"/>
      <c r="R63" s="435"/>
      <c r="S63" s="436"/>
      <c r="T63" s="437"/>
      <c r="U63" s="435"/>
      <c r="V63" s="435"/>
      <c r="W63" s="435"/>
      <c r="X63" s="435"/>
      <c r="Y63" s="435"/>
      <c r="Z63" s="435"/>
      <c r="AA63" s="435"/>
      <c r="AB63" s="435"/>
      <c r="AC63" s="436"/>
      <c r="AD63" s="437"/>
      <c r="AE63" s="435"/>
      <c r="AF63" s="435"/>
      <c r="AG63" s="435"/>
      <c r="AH63" s="435"/>
      <c r="AI63" s="435"/>
      <c r="AJ63" s="435"/>
      <c r="AK63" s="435"/>
      <c r="AL63" s="435"/>
      <c r="AM63" s="436"/>
      <c r="AN63" s="440"/>
      <c r="AO63" s="438"/>
      <c r="AP63" s="438"/>
      <c r="AQ63" s="438"/>
      <c r="AR63" s="438"/>
      <c r="AS63" s="438"/>
      <c r="AT63" s="438"/>
      <c r="AU63" s="438"/>
      <c r="AV63" s="438"/>
      <c r="AW63" s="439"/>
      <c r="AX63" s="434"/>
      <c r="AY63" s="432"/>
      <c r="AZ63" s="432"/>
      <c r="BA63" s="432"/>
      <c r="BB63" s="432"/>
      <c r="BC63" s="432"/>
      <c r="BD63" s="432"/>
      <c r="BE63" s="432"/>
      <c r="BF63" s="432"/>
      <c r="BG63" s="433"/>
      <c r="BH63" s="41"/>
      <c r="BI63" s="484"/>
      <c r="BJ63" s="485"/>
      <c r="BK63" s="485"/>
      <c r="BL63" s="485"/>
      <c r="BM63" s="485"/>
      <c r="BN63" s="486"/>
      <c r="BO63" s="41"/>
      <c r="BP63" s="41"/>
      <c r="BQ63" s="41"/>
      <c r="BR63" s="41"/>
      <c r="BS63" s="41"/>
      <c r="BT63" s="4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row>
    <row r="64" spans="1:100" ht="15" customHeight="1" x14ac:dyDescent="0.25">
      <c r="A64" s="41"/>
      <c r="B64" s="309"/>
      <c r="C64" s="309"/>
      <c r="D64" s="310"/>
      <c r="E64" s="501"/>
      <c r="F64" s="502"/>
      <c r="G64" s="502"/>
      <c r="H64" s="502"/>
      <c r="I64" s="502"/>
      <c r="J64" s="437" t="str">
        <f ca="1">IF(AND('Mapa final'!$K$74="Media",'Mapa final'!$O$74="Mayor"),CONCATENATE("R",'Mapa final'!$A$74),"")</f>
        <v/>
      </c>
      <c r="K64" s="435"/>
      <c r="L64" s="435" t="str">
        <f ca="1">IF(AND('Mapa final'!$K$75="Media",'Mapa final'!$O$75="Mayor"),CONCATENATE("R",'Mapa final'!$A$75),"")</f>
        <v/>
      </c>
      <c r="M64" s="435"/>
      <c r="N64" s="435" t="e">
        <f>IF(AND('Mapa final'!#REF!="Media",'Mapa final'!#REF!="Mayor"),CONCATENATE("R",'Mapa final'!#REF!),"")</f>
        <v>#REF!</v>
      </c>
      <c r="O64" s="435"/>
      <c r="P64" s="435" t="str">
        <f>IF(AND('Mapa final'!$K$76="Media",'Mapa final'!$O$76="Mayor"),CONCATENATE("R",'Mapa final'!$A$76),"")</f>
        <v/>
      </c>
      <c r="Q64" s="435"/>
      <c r="R64" s="435" t="str">
        <f>IF(AND('Mapa final'!$K$79="Media",'Mapa final'!$O$79="Mayor"),CONCATENATE("R",'Mapa final'!$A$79),"")</f>
        <v/>
      </c>
      <c r="S64" s="436"/>
      <c r="T64" s="437" t="str">
        <f ca="1">IF(AND('Mapa final'!$K$74="Media",'Mapa final'!$O$74="Mayor"),CONCATENATE("R",'Mapa final'!$A$74),"")</f>
        <v/>
      </c>
      <c r="U64" s="435"/>
      <c r="V64" s="435" t="str">
        <f ca="1">IF(AND('Mapa final'!$K$75="Media",'Mapa final'!$O$75="Mayor"),CONCATENATE("R",'Mapa final'!$A$75),"")</f>
        <v/>
      </c>
      <c r="W64" s="435"/>
      <c r="X64" s="435" t="e">
        <f>IF(AND('Mapa final'!#REF!="Media",'Mapa final'!#REF!="Mayor"),CONCATENATE("R",'Mapa final'!#REF!),"")</f>
        <v>#REF!</v>
      </c>
      <c r="Y64" s="435"/>
      <c r="Z64" s="435" t="str">
        <f>IF(AND('Mapa final'!$K$76="Media",'Mapa final'!$O$76="Mayor"),CONCATENATE("R",'Mapa final'!$A$76),"")</f>
        <v/>
      </c>
      <c r="AA64" s="435"/>
      <c r="AB64" s="435" t="str">
        <f>IF(AND('Mapa final'!$K$79="Media",'Mapa final'!$O$79="Mayor"),CONCATENATE("R",'Mapa final'!$A$79),"")</f>
        <v/>
      </c>
      <c r="AC64" s="436"/>
      <c r="AD64" s="437" t="str">
        <f ca="1">IF(AND('Mapa final'!$K$74="Media",'Mapa final'!$O$74="Mayor"),CONCATENATE("R",'Mapa final'!$A$74),"")</f>
        <v/>
      </c>
      <c r="AE64" s="435"/>
      <c r="AF64" s="435" t="str">
        <f ca="1">IF(AND('Mapa final'!$K$75="Media",'Mapa final'!$O$75="Mayor"),CONCATENATE("R",'Mapa final'!$A$75),"")</f>
        <v/>
      </c>
      <c r="AG64" s="435"/>
      <c r="AH64" s="435" t="e">
        <f>IF(AND('Mapa final'!#REF!="Media",'Mapa final'!#REF!="Mayor"),CONCATENATE("R",'Mapa final'!#REF!),"")</f>
        <v>#REF!</v>
      </c>
      <c r="AI64" s="435"/>
      <c r="AJ64" s="435" t="str">
        <f>IF(AND('Mapa final'!$K$76="Media",'Mapa final'!$O$76="Mayor"),CONCATENATE("R",'Mapa final'!$A$76),"")</f>
        <v/>
      </c>
      <c r="AK64" s="435"/>
      <c r="AL64" s="435" t="str">
        <f>IF(AND('Mapa final'!$K$79="Media",'Mapa final'!$O$79="Mayor"),CONCATENATE("R",'Mapa final'!$A$79),"")</f>
        <v/>
      </c>
      <c r="AM64" s="436"/>
      <c r="AN64" s="440" t="str">
        <f ca="1">IF(AND('Mapa final'!$K$74="Media",'Mapa final'!$O$74="Mayor"),CONCATENATE("R",'Mapa final'!$A$74),"")</f>
        <v/>
      </c>
      <c r="AO64" s="438"/>
      <c r="AP64" s="438" t="str">
        <f ca="1">IF(AND('Mapa final'!$K$75="Media",'Mapa final'!$O$75="Mayor"),CONCATENATE("R",'Mapa final'!$A$75),"")</f>
        <v/>
      </c>
      <c r="AQ64" s="438"/>
      <c r="AR64" s="438" t="e">
        <f>IF(AND('Mapa final'!#REF!="Media",'Mapa final'!#REF!="Mayor"),CONCATENATE("R",'Mapa final'!#REF!),"")</f>
        <v>#REF!</v>
      </c>
      <c r="AS64" s="438"/>
      <c r="AT64" s="438" t="str">
        <f>IF(AND('Mapa final'!$K$76="Media",'Mapa final'!$O$76="Mayor"),CONCATENATE("R",'Mapa final'!$A$76),"")</f>
        <v/>
      </c>
      <c r="AU64" s="438"/>
      <c r="AV64" s="438" t="str">
        <f>IF(AND('Mapa final'!$K$79="Media",'Mapa final'!$O$79="Mayor"),CONCATENATE("R",'Mapa final'!$A$79),"")</f>
        <v/>
      </c>
      <c r="AW64" s="439"/>
      <c r="AX64" s="434" t="str">
        <f ca="1">IF(AND('Mapa final'!$K$74="Media",'Mapa final'!$O$74="Catastrófico"),CONCATENATE("R",'Mapa final'!$A$74),"")</f>
        <v/>
      </c>
      <c r="AY64" s="432"/>
      <c r="AZ64" s="432" t="str">
        <f ca="1">IF(AND('Mapa final'!$K$75="Media",'Mapa final'!$O$75="Catastrófico"),CONCATENATE("R",'Mapa final'!$A$75),"")</f>
        <v/>
      </c>
      <c r="BA64" s="432"/>
      <c r="BB64" s="432" t="e">
        <f>IF(AND('Mapa final'!#REF!="Media",'Mapa final'!#REF!="Catastrófico"),CONCATENATE("R",'Mapa final'!#REF!),"")</f>
        <v>#REF!</v>
      </c>
      <c r="BC64" s="432"/>
      <c r="BD64" s="432" t="str">
        <f>IF(AND('Mapa final'!$K$76="Media",'Mapa final'!$O$76="Catastrófico"),CONCATENATE("R",'Mapa final'!$A$76),"")</f>
        <v/>
      </c>
      <c r="BE64" s="432"/>
      <c r="BF64" s="432" t="str">
        <f>IF(AND('Mapa final'!$K$79="Media",'Mapa final'!$O$79="Catastrófico"),CONCATENATE("R",'Mapa final'!$A$79),"")</f>
        <v/>
      </c>
      <c r="BG64" s="433"/>
      <c r="BH64" s="41"/>
      <c r="BI64" s="484"/>
      <c r="BJ64" s="485"/>
      <c r="BK64" s="485"/>
      <c r="BL64" s="485"/>
      <c r="BM64" s="485"/>
      <c r="BN64" s="486"/>
      <c r="BO64" s="41"/>
      <c r="BP64" s="41"/>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row>
    <row r="65" spans="1:100" ht="15.75" customHeight="1" thickBot="1" x14ac:dyDescent="0.3">
      <c r="A65" s="41"/>
      <c r="B65" s="309"/>
      <c r="C65" s="309"/>
      <c r="D65" s="310"/>
      <c r="E65" s="503"/>
      <c r="F65" s="504"/>
      <c r="G65" s="504"/>
      <c r="H65" s="504"/>
      <c r="I65" s="504"/>
      <c r="J65" s="447"/>
      <c r="K65" s="448"/>
      <c r="L65" s="448"/>
      <c r="M65" s="448"/>
      <c r="N65" s="448"/>
      <c r="O65" s="448"/>
      <c r="P65" s="448"/>
      <c r="Q65" s="448"/>
      <c r="R65" s="448"/>
      <c r="S65" s="449"/>
      <c r="T65" s="447"/>
      <c r="U65" s="448"/>
      <c r="V65" s="448"/>
      <c r="W65" s="448"/>
      <c r="X65" s="448"/>
      <c r="Y65" s="448"/>
      <c r="Z65" s="448"/>
      <c r="AA65" s="448"/>
      <c r="AB65" s="448"/>
      <c r="AC65" s="449"/>
      <c r="AD65" s="447"/>
      <c r="AE65" s="448"/>
      <c r="AF65" s="448"/>
      <c r="AG65" s="448"/>
      <c r="AH65" s="448"/>
      <c r="AI65" s="448"/>
      <c r="AJ65" s="448"/>
      <c r="AK65" s="448"/>
      <c r="AL65" s="448"/>
      <c r="AM65" s="449"/>
      <c r="AN65" s="441"/>
      <c r="AO65" s="442"/>
      <c r="AP65" s="442"/>
      <c r="AQ65" s="442"/>
      <c r="AR65" s="442"/>
      <c r="AS65" s="442"/>
      <c r="AT65" s="442"/>
      <c r="AU65" s="442"/>
      <c r="AV65" s="442"/>
      <c r="AW65" s="443"/>
      <c r="AX65" s="454"/>
      <c r="AY65" s="453"/>
      <c r="AZ65" s="453"/>
      <c r="BA65" s="453"/>
      <c r="BB65" s="453"/>
      <c r="BC65" s="453"/>
      <c r="BD65" s="453"/>
      <c r="BE65" s="453"/>
      <c r="BF65" s="453"/>
      <c r="BG65" s="455"/>
      <c r="BH65" s="41"/>
      <c r="BI65" s="484"/>
      <c r="BJ65" s="485"/>
      <c r="BK65" s="485"/>
      <c r="BL65" s="485"/>
      <c r="BM65" s="485"/>
      <c r="BN65" s="486"/>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row>
    <row r="66" spans="1:100" ht="15" customHeight="1" x14ac:dyDescent="0.25">
      <c r="A66" s="41"/>
      <c r="B66" s="309"/>
      <c r="C66" s="309"/>
      <c r="D66" s="310"/>
      <c r="E66" s="499" t="s">
        <v>105</v>
      </c>
      <c r="F66" s="500"/>
      <c r="G66" s="500"/>
      <c r="H66" s="500"/>
      <c r="I66" s="500"/>
      <c r="J66" s="511" t="str">
        <f ca="1">IF(AND('Mapa final'!$K$7="Baja",'Mapa final'!$O$7="Mayor"),CONCATENATE("R",'Mapa final'!$A$7),"")</f>
        <v/>
      </c>
      <c r="K66" s="460"/>
      <c r="L66" s="460" t="str">
        <f ca="1">IF(AND('Mapa final'!$K$8="Baja",'Mapa final'!$O$8="Mayor"),CONCATENATE("R",'Mapa final'!$A$8),"")</f>
        <v/>
      </c>
      <c r="M66" s="460"/>
      <c r="N66" s="460" t="str">
        <f ca="1">IF(AND('Mapa final'!$K$9="Baja",'Mapa final'!$O$9="Mayor"),CONCATENATE("R",'Mapa final'!$A$9),"")</f>
        <v/>
      </c>
      <c r="O66" s="460"/>
      <c r="P66" s="460" t="str">
        <f ca="1">IF(AND('Mapa final'!$K$10="Baja",'Mapa final'!$O$10="Mayor"),CONCATENATE("R",'Mapa final'!$A$10),"")</f>
        <v/>
      </c>
      <c r="Q66" s="460"/>
      <c r="R66" s="460" t="str">
        <f ca="1">IF(AND('Mapa final'!$K$11="Baja",'Mapa final'!$O$11="Mayor"),CONCATENATE("R",'Mapa final'!$A$11),"")</f>
        <v/>
      </c>
      <c r="S66" s="462"/>
      <c r="T66" s="444" t="str">
        <f ca="1">IF(AND('Mapa final'!$K$7="Baja",'Mapa final'!$O$7="Mayor"),CONCATENATE("R",'Mapa final'!$A$7),"")</f>
        <v/>
      </c>
      <c r="U66" s="445"/>
      <c r="V66" s="445" t="str">
        <f ca="1">IF(AND('Mapa final'!$K$8="Baja",'Mapa final'!$O$8="Mayor"),CONCATENATE("R",'Mapa final'!$A$8),"")</f>
        <v/>
      </c>
      <c r="W66" s="445"/>
      <c r="X66" s="445" t="str">
        <f ca="1">IF(AND('Mapa final'!$K$9="Baja",'Mapa final'!$O$9="Mayor"),CONCATENATE("R",'Mapa final'!$A$9),"")</f>
        <v/>
      </c>
      <c r="Y66" s="445"/>
      <c r="Z66" s="445" t="str">
        <f ca="1">IF(AND('Mapa final'!$K$10="Baja",'Mapa final'!$O$10="Mayor"),CONCATENATE("R",'Mapa final'!$A$10),"")</f>
        <v/>
      </c>
      <c r="AA66" s="445"/>
      <c r="AB66" s="445" t="str">
        <f ca="1">IF(AND('Mapa final'!$K$11="Baja",'Mapa final'!$O$11="Mayor"),CONCATENATE("R",'Mapa final'!$A$11),"")</f>
        <v/>
      </c>
      <c r="AC66" s="446"/>
      <c r="AD66" s="444" t="str">
        <f ca="1">IF(AND('Mapa final'!$K$7="Baja",'Mapa final'!$O$7="Mayor"),CONCATENATE("R",'Mapa final'!$A$7),"")</f>
        <v/>
      </c>
      <c r="AE66" s="445"/>
      <c r="AF66" s="445" t="str">
        <f ca="1">IF(AND('Mapa final'!$K$8="Baja",'Mapa final'!$O$8="Mayor"),CONCATENATE("R",'Mapa final'!$A$8),"")</f>
        <v/>
      </c>
      <c r="AG66" s="445"/>
      <c r="AH66" s="445" t="str">
        <f ca="1">IF(AND('Mapa final'!$K$9="Baja",'Mapa final'!$O$9="Mayor"),CONCATENATE("R",'Mapa final'!$A$9),"")</f>
        <v/>
      </c>
      <c r="AI66" s="445"/>
      <c r="AJ66" s="445" t="str">
        <f ca="1">IF(AND('Mapa final'!$K$10="Baja",'Mapa final'!$O$10="Mayor"),CONCATENATE("R",'Mapa final'!$A$10),"")</f>
        <v/>
      </c>
      <c r="AK66" s="445"/>
      <c r="AL66" s="445" t="str">
        <f ca="1">IF(AND('Mapa final'!$K$11="Baja",'Mapa final'!$O$11="Mayor"),CONCATENATE("R",'Mapa final'!$A$11),"")</f>
        <v/>
      </c>
      <c r="AM66" s="446"/>
      <c r="AN66" s="450" t="str">
        <f ca="1">IF(AND('Mapa final'!$K$7="Baja",'Mapa final'!$O$7="Mayor"),CONCATENATE("R",'Mapa final'!$A$7),"")</f>
        <v/>
      </c>
      <c r="AO66" s="451"/>
      <c r="AP66" s="451" t="str">
        <f ca="1">IF(AND('Mapa final'!$K$8="Baja",'Mapa final'!$O$8="Mayor"),CONCATENATE("R",'Mapa final'!$A$8),"")</f>
        <v/>
      </c>
      <c r="AQ66" s="451"/>
      <c r="AR66" s="451" t="str">
        <f ca="1">IF(AND('Mapa final'!$K$9="Baja",'Mapa final'!$O$9="Mayor"),CONCATENATE("R",'Mapa final'!$A$9),"")</f>
        <v/>
      </c>
      <c r="AS66" s="451"/>
      <c r="AT66" s="451" t="str">
        <f ca="1">IF(AND('Mapa final'!$K$10="Baja",'Mapa final'!$O$10="Mayor"),CONCATENATE("R",'Mapa final'!$A$10),"")</f>
        <v/>
      </c>
      <c r="AU66" s="451"/>
      <c r="AV66" s="451" t="str">
        <f ca="1">IF(AND('Mapa final'!$K$11="Baja",'Mapa final'!$O$11="Mayor"),CONCATENATE("R",'Mapa final'!$A$11),"")</f>
        <v/>
      </c>
      <c r="AW66" s="452"/>
      <c r="AX66" s="457" t="str">
        <f ca="1">IF(AND('Mapa final'!$K$7="Baja",'Mapa final'!$O$7="Catastrófico"),CONCATENATE("R",'Mapa final'!$A$7),"")</f>
        <v/>
      </c>
      <c r="AY66" s="456"/>
      <c r="AZ66" s="456" t="str">
        <f ca="1">IF(AND('Mapa final'!$K$8="Baja",'Mapa final'!$O$8="Catastrófico"),CONCATENATE("R",'Mapa final'!$A$8),"")</f>
        <v/>
      </c>
      <c r="BA66" s="456"/>
      <c r="BB66" s="456" t="str">
        <f ca="1">IF(AND('Mapa final'!$K$9="Baja",'Mapa final'!$O$9="Catastrófico"),CONCATENATE("R",'Mapa final'!$A$9),"")</f>
        <v/>
      </c>
      <c r="BC66" s="456"/>
      <c r="BD66" s="456" t="str">
        <f ca="1">IF(AND('Mapa final'!$K$10="Baja",'Mapa final'!$O$10="Catastrófico"),CONCATENATE("R",'Mapa final'!$A$10),"")</f>
        <v/>
      </c>
      <c r="BE66" s="456"/>
      <c r="BF66" s="456" t="str">
        <f ca="1">IF(AND('Mapa final'!$K$11="Baja",'Mapa final'!$O$11="Catastrófico"),CONCATENATE("R",'Mapa final'!$A$11),"")</f>
        <v/>
      </c>
      <c r="BG66" s="510"/>
      <c r="BH66" s="41"/>
      <c r="BI66" s="484"/>
      <c r="BJ66" s="485"/>
      <c r="BK66" s="485"/>
      <c r="BL66" s="485"/>
      <c r="BM66" s="485"/>
      <c r="BN66" s="486"/>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row>
    <row r="67" spans="1:100" ht="15" customHeight="1" x14ac:dyDescent="0.25">
      <c r="A67" s="41"/>
      <c r="B67" s="309"/>
      <c r="C67" s="309"/>
      <c r="D67" s="310"/>
      <c r="E67" s="501"/>
      <c r="F67" s="502"/>
      <c r="G67" s="502"/>
      <c r="H67" s="502"/>
      <c r="I67" s="502"/>
      <c r="J67" s="429"/>
      <c r="K67" s="430"/>
      <c r="L67" s="430"/>
      <c r="M67" s="430"/>
      <c r="N67" s="430"/>
      <c r="O67" s="430"/>
      <c r="P67" s="430"/>
      <c r="Q67" s="430"/>
      <c r="R67" s="430"/>
      <c r="S67" s="431"/>
      <c r="T67" s="437"/>
      <c r="U67" s="435"/>
      <c r="V67" s="435"/>
      <c r="W67" s="435"/>
      <c r="X67" s="435"/>
      <c r="Y67" s="435"/>
      <c r="Z67" s="435"/>
      <c r="AA67" s="435"/>
      <c r="AB67" s="435"/>
      <c r="AC67" s="436"/>
      <c r="AD67" s="437"/>
      <c r="AE67" s="435"/>
      <c r="AF67" s="435"/>
      <c r="AG67" s="435"/>
      <c r="AH67" s="435"/>
      <c r="AI67" s="435"/>
      <c r="AJ67" s="435"/>
      <c r="AK67" s="435"/>
      <c r="AL67" s="435"/>
      <c r="AM67" s="436"/>
      <c r="AN67" s="440"/>
      <c r="AO67" s="438"/>
      <c r="AP67" s="438"/>
      <c r="AQ67" s="438"/>
      <c r="AR67" s="438"/>
      <c r="AS67" s="438"/>
      <c r="AT67" s="438"/>
      <c r="AU67" s="438"/>
      <c r="AV67" s="438"/>
      <c r="AW67" s="439"/>
      <c r="AX67" s="434"/>
      <c r="AY67" s="432"/>
      <c r="AZ67" s="432"/>
      <c r="BA67" s="432"/>
      <c r="BB67" s="432"/>
      <c r="BC67" s="432"/>
      <c r="BD67" s="432"/>
      <c r="BE67" s="432"/>
      <c r="BF67" s="432"/>
      <c r="BG67" s="433"/>
      <c r="BH67" s="41"/>
      <c r="BI67" s="484"/>
      <c r="BJ67" s="485"/>
      <c r="BK67" s="485"/>
      <c r="BL67" s="485"/>
      <c r="BM67" s="485"/>
      <c r="BN67" s="486"/>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row>
    <row r="68" spans="1:100" ht="15" customHeight="1" x14ac:dyDescent="0.25">
      <c r="A68" s="41"/>
      <c r="B68" s="309"/>
      <c r="C68" s="309"/>
      <c r="D68" s="310"/>
      <c r="E68" s="501"/>
      <c r="F68" s="502"/>
      <c r="G68" s="502"/>
      <c r="H68" s="502"/>
      <c r="I68" s="502"/>
      <c r="J68" s="429" t="str">
        <f ca="1">IF(AND('Mapa final'!$K$12="Baja",'Mapa final'!$O$12="Mayor"),CONCATENATE("R",'Mapa final'!$A$12),"")</f>
        <v/>
      </c>
      <c r="K68" s="430"/>
      <c r="L68" s="430" t="str">
        <f ca="1">IF(AND('Mapa final'!$K$13="Baja",'Mapa final'!$O$13="Mayor"),CONCATENATE("R",'Mapa final'!$A$13),"")</f>
        <v/>
      </c>
      <c r="M68" s="430"/>
      <c r="N68" s="430" t="str">
        <f ca="1">IF(AND('Mapa final'!$K$15="Baja",'Mapa final'!$O$15="Mayor"),CONCATENATE("R",'Mapa final'!$A$15),"")</f>
        <v/>
      </c>
      <c r="O68" s="430"/>
      <c r="P68" s="430" t="e">
        <f>IF(AND('Mapa final'!#REF!="Baja",'Mapa final'!#REF!="Mayor"),CONCATENATE("R",'Mapa final'!#REF!),"")</f>
        <v>#REF!</v>
      </c>
      <c r="Q68" s="430"/>
      <c r="R68" s="430" t="str">
        <f ca="1">IF(AND('Mapa final'!$K$18="Baja",'Mapa final'!$O$18="Mayor"),CONCATENATE("R",'Mapa final'!$A$18),"")</f>
        <v/>
      </c>
      <c r="S68" s="431"/>
      <c r="T68" s="437" t="str">
        <f ca="1">IF(AND('Mapa final'!$K$12="Baja",'Mapa final'!$O$12="Mayor"),CONCATENATE("R",'Mapa final'!$A$12),"")</f>
        <v/>
      </c>
      <c r="U68" s="435"/>
      <c r="V68" s="435" t="str">
        <f ca="1">IF(AND('Mapa final'!$K$13="Baja",'Mapa final'!$O$13="Mayor"),CONCATENATE("R",'Mapa final'!$A$13),"")</f>
        <v/>
      </c>
      <c r="W68" s="435"/>
      <c r="X68" s="435" t="str">
        <f ca="1">IF(AND('Mapa final'!$K$15="Baja",'Mapa final'!$O$15="Mayor"),CONCATENATE("R",'Mapa final'!$A$15),"")</f>
        <v/>
      </c>
      <c r="Y68" s="435"/>
      <c r="Z68" s="435" t="e">
        <f>IF(AND('Mapa final'!#REF!="Baja",'Mapa final'!#REF!="Mayor"),CONCATENATE("R",'Mapa final'!#REF!),"")</f>
        <v>#REF!</v>
      </c>
      <c r="AA68" s="435"/>
      <c r="AB68" s="435" t="str">
        <f ca="1">IF(AND('Mapa final'!$K$18="Baja",'Mapa final'!$O$18="Mayor"),CONCATENATE("R",'Mapa final'!$A$18),"")</f>
        <v/>
      </c>
      <c r="AC68" s="436"/>
      <c r="AD68" s="437" t="str">
        <f ca="1">IF(AND('Mapa final'!$K$12="Baja",'Mapa final'!$O$12="Mayor"),CONCATENATE("R",'Mapa final'!$A$12),"")</f>
        <v/>
      </c>
      <c r="AE68" s="435"/>
      <c r="AF68" s="435" t="str">
        <f ca="1">IF(AND('Mapa final'!$K$13="Baja",'Mapa final'!$O$13="Mayor"),CONCATENATE("R",'Mapa final'!$A$13),"")</f>
        <v/>
      </c>
      <c r="AG68" s="435"/>
      <c r="AH68" s="435" t="str">
        <f ca="1">IF(AND('Mapa final'!$K$15="Baja",'Mapa final'!$O$15="Mayor"),CONCATENATE("R",'Mapa final'!$A$15),"")</f>
        <v/>
      </c>
      <c r="AI68" s="435"/>
      <c r="AJ68" s="435" t="e">
        <f>IF(AND('Mapa final'!#REF!="Baja",'Mapa final'!#REF!="Mayor"),CONCATENATE("R",'Mapa final'!#REF!),"")</f>
        <v>#REF!</v>
      </c>
      <c r="AK68" s="435"/>
      <c r="AL68" s="435" t="str">
        <f ca="1">IF(AND('Mapa final'!$K$18="Baja",'Mapa final'!$O$18="Mayor"),CONCATENATE("R",'Mapa final'!$A$18),"")</f>
        <v/>
      </c>
      <c r="AM68" s="436"/>
      <c r="AN68" s="440" t="str">
        <f ca="1">IF(AND('Mapa final'!$K$12="Baja",'Mapa final'!$O$12="Mayor"),CONCATENATE("R",'Mapa final'!$A$12),"")</f>
        <v/>
      </c>
      <c r="AO68" s="438"/>
      <c r="AP68" s="438" t="str">
        <f ca="1">IF(AND('Mapa final'!$K$13="Baja",'Mapa final'!$O$13="Mayor"),CONCATENATE("R",'Mapa final'!$A$13),"")</f>
        <v/>
      </c>
      <c r="AQ68" s="438"/>
      <c r="AR68" s="438" t="str">
        <f ca="1">IF(AND('Mapa final'!$K$15="Baja",'Mapa final'!$O$15="Mayor"),CONCATENATE("R",'Mapa final'!$A$15),"")</f>
        <v/>
      </c>
      <c r="AS68" s="438"/>
      <c r="AT68" s="438" t="e">
        <f>IF(AND('Mapa final'!#REF!="Baja",'Mapa final'!#REF!="Mayor"),CONCATENATE("R",'Mapa final'!#REF!),"")</f>
        <v>#REF!</v>
      </c>
      <c r="AU68" s="438"/>
      <c r="AV68" s="438" t="str">
        <f ca="1">IF(AND('Mapa final'!$K$18="Baja",'Mapa final'!$O$18="Mayor"),CONCATENATE("R",'Mapa final'!$A$18),"")</f>
        <v/>
      </c>
      <c r="AW68" s="439"/>
      <c r="AX68" s="434" t="str">
        <f ca="1">IF(AND('Mapa final'!$K$12="Baja",'Mapa final'!$O$12="Catastrófico"),CONCATENATE("R",'Mapa final'!$A$12),"")</f>
        <v/>
      </c>
      <c r="AY68" s="432"/>
      <c r="AZ68" s="432" t="str">
        <f ca="1">IF(AND('Mapa final'!$K$13="Baja",'Mapa final'!$O$13="Catastrófico"),CONCATENATE("R",'Mapa final'!$A$13),"")</f>
        <v/>
      </c>
      <c r="BA68" s="432"/>
      <c r="BB68" s="432" t="str">
        <f ca="1">IF(AND('Mapa final'!$K$15="Baja",'Mapa final'!$O$15="Catastrófico"),CONCATENATE("R",'Mapa final'!$A$15),"")</f>
        <v/>
      </c>
      <c r="BC68" s="432"/>
      <c r="BD68" s="432" t="e">
        <f>IF(AND('Mapa final'!#REF!="Baja",'Mapa final'!#REF!="Catastrófico"),CONCATENATE("R",'Mapa final'!#REF!),"")</f>
        <v>#REF!</v>
      </c>
      <c r="BE68" s="432"/>
      <c r="BF68" s="432" t="str">
        <f ca="1">IF(AND('Mapa final'!$K$18="Baja",'Mapa final'!$O$18="Catastrófico"),CONCATENATE("R",'Mapa final'!$A$18),"")</f>
        <v/>
      </c>
      <c r="BG68" s="433"/>
      <c r="BH68" s="41"/>
      <c r="BI68" s="484"/>
      <c r="BJ68" s="485"/>
      <c r="BK68" s="485"/>
      <c r="BL68" s="485"/>
      <c r="BM68" s="485"/>
      <c r="BN68" s="486"/>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row>
    <row r="69" spans="1:100" ht="15" customHeight="1" x14ac:dyDescent="0.25">
      <c r="A69" s="41"/>
      <c r="B69" s="309"/>
      <c r="C69" s="309"/>
      <c r="D69" s="310"/>
      <c r="E69" s="501"/>
      <c r="F69" s="502"/>
      <c r="G69" s="502"/>
      <c r="H69" s="502"/>
      <c r="I69" s="502"/>
      <c r="J69" s="429"/>
      <c r="K69" s="430"/>
      <c r="L69" s="430"/>
      <c r="M69" s="430"/>
      <c r="N69" s="430"/>
      <c r="O69" s="430"/>
      <c r="P69" s="430"/>
      <c r="Q69" s="430"/>
      <c r="R69" s="430"/>
      <c r="S69" s="431"/>
      <c r="T69" s="437"/>
      <c r="U69" s="435"/>
      <c r="V69" s="435"/>
      <c r="W69" s="435"/>
      <c r="X69" s="435"/>
      <c r="Y69" s="435"/>
      <c r="Z69" s="435"/>
      <c r="AA69" s="435"/>
      <c r="AB69" s="435"/>
      <c r="AC69" s="436"/>
      <c r="AD69" s="437"/>
      <c r="AE69" s="435"/>
      <c r="AF69" s="435"/>
      <c r="AG69" s="435"/>
      <c r="AH69" s="435"/>
      <c r="AI69" s="435"/>
      <c r="AJ69" s="435"/>
      <c r="AK69" s="435"/>
      <c r="AL69" s="435"/>
      <c r="AM69" s="436"/>
      <c r="AN69" s="440"/>
      <c r="AO69" s="438"/>
      <c r="AP69" s="438"/>
      <c r="AQ69" s="438"/>
      <c r="AR69" s="438"/>
      <c r="AS69" s="438"/>
      <c r="AT69" s="438"/>
      <c r="AU69" s="438"/>
      <c r="AV69" s="438"/>
      <c r="AW69" s="439"/>
      <c r="AX69" s="434"/>
      <c r="AY69" s="432"/>
      <c r="AZ69" s="432"/>
      <c r="BA69" s="432"/>
      <c r="BB69" s="432"/>
      <c r="BC69" s="432"/>
      <c r="BD69" s="432"/>
      <c r="BE69" s="432"/>
      <c r="BF69" s="432"/>
      <c r="BG69" s="433"/>
      <c r="BH69" s="41"/>
      <c r="BI69" s="484"/>
      <c r="BJ69" s="485"/>
      <c r="BK69" s="485"/>
      <c r="BL69" s="485"/>
      <c r="BM69" s="485"/>
      <c r="BN69" s="486"/>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row>
    <row r="70" spans="1:100" ht="15" customHeight="1" x14ac:dyDescent="0.25">
      <c r="A70" s="41"/>
      <c r="B70" s="309"/>
      <c r="C70" s="309"/>
      <c r="D70" s="310"/>
      <c r="E70" s="501"/>
      <c r="F70" s="502"/>
      <c r="G70" s="502"/>
      <c r="H70" s="502"/>
      <c r="I70" s="502"/>
      <c r="J70" s="429" t="str">
        <f ca="1">IF(AND('Mapa final'!$K$19="Baja",'Mapa final'!$O$19="Mayor"),CONCATENATE("R",'Mapa final'!$A$19),"")</f>
        <v/>
      </c>
      <c r="K70" s="430"/>
      <c r="L70" s="430" t="str">
        <f ca="1">IF(AND('Mapa final'!$K$20="Baja",'Mapa final'!$O$20="Mayor"),CONCATENATE("R",'Mapa final'!$A$20),"")</f>
        <v/>
      </c>
      <c r="M70" s="430"/>
      <c r="N70" s="430" t="str">
        <f ca="1">IF(AND('Mapa final'!$K$22="Baja",'Mapa final'!$O$22="Mayor"),CONCATENATE("R",'Mapa final'!$A$22),"")</f>
        <v/>
      </c>
      <c r="O70" s="430"/>
      <c r="P70" s="430" t="str">
        <f ca="1">IF(AND('Mapa final'!$K$23="Baja",'Mapa final'!$O$23="Mayor"),CONCATENATE("R",'Mapa final'!$A$23),"")</f>
        <v/>
      </c>
      <c r="Q70" s="430"/>
      <c r="R70" s="430" t="str">
        <f ca="1">IF(AND('Mapa final'!$K$24="Baja",'Mapa final'!$O$24="Mayor"),CONCATENATE("R",'Mapa final'!$A$24),"")</f>
        <v/>
      </c>
      <c r="S70" s="431"/>
      <c r="T70" s="437" t="str">
        <f ca="1">IF(AND('Mapa final'!$K$19="Baja",'Mapa final'!$O$19="Mayor"),CONCATENATE("R",'Mapa final'!$A$19),"")</f>
        <v/>
      </c>
      <c r="U70" s="435"/>
      <c r="V70" s="435" t="str">
        <f ca="1">IF(AND('Mapa final'!$K$20="Baja",'Mapa final'!$O$20="Mayor"),CONCATENATE("R",'Mapa final'!$A$20),"")</f>
        <v/>
      </c>
      <c r="W70" s="435"/>
      <c r="X70" s="435" t="str">
        <f ca="1">IF(AND('Mapa final'!$K$22="Baja",'Mapa final'!$O$22="Mayor"),CONCATENATE("R",'Mapa final'!$A$22),"")</f>
        <v/>
      </c>
      <c r="Y70" s="435"/>
      <c r="Z70" s="435" t="str">
        <f ca="1">IF(AND('Mapa final'!$K$23="Baja",'Mapa final'!$O$23="Mayor"),CONCATENATE("R",'Mapa final'!$A$23),"")</f>
        <v/>
      </c>
      <c r="AA70" s="435"/>
      <c r="AB70" s="435" t="str">
        <f ca="1">IF(AND('Mapa final'!$K$24="Baja",'Mapa final'!$O$24="Mayor"),CONCATENATE("R",'Mapa final'!$A$24),"")</f>
        <v/>
      </c>
      <c r="AC70" s="436"/>
      <c r="AD70" s="437" t="str">
        <f ca="1">IF(AND('Mapa final'!$K$19="Baja",'Mapa final'!$O$19="Mayor"),CONCATENATE("R",'Mapa final'!$A$19),"")</f>
        <v/>
      </c>
      <c r="AE70" s="435"/>
      <c r="AF70" s="435" t="str">
        <f ca="1">IF(AND('Mapa final'!$K$20="Baja",'Mapa final'!$O$20="Mayor"),CONCATENATE("R",'Mapa final'!$A$20),"")</f>
        <v/>
      </c>
      <c r="AG70" s="435"/>
      <c r="AH70" s="435" t="str">
        <f ca="1">IF(AND('Mapa final'!$K$22="Baja",'Mapa final'!$O$22="Mayor"),CONCATENATE("R",'Mapa final'!$A$22),"")</f>
        <v/>
      </c>
      <c r="AI70" s="435"/>
      <c r="AJ70" s="435" t="str">
        <f ca="1">IF(AND('Mapa final'!$K$23="Baja",'Mapa final'!$O$23="Mayor"),CONCATENATE("R",'Mapa final'!$A$23),"")</f>
        <v/>
      </c>
      <c r="AK70" s="435"/>
      <c r="AL70" s="435" t="str">
        <f ca="1">IF(AND('Mapa final'!$K$24="Baja",'Mapa final'!$O$24="Mayor"),CONCATENATE("R",'Mapa final'!$A$24),"")</f>
        <v/>
      </c>
      <c r="AM70" s="436"/>
      <c r="AN70" s="440" t="str">
        <f ca="1">IF(AND('Mapa final'!$K$19="Baja",'Mapa final'!$O$19="Mayor"),CONCATENATE("R",'Mapa final'!$A$19),"")</f>
        <v/>
      </c>
      <c r="AO70" s="438"/>
      <c r="AP70" s="438" t="str">
        <f ca="1">IF(AND('Mapa final'!$K$20="Baja",'Mapa final'!$O$20="Mayor"),CONCATENATE("R",'Mapa final'!$A$20),"")</f>
        <v/>
      </c>
      <c r="AQ70" s="438"/>
      <c r="AR70" s="438" t="str">
        <f ca="1">IF(AND('Mapa final'!$K$22="Baja",'Mapa final'!$O$22="Mayor"),CONCATENATE("R",'Mapa final'!$A$22),"")</f>
        <v/>
      </c>
      <c r="AS70" s="438"/>
      <c r="AT70" s="438" t="str">
        <f ca="1">IF(AND('Mapa final'!$K$23="Baja",'Mapa final'!$O$23="Mayor"),CONCATENATE("R",'Mapa final'!$A$23),"")</f>
        <v/>
      </c>
      <c r="AU70" s="438"/>
      <c r="AV70" s="438" t="str">
        <f ca="1">IF(AND('Mapa final'!$K$24="Baja",'Mapa final'!$O$24="Mayor"),CONCATENATE("R",'Mapa final'!$A$24),"")</f>
        <v/>
      </c>
      <c r="AW70" s="439"/>
      <c r="AX70" s="434" t="str">
        <f ca="1">IF(AND('Mapa final'!$K$19="Baja",'Mapa final'!$O$19="Catastrófico"),CONCATENATE("R",'Mapa final'!$A$19),"")</f>
        <v/>
      </c>
      <c r="AY70" s="432"/>
      <c r="AZ70" s="432" t="str">
        <f ca="1">IF(AND('Mapa final'!$K$20="Baja",'Mapa final'!$O$20="Catastrófico"),CONCATENATE("R",'Mapa final'!$A$20),"")</f>
        <v/>
      </c>
      <c r="BA70" s="432"/>
      <c r="BB70" s="432" t="str">
        <f ca="1">IF(AND('Mapa final'!$K$22="Baja",'Mapa final'!$O$22="Catastrófico"),CONCATENATE("R",'Mapa final'!$A$22),"")</f>
        <v/>
      </c>
      <c r="BC70" s="432"/>
      <c r="BD70" s="432" t="str">
        <f ca="1">IF(AND('Mapa final'!$K$23="Baja",'Mapa final'!$O$23="Catastrófico"),CONCATENATE("R",'Mapa final'!$A$23),"")</f>
        <v/>
      </c>
      <c r="BE70" s="432"/>
      <c r="BF70" s="432" t="str">
        <f ca="1">IF(AND('Mapa final'!$K$24="Baja",'Mapa final'!$O$24="Catastrófico"),CONCATENATE("R",'Mapa final'!$A$24),"")</f>
        <v/>
      </c>
      <c r="BG70" s="433"/>
      <c r="BH70" s="41"/>
      <c r="BI70" s="484"/>
      <c r="BJ70" s="485"/>
      <c r="BK70" s="485"/>
      <c r="BL70" s="485"/>
      <c r="BM70" s="485"/>
      <c r="BN70" s="486"/>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row>
    <row r="71" spans="1:100" ht="15" customHeight="1" x14ac:dyDescent="0.25">
      <c r="A71" s="41"/>
      <c r="B71" s="309"/>
      <c r="C71" s="309"/>
      <c r="D71" s="310"/>
      <c r="E71" s="501"/>
      <c r="F71" s="502"/>
      <c r="G71" s="502"/>
      <c r="H71" s="502"/>
      <c r="I71" s="502"/>
      <c r="J71" s="429"/>
      <c r="K71" s="430"/>
      <c r="L71" s="430"/>
      <c r="M71" s="430"/>
      <c r="N71" s="430"/>
      <c r="O71" s="430"/>
      <c r="P71" s="430"/>
      <c r="Q71" s="430"/>
      <c r="R71" s="430"/>
      <c r="S71" s="431"/>
      <c r="T71" s="437"/>
      <c r="U71" s="435"/>
      <c r="V71" s="435"/>
      <c r="W71" s="435"/>
      <c r="X71" s="435"/>
      <c r="Y71" s="435"/>
      <c r="Z71" s="435"/>
      <c r="AA71" s="435"/>
      <c r="AB71" s="435"/>
      <c r="AC71" s="436"/>
      <c r="AD71" s="437"/>
      <c r="AE71" s="435"/>
      <c r="AF71" s="435"/>
      <c r="AG71" s="435"/>
      <c r="AH71" s="435"/>
      <c r="AI71" s="435"/>
      <c r="AJ71" s="435"/>
      <c r="AK71" s="435"/>
      <c r="AL71" s="435"/>
      <c r="AM71" s="436"/>
      <c r="AN71" s="440"/>
      <c r="AO71" s="438"/>
      <c r="AP71" s="438"/>
      <c r="AQ71" s="438"/>
      <c r="AR71" s="438"/>
      <c r="AS71" s="438"/>
      <c r="AT71" s="438"/>
      <c r="AU71" s="438"/>
      <c r="AV71" s="438"/>
      <c r="AW71" s="439"/>
      <c r="AX71" s="434"/>
      <c r="AY71" s="432"/>
      <c r="AZ71" s="432"/>
      <c r="BA71" s="432"/>
      <c r="BB71" s="432"/>
      <c r="BC71" s="432"/>
      <c r="BD71" s="432"/>
      <c r="BE71" s="432"/>
      <c r="BF71" s="432"/>
      <c r="BG71" s="433"/>
      <c r="BH71" s="41"/>
      <c r="BI71" s="484"/>
      <c r="BJ71" s="485"/>
      <c r="BK71" s="485"/>
      <c r="BL71" s="485"/>
      <c r="BM71" s="485"/>
      <c r="BN71" s="486"/>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row>
    <row r="72" spans="1:100" ht="15" customHeight="1" x14ac:dyDescent="0.25">
      <c r="A72" s="41"/>
      <c r="B72" s="309"/>
      <c r="C72" s="309"/>
      <c r="D72" s="310"/>
      <c r="E72" s="501"/>
      <c r="F72" s="502"/>
      <c r="G72" s="502"/>
      <c r="H72" s="502"/>
      <c r="I72" s="502"/>
      <c r="J72" s="429" t="str">
        <f ca="1">IF(AND('Mapa final'!$K$25="Baja",'Mapa final'!$O$25="Mayor"),CONCATENATE("R",'Mapa final'!$A$25),"")</f>
        <v/>
      </c>
      <c r="K72" s="430"/>
      <c r="L72" s="430" t="str">
        <f ca="1">IF(AND('Mapa final'!$K$27="Baja",'Mapa final'!$O$27="Mayor"),CONCATENATE("R",'Mapa final'!$A$27),"")</f>
        <v/>
      </c>
      <c r="M72" s="430"/>
      <c r="N72" s="430" t="str">
        <f ca="1">IF(AND('Mapa final'!$K$28="Baja",'Mapa final'!$O$28="Mayor"),CONCATENATE("R",'Mapa final'!$A$28),"")</f>
        <v/>
      </c>
      <c r="O72" s="430"/>
      <c r="P72" s="430" t="str">
        <f ca="1">IF(AND('Mapa final'!$K$29="Baja",'Mapa final'!$O$29="Mayor"),CONCATENATE("R",'Mapa final'!$A$29),"")</f>
        <v/>
      </c>
      <c r="Q72" s="430"/>
      <c r="R72" s="430" t="str">
        <f ca="1">IF(AND('Mapa final'!$K$30="Baja",'Mapa final'!$O$30="Mayor"),CONCATENATE("R",'Mapa final'!$A$30),"")</f>
        <v/>
      </c>
      <c r="S72" s="431"/>
      <c r="T72" s="437" t="str">
        <f ca="1">IF(AND('Mapa final'!$K$25="Baja",'Mapa final'!$O$25="Mayor"),CONCATENATE("R",'Mapa final'!$A$25),"")</f>
        <v/>
      </c>
      <c r="U72" s="435"/>
      <c r="V72" s="435" t="str">
        <f ca="1">IF(AND('Mapa final'!$K$27="Baja",'Mapa final'!$O$27="Mayor"),CONCATENATE("R",'Mapa final'!$A$27),"")</f>
        <v/>
      </c>
      <c r="W72" s="435"/>
      <c r="X72" s="435" t="str">
        <f ca="1">IF(AND('Mapa final'!$K$28="Baja",'Mapa final'!$O$28="Mayor"),CONCATENATE("R",'Mapa final'!$A$28),"")</f>
        <v/>
      </c>
      <c r="Y72" s="435"/>
      <c r="Z72" s="435" t="str">
        <f ca="1">IF(AND('Mapa final'!$K$29="Baja",'Mapa final'!$O$29="Mayor"),CONCATENATE("R",'Mapa final'!$A$29),"")</f>
        <v/>
      </c>
      <c r="AA72" s="435"/>
      <c r="AB72" s="435" t="str">
        <f ca="1">IF(AND('Mapa final'!$K$30="Baja",'Mapa final'!$O$30="Mayor"),CONCATENATE("R",'Mapa final'!$A$30),"")</f>
        <v/>
      </c>
      <c r="AC72" s="436"/>
      <c r="AD72" s="437" t="str">
        <f ca="1">IF(AND('Mapa final'!$K$25="Baja",'Mapa final'!$O$25="Mayor"),CONCATENATE("R",'Mapa final'!$A$25),"")</f>
        <v/>
      </c>
      <c r="AE72" s="435"/>
      <c r="AF72" s="435" t="str">
        <f ca="1">IF(AND('Mapa final'!$K$27="Baja",'Mapa final'!$O$27="Mayor"),CONCATENATE("R",'Mapa final'!$A$27),"")</f>
        <v/>
      </c>
      <c r="AG72" s="435"/>
      <c r="AH72" s="435" t="str">
        <f ca="1">IF(AND('Mapa final'!$K$28="Baja",'Mapa final'!$O$28="Mayor"),CONCATENATE("R",'Mapa final'!$A$28),"")</f>
        <v/>
      </c>
      <c r="AI72" s="435"/>
      <c r="AJ72" s="435" t="str">
        <f ca="1">IF(AND('Mapa final'!$K$29="Baja",'Mapa final'!$O$29="Mayor"),CONCATENATE("R",'Mapa final'!$A$29),"")</f>
        <v/>
      </c>
      <c r="AK72" s="435"/>
      <c r="AL72" s="435" t="str">
        <f ca="1">IF(AND('Mapa final'!$K$30="Baja",'Mapa final'!$O$30="Mayor"),CONCATENATE("R",'Mapa final'!$A$30),"")</f>
        <v/>
      </c>
      <c r="AM72" s="436"/>
      <c r="AN72" s="440" t="str">
        <f ca="1">IF(AND('Mapa final'!$K$25="Baja",'Mapa final'!$O$25="Mayor"),CONCATENATE("R",'Mapa final'!$A$25),"")</f>
        <v/>
      </c>
      <c r="AO72" s="438"/>
      <c r="AP72" s="438" t="str">
        <f ca="1">IF(AND('Mapa final'!$K$27="Baja",'Mapa final'!$O$27="Mayor"),CONCATENATE("R",'Mapa final'!$A$27),"")</f>
        <v/>
      </c>
      <c r="AQ72" s="438"/>
      <c r="AR72" s="438" t="str">
        <f ca="1">IF(AND('Mapa final'!$K$28="Baja",'Mapa final'!$O$28="Mayor"),CONCATENATE("R",'Mapa final'!$A$28),"")</f>
        <v/>
      </c>
      <c r="AS72" s="438"/>
      <c r="AT72" s="438" t="str">
        <f ca="1">IF(AND('Mapa final'!$K$29="Baja",'Mapa final'!$O$29="Mayor"),CONCATENATE("R",'Mapa final'!$A$29),"")</f>
        <v/>
      </c>
      <c r="AU72" s="438"/>
      <c r="AV72" s="438" t="str">
        <f ca="1">IF(AND('Mapa final'!$K$30="Baja",'Mapa final'!$O$30="Mayor"),CONCATENATE("R",'Mapa final'!$A$30),"")</f>
        <v/>
      </c>
      <c r="AW72" s="439"/>
      <c r="AX72" s="434" t="str">
        <f ca="1">IF(AND('Mapa final'!$K$25="Baja",'Mapa final'!$O$25="Catastrófico"),CONCATENATE("R",'Mapa final'!$A$25),"")</f>
        <v/>
      </c>
      <c r="AY72" s="432"/>
      <c r="AZ72" s="432" t="str">
        <f ca="1">IF(AND('Mapa final'!$K$27="Baja",'Mapa final'!$O$27="Catastrófico"),CONCATENATE("R",'Mapa final'!$A$27),"")</f>
        <v/>
      </c>
      <c r="BA72" s="432"/>
      <c r="BB72" s="432" t="str">
        <f ca="1">IF(AND('Mapa final'!$K$28="Baja",'Mapa final'!$O$28="Catastrófico"),CONCATENATE("R",'Mapa final'!$A$28),"")</f>
        <v/>
      </c>
      <c r="BC72" s="432"/>
      <c r="BD72" s="432" t="str">
        <f ca="1">IF(AND('Mapa final'!$K$29="Baja",'Mapa final'!$O$29="Catastrófico"),CONCATENATE("R",'Mapa final'!$A$29),"")</f>
        <v/>
      </c>
      <c r="BE72" s="432"/>
      <c r="BF72" s="432" t="str">
        <f ca="1">IF(AND('Mapa final'!$K$30="Baja",'Mapa final'!$O$30="Catastrófico"),CONCATENATE("R",'Mapa final'!$A$30),"")</f>
        <v/>
      </c>
      <c r="BG72" s="433"/>
      <c r="BH72" s="41"/>
      <c r="BI72" s="484"/>
      <c r="BJ72" s="485"/>
      <c r="BK72" s="485"/>
      <c r="BL72" s="485"/>
      <c r="BM72" s="485"/>
      <c r="BN72" s="486"/>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row>
    <row r="73" spans="1:100" ht="15" customHeight="1" thickBot="1" x14ac:dyDescent="0.3">
      <c r="A73" s="41"/>
      <c r="B73" s="309"/>
      <c r="C73" s="309"/>
      <c r="D73" s="310"/>
      <c r="E73" s="501"/>
      <c r="F73" s="502"/>
      <c r="G73" s="502"/>
      <c r="H73" s="502"/>
      <c r="I73" s="502"/>
      <c r="J73" s="429"/>
      <c r="K73" s="430"/>
      <c r="L73" s="430"/>
      <c r="M73" s="430"/>
      <c r="N73" s="430"/>
      <c r="O73" s="430"/>
      <c r="P73" s="430"/>
      <c r="Q73" s="430"/>
      <c r="R73" s="430"/>
      <c r="S73" s="431"/>
      <c r="T73" s="437"/>
      <c r="U73" s="435"/>
      <c r="V73" s="435"/>
      <c r="W73" s="435"/>
      <c r="X73" s="435"/>
      <c r="Y73" s="435"/>
      <c r="Z73" s="435"/>
      <c r="AA73" s="435"/>
      <c r="AB73" s="435"/>
      <c r="AC73" s="436"/>
      <c r="AD73" s="437"/>
      <c r="AE73" s="435"/>
      <c r="AF73" s="435"/>
      <c r="AG73" s="435"/>
      <c r="AH73" s="435"/>
      <c r="AI73" s="435"/>
      <c r="AJ73" s="435"/>
      <c r="AK73" s="435"/>
      <c r="AL73" s="435"/>
      <c r="AM73" s="436"/>
      <c r="AN73" s="440"/>
      <c r="AO73" s="438"/>
      <c r="AP73" s="438"/>
      <c r="AQ73" s="438"/>
      <c r="AR73" s="438"/>
      <c r="AS73" s="438"/>
      <c r="AT73" s="438"/>
      <c r="AU73" s="438"/>
      <c r="AV73" s="438"/>
      <c r="AW73" s="439"/>
      <c r="AX73" s="434"/>
      <c r="AY73" s="432"/>
      <c r="AZ73" s="432"/>
      <c r="BA73" s="432"/>
      <c r="BB73" s="432"/>
      <c r="BC73" s="432"/>
      <c r="BD73" s="432"/>
      <c r="BE73" s="432"/>
      <c r="BF73" s="432"/>
      <c r="BG73" s="433"/>
      <c r="BH73" s="41"/>
      <c r="BI73" s="487"/>
      <c r="BJ73" s="488"/>
      <c r="BK73" s="488"/>
      <c r="BL73" s="488"/>
      <c r="BM73" s="488"/>
      <c r="BN73" s="489"/>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row>
    <row r="74" spans="1:100" ht="15" customHeight="1" x14ac:dyDescent="0.25">
      <c r="A74" s="41"/>
      <c r="B74" s="309"/>
      <c r="C74" s="309"/>
      <c r="D74" s="310"/>
      <c r="E74" s="501"/>
      <c r="F74" s="502"/>
      <c r="G74" s="502"/>
      <c r="H74" s="502"/>
      <c r="I74" s="502"/>
      <c r="J74" s="429" t="str">
        <f ca="1">IF(AND('Mapa final'!$K$31="Baja",'Mapa final'!$O$31="Mayor"),CONCATENATE("R",'Mapa final'!$A$31),"")</f>
        <v/>
      </c>
      <c r="K74" s="430"/>
      <c r="L74" s="430" t="str">
        <f ca="1">IF(AND('Mapa final'!$K$32="Baja",'Mapa final'!$O$32="Mayor"),CONCATENATE("R",'Mapa final'!$A$32),"")</f>
        <v/>
      </c>
      <c r="M74" s="430"/>
      <c r="N74" s="430" t="str">
        <f ca="1">IF(AND('Mapa final'!$K$33="Baja",'Mapa final'!$O$33="Mayor"),CONCATENATE("R",'Mapa final'!$A$33),"")</f>
        <v/>
      </c>
      <c r="O74" s="430"/>
      <c r="P74" s="430" t="str">
        <f ca="1">IF(AND('Mapa final'!$K$34="Baja",'Mapa final'!$O$34="Mayor"),CONCATENATE("R",'Mapa final'!$A$34),"")</f>
        <v/>
      </c>
      <c r="Q74" s="430"/>
      <c r="R74" s="430" t="str">
        <f ca="1">IF(AND('Mapa final'!$K$37="Baja",'Mapa final'!$O$37="Mayor"),CONCATENATE("R",'Mapa final'!$A$37),"")</f>
        <v/>
      </c>
      <c r="S74" s="431"/>
      <c r="T74" s="437" t="str">
        <f ca="1">IF(AND('Mapa final'!$K$31="Baja",'Mapa final'!$O$31="Mayor"),CONCATENATE("R",'Mapa final'!$A$31),"")</f>
        <v/>
      </c>
      <c r="U74" s="435"/>
      <c r="V74" s="435" t="str">
        <f ca="1">IF(AND('Mapa final'!$K$32="Baja",'Mapa final'!$O$32="Mayor"),CONCATENATE("R",'Mapa final'!$A$32),"")</f>
        <v/>
      </c>
      <c r="W74" s="435"/>
      <c r="X74" s="435" t="str">
        <f ca="1">IF(AND('Mapa final'!$K$33="Baja",'Mapa final'!$O$33="Mayor"),CONCATENATE("R",'Mapa final'!$A$33),"")</f>
        <v/>
      </c>
      <c r="Y74" s="435"/>
      <c r="Z74" s="435" t="str">
        <f ca="1">IF(AND('Mapa final'!$K$34="Baja",'Mapa final'!$O$34="Mayor"),CONCATENATE("R",'Mapa final'!$A$34),"")</f>
        <v/>
      </c>
      <c r="AA74" s="435"/>
      <c r="AB74" s="435" t="str">
        <f ca="1">IF(AND('Mapa final'!$K$37="Baja",'Mapa final'!$O$37="Mayor"),CONCATENATE("R",'Mapa final'!$A$37),"")</f>
        <v/>
      </c>
      <c r="AC74" s="436"/>
      <c r="AD74" s="437" t="str">
        <f ca="1">IF(AND('Mapa final'!$K$31="Baja",'Mapa final'!$O$31="Mayor"),CONCATENATE("R",'Mapa final'!$A$31),"")</f>
        <v/>
      </c>
      <c r="AE74" s="435"/>
      <c r="AF74" s="435" t="str">
        <f ca="1">IF(AND('Mapa final'!$K$32="Baja",'Mapa final'!$O$32="Mayor"),CONCATENATE("R",'Mapa final'!$A$32),"")</f>
        <v/>
      </c>
      <c r="AG74" s="435"/>
      <c r="AH74" s="435" t="str">
        <f ca="1">IF(AND('Mapa final'!$K$33="Baja",'Mapa final'!$O$33="Mayor"),CONCATENATE("R",'Mapa final'!$A$33),"")</f>
        <v/>
      </c>
      <c r="AI74" s="435"/>
      <c r="AJ74" s="435" t="str">
        <f ca="1">IF(AND('Mapa final'!$K$34="Baja",'Mapa final'!$O$34="Mayor"),CONCATENATE("R",'Mapa final'!$A$34),"")</f>
        <v/>
      </c>
      <c r="AK74" s="435"/>
      <c r="AL74" s="435" t="str">
        <f ca="1">IF(AND('Mapa final'!$K$37="Baja",'Mapa final'!$O$37="Mayor"),CONCATENATE("R",'Mapa final'!$A$37),"")</f>
        <v/>
      </c>
      <c r="AM74" s="436"/>
      <c r="AN74" s="440" t="str">
        <f ca="1">IF(AND('Mapa final'!$K$31="Baja",'Mapa final'!$O$31="Mayor"),CONCATENATE("R",'Mapa final'!$A$31),"")</f>
        <v/>
      </c>
      <c r="AO74" s="438"/>
      <c r="AP74" s="438" t="str">
        <f ca="1">IF(AND('Mapa final'!$K$32="Baja",'Mapa final'!$O$32="Mayor"),CONCATENATE("R",'Mapa final'!$A$32),"")</f>
        <v/>
      </c>
      <c r="AQ74" s="438"/>
      <c r="AR74" s="438" t="str">
        <f ca="1">IF(AND('Mapa final'!$K$33="Baja",'Mapa final'!$O$33="Mayor"),CONCATENATE("R",'Mapa final'!$A$33),"")</f>
        <v/>
      </c>
      <c r="AS74" s="438"/>
      <c r="AT74" s="438" t="str">
        <f ca="1">IF(AND('Mapa final'!$K$34="Baja",'Mapa final'!$O$34="Mayor"),CONCATENATE("R",'Mapa final'!$A$34),"")</f>
        <v/>
      </c>
      <c r="AU74" s="438"/>
      <c r="AV74" s="438" t="str">
        <f ca="1">IF(AND('Mapa final'!$K$37="Baja",'Mapa final'!$O$37="Mayor"),CONCATENATE("R",'Mapa final'!$A$37),"")</f>
        <v/>
      </c>
      <c r="AW74" s="439"/>
      <c r="AX74" s="434" t="str">
        <f ca="1">IF(AND('Mapa final'!$K$31="Baja",'Mapa final'!$O$31="Catastrófico"),CONCATENATE("R",'Mapa final'!$A$31),"")</f>
        <v/>
      </c>
      <c r="AY74" s="432"/>
      <c r="AZ74" s="432" t="str">
        <f ca="1">IF(AND('Mapa final'!$K$32="Baja",'Mapa final'!$O$32="Catastrófico"),CONCATENATE("R",'Mapa final'!$A$32),"")</f>
        <v/>
      </c>
      <c r="BA74" s="432"/>
      <c r="BB74" s="432" t="str">
        <f ca="1">IF(AND('Mapa final'!$K$33="Baja",'Mapa final'!$O$33="Catastrófico"),CONCATENATE("R",'Mapa final'!$A$33),"")</f>
        <v/>
      </c>
      <c r="BC74" s="432"/>
      <c r="BD74" s="432" t="str">
        <f ca="1">IF(AND('Mapa final'!$K$34="Baja",'Mapa final'!$O$34="Catastrófico"),CONCATENATE("R",'Mapa final'!$A$34),"")</f>
        <v/>
      </c>
      <c r="BE74" s="432"/>
      <c r="BF74" s="432" t="str">
        <f ca="1">IF(AND('Mapa final'!$K$37="Baja",'Mapa final'!$O$37="Catastrófico"),CONCATENATE("R",'Mapa final'!$A$37),"")</f>
        <v/>
      </c>
      <c r="BG74" s="433"/>
      <c r="BH74" s="41"/>
      <c r="BI74" s="490" t="s">
        <v>76</v>
      </c>
      <c r="BJ74" s="491"/>
      <c r="BK74" s="491"/>
      <c r="BL74" s="491"/>
      <c r="BM74" s="491"/>
      <c r="BN74" s="492"/>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row>
    <row r="75" spans="1:100" ht="15" customHeight="1" x14ac:dyDescent="0.25">
      <c r="A75" s="41"/>
      <c r="B75" s="309"/>
      <c r="C75" s="309"/>
      <c r="D75" s="310"/>
      <c r="E75" s="501"/>
      <c r="F75" s="502"/>
      <c r="G75" s="502"/>
      <c r="H75" s="502"/>
      <c r="I75" s="502"/>
      <c r="J75" s="429"/>
      <c r="K75" s="430"/>
      <c r="L75" s="430"/>
      <c r="M75" s="430"/>
      <c r="N75" s="430"/>
      <c r="O75" s="430"/>
      <c r="P75" s="430"/>
      <c r="Q75" s="430"/>
      <c r="R75" s="430"/>
      <c r="S75" s="431"/>
      <c r="T75" s="437"/>
      <c r="U75" s="435"/>
      <c r="V75" s="435"/>
      <c r="W75" s="435"/>
      <c r="X75" s="435"/>
      <c r="Y75" s="435"/>
      <c r="Z75" s="435"/>
      <c r="AA75" s="435"/>
      <c r="AB75" s="435"/>
      <c r="AC75" s="436"/>
      <c r="AD75" s="437"/>
      <c r="AE75" s="435"/>
      <c r="AF75" s="435"/>
      <c r="AG75" s="435"/>
      <c r="AH75" s="435"/>
      <c r="AI75" s="435"/>
      <c r="AJ75" s="435"/>
      <c r="AK75" s="435"/>
      <c r="AL75" s="435"/>
      <c r="AM75" s="436"/>
      <c r="AN75" s="440"/>
      <c r="AO75" s="438"/>
      <c r="AP75" s="438"/>
      <c r="AQ75" s="438"/>
      <c r="AR75" s="438"/>
      <c r="AS75" s="438"/>
      <c r="AT75" s="438"/>
      <c r="AU75" s="438"/>
      <c r="AV75" s="438"/>
      <c r="AW75" s="439"/>
      <c r="AX75" s="434"/>
      <c r="AY75" s="432"/>
      <c r="AZ75" s="432"/>
      <c r="BA75" s="432"/>
      <c r="BB75" s="432"/>
      <c r="BC75" s="432"/>
      <c r="BD75" s="432"/>
      <c r="BE75" s="432"/>
      <c r="BF75" s="432"/>
      <c r="BG75" s="433"/>
      <c r="BH75" s="41"/>
      <c r="BI75" s="493"/>
      <c r="BJ75" s="494"/>
      <c r="BK75" s="494"/>
      <c r="BL75" s="494"/>
      <c r="BM75" s="494"/>
      <c r="BN75" s="495"/>
      <c r="BO75" s="41"/>
      <c r="BP75" s="41"/>
      <c r="BQ75" s="41"/>
      <c r="BR75" s="41"/>
      <c r="BS75" s="41"/>
      <c r="BT75" s="41"/>
      <c r="BU75" s="41"/>
      <c r="BV75" s="41"/>
      <c r="BW75" s="41"/>
      <c r="BX75" s="41"/>
      <c r="BY75" s="41"/>
      <c r="BZ75" s="41"/>
      <c r="CA75" s="41"/>
      <c r="CB75" s="41"/>
      <c r="CC75" s="41"/>
      <c r="CD75" s="41"/>
      <c r="CE75" s="41"/>
      <c r="CF75" s="41"/>
      <c r="CG75" s="41"/>
      <c r="CH75" s="41"/>
      <c r="CI75" s="41"/>
      <c r="CJ75" s="41"/>
      <c r="CK75" s="41"/>
      <c r="CL75" s="41"/>
      <c r="CM75" s="41"/>
      <c r="CN75" s="41"/>
      <c r="CO75" s="41"/>
      <c r="CP75" s="41"/>
      <c r="CQ75" s="41"/>
      <c r="CR75" s="41"/>
      <c r="CS75" s="41"/>
      <c r="CT75" s="41"/>
      <c r="CU75" s="41"/>
      <c r="CV75" s="41"/>
    </row>
    <row r="76" spans="1:100" ht="15" customHeight="1" x14ac:dyDescent="0.25">
      <c r="A76" s="41"/>
      <c r="B76" s="309"/>
      <c r="C76" s="309"/>
      <c r="D76" s="310"/>
      <c r="E76" s="501"/>
      <c r="F76" s="502"/>
      <c r="G76" s="502"/>
      <c r="H76" s="502"/>
      <c r="I76" s="502"/>
      <c r="J76" s="429" t="str">
        <f ca="1">IF(AND('Mapa final'!$K$40="Baja",'Mapa final'!$O$40="Mayor"),CONCATENATE("R",'Mapa final'!$A$40),"")</f>
        <v/>
      </c>
      <c r="K76" s="430"/>
      <c r="L76" s="430" t="str">
        <f ca="1">IF(AND('Mapa final'!$K$41="Baja",'Mapa final'!$O$41="Mayor"),CONCATENATE("R",'Mapa final'!$A$41),"")</f>
        <v/>
      </c>
      <c r="M76" s="430"/>
      <c r="N76" s="430" t="str">
        <f ca="1">IF(AND('Mapa final'!$K$42="Baja",'Mapa final'!$O$42="Mayor"),CONCATENATE("R",'Mapa final'!$A$42),"")</f>
        <v/>
      </c>
      <c r="O76" s="430"/>
      <c r="P76" s="430" t="str">
        <f ca="1">IF(AND('Mapa final'!$K$44="Baja",'Mapa final'!$O$44="Mayor"),CONCATENATE("R",'Mapa final'!$A$44),"")</f>
        <v/>
      </c>
      <c r="Q76" s="430"/>
      <c r="R76" s="430" t="str">
        <f ca="1">IF(AND('Mapa final'!$K$46="Baja",'Mapa final'!$O$46="Mayor"),CONCATENATE("R",'Mapa final'!$A$46),"")</f>
        <v/>
      </c>
      <c r="S76" s="431"/>
      <c r="T76" s="437" t="str">
        <f ca="1">IF(AND('Mapa final'!$K$40="Baja",'Mapa final'!$O$40="Mayor"),CONCATENATE("R",'Mapa final'!$A$40),"")</f>
        <v/>
      </c>
      <c r="U76" s="435"/>
      <c r="V76" s="435" t="str">
        <f ca="1">IF(AND('Mapa final'!$K$41="Baja",'Mapa final'!$O$41="Mayor"),CONCATENATE("R",'Mapa final'!$A$41),"")</f>
        <v/>
      </c>
      <c r="W76" s="435"/>
      <c r="X76" s="435" t="str">
        <f ca="1">IF(AND('Mapa final'!$K$42="Baja",'Mapa final'!$O$42="Mayor"),CONCATENATE("R",'Mapa final'!$A$42),"")</f>
        <v/>
      </c>
      <c r="Y76" s="435"/>
      <c r="Z76" s="435" t="str">
        <f ca="1">IF(AND('Mapa final'!$K$44="Baja",'Mapa final'!$O$44="Mayor"),CONCATENATE("R",'Mapa final'!$A$44),"")</f>
        <v/>
      </c>
      <c r="AA76" s="435"/>
      <c r="AB76" s="435" t="str">
        <f ca="1">IF(AND('Mapa final'!$K$46="Baja",'Mapa final'!$O$46="Mayor"),CONCATENATE("R",'Mapa final'!$A$46),"")</f>
        <v/>
      </c>
      <c r="AC76" s="436"/>
      <c r="AD76" s="437" t="str">
        <f ca="1">IF(AND('Mapa final'!$K$40="Baja",'Mapa final'!$O$40="Mayor"),CONCATENATE("R",'Mapa final'!$A$40),"")</f>
        <v/>
      </c>
      <c r="AE76" s="435"/>
      <c r="AF76" s="435" t="str">
        <f ca="1">IF(AND('Mapa final'!$K$41="Baja",'Mapa final'!$O$41="Mayor"),CONCATENATE("R",'Mapa final'!$A$41),"")</f>
        <v/>
      </c>
      <c r="AG76" s="435"/>
      <c r="AH76" s="435" t="str">
        <f ca="1">IF(AND('Mapa final'!$K$42="Baja",'Mapa final'!$O$42="Mayor"),CONCATENATE("R",'Mapa final'!$A$42),"")</f>
        <v/>
      </c>
      <c r="AI76" s="435"/>
      <c r="AJ76" s="435" t="str">
        <f ca="1">IF(AND('Mapa final'!$K$44="Baja",'Mapa final'!$O$44="Mayor"),CONCATENATE("R",'Mapa final'!$A$44),"")</f>
        <v/>
      </c>
      <c r="AK76" s="435"/>
      <c r="AL76" s="435" t="str">
        <f ca="1">IF(AND('Mapa final'!$K$46="Baja",'Mapa final'!$O$46="Mayor"),CONCATENATE("R",'Mapa final'!$A$46),"")</f>
        <v/>
      </c>
      <c r="AM76" s="436"/>
      <c r="AN76" s="440" t="str">
        <f ca="1">IF(AND('Mapa final'!$K$40="Baja",'Mapa final'!$O$40="Mayor"),CONCATENATE("R",'Mapa final'!$A$40),"")</f>
        <v/>
      </c>
      <c r="AO76" s="438"/>
      <c r="AP76" s="438" t="str">
        <f ca="1">IF(AND('Mapa final'!$K$41="Baja",'Mapa final'!$O$41="Mayor"),CONCATENATE("R",'Mapa final'!$A$41),"")</f>
        <v/>
      </c>
      <c r="AQ76" s="438"/>
      <c r="AR76" s="438" t="str">
        <f ca="1">IF(AND('Mapa final'!$K$42="Baja",'Mapa final'!$O$42="Mayor"),CONCATENATE("R",'Mapa final'!$A$42),"")</f>
        <v/>
      </c>
      <c r="AS76" s="438"/>
      <c r="AT76" s="438" t="str">
        <f ca="1">IF(AND('Mapa final'!$K$44="Baja",'Mapa final'!$O$44="Mayor"),CONCATENATE("R",'Mapa final'!$A$44),"")</f>
        <v/>
      </c>
      <c r="AU76" s="438"/>
      <c r="AV76" s="438" t="str">
        <f ca="1">IF(AND('Mapa final'!$K$46="Baja",'Mapa final'!$O$46="Mayor"),CONCATENATE("R",'Mapa final'!$A$46),"")</f>
        <v/>
      </c>
      <c r="AW76" s="439"/>
      <c r="AX76" s="434" t="str">
        <f ca="1">IF(AND('Mapa final'!$K$40="Baja",'Mapa final'!$O$40="Catastrófico"),CONCATENATE("R",'Mapa final'!$A$40),"")</f>
        <v/>
      </c>
      <c r="AY76" s="432"/>
      <c r="AZ76" s="432" t="str">
        <f ca="1">IF(AND('Mapa final'!$K$41="Baja",'Mapa final'!$O$41="Catastrófico"),CONCATENATE("R",'Mapa final'!$A$41),"")</f>
        <v/>
      </c>
      <c r="BA76" s="432"/>
      <c r="BB76" s="432" t="str">
        <f ca="1">IF(AND('Mapa final'!$K$42="Baja",'Mapa final'!$O$42="Catastrófico"),CONCATENATE("R",'Mapa final'!$A$42),"")</f>
        <v/>
      </c>
      <c r="BC76" s="432"/>
      <c r="BD76" s="432" t="str">
        <f ca="1">IF(AND('Mapa final'!$K$44="Baja",'Mapa final'!$O$44="Catastrófico"),CONCATENATE("R",'Mapa final'!$A$44),"")</f>
        <v/>
      </c>
      <c r="BE76" s="432"/>
      <c r="BF76" s="432" t="str">
        <f ca="1">IF(AND('Mapa final'!$K$46="Baja",'Mapa final'!$O$46="Catastrófico"),CONCATENATE("R",'Mapa final'!$A$46),"")</f>
        <v/>
      </c>
      <c r="BG76" s="433"/>
      <c r="BH76" s="41"/>
      <c r="BI76" s="493"/>
      <c r="BJ76" s="494"/>
      <c r="BK76" s="494"/>
      <c r="BL76" s="494"/>
      <c r="BM76" s="494"/>
      <c r="BN76" s="495"/>
      <c r="BO76" s="41"/>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row>
    <row r="77" spans="1:100" ht="15" customHeight="1" x14ac:dyDescent="0.25">
      <c r="A77" s="41"/>
      <c r="B77" s="309"/>
      <c r="C77" s="309"/>
      <c r="D77" s="310"/>
      <c r="E77" s="501"/>
      <c r="F77" s="502"/>
      <c r="G77" s="502"/>
      <c r="H77" s="502"/>
      <c r="I77" s="502"/>
      <c r="J77" s="429"/>
      <c r="K77" s="430"/>
      <c r="L77" s="430"/>
      <c r="M77" s="430"/>
      <c r="N77" s="430"/>
      <c r="O77" s="430"/>
      <c r="P77" s="430"/>
      <c r="Q77" s="430"/>
      <c r="R77" s="430"/>
      <c r="S77" s="431"/>
      <c r="T77" s="437"/>
      <c r="U77" s="435"/>
      <c r="V77" s="435"/>
      <c r="W77" s="435"/>
      <c r="X77" s="435"/>
      <c r="Y77" s="435"/>
      <c r="Z77" s="435"/>
      <c r="AA77" s="435"/>
      <c r="AB77" s="435"/>
      <c r="AC77" s="436"/>
      <c r="AD77" s="437"/>
      <c r="AE77" s="435"/>
      <c r="AF77" s="435"/>
      <c r="AG77" s="435"/>
      <c r="AH77" s="435"/>
      <c r="AI77" s="435"/>
      <c r="AJ77" s="435"/>
      <c r="AK77" s="435"/>
      <c r="AL77" s="435"/>
      <c r="AM77" s="436"/>
      <c r="AN77" s="440"/>
      <c r="AO77" s="438"/>
      <c r="AP77" s="438"/>
      <c r="AQ77" s="438"/>
      <c r="AR77" s="438"/>
      <c r="AS77" s="438"/>
      <c r="AT77" s="438"/>
      <c r="AU77" s="438"/>
      <c r="AV77" s="438"/>
      <c r="AW77" s="439"/>
      <c r="AX77" s="434"/>
      <c r="AY77" s="432"/>
      <c r="AZ77" s="432"/>
      <c r="BA77" s="432"/>
      <c r="BB77" s="432"/>
      <c r="BC77" s="432"/>
      <c r="BD77" s="432"/>
      <c r="BE77" s="432"/>
      <c r="BF77" s="432"/>
      <c r="BG77" s="433"/>
      <c r="BH77" s="41"/>
      <c r="BI77" s="493"/>
      <c r="BJ77" s="494"/>
      <c r="BK77" s="494"/>
      <c r="BL77" s="494"/>
      <c r="BM77" s="494"/>
      <c r="BN77" s="495"/>
      <c r="BO77" s="41"/>
      <c r="BP77" s="41"/>
      <c r="BQ77" s="41"/>
      <c r="BR77" s="41"/>
      <c r="BS77" s="41"/>
      <c r="BT77" s="41"/>
      <c r="BU77" s="41"/>
      <c r="BV77" s="41"/>
      <c r="BW77" s="41"/>
      <c r="BX77" s="41"/>
      <c r="BY77" s="41"/>
      <c r="BZ77" s="41"/>
      <c r="CA77" s="41"/>
      <c r="CB77" s="41"/>
      <c r="CC77" s="41"/>
      <c r="CD77" s="41"/>
      <c r="CE77" s="41"/>
      <c r="CF77" s="41"/>
      <c r="CG77" s="41"/>
      <c r="CH77" s="41"/>
      <c r="CI77" s="41"/>
      <c r="CJ77" s="41"/>
      <c r="CK77" s="41"/>
      <c r="CL77" s="41"/>
      <c r="CM77" s="41"/>
      <c r="CN77" s="41"/>
      <c r="CO77" s="41"/>
      <c r="CP77" s="41"/>
      <c r="CQ77" s="41"/>
      <c r="CR77" s="41"/>
      <c r="CS77" s="41"/>
      <c r="CT77" s="41"/>
      <c r="CU77" s="41"/>
      <c r="CV77" s="41"/>
    </row>
    <row r="78" spans="1:100" ht="15" customHeight="1" x14ac:dyDescent="0.25">
      <c r="A78" s="41"/>
      <c r="B78" s="309"/>
      <c r="C78" s="309"/>
      <c r="D78" s="310"/>
      <c r="E78" s="501"/>
      <c r="F78" s="502"/>
      <c r="G78" s="502"/>
      <c r="H78" s="502"/>
      <c r="I78" s="502"/>
      <c r="J78" s="429" t="str">
        <f>IF(AND('Mapa final'!$K$47="Baja",'Mapa final'!$O$47="Mayor"),CONCATENATE("R",'Mapa final'!$A$47),"")</f>
        <v/>
      </c>
      <c r="K78" s="430"/>
      <c r="L78" s="430" t="str">
        <f ca="1">IF(AND('Mapa final'!$K$48="Baja",'Mapa final'!$O$48="Mayor"),CONCATENATE("R",'Mapa final'!$A$48),"")</f>
        <v/>
      </c>
      <c r="M78" s="430"/>
      <c r="N78" s="430" t="str">
        <f ca="1">IF(AND('Mapa final'!$K$50="Baja",'Mapa final'!$O$50="Mayor"),CONCATENATE("R",'Mapa final'!$A$50),"")</f>
        <v/>
      </c>
      <c r="O78" s="430"/>
      <c r="P78" s="430" t="str">
        <f ca="1">IF(AND('Mapa final'!$K$52="Baja",'Mapa final'!$O$52="Mayor"),CONCATENATE("R",'Mapa final'!$A$52),"")</f>
        <v/>
      </c>
      <c r="Q78" s="430"/>
      <c r="R78" s="430" t="str">
        <f ca="1">IF(AND('Mapa final'!$K$54="Baja",'Mapa final'!$O$54="Mayor"),CONCATENATE("R",'Mapa final'!$A$54),"")</f>
        <v/>
      </c>
      <c r="S78" s="431"/>
      <c r="T78" s="437" t="str">
        <f>IF(AND('Mapa final'!$K$47="Baja",'Mapa final'!$O$47="Mayor"),CONCATENATE("R",'Mapa final'!$A$47),"")</f>
        <v/>
      </c>
      <c r="U78" s="435"/>
      <c r="V78" s="435" t="str">
        <f ca="1">IF(AND('Mapa final'!$K$48="Baja",'Mapa final'!$O$48="Mayor"),CONCATENATE("R",'Mapa final'!$A$48),"")</f>
        <v/>
      </c>
      <c r="W78" s="435"/>
      <c r="X78" s="435" t="str">
        <f ca="1">IF(AND('Mapa final'!$K$50="Baja",'Mapa final'!$O$50="Mayor"),CONCATENATE("R",'Mapa final'!$A$50),"")</f>
        <v/>
      </c>
      <c r="Y78" s="435"/>
      <c r="Z78" s="435" t="str">
        <f ca="1">IF(AND('Mapa final'!$K$52="Baja",'Mapa final'!$O$52="Mayor"),CONCATENATE("R",'Mapa final'!$A$52),"")</f>
        <v/>
      </c>
      <c r="AA78" s="435"/>
      <c r="AB78" s="435" t="str">
        <f ca="1">IF(AND('Mapa final'!$K$54="Baja",'Mapa final'!$O$54="Mayor"),CONCATENATE("R",'Mapa final'!$A$54),"")</f>
        <v/>
      </c>
      <c r="AC78" s="436"/>
      <c r="AD78" s="437" t="str">
        <f>IF(AND('Mapa final'!$K$47="Baja",'Mapa final'!$O$47="Mayor"),CONCATENATE("R",'Mapa final'!$A$47),"")</f>
        <v/>
      </c>
      <c r="AE78" s="435"/>
      <c r="AF78" s="435" t="str">
        <f ca="1">IF(AND('Mapa final'!$K$48="Baja",'Mapa final'!$O$48="Mayor"),CONCATENATE("R",'Mapa final'!$A$48),"")</f>
        <v/>
      </c>
      <c r="AG78" s="435"/>
      <c r="AH78" s="435" t="str">
        <f ca="1">IF(AND('Mapa final'!$K$50="Baja",'Mapa final'!$O$50="Mayor"),CONCATENATE("R",'Mapa final'!$A$50),"")</f>
        <v/>
      </c>
      <c r="AI78" s="435"/>
      <c r="AJ78" s="435" t="str">
        <f ca="1">IF(AND('Mapa final'!$K$52="Baja",'Mapa final'!$O$52="Mayor"),CONCATENATE("R",'Mapa final'!$A$52),"")</f>
        <v/>
      </c>
      <c r="AK78" s="435"/>
      <c r="AL78" s="435" t="str">
        <f ca="1">IF(AND('Mapa final'!$K$54="Baja",'Mapa final'!$O$54="Mayor"),CONCATENATE("R",'Mapa final'!$A$54),"")</f>
        <v/>
      </c>
      <c r="AM78" s="436"/>
      <c r="AN78" s="440" t="str">
        <f>IF(AND('Mapa final'!$K$47="Baja",'Mapa final'!$O$47="Mayor"),CONCATENATE("R",'Mapa final'!$A$47),"")</f>
        <v/>
      </c>
      <c r="AO78" s="438"/>
      <c r="AP78" s="438" t="str">
        <f ca="1">IF(AND('Mapa final'!$K$48="Baja",'Mapa final'!$O$48="Mayor"),CONCATENATE("R",'Mapa final'!$A$48),"")</f>
        <v/>
      </c>
      <c r="AQ78" s="438"/>
      <c r="AR78" s="438" t="str">
        <f ca="1">IF(AND('Mapa final'!$K$50="Baja",'Mapa final'!$O$50="Mayor"),CONCATENATE("R",'Mapa final'!$A$50),"")</f>
        <v/>
      </c>
      <c r="AS78" s="438"/>
      <c r="AT78" s="438" t="str">
        <f ca="1">IF(AND('Mapa final'!$K$52="Baja",'Mapa final'!$O$52="Mayor"),CONCATENATE("R",'Mapa final'!$A$52),"")</f>
        <v/>
      </c>
      <c r="AU78" s="438"/>
      <c r="AV78" s="438" t="str">
        <f ca="1">IF(AND('Mapa final'!$K$54="Baja",'Mapa final'!$O$54="Mayor"),CONCATENATE("R",'Mapa final'!$A$54),"")</f>
        <v/>
      </c>
      <c r="AW78" s="439"/>
      <c r="AX78" s="434" t="str">
        <f>IF(AND('Mapa final'!$K$47="Baja",'Mapa final'!$O$47="Catastrófico"),CONCATENATE("R",'Mapa final'!$A$47),"")</f>
        <v/>
      </c>
      <c r="AY78" s="432"/>
      <c r="AZ78" s="432" t="str">
        <f ca="1">IF(AND('Mapa final'!$K$48="Baja",'Mapa final'!$O$48="Catastrófico"),CONCATENATE("R",'Mapa final'!$A$48),"")</f>
        <v/>
      </c>
      <c r="BA78" s="432"/>
      <c r="BB78" s="432" t="str">
        <f ca="1">IF(AND('Mapa final'!$K$50="Baja",'Mapa final'!$O$50="Catastrófico"),CONCATENATE("R",'Mapa final'!$A$50),"")</f>
        <v/>
      </c>
      <c r="BC78" s="432"/>
      <c r="BD78" s="432" t="str">
        <f ca="1">IF(AND('Mapa final'!$K$52="Baja",'Mapa final'!$O$52="Catastrófico"),CONCATENATE("R",'Mapa final'!$A$52),"")</f>
        <v/>
      </c>
      <c r="BE78" s="432"/>
      <c r="BF78" s="432" t="str">
        <f ca="1">IF(AND('Mapa final'!$K$54="Baja",'Mapa final'!$O$54="Catastrófico"),CONCATENATE("R",'Mapa final'!$A$54),"")</f>
        <v/>
      </c>
      <c r="BG78" s="433"/>
      <c r="BH78" s="41"/>
      <c r="BI78" s="493"/>
      <c r="BJ78" s="494"/>
      <c r="BK78" s="494"/>
      <c r="BL78" s="494"/>
      <c r="BM78" s="494"/>
      <c r="BN78" s="495"/>
      <c r="BO78" s="41"/>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row>
    <row r="79" spans="1:100" ht="15" customHeight="1" x14ac:dyDescent="0.25">
      <c r="A79" s="41"/>
      <c r="B79" s="309"/>
      <c r="C79" s="309"/>
      <c r="D79" s="310"/>
      <c r="E79" s="501"/>
      <c r="F79" s="502"/>
      <c r="G79" s="502"/>
      <c r="H79" s="502"/>
      <c r="I79" s="502"/>
      <c r="J79" s="429"/>
      <c r="K79" s="430"/>
      <c r="L79" s="430"/>
      <c r="M79" s="430"/>
      <c r="N79" s="430"/>
      <c r="O79" s="430"/>
      <c r="P79" s="430"/>
      <c r="Q79" s="430"/>
      <c r="R79" s="430"/>
      <c r="S79" s="431"/>
      <c r="T79" s="437"/>
      <c r="U79" s="435"/>
      <c r="V79" s="435"/>
      <c r="W79" s="435"/>
      <c r="X79" s="435"/>
      <c r="Y79" s="435"/>
      <c r="Z79" s="435"/>
      <c r="AA79" s="435"/>
      <c r="AB79" s="435"/>
      <c r="AC79" s="436"/>
      <c r="AD79" s="437"/>
      <c r="AE79" s="435"/>
      <c r="AF79" s="435"/>
      <c r="AG79" s="435"/>
      <c r="AH79" s="435"/>
      <c r="AI79" s="435"/>
      <c r="AJ79" s="435"/>
      <c r="AK79" s="435"/>
      <c r="AL79" s="435"/>
      <c r="AM79" s="436"/>
      <c r="AN79" s="440"/>
      <c r="AO79" s="438"/>
      <c r="AP79" s="438"/>
      <c r="AQ79" s="438"/>
      <c r="AR79" s="438"/>
      <c r="AS79" s="438"/>
      <c r="AT79" s="438"/>
      <c r="AU79" s="438"/>
      <c r="AV79" s="438"/>
      <c r="AW79" s="439"/>
      <c r="AX79" s="434"/>
      <c r="AY79" s="432"/>
      <c r="AZ79" s="432"/>
      <c r="BA79" s="432"/>
      <c r="BB79" s="432"/>
      <c r="BC79" s="432"/>
      <c r="BD79" s="432"/>
      <c r="BE79" s="432"/>
      <c r="BF79" s="432"/>
      <c r="BG79" s="433"/>
      <c r="BH79" s="41"/>
      <c r="BI79" s="493"/>
      <c r="BJ79" s="494"/>
      <c r="BK79" s="494"/>
      <c r="BL79" s="494"/>
      <c r="BM79" s="494"/>
      <c r="BN79" s="495"/>
      <c r="BO79" s="41"/>
      <c r="BP79" s="41"/>
      <c r="BQ79" s="41"/>
      <c r="BR79" s="41"/>
      <c r="BS79" s="41"/>
      <c r="BT79" s="41"/>
      <c r="BU79" s="41"/>
      <c r="BV79" s="41"/>
      <c r="BW79" s="41"/>
      <c r="BX79" s="41"/>
      <c r="BY79" s="41"/>
      <c r="BZ79" s="41"/>
      <c r="CA79" s="41"/>
      <c r="CB79" s="41"/>
      <c r="CC79" s="41"/>
      <c r="CD79" s="41"/>
      <c r="CE79" s="41"/>
      <c r="CF79" s="41"/>
      <c r="CG79" s="41"/>
      <c r="CH79" s="41"/>
      <c r="CI79" s="41"/>
      <c r="CJ79" s="41"/>
      <c r="CK79" s="41"/>
      <c r="CL79" s="41"/>
      <c r="CM79" s="41"/>
      <c r="CN79" s="41"/>
      <c r="CO79" s="41"/>
      <c r="CP79" s="41"/>
      <c r="CQ79" s="41"/>
      <c r="CR79" s="41"/>
      <c r="CS79" s="41"/>
      <c r="CT79" s="41"/>
      <c r="CU79" s="41"/>
      <c r="CV79" s="41"/>
    </row>
    <row r="80" spans="1:100" ht="15" customHeight="1" x14ac:dyDescent="0.25">
      <c r="A80" s="41"/>
      <c r="B80" s="309"/>
      <c r="C80" s="309"/>
      <c r="D80" s="310"/>
      <c r="E80" s="501"/>
      <c r="F80" s="502"/>
      <c r="G80" s="502"/>
      <c r="H80" s="502"/>
      <c r="I80" s="502"/>
      <c r="J80" s="429" t="str">
        <f ca="1">IF(AND('Mapa final'!$K$56="Baja",'Mapa final'!$O$56="Mayor"),CONCATENATE("R",'Mapa final'!$A$56),"")</f>
        <v/>
      </c>
      <c r="K80" s="430"/>
      <c r="L80" s="430" t="str">
        <f ca="1">IF(AND('Mapa final'!$K$58="Baja",'Mapa final'!$O$58="Mayor"),CONCATENATE("R",'Mapa final'!$A$58),"")</f>
        <v/>
      </c>
      <c r="M80" s="430"/>
      <c r="N80" s="430" t="str">
        <f ca="1">IF(AND('Mapa final'!$K$61="Baja",'Mapa final'!$O$61="Mayor"),CONCATENATE("R",'Mapa final'!$A$61),"")</f>
        <v/>
      </c>
      <c r="O80" s="430"/>
      <c r="P80" s="430" t="str">
        <f ca="1">IF(AND('Mapa final'!$K$63="Baja",'Mapa final'!$O$63="Mayor"),CONCATENATE("R",'Mapa final'!$A$63),"")</f>
        <v/>
      </c>
      <c r="Q80" s="430"/>
      <c r="R80" s="430" t="str">
        <f ca="1">IF(AND('Mapa final'!$K$64="Baja",'Mapa final'!$O$64="Mayor"),CONCATENATE("R",'Mapa final'!$A$64),"")</f>
        <v/>
      </c>
      <c r="S80" s="431"/>
      <c r="T80" s="437" t="str">
        <f ca="1">IF(AND('Mapa final'!$K$56="Baja",'Mapa final'!$O$56="Mayor"),CONCATENATE("R",'Mapa final'!$A$56),"")</f>
        <v/>
      </c>
      <c r="U80" s="435"/>
      <c r="V80" s="435" t="str">
        <f ca="1">IF(AND('Mapa final'!$K$58="Baja",'Mapa final'!$O$58="Mayor"),CONCATENATE("R",'Mapa final'!$A$58),"")</f>
        <v/>
      </c>
      <c r="W80" s="435"/>
      <c r="X80" s="435" t="str">
        <f ca="1">IF(AND('Mapa final'!$K$61="Baja",'Mapa final'!$O$61="Mayor"),CONCATENATE("R",'Mapa final'!$A$61),"")</f>
        <v/>
      </c>
      <c r="Y80" s="435"/>
      <c r="Z80" s="435" t="str">
        <f ca="1">IF(AND('Mapa final'!$K$63="Baja",'Mapa final'!$O$63="Mayor"),CONCATENATE("R",'Mapa final'!$A$63),"")</f>
        <v/>
      </c>
      <c r="AA80" s="435"/>
      <c r="AB80" s="435" t="str">
        <f ca="1">IF(AND('Mapa final'!$K$64="Baja",'Mapa final'!$O$64="Mayor"),CONCATENATE("R",'Mapa final'!$A$64),"")</f>
        <v/>
      </c>
      <c r="AC80" s="436"/>
      <c r="AD80" s="437" t="str">
        <f ca="1">IF(AND('Mapa final'!$K$56="Baja",'Mapa final'!$O$56="Mayor"),CONCATENATE("R",'Mapa final'!$A$56),"")</f>
        <v/>
      </c>
      <c r="AE80" s="435"/>
      <c r="AF80" s="435" t="str">
        <f ca="1">IF(AND('Mapa final'!$K$58="Baja",'Mapa final'!$O$58="Mayor"),CONCATENATE("R",'Mapa final'!$A$58),"")</f>
        <v/>
      </c>
      <c r="AG80" s="435"/>
      <c r="AH80" s="435" t="str">
        <f ca="1">IF(AND('Mapa final'!$K$61="Baja",'Mapa final'!$O$61="Mayor"),CONCATENATE("R",'Mapa final'!$A$61),"")</f>
        <v/>
      </c>
      <c r="AI80" s="435"/>
      <c r="AJ80" s="435" t="str">
        <f ca="1">IF(AND('Mapa final'!$K$63="Baja",'Mapa final'!$O$63="Mayor"),CONCATENATE("R",'Mapa final'!$A$63),"")</f>
        <v/>
      </c>
      <c r="AK80" s="435"/>
      <c r="AL80" s="435" t="str">
        <f ca="1">IF(AND('Mapa final'!$K$64="Baja",'Mapa final'!$O$64="Mayor"),CONCATENATE("R",'Mapa final'!$A$64),"")</f>
        <v/>
      </c>
      <c r="AM80" s="436"/>
      <c r="AN80" s="440" t="str">
        <f ca="1">IF(AND('Mapa final'!$K$56="Baja",'Mapa final'!$O$56="Mayor"),CONCATENATE("R",'Mapa final'!$A$56),"")</f>
        <v/>
      </c>
      <c r="AO80" s="438"/>
      <c r="AP80" s="438" t="str">
        <f ca="1">IF(AND('Mapa final'!$K$58="Baja",'Mapa final'!$O$58="Mayor"),CONCATENATE("R",'Mapa final'!$A$58),"")</f>
        <v/>
      </c>
      <c r="AQ80" s="438"/>
      <c r="AR80" s="438" t="str">
        <f ca="1">IF(AND('Mapa final'!$K$61="Baja",'Mapa final'!$O$61="Mayor"),CONCATENATE("R",'Mapa final'!$A$61),"")</f>
        <v/>
      </c>
      <c r="AS80" s="438"/>
      <c r="AT80" s="438" t="str">
        <f ca="1">IF(AND('Mapa final'!$K$63="Baja",'Mapa final'!$O$63="Mayor"),CONCATENATE("R",'Mapa final'!$A$63),"")</f>
        <v/>
      </c>
      <c r="AU80" s="438"/>
      <c r="AV80" s="438" t="str">
        <f ca="1">IF(AND('Mapa final'!$K$64="Baja",'Mapa final'!$O$64="Mayor"),CONCATENATE("R",'Mapa final'!$A$64),"")</f>
        <v/>
      </c>
      <c r="AW80" s="439"/>
      <c r="AX80" s="434" t="str">
        <f ca="1">IF(AND('Mapa final'!$K$56="Baja",'Mapa final'!$O$56="Catastrófico"),CONCATENATE("R",'Mapa final'!$A$56),"")</f>
        <v/>
      </c>
      <c r="AY80" s="432"/>
      <c r="AZ80" s="432" t="str">
        <f ca="1">IF(AND('Mapa final'!$K$58="Baja",'Mapa final'!$O$58="Catastrófico"),CONCATENATE("R",'Mapa final'!$A$58),"")</f>
        <v/>
      </c>
      <c r="BA80" s="432"/>
      <c r="BB80" s="432" t="str">
        <f ca="1">IF(AND('Mapa final'!$K$61="Baja",'Mapa final'!$O$61="Catastrófico"),CONCATENATE("R",'Mapa final'!$A$61),"")</f>
        <v/>
      </c>
      <c r="BC80" s="432"/>
      <c r="BD80" s="432" t="str">
        <f ca="1">IF(AND('Mapa final'!$K$63="Baja",'Mapa final'!$O$63="Catastrófico"),CONCATENATE("R",'Mapa final'!$A$63),"")</f>
        <v/>
      </c>
      <c r="BE80" s="432"/>
      <c r="BF80" s="432" t="str">
        <f ca="1">IF(AND('Mapa final'!$K$64="Baja",'Mapa final'!$O$64="Catastrófico"),CONCATENATE("R",'Mapa final'!$A$64),"")</f>
        <v/>
      </c>
      <c r="BG80" s="433"/>
      <c r="BH80" s="41"/>
      <c r="BI80" s="493"/>
      <c r="BJ80" s="494"/>
      <c r="BK80" s="494"/>
      <c r="BL80" s="494"/>
      <c r="BM80" s="494"/>
      <c r="BN80" s="495"/>
      <c r="BO80" s="41"/>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row>
    <row r="81" spans="1:100" ht="15" customHeight="1" x14ac:dyDescent="0.25">
      <c r="A81" s="41"/>
      <c r="B81" s="309"/>
      <c r="C81" s="309"/>
      <c r="D81" s="310"/>
      <c r="E81" s="501"/>
      <c r="F81" s="502"/>
      <c r="G81" s="502"/>
      <c r="H81" s="502"/>
      <c r="I81" s="502"/>
      <c r="J81" s="429"/>
      <c r="K81" s="430"/>
      <c r="L81" s="430"/>
      <c r="M81" s="430"/>
      <c r="N81" s="430"/>
      <c r="O81" s="430"/>
      <c r="P81" s="430"/>
      <c r="Q81" s="430"/>
      <c r="R81" s="430"/>
      <c r="S81" s="431"/>
      <c r="T81" s="437"/>
      <c r="U81" s="435"/>
      <c r="V81" s="435"/>
      <c r="W81" s="435"/>
      <c r="X81" s="435"/>
      <c r="Y81" s="435"/>
      <c r="Z81" s="435"/>
      <c r="AA81" s="435"/>
      <c r="AB81" s="435"/>
      <c r="AC81" s="436"/>
      <c r="AD81" s="437"/>
      <c r="AE81" s="435"/>
      <c r="AF81" s="435"/>
      <c r="AG81" s="435"/>
      <c r="AH81" s="435"/>
      <c r="AI81" s="435"/>
      <c r="AJ81" s="435"/>
      <c r="AK81" s="435"/>
      <c r="AL81" s="435"/>
      <c r="AM81" s="436"/>
      <c r="AN81" s="440"/>
      <c r="AO81" s="438"/>
      <c r="AP81" s="438"/>
      <c r="AQ81" s="438"/>
      <c r="AR81" s="438"/>
      <c r="AS81" s="438"/>
      <c r="AT81" s="438"/>
      <c r="AU81" s="438"/>
      <c r="AV81" s="438"/>
      <c r="AW81" s="439"/>
      <c r="AX81" s="434"/>
      <c r="AY81" s="432"/>
      <c r="AZ81" s="432"/>
      <c r="BA81" s="432"/>
      <c r="BB81" s="432"/>
      <c r="BC81" s="432"/>
      <c r="BD81" s="432"/>
      <c r="BE81" s="432"/>
      <c r="BF81" s="432"/>
      <c r="BG81" s="433"/>
      <c r="BH81" s="41"/>
      <c r="BI81" s="493"/>
      <c r="BJ81" s="494"/>
      <c r="BK81" s="494"/>
      <c r="BL81" s="494"/>
      <c r="BM81" s="494"/>
      <c r="BN81" s="495"/>
      <c r="BO81" s="41"/>
      <c r="BP81" s="41"/>
      <c r="BQ81" s="41"/>
      <c r="BR81" s="41"/>
      <c r="BS81" s="41"/>
      <c r="BT81" s="41"/>
      <c r="BU81" s="41"/>
      <c r="BV81" s="41"/>
      <c r="BW81" s="41"/>
      <c r="BX81" s="41"/>
      <c r="BY81" s="41"/>
      <c r="BZ81" s="41"/>
      <c r="CA81" s="41"/>
      <c r="CB81" s="41"/>
      <c r="CC81" s="41"/>
      <c r="CD81" s="41"/>
      <c r="CE81" s="41"/>
      <c r="CF81" s="41"/>
      <c r="CG81" s="41"/>
      <c r="CH81" s="41"/>
      <c r="CI81" s="41"/>
      <c r="CJ81" s="41"/>
      <c r="CK81" s="41"/>
      <c r="CL81" s="41"/>
      <c r="CM81" s="41"/>
      <c r="CN81" s="41"/>
      <c r="CO81" s="41"/>
      <c r="CP81" s="41"/>
      <c r="CQ81" s="41"/>
      <c r="CR81" s="41"/>
      <c r="CS81" s="41"/>
      <c r="CT81" s="41"/>
      <c r="CU81" s="41"/>
      <c r="CV81" s="41"/>
    </row>
    <row r="82" spans="1:100" ht="15" customHeight="1" x14ac:dyDescent="0.25">
      <c r="A82" s="41"/>
      <c r="B82" s="309"/>
      <c r="C82" s="309"/>
      <c r="D82" s="310"/>
      <c r="E82" s="501"/>
      <c r="F82" s="502"/>
      <c r="G82" s="502"/>
      <c r="H82" s="502"/>
      <c r="I82" s="502"/>
      <c r="J82" s="429" t="str">
        <f ca="1">IF(AND('Mapa final'!$K$65="Baja",'Mapa final'!$O$65="Mayor"),CONCATENATE("R",'Mapa final'!$A$65),"")</f>
        <v/>
      </c>
      <c r="K82" s="430"/>
      <c r="L82" s="430" t="str">
        <f ca="1">IF(AND('Mapa final'!$K$68="Baja",'Mapa final'!$O$68="Mayor"),CONCATENATE("R",'Mapa final'!$A$68),"")</f>
        <v/>
      </c>
      <c r="M82" s="430"/>
      <c r="N82" s="430" t="str">
        <f ca="1">IF(AND('Mapa final'!$K$71="Baja",'Mapa final'!$O$71="Mayor"),CONCATENATE("R",'Mapa final'!$A$71),"")</f>
        <v/>
      </c>
      <c r="O82" s="430"/>
      <c r="P82" s="430" t="str">
        <f ca="1">IF(AND('Mapa final'!$K$72="Baja",'Mapa final'!$O$72="Mayor"),CONCATENATE("R",'Mapa final'!$A$72),"")</f>
        <v>R43</v>
      </c>
      <c r="Q82" s="430"/>
      <c r="R82" s="430" t="str">
        <f ca="1">IF(AND('Mapa final'!$K$73="Baja",'Mapa final'!$O$73="Mayor"),CONCATENATE("R",'Mapa final'!$A$73),"")</f>
        <v/>
      </c>
      <c r="S82" s="431"/>
      <c r="T82" s="437" t="str">
        <f ca="1">IF(AND('Mapa final'!$K$65="Baja",'Mapa final'!$O$65="Mayor"),CONCATENATE("R",'Mapa final'!$A$65),"")</f>
        <v/>
      </c>
      <c r="U82" s="435"/>
      <c r="V82" s="435" t="str">
        <f ca="1">IF(AND('Mapa final'!$K$68="Baja",'Mapa final'!$O$68="Mayor"),CONCATENATE("R",'Mapa final'!$A$68),"")</f>
        <v/>
      </c>
      <c r="W82" s="435"/>
      <c r="X82" s="435" t="str">
        <f ca="1">IF(AND('Mapa final'!$K$71="Baja",'Mapa final'!$O$71="Mayor"),CONCATENATE("R",'Mapa final'!$A$71),"")</f>
        <v/>
      </c>
      <c r="Y82" s="435"/>
      <c r="Z82" s="435" t="str">
        <f ca="1">IF(AND('Mapa final'!$K$72="Baja",'Mapa final'!$O$72="Mayor"),CONCATENATE("R",'Mapa final'!$A$72),"")</f>
        <v>R43</v>
      </c>
      <c r="AA82" s="435"/>
      <c r="AB82" s="435" t="str">
        <f ca="1">IF(AND('Mapa final'!$K$73="Baja",'Mapa final'!$O$73="Mayor"),CONCATENATE("R",'Mapa final'!$A$73),"")</f>
        <v/>
      </c>
      <c r="AC82" s="436"/>
      <c r="AD82" s="437" t="str">
        <f ca="1">IF(AND('Mapa final'!$K$65="Baja",'Mapa final'!$O$65="Mayor"),CONCATENATE("R",'Mapa final'!$A$65),"")</f>
        <v/>
      </c>
      <c r="AE82" s="435"/>
      <c r="AF82" s="435" t="str">
        <f ca="1">IF(AND('Mapa final'!$K$68="Baja",'Mapa final'!$O$68="Mayor"),CONCATENATE("R",'Mapa final'!$A$68),"")</f>
        <v/>
      </c>
      <c r="AG82" s="435"/>
      <c r="AH82" s="435" t="str">
        <f ca="1">IF(AND('Mapa final'!$K$71="Baja",'Mapa final'!$O$71="Mayor"),CONCATENATE("R",'Mapa final'!$A$71),"")</f>
        <v/>
      </c>
      <c r="AI82" s="435"/>
      <c r="AJ82" s="435" t="str">
        <f ca="1">IF(AND('Mapa final'!$K$72="Baja",'Mapa final'!$O$72="Mayor"),CONCATENATE("R",'Mapa final'!$A$72),"")</f>
        <v>R43</v>
      </c>
      <c r="AK82" s="435"/>
      <c r="AL82" s="435" t="str">
        <f ca="1">IF(AND('Mapa final'!$K$73="Baja",'Mapa final'!$O$73="Mayor"),CONCATENATE("R",'Mapa final'!$A$73),"")</f>
        <v/>
      </c>
      <c r="AM82" s="436"/>
      <c r="AN82" s="440" t="str">
        <f ca="1">IF(AND('Mapa final'!$K$65="Baja",'Mapa final'!$O$65="Mayor"),CONCATENATE("R",'Mapa final'!$A$65),"")</f>
        <v/>
      </c>
      <c r="AO82" s="438"/>
      <c r="AP82" s="438" t="str">
        <f ca="1">IF(AND('Mapa final'!$K$68="Baja",'Mapa final'!$O$68="Mayor"),CONCATENATE("R",'Mapa final'!$A$68),"")</f>
        <v/>
      </c>
      <c r="AQ82" s="438"/>
      <c r="AR82" s="438" t="str">
        <f ca="1">IF(AND('Mapa final'!$K$71="Baja",'Mapa final'!$O$71="Mayor"),CONCATENATE("R",'Mapa final'!$A$71),"")</f>
        <v/>
      </c>
      <c r="AS82" s="438"/>
      <c r="AT82" s="438" t="str">
        <f ca="1">IF(AND('Mapa final'!$K$72="Baja",'Mapa final'!$O$72="Mayor"),CONCATENATE("R",'Mapa final'!$A$72),"")</f>
        <v>R43</v>
      </c>
      <c r="AU82" s="438"/>
      <c r="AV82" s="438" t="str">
        <f ca="1">IF(AND('Mapa final'!$K$73="Baja",'Mapa final'!$O$73="Mayor"),CONCATENATE("R",'Mapa final'!$A$73),"")</f>
        <v/>
      </c>
      <c r="AW82" s="439"/>
      <c r="AX82" s="434" t="str">
        <f ca="1">IF(AND('Mapa final'!$K$65="Baja",'Mapa final'!$O$65="Catastrófico"),CONCATENATE("R",'Mapa final'!$A$65),"")</f>
        <v/>
      </c>
      <c r="AY82" s="432"/>
      <c r="AZ82" s="432" t="str">
        <f ca="1">IF(AND('Mapa final'!$K$68="Baja",'Mapa final'!$O$68="Catastrófico"),CONCATENATE("R",'Mapa final'!$A$68),"")</f>
        <v/>
      </c>
      <c r="BA82" s="432"/>
      <c r="BB82" s="432" t="str">
        <f ca="1">IF(AND('Mapa final'!$K$71="Baja",'Mapa final'!$O$71="Catastrófico"),CONCATENATE("R",'Mapa final'!$A$71),"")</f>
        <v/>
      </c>
      <c r="BC82" s="432"/>
      <c r="BD82" s="432" t="str">
        <f ca="1">IF(AND('Mapa final'!$K$72="Baja",'Mapa final'!$O$72="Catastrófico"),CONCATENATE("R",'Mapa final'!$A$72),"")</f>
        <v/>
      </c>
      <c r="BE82" s="432"/>
      <c r="BF82" s="432" t="str">
        <f ca="1">IF(AND('Mapa final'!$K$73="Baja",'Mapa final'!$O$73="Catastrófico"),CONCATENATE("R",'Mapa final'!$A$73),"")</f>
        <v/>
      </c>
      <c r="BG82" s="433"/>
      <c r="BH82" s="41"/>
      <c r="BI82" s="493"/>
      <c r="BJ82" s="494"/>
      <c r="BK82" s="494"/>
      <c r="BL82" s="494"/>
      <c r="BM82" s="494"/>
      <c r="BN82" s="495"/>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row>
    <row r="83" spans="1:100" ht="15" customHeight="1" x14ac:dyDescent="0.25">
      <c r="A83" s="41"/>
      <c r="B83" s="309"/>
      <c r="C83" s="309"/>
      <c r="D83" s="310"/>
      <c r="E83" s="501"/>
      <c r="F83" s="502"/>
      <c r="G83" s="502"/>
      <c r="H83" s="502"/>
      <c r="I83" s="502"/>
      <c r="J83" s="429"/>
      <c r="K83" s="430"/>
      <c r="L83" s="430"/>
      <c r="M83" s="430"/>
      <c r="N83" s="430"/>
      <c r="O83" s="430"/>
      <c r="P83" s="430"/>
      <c r="Q83" s="430"/>
      <c r="R83" s="430"/>
      <c r="S83" s="431"/>
      <c r="T83" s="437"/>
      <c r="U83" s="435"/>
      <c r="V83" s="435"/>
      <c r="W83" s="435"/>
      <c r="X83" s="435"/>
      <c r="Y83" s="435"/>
      <c r="Z83" s="435"/>
      <c r="AA83" s="435"/>
      <c r="AB83" s="435"/>
      <c r="AC83" s="436"/>
      <c r="AD83" s="437"/>
      <c r="AE83" s="435"/>
      <c r="AF83" s="435"/>
      <c r="AG83" s="435"/>
      <c r="AH83" s="435"/>
      <c r="AI83" s="435"/>
      <c r="AJ83" s="435"/>
      <c r="AK83" s="435"/>
      <c r="AL83" s="435"/>
      <c r="AM83" s="436"/>
      <c r="AN83" s="440"/>
      <c r="AO83" s="438"/>
      <c r="AP83" s="438"/>
      <c r="AQ83" s="438"/>
      <c r="AR83" s="438"/>
      <c r="AS83" s="438"/>
      <c r="AT83" s="438"/>
      <c r="AU83" s="438"/>
      <c r="AV83" s="438"/>
      <c r="AW83" s="439"/>
      <c r="AX83" s="434"/>
      <c r="AY83" s="432"/>
      <c r="AZ83" s="432"/>
      <c r="BA83" s="432"/>
      <c r="BB83" s="432"/>
      <c r="BC83" s="432"/>
      <c r="BD83" s="432"/>
      <c r="BE83" s="432"/>
      <c r="BF83" s="432"/>
      <c r="BG83" s="433"/>
      <c r="BH83" s="41"/>
      <c r="BI83" s="493"/>
      <c r="BJ83" s="494"/>
      <c r="BK83" s="494"/>
      <c r="BL83" s="494"/>
      <c r="BM83" s="494"/>
      <c r="BN83" s="495"/>
      <c r="BO83" s="41"/>
      <c r="BP83" s="41"/>
      <c r="BQ83" s="41"/>
      <c r="BR83" s="41"/>
      <c r="BS83" s="41"/>
      <c r="BT83" s="41"/>
      <c r="BU83" s="41"/>
      <c r="BV83" s="41"/>
      <c r="BW83" s="41"/>
      <c r="BX83" s="41"/>
      <c r="BY83" s="41"/>
      <c r="BZ83" s="41"/>
      <c r="CA83" s="41"/>
      <c r="CB83" s="41"/>
      <c r="CC83" s="41"/>
      <c r="CD83" s="41"/>
      <c r="CE83" s="41"/>
      <c r="CF83" s="41"/>
      <c r="CG83" s="41"/>
      <c r="CH83" s="41"/>
      <c r="CI83" s="41"/>
      <c r="CJ83" s="41"/>
      <c r="CK83" s="41"/>
      <c r="CL83" s="41"/>
      <c r="CM83" s="41"/>
      <c r="CN83" s="41"/>
      <c r="CO83" s="41"/>
      <c r="CP83" s="41"/>
      <c r="CQ83" s="41"/>
      <c r="CR83" s="41"/>
      <c r="CS83" s="41"/>
      <c r="CT83" s="41"/>
      <c r="CU83" s="41"/>
      <c r="CV83" s="41"/>
    </row>
    <row r="84" spans="1:100" ht="15" customHeight="1" x14ac:dyDescent="0.25">
      <c r="A84" s="41"/>
      <c r="B84" s="309"/>
      <c r="C84" s="309"/>
      <c r="D84" s="310"/>
      <c r="E84" s="501"/>
      <c r="F84" s="502"/>
      <c r="G84" s="502"/>
      <c r="H84" s="502"/>
      <c r="I84" s="502"/>
      <c r="J84" s="429" t="str">
        <f ca="1">IF(AND('Mapa final'!$K$74="Baja",'Mapa final'!$O$74="Mayor"),CONCATENATE("R",'Mapa final'!$A$74),"")</f>
        <v/>
      </c>
      <c r="K84" s="430"/>
      <c r="L84" s="430" t="str">
        <f ca="1">IF(AND('Mapa final'!$K$75="Baja",'Mapa final'!$O$75="Mayor"),CONCATENATE("R",'Mapa final'!$A$75),"")</f>
        <v/>
      </c>
      <c r="M84" s="430"/>
      <c r="N84" s="430" t="e">
        <f>IF(AND('Mapa final'!#REF!="Baja",'Mapa final'!#REF!="Mayor"),CONCATENATE("R",'Mapa final'!#REF!),"")</f>
        <v>#REF!</v>
      </c>
      <c r="O84" s="430"/>
      <c r="P84" s="430" t="str">
        <f>IF(AND('Mapa final'!$K$76="Baja",'Mapa final'!$O$76="Mayor"),CONCATENATE("R",'Mapa final'!$A$76),"")</f>
        <v/>
      </c>
      <c r="Q84" s="430"/>
      <c r="R84" s="430" t="str">
        <f>IF(AND('Mapa final'!$K$79="Baja",'Mapa final'!$O$79="Mayor"),CONCATENATE("R",'Mapa final'!$A$79),"")</f>
        <v/>
      </c>
      <c r="S84" s="431"/>
      <c r="T84" s="437" t="str">
        <f ca="1">IF(AND('Mapa final'!$K$74="Baja",'Mapa final'!$O$74="Mayor"),CONCATENATE("R",'Mapa final'!$A$74),"")</f>
        <v/>
      </c>
      <c r="U84" s="435"/>
      <c r="V84" s="435" t="str">
        <f ca="1">IF(AND('Mapa final'!$K$75="Baja",'Mapa final'!$O$75="Mayor"),CONCATENATE("R",'Mapa final'!$A$75),"")</f>
        <v/>
      </c>
      <c r="W84" s="435"/>
      <c r="X84" s="435" t="e">
        <f>IF(AND('Mapa final'!#REF!="Baja",'Mapa final'!#REF!="Mayor"),CONCATENATE("R",'Mapa final'!#REF!),"")</f>
        <v>#REF!</v>
      </c>
      <c r="Y84" s="435"/>
      <c r="Z84" s="435" t="str">
        <f>IF(AND('Mapa final'!$K$76="Baja",'Mapa final'!$O$76="Mayor"),CONCATENATE("R",'Mapa final'!$A$76),"")</f>
        <v/>
      </c>
      <c r="AA84" s="435"/>
      <c r="AB84" s="435" t="str">
        <f>IF(AND('Mapa final'!$K$79="Baja",'Mapa final'!$O$79="Mayor"),CONCATENATE("R",'Mapa final'!$A$79),"")</f>
        <v/>
      </c>
      <c r="AC84" s="436"/>
      <c r="AD84" s="437" t="str">
        <f ca="1">IF(AND('Mapa final'!$K$74="Baja",'Mapa final'!$O$74="Mayor"),CONCATENATE("R",'Mapa final'!$A$74),"")</f>
        <v/>
      </c>
      <c r="AE84" s="435"/>
      <c r="AF84" s="435" t="str">
        <f ca="1">IF(AND('Mapa final'!$K$75="Baja",'Mapa final'!$O$75="Mayor"),CONCATENATE("R",'Mapa final'!$A$75),"")</f>
        <v/>
      </c>
      <c r="AG84" s="435"/>
      <c r="AH84" s="435" t="e">
        <f>IF(AND('Mapa final'!#REF!="Baja",'Mapa final'!#REF!="Mayor"),CONCATENATE("R",'Mapa final'!#REF!),"")</f>
        <v>#REF!</v>
      </c>
      <c r="AI84" s="435"/>
      <c r="AJ84" s="435" t="str">
        <f>IF(AND('Mapa final'!$K$76="Baja",'Mapa final'!$O$76="Mayor"),CONCATENATE("R",'Mapa final'!$A$76),"")</f>
        <v/>
      </c>
      <c r="AK84" s="435"/>
      <c r="AL84" s="435" t="str">
        <f>IF(AND('Mapa final'!$K$79="Baja",'Mapa final'!$O$79="Mayor"),CONCATENATE("R",'Mapa final'!$A$79),"")</f>
        <v/>
      </c>
      <c r="AM84" s="436"/>
      <c r="AN84" s="440" t="str">
        <f ca="1">IF(AND('Mapa final'!$K$74="Baja",'Mapa final'!$O$74="Mayor"),CONCATENATE("R",'Mapa final'!$A$74),"")</f>
        <v/>
      </c>
      <c r="AO84" s="438"/>
      <c r="AP84" s="438" t="str">
        <f ca="1">IF(AND('Mapa final'!$K$75="Baja",'Mapa final'!$O$75="Mayor"),CONCATENATE("R",'Mapa final'!$A$75),"")</f>
        <v/>
      </c>
      <c r="AQ84" s="438"/>
      <c r="AR84" s="438" t="e">
        <f>IF(AND('Mapa final'!#REF!="Baja",'Mapa final'!#REF!="Mayor"),CONCATENATE("R",'Mapa final'!#REF!),"")</f>
        <v>#REF!</v>
      </c>
      <c r="AS84" s="438"/>
      <c r="AT84" s="438" t="str">
        <f>IF(AND('Mapa final'!$K$76="Baja",'Mapa final'!$O$76="Mayor"),CONCATENATE("R",'Mapa final'!$A$76),"")</f>
        <v/>
      </c>
      <c r="AU84" s="438"/>
      <c r="AV84" s="438" t="str">
        <f>IF(AND('Mapa final'!$K$79="Baja",'Mapa final'!$O$79="Mayor"),CONCATENATE("R",'Mapa final'!$A$79),"")</f>
        <v/>
      </c>
      <c r="AW84" s="439"/>
      <c r="AX84" s="434" t="str">
        <f ca="1">IF(AND('Mapa final'!$K$74="Baja",'Mapa final'!$O$74="Catastrófico"),CONCATENATE("R",'Mapa final'!$A$74),"")</f>
        <v/>
      </c>
      <c r="AY84" s="432"/>
      <c r="AZ84" s="432" t="str">
        <f ca="1">IF(AND('Mapa final'!$K$75="Baja",'Mapa final'!$O$75="Catastrófico"),CONCATENATE("R",'Mapa final'!$A$75),"")</f>
        <v/>
      </c>
      <c r="BA84" s="432"/>
      <c r="BB84" s="432" t="e">
        <f>IF(AND('Mapa final'!#REF!="Baja",'Mapa final'!#REF!="Catastrófico"),CONCATENATE("R",'Mapa final'!#REF!),"")</f>
        <v>#REF!</v>
      </c>
      <c r="BC84" s="432"/>
      <c r="BD84" s="432" t="str">
        <f>IF(AND('Mapa final'!$K$76="Baja",'Mapa final'!$O$76="Catastrófico"),CONCATENATE("R",'Mapa final'!$A$76),"")</f>
        <v/>
      </c>
      <c r="BE84" s="432"/>
      <c r="BF84" s="432" t="str">
        <f>IF(AND('Mapa final'!$K$79="Baja",'Mapa final'!$O$79="Catastrófico"),CONCATENATE("R",'Mapa final'!$A$79),"")</f>
        <v/>
      </c>
      <c r="BG84" s="433"/>
      <c r="BH84" s="41"/>
      <c r="BI84" s="493"/>
      <c r="BJ84" s="494"/>
      <c r="BK84" s="494"/>
      <c r="BL84" s="494"/>
      <c r="BM84" s="494"/>
      <c r="BN84" s="495"/>
      <c r="BO84" s="41"/>
      <c r="BP84" s="41"/>
      <c r="BQ84" s="41"/>
      <c r="BR84" s="41"/>
      <c r="BS84" s="41"/>
      <c r="BT84" s="41"/>
      <c r="BU84" s="41"/>
      <c r="BV84" s="41"/>
      <c r="BW84" s="41"/>
      <c r="BX84" s="41"/>
      <c r="BY84" s="41"/>
      <c r="BZ84" s="41"/>
      <c r="CA84" s="41"/>
      <c r="CB84" s="41"/>
      <c r="CC84" s="41"/>
      <c r="CD84" s="41"/>
      <c r="CE84" s="41"/>
      <c r="CF84" s="41"/>
      <c r="CG84" s="41"/>
      <c r="CH84" s="41"/>
      <c r="CI84" s="41"/>
      <c r="CJ84" s="41"/>
      <c r="CK84" s="41"/>
      <c r="CL84" s="41"/>
      <c r="CM84" s="41"/>
      <c r="CN84" s="41"/>
      <c r="CO84" s="41"/>
      <c r="CP84" s="41"/>
      <c r="CQ84" s="41"/>
      <c r="CR84" s="41"/>
      <c r="CS84" s="41"/>
      <c r="CT84" s="41"/>
      <c r="CU84" s="41"/>
      <c r="CV84" s="41"/>
    </row>
    <row r="85" spans="1:100" ht="15.75" customHeight="1" thickBot="1" x14ac:dyDescent="0.3">
      <c r="A85" s="41"/>
      <c r="B85" s="309"/>
      <c r="C85" s="309"/>
      <c r="D85" s="310"/>
      <c r="E85" s="503"/>
      <c r="F85" s="504"/>
      <c r="G85" s="504"/>
      <c r="H85" s="504"/>
      <c r="I85" s="504"/>
      <c r="J85" s="458"/>
      <c r="K85" s="459"/>
      <c r="L85" s="459"/>
      <c r="M85" s="459"/>
      <c r="N85" s="459"/>
      <c r="O85" s="459"/>
      <c r="P85" s="459"/>
      <c r="Q85" s="459"/>
      <c r="R85" s="459"/>
      <c r="S85" s="461"/>
      <c r="T85" s="447"/>
      <c r="U85" s="448"/>
      <c r="V85" s="448"/>
      <c r="W85" s="448"/>
      <c r="X85" s="448"/>
      <c r="Y85" s="448"/>
      <c r="Z85" s="448"/>
      <c r="AA85" s="448"/>
      <c r="AB85" s="448"/>
      <c r="AC85" s="449"/>
      <c r="AD85" s="447"/>
      <c r="AE85" s="448"/>
      <c r="AF85" s="448"/>
      <c r="AG85" s="448"/>
      <c r="AH85" s="448"/>
      <c r="AI85" s="448"/>
      <c r="AJ85" s="448"/>
      <c r="AK85" s="448"/>
      <c r="AL85" s="448"/>
      <c r="AM85" s="449"/>
      <c r="AN85" s="441"/>
      <c r="AO85" s="442"/>
      <c r="AP85" s="442"/>
      <c r="AQ85" s="442"/>
      <c r="AR85" s="442"/>
      <c r="AS85" s="442"/>
      <c r="AT85" s="442"/>
      <c r="AU85" s="442"/>
      <c r="AV85" s="442"/>
      <c r="AW85" s="443"/>
      <c r="AX85" s="454"/>
      <c r="AY85" s="453"/>
      <c r="AZ85" s="453"/>
      <c r="BA85" s="453"/>
      <c r="BB85" s="453"/>
      <c r="BC85" s="453"/>
      <c r="BD85" s="453"/>
      <c r="BE85" s="453"/>
      <c r="BF85" s="453"/>
      <c r="BG85" s="455"/>
      <c r="BH85" s="41"/>
      <c r="BI85" s="493"/>
      <c r="BJ85" s="494"/>
      <c r="BK85" s="494"/>
      <c r="BL85" s="494"/>
      <c r="BM85" s="494"/>
      <c r="BN85" s="495"/>
      <c r="BO85" s="41"/>
      <c r="BP85" s="41"/>
      <c r="BQ85" s="41"/>
      <c r="BR85" s="41"/>
      <c r="BS85" s="41"/>
      <c r="BT85" s="41"/>
      <c r="BU85" s="41"/>
      <c r="BV85" s="41"/>
      <c r="BW85" s="41"/>
      <c r="BX85" s="41"/>
      <c r="BY85" s="41"/>
      <c r="BZ85" s="41"/>
      <c r="CA85" s="41"/>
      <c r="CB85" s="41"/>
      <c r="CC85" s="41"/>
      <c r="CD85" s="41"/>
      <c r="CE85" s="41"/>
      <c r="CF85" s="41"/>
      <c r="CG85" s="41"/>
      <c r="CH85" s="41"/>
      <c r="CI85" s="41"/>
      <c r="CJ85" s="41"/>
      <c r="CK85" s="41"/>
      <c r="CL85" s="41"/>
      <c r="CM85" s="41"/>
      <c r="CN85" s="41"/>
      <c r="CO85" s="41"/>
      <c r="CP85" s="41"/>
      <c r="CQ85" s="41"/>
      <c r="CR85" s="41"/>
      <c r="CS85" s="41"/>
      <c r="CT85" s="41"/>
      <c r="CU85" s="41"/>
      <c r="CV85" s="41"/>
    </row>
    <row r="86" spans="1:100" ht="15" customHeight="1" x14ac:dyDescent="0.25">
      <c r="A86" s="41"/>
      <c r="B86" s="309"/>
      <c r="C86" s="309"/>
      <c r="D86" s="310"/>
      <c r="E86" s="499" t="s">
        <v>104</v>
      </c>
      <c r="F86" s="500"/>
      <c r="G86" s="500"/>
      <c r="H86" s="500"/>
      <c r="I86" s="505"/>
      <c r="J86" s="511" t="str">
        <f ca="1">IF(AND('Mapa final'!$K$7="Muy Baja",'Mapa final'!$O$7="Mayor"),CONCATENATE("R",'Mapa final'!$A$7),"")</f>
        <v/>
      </c>
      <c r="K86" s="460"/>
      <c r="L86" s="460" t="str">
        <f ca="1">IF(AND('Mapa final'!$K$8="Muy Baja",'Mapa final'!$O$8="Mayor"),CONCATENATE("R",'Mapa final'!$A$8),"")</f>
        <v/>
      </c>
      <c r="M86" s="460"/>
      <c r="N86" s="460" t="str">
        <f ca="1">IF(AND('Mapa final'!$K$9="Muy Baja",'Mapa final'!$O$9="Mayor"),CONCATENATE("R",'Mapa final'!$A$9),"")</f>
        <v/>
      </c>
      <c r="O86" s="460"/>
      <c r="P86" s="460" t="str">
        <f ca="1">IF(AND('Mapa final'!$K$10="Muy Baja",'Mapa final'!$O$10="Mayor"),CONCATENATE("R",'Mapa final'!$A$10),"")</f>
        <v/>
      </c>
      <c r="Q86" s="460"/>
      <c r="R86" s="460" t="str">
        <f ca="1">IF(AND('Mapa final'!$K$11="Muy Baja",'Mapa final'!$O$11="Mayor"),CONCATENATE("R",'Mapa final'!$A$11),"")</f>
        <v/>
      </c>
      <c r="S86" s="462"/>
      <c r="T86" s="511" t="str">
        <f ca="1">IF(AND('Mapa final'!$K$7="Muy Baja",'Mapa final'!$O$7="Mayor"),CONCATENATE("R",'Mapa final'!$A$7),"")</f>
        <v/>
      </c>
      <c r="U86" s="460"/>
      <c r="V86" s="460" t="str">
        <f ca="1">IF(AND('Mapa final'!$K$8="Muy Baja",'Mapa final'!$O$8="Mayor"),CONCATENATE("R",'Mapa final'!$A$8),"")</f>
        <v/>
      </c>
      <c r="W86" s="460"/>
      <c r="X86" s="460" t="str">
        <f ca="1">IF(AND('Mapa final'!$K$9="Muy Baja",'Mapa final'!$O$9="Mayor"),CONCATENATE("R",'Mapa final'!$A$9),"")</f>
        <v/>
      </c>
      <c r="Y86" s="460"/>
      <c r="Z86" s="460" t="str">
        <f ca="1">IF(AND('Mapa final'!$K$10="Muy Baja",'Mapa final'!$O$10="Mayor"),CONCATENATE("R",'Mapa final'!$A$10),"")</f>
        <v/>
      </c>
      <c r="AA86" s="460"/>
      <c r="AB86" s="460" t="str">
        <f ca="1">IF(AND('Mapa final'!$K$11="Muy Baja",'Mapa final'!$O$11="Mayor"),CONCATENATE("R",'Mapa final'!$A$11),"")</f>
        <v/>
      </c>
      <c r="AC86" s="462"/>
      <c r="AD86" s="444" t="str">
        <f ca="1">IF(AND('Mapa final'!$K$7="Muy Baja",'Mapa final'!$O$7="Mayor"),CONCATENATE("R",'Mapa final'!$A$7),"")</f>
        <v/>
      </c>
      <c r="AE86" s="445"/>
      <c r="AF86" s="445" t="str">
        <f ca="1">IF(AND('Mapa final'!$K$8="Muy Baja",'Mapa final'!$O$8="Mayor"),CONCATENATE("R",'Mapa final'!$A$8),"")</f>
        <v/>
      </c>
      <c r="AG86" s="445"/>
      <c r="AH86" s="445" t="str">
        <f ca="1">IF(AND('Mapa final'!$K$9="Muy Baja",'Mapa final'!$O$9="Mayor"),CONCATENATE("R",'Mapa final'!$A$9),"")</f>
        <v/>
      </c>
      <c r="AI86" s="445"/>
      <c r="AJ86" s="445" t="str">
        <f ca="1">IF(AND('Mapa final'!$K$10="Muy Baja",'Mapa final'!$O$10="Mayor"),CONCATENATE("R",'Mapa final'!$A$10),"")</f>
        <v/>
      </c>
      <c r="AK86" s="445"/>
      <c r="AL86" s="445" t="str">
        <f ca="1">IF(AND('Mapa final'!$K$11="Muy Baja",'Mapa final'!$O$11="Mayor"),CONCATENATE("R",'Mapa final'!$A$11),"")</f>
        <v/>
      </c>
      <c r="AM86" s="446"/>
      <c r="AN86" s="450" t="str">
        <f ca="1">IF(AND('Mapa final'!$K$7="Muy Baja",'Mapa final'!$O$7="Mayor"),CONCATENATE("R",'Mapa final'!$A$7),"")</f>
        <v/>
      </c>
      <c r="AO86" s="451"/>
      <c r="AP86" s="451" t="str">
        <f ca="1">IF(AND('Mapa final'!$K$8="Muy Baja",'Mapa final'!$O$8="Mayor"),CONCATENATE("R",'Mapa final'!$A$8),"")</f>
        <v/>
      </c>
      <c r="AQ86" s="451"/>
      <c r="AR86" s="451" t="str">
        <f ca="1">IF(AND('Mapa final'!$K$9="Muy Baja",'Mapa final'!$O$9="Mayor"),CONCATENATE("R",'Mapa final'!$A$9),"")</f>
        <v/>
      </c>
      <c r="AS86" s="451"/>
      <c r="AT86" s="451" t="str">
        <f ca="1">IF(AND('Mapa final'!$K$10="Muy Baja",'Mapa final'!$O$10="Mayor"),CONCATENATE("R",'Mapa final'!$A$10),"")</f>
        <v/>
      </c>
      <c r="AU86" s="451"/>
      <c r="AV86" s="451" t="str">
        <f ca="1">IF(AND('Mapa final'!$K$11="Muy Baja",'Mapa final'!$O$11="Mayor"),CONCATENATE("R",'Mapa final'!$A$11),"")</f>
        <v/>
      </c>
      <c r="AW86" s="452"/>
      <c r="AX86" s="457" t="str">
        <f ca="1">IF(AND('Mapa final'!$K$7="Muy Baja",'Mapa final'!$O$7="Catastrófico"),CONCATENATE("R",'Mapa final'!$A$7),"")</f>
        <v/>
      </c>
      <c r="AY86" s="456"/>
      <c r="AZ86" s="456" t="str">
        <f ca="1">IF(AND('Mapa final'!$K$8="Muy Baja",'Mapa final'!$O$8="Catastrófico"),CONCATENATE("R",'Mapa final'!$A$8),"")</f>
        <v/>
      </c>
      <c r="BA86" s="456"/>
      <c r="BB86" s="456" t="str">
        <f ca="1">IF(AND('Mapa final'!$K$9="Muy Baja",'Mapa final'!$O$9="Catastrófico"),CONCATENATE("R",'Mapa final'!$A$9),"")</f>
        <v/>
      </c>
      <c r="BC86" s="456"/>
      <c r="BD86" s="456" t="str">
        <f ca="1">IF(AND('Mapa final'!$K$10="Muy Baja",'Mapa final'!$O$10="Catastrófico"),CONCATENATE("R",'Mapa final'!$A$10),"")</f>
        <v/>
      </c>
      <c r="BE86" s="456"/>
      <c r="BF86" s="456" t="str">
        <f ca="1">IF(AND('Mapa final'!$K$11="Muy Baja",'Mapa final'!$O$11="Catastrófico"),CONCATENATE("R",'Mapa final'!$A$11),"")</f>
        <v/>
      </c>
      <c r="BG86" s="510"/>
      <c r="BH86" s="41"/>
      <c r="BI86" s="493"/>
      <c r="BJ86" s="494"/>
      <c r="BK86" s="494"/>
      <c r="BL86" s="494"/>
      <c r="BM86" s="494"/>
      <c r="BN86" s="495"/>
      <c r="BO86" s="41"/>
      <c r="BP86" s="41"/>
      <c r="BQ86" s="41"/>
      <c r="BR86" s="41"/>
      <c r="BS86" s="41"/>
      <c r="BT86" s="41"/>
      <c r="BU86" s="41"/>
      <c r="BV86" s="41"/>
      <c r="BW86" s="41"/>
      <c r="BX86" s="41"/>
      <c r="BY86" s="41"/>
      <c r="BZ86" s="41"/>
      <c r="CA86" s="41"/>
      <c r="CB86" s="41"/>
      <c r="CC86" s="41"/>
      <c r="CD86" s="41"/>
      <c r="CE86" s="41"/>
      <c r="CF86" s="41"/>
      <c r="CG86" s="41"/>
      <c r="CH86" s="41"/>
      <c r="CI86" s="41"/>
      <c r="CJ86" s="41"/>
      <c r="CK86" s="41"/>
      <c r="CL86" s="41"/>
      <c r="CM86" s="41"/>
      <c r="CN86" s="41"/>
      <c r="CO86" s="41"/>
      <c r="CP86" s="41"/>
      <c r="CQ86" s="41"/>
      <c r="CR86" s="41"/>
      <c r="CS86" s="41"/>
      <c r="CT86" s="41"/>
      <c r="CU86" s="41"/>
      <c r="CV86" s="41"/>
    </row>
    <row r="87" spans="1:100" ht="15" customHeight="1" x14ac:dyDescent="0.25">
      <c r="A87" s="41"/>
      <c r="B87" s="309"/>
      <c r="C87" s="309"/>
      <c r="D87" s="310"/>
      <c r="E87" s="501"/>
      <c r="F87" s="502"/>
      <c r="G87" s="502"/>
      <c r="H87" s="502"/>
      <c r="I87" s="506"/>
      <c r="J87" s="429"/>
      <c r="K87" s="430"/>
      <c r="L87" s="430"/>
      <c r="M87" s="430"/>
      <c r="N87" s="430"/>
      <c r="O87" s="430"/>
      <c r="P87" s="430"/>
      <c r="Q87" s="430"/>
      <c r="R87" s="430"/>
      <c r="S87" s="431"/>
      <c r="T87" s="429"/>
      <c r="U87" s="430"/>
      <c r="V87" s="430"/>
      <c r="W87" s="430"/>
      <c r="X87" s="430"/>
      <c r="Y87" s="430"/>
      <c r="Z87" s="430"/>
      <c r="AA87" s="430"/>
      <c r="AB87" s="430"/>
      <c r="AC87" s="431"/>
      <c r="AD87" s="437"/>
      <c r="AE87" s="435"/>
      <c r="AF87" s="435"/>
      <c r="AG87" s="435"/>
      <c r="AH87" s="435"/>
      <c r="AI87" s="435"/>
      <c r="AJ87" s="435"/>
      <c r="AK87" s="435"/>
      <c r="AL87" s="435"/>
      <c r="AM87" s="436"/>
      <c r="AN87" s="440"/>
      <c r="AO87" s="438"/>
      <c r="AP87" s="438"/>
      <c r="AQ87" s="438"/>
      <c r="AR87" s="438"/>
      <c r="AS87" s="438"/>
      <c r="AT87" s="438"/>
      <c r="AU87" s="438"/>
      <c r="AV87" s="438"/>
      <c r="AW87" s="439"/>
      <c r="AX87" s="434"/>
      <c r="AY87" s="432"/>
      <c r="AZ87" s="432"/>
      <c r="BA87" s="432"/>
      <c r="BB87" s="432"/>
      <c r="BC87" s="432"/>
      <c r="BD87" s="432"/>
      <c r="BE87" s="432"/>
      <c r="BF87" s="432"/>
      <c r="BG87" s="433"/>
      <c r="BH87" s="41"/>
      <c r="BI87" s="493"/>
      <c r="BJ87" s="494"/>
      <c r="BK87" s="494"/>
      <c r="BL87" s="494"/>
      <c r="BM87" s="494"/>
      <c r="BN87" s="495"/>
      <c r="BO87" s="41"/>
      <c r="BP87" s="41"/>
      <c r="BQ87" s="41"/>
      <c r="BR87" s="41"/>
      <c r="BS87" s="41"/>
      <c r="BT87" s="41"/>
      <c r="BU87" s="41"/>
      <c r="BV87" s="41"/>
      <c r="BW87" s="41"/>
      <c r="BX87" s="41"/>
      <c r="BY87" s="41"/>
      <c r="BZ87" s="41"/>
      <c r="CA87" s="41"/>
      <c r="CB87" s="41"/>
      <c r="CC87" s="41"/>
      <c r="CD87" s="41"/>
      <c r="CE87" s="41"/>
      <c r="CF87" s="41"/>
      <c r="CG87" s="41"/>
      <c r="CH87" s="41"/>
      <c r="CI87" s="41"/>
      <c r="CJ87" s="41"/>
      <c r="CK87" s="41"/>
      <c r="CL87" s="41"/>
      <c r="CM87" s="41"/>
      <c r="CN87" s="41"/>
      <c r="CO87" s="41"/>
      <c r="CP87" s="41"/>
      <c r="CQ87" s="41"/>
      <c r="CR87" s="41"/>
      <c r="CS87" s="41"/>
      <c r="CT87" s="41"/>
      <c r="CU87" s="41"/>
      <c r="CV87" s="41"/>
    </row>
    <row r="88" spans="1:100" ht="15" customHeight="1" x14ac:dyDescent="0.25">
      <c r="A88" s="41"/>
      <c r="B88" s="309"/>
      <c r="C88" s="309"/>
      <c r="D88" s="310"/>
      <c r="E88" s="501"/>
      <c r="F88" s="502"/>
      <c r="G88" s="502"/>
      <c r="H88" s="502"/>
      <c r="I88" s="506"/>
      <c r="J88" s="429" t="str">
        <f ca="1">IF(AND('Mapa final'!$K$12="Muy Baja",'Mapa final'!$O$12="Mayor"),CONCATENATE("R",'Mapa final'!$A$12),"")</f>
        <v/>
      </c>
      <c r="K88" s="430"/>
      <c r="L88" s="430" t="str">
        <f ca="1">IF(AND('Mapa final'!$K$13="Muy Baja",'Mapa final'!$O$13="Mayor"),CONCATENATE("R",'Mapa final'!$A$13),"")</f>
        <v/>
      </c>
      <c r="M88" s="430"/>
      <c r="N88" s="430" t="str">
        <f ca="1">IF(AND('Mapa final'!$K$15="Muy Baja",'Mapa final'!$O$15="Mayor"),CONCATENATE("R",'Mapa final'!$A$15),"")</f>
        <v/>
      </c>
      <c r="O88" s="430"/>
      <c r="P88" s="430" t="e">
        <f>IF(AND('Mapa final'!#REF!="Muy Baja",'Mapa final'!#REF!="Mayor"),CONCATENATE("R",'Mapa final'!#REF!),"")</f>
        <v>#REF!</v>
      </c>
      <c r="Q88" s="430"/>
      <c r="R88" s="430" t="str">
        <f ca="1">IF(AND('Mapa final'!$K$18="Muy Baja",'Mapa final'!$O$18="Mayor"),CONCATENATE("R",'Mapa final'!$A$18),"")</f>
        <v/>
      </c>
      <c r="S88" s="431"/>
      <c r="T88" s="429" t="str">
        <f ca="1">IF(AND('Mapa final'!$K$12="Muy Baja",'Mapa final'!$O$12="Mayor"),CONCATENATE("R",'Mapa final'!$A$12),"")</f>
        <v/>
      </c>
      <c r="U88" s="430"/>
      <c r="V88" s="430" t="str">
        <f ca="1">IF(AND('Mapa final'!$K$13="Muy Baja",'Mapa final'!$O$13="Mayor"),CONCATENATE("R",'Mapa final'!$A$13),"")</f>
        <v/>
      </c>
      <c r="W88" s="430"/>
      <c r="X88" s="430" t="str">
        <f ca="1">IF(AND('Mapa final'!$K$15="Muy Baja",'Mapa final'!$O$15="Mayor"),CONCATENATE("R",'Mapa final'!$A$15),"")</f>
        <v/>
      </c>
      <c r="Y88" s="430"/>
      <c r="Z88" s="430" t="e">
        <f>IF(AND('Mapa final'!#REF!="Muy Baja",'Mapa final'!#REF!="Mayor"),CONCATENATE("R",'Mapa final'!#REF!),"")</f>
        <v>#REF!</v>
      </c>
      <c r="AA88" s="430"/>
      <c r="AB88" s="430" t="str">
        <f ca="1">IF(AND('Mapa final'!$K$18="Muy Baja",'Mapa final'!$O$18="Mayor"),CONCATENATE("R",'Mapa final'!$A$18),"")</f>
        <v/>
      </c>
      <c r="AC88" s="431"/>
      <c r="AD88" s="437" t="str">
        <f ca="1">IF(AND('Mapa final'!$K$12="Muy Baja",'Mapa final'!$O$12="Mayor"),CONCATENATE("R",'Mapa final'!$A$12),"")</f>
        <v/>
      </c>
      <c r="AE88" s="435"/>
      <c r="AF88" s="435" t="str">
        <f ca="1">IF(AND('Mapa final'!$K$13="Muy Baja",'Mapa final'!$O$13="Mayor"),CONCATENATE("R",'Mapa final'!$A$13),"")</f>
        <v/>
      </c>
      <c r="AG88" s="435"/>
      <c r="AH88" s="435" t="str">
        <f ca="1">IF(AND('Mapa final'!$K$15="Muy Baja",'Mapa final'!$O$15="Mayor"),CONCATENATE("R",'Mapa final'!$A$15),"")</f>
        <v/>
      </c>
      <c r="AI88" s="435"/>
      <c r="AJ88" s="435" t="e">
        <f>IF(AND('Mapa final'!#REF!="Muy Baja",'Mapa final'!#REF!="Mayor"),CONCATENATE("R",'Mapa final'!#REF!),"")</f>
        <v>#REF!</v>
      </c>
      <c r="AK88" s="435"/>
      <c r="AL88" s="435" t="str">
        <f ca="1">IF(AND('Mapa final'!$K$18="Muy Baja",'Mapa final'!$O$18="Mayor"),CONCATENATE("R",'Mapa final'!$A$18),"")</f>
        <v/>
      </c>
      <c r="AM88" s="436"/>
      <c r="AN88" s="440" t="str">
        <f ca="1">IF(AND('Mapa final'!$K$12="Muy Baja",'Mapa final'!$O$12="Mayor"),CONCATENATE("R",'Mapa final'!$A$12),"")</f>
        <v/>
      </c>
      <c r="AO88" s="438"/>
      <c r="AP88" s="438" t="str">
        <f ca="1">IF(AND('Mapa final'!$K$13="Muy Baja",'Mapa final'!$O$13="Mayor"),CONCATENATE("R",'Mapa final'!$A$13),"")</f>
        <v/>
      </c>
      <c r="AQ88" s="438"/>
      <c r="AR88" s="438" t="str">
        <f ca="1">IF(AND('Mapa final'!$K$15="Muy Baja",'Mapa final'!$O$15="Mayor"),CONCATENATE("R",'Mapa final'!$A$15),"")</f>
        <v/>
      </c>
      <c r="AS88" s="438"/>
      <c r="AT88" s="438" t="e">
        <f>IF(AND('Mapa final'!#REF!="Muy Baja",'Mapa final'!#REF!="Mayor"),CONCATENATE("R",'Mapa final'!#REF!),"")</f>
        <v>#REF!</v>
      </c>
      <c r="AU88" s="438"/>
      <c r="AV88" s="438" t="str">
        <f ca="1">IF(AND('Mapa final'!$K$18="Muy Baja",'Mapa final'!$O$18="Mayor"),CONCATENATE("R",'Mapa final'!$A$18),"")</f>
        <v/>
      </c>
      <c r="AW88" s="439"/>
      <c r="AX88" s="434" t="str">
        <f ca="1">IF(AND('Mapa final'!$K$12="Muy Baja",'Mapa final'!$O$12="Catastrófico"),CONCATENATE("R",'Mapa final'!$A$12),"")</f>
        <v/>
      </c>
      <c r="AY88" s="432"/>
      <c r="AZ88" s="432" t="str">
        <f ca="1">IF(AND('Mapa final'!$K$13="Muy Baja",'Mapa final'!$O$13="Catastrófico"),CONCATENATE("R",'Mapa final'!$A$13),"")</f>
        <v/>
      </c>
      <c r="BA88" s="432"/>
      <c r="BB88" s="432" t="str">
        <f ca="1">IF(AND('Mapa final'!$K$15="Muy Baja",'Mapa final'!$O$15="Catastrófico"),CONCATENATE("R",'Mapa final'!$A$15),"")</f>
        <v/>
      </c>
      <c r="BC88" s="432"/>
      <c r="BD88" s="432" t="e">
        <f>IF(AND('Mapa final'!#REF!="Muy Baja",'Mapa final'!#REF!="Catastrófico"),CONCATENATE("R",'Mapa final'!#REF!),"")</f>
        <v>#REF!</v>
      </c>
      <c r="BE88" s="432"/>
      <c r="BF88" s="432" t="str">
        <f ca="1">IF(AND('Mapa final'!$K$18="Muy Baja",'Mapa final'!$O$18="Catastrófico"),CONCATENATE("R",'Mapa final'!$A$18),"")</f>
        <v/>
      </c>
      <c r="BG88" s="433"/>
      <c r="BH88" s="41"/>
      <c r="BI88" s="493"/>
      <c r="BJ88" s="494"/>
      <c r="BK88" s="494"/>
      <c r="BL88" s="494"/>
      <c r="BM88" s="494"/>
      <c r="BN88" s="495"/>
      <c r="BO88" s="41"/>
      <c r="BP88" s="41"/>
      <c r="BQ88" s="41"/>
      <c r="BR88" s="41"/>
      <c r="BS88" s="41"/>
      <c r="BT88" s="41"/>
      <c r="BU88" s="41"/>
      <c r="BV88" s="41"/>
      <c r="BW88" s="41"/>
      <c r="BX88" s="41"/>
      <c r="BY88" s="41"/>
      <c r="BZ88" s="41"/>
      <c r="CA88" s="41"/>
      <c r="CB88" s="41"/>
      <c r="CC88" s="41"/>
      <c r="CD88" s="41"/>
      <c r="CE88" s="41"/>
      <c r="CF88" s="41"/>
      <c r="CG88" s="41"/>
      <c r="CH88" s="41"/>
      <c r="CI88" s="41"/>
      <c r="CJ88" s="41"/>
      <c r="CK88" s="41"/>
      <c r="CL88" s="41"/>
      <c r="CM88" s="41"/>
      <c r="CN88" s="41"/>
      <c r="CO88" s="41"/>
      <c r="CP88" s="41"/>
      <c r="CQ88" s="41"/>
      <c r="CR88" s="41"/>
      <c r="CS88" s="41"/>
      <c r="CT88" s="41"/>
      <c r="CU88" s="41"/>
      <c r="CV88" s="41"/>
    </row>
    <row r="89" spans="1:100" ht="15" customHeight="1" x14ac:dyDescent="0.25">
      <c r="A89" s="41"/>
      <c r="B89" s="309"/>
      <c r="C89" s="309"/>
      <c r="D89" s="310"/>
      <c r="E89" s="501"/>
      <c r="F89" s="502"/>
      <c r="G89" s="502"/>
      <c r="H89" s="502"/>
      <c r="I89" s="506"/>
      <c r="J89" s="429"/>
      <c r="K89" s="430"/>
      <c r="L89" s="430"/>
      <c r="M89" s="430"/>
      <c r="N89" s="430"/>
      <c r="O89" s="430"/>
      <c r="P89" s="430"/>
      <c r="Q89" s="430"/>
      <c r="R89" s="430"/>
      <c r="S89" s="431"/>
      <c r="T89" s="429"/>
      <c r="U89" s="430"/>
      <c r="V89" s="430"/>
      <c r="W89" s="430"/>
      <c r="X89" s="430"/>
      <c r="Y89" s="430"/>
      <c r="Z89" s="430"/>
      <c r="AA89" s="430"/>
      <c r="AB89" s="430"/>
      <c r="AC89" s="431"/>
      <c r="AD89" s="437"/>
      <c r="AE89" s="435"/>
      <c r="AF89" s="435"/>
      <c r="AG89" s="435"/>
      <c r="AH89" s="435"/>
      <c r="AI89" s="435"/>
      <c r="AJ89" s="435"/>
      <c r="AK89" s="435"/>
      <c r="AL89" s="435"/>
      <c r="AM89" s="436"/>
      <c r="AN89" s="440"/>
      <c r="AO89" s="438"/>
      <c r="AP89" s="438"/>
      <c r="AQ89" s="438"/>
      <c r="AR89" s="438"/>
      <c r="AS89" s="438"/>
      <c r="AT89" s="438"/>
      <c r="AU89" s="438"/>
      <c r="AV89" s="438"/>
      <c r="AW89" s="439"/>
      <c r="AX89" s="434"/>
      <c r="AY89" s="432"/>
      <c r="AZ89" s="432"/>
      <c r="BA89" s="432"/>
      <c r="BB89" s="432"/>
      <c r="BC89" s="432"/>
      <c r="BD89" s="432"/>
      <c r="BE89" s="432"/>
      <c r="BF89" s="432"/>
      <c r="BG89" s="433"/>
      <c r="BH89" s="41"/>
      <c r="BI89" s="493"/>
      <c r="BJ89" s="494"/>
      <c r="BK89" s="494"/>
      <c r="BL89" s="494"/>
      <c r="BM89" s="494"/>
      <c r="BN89" s="495"/>
      <c r="BO89" s="41"/>
      <c r="BP89" s="41"/>
      <c r="BQ89" s="41"/>
      <c r="BR89" s="41"/>
      <c r="BS89" s="41"/>
      <c r="BT89" s="41"/>
      <c r="BU89" s="41"/>
      <c r="BV89" s="41"/>
      <c r="BW89" s="41"/>
      <c r="BX89" s="41"/>
      <c r="BY89" s="41"/>
      <c r="BZ89" s="41"/>
      <c r="CA89" s="41"/>
      <c r="CB89" s="41"/>
      <c r="CC89" s="41"/>
      <c r="CD89" s="41"/>
      <c r="CE89" s="41"/>
      <c r="CF89" s="41"/>
      <c r="CG89" s="41"/>
      <c r="CH89" s="41"/>
      <c r="CI89" s="41"/>
      <c r="CJ89" s="41"/>
      <c r="CK89" s="41"/>
      <c r="CL89" s="41"/>
      <c r="CM89" s="41"/>
      <c r="CN89" s="41"/>
      <c r="CO89" s="41"/>
      <c r="CP89" s="41"/>
      <c r="CQ89" s="41"/>
      <c r="CR89" s="41"/>
      <c r="CS89" s="41"/>
      <c r="CT89" s="41"/>
      <c r="CU89" s="41"/>
      <c r="CV89" s="41"/>
    </row>
    <row r="90" spans="1:100" ht="15" customHeight="1" x14ac:dyDescent="0.25">
      <c r="A90" s="41"/>
      <c r="B90" s="309"/>
      <c r="C90" s="309"/>
      <c r="D90" s="310"/>
      <c r="E90" s="501"/>
      <c r="F90" s="502"/>
      <c r="G90" s="502"/>
      <c r="H90" s="502"/>
      <c r="I90" s="506"/>
      <c r="J90" s="429" t="str">
        <f ca="1">IF(AND('Mapa final'!$K$19="Muy Baja",'Mapa final'!$O$19="Mayor"),CONCATENATE("R",'Mapa final'!$A$19),"")</f>
        <v/>
      </c>
      <c r="K90" s="430"/>
      <c r="L90" s="430" t="str">
        <f ca="1">IF(AND('Mapa final'!$K$20="Muy Baja",'Mapa final'!$O$20="Mayor"),CONCATENATE("R",'Mapa final'!$A$20),"")</f>
        <v/>
      </c>
      <c r="M90" s="430"/>
      <c r="N90" s="430" t="str">
        <f ca="1">IF(AND('Mapa final'!$K$22="Muy Baja",'Mapa final'!$O$22="Mayor"),CONCATENATE("R",'Mapa final'!$A$22),"")</f>
        <v/>
      </c>
      <c r="O90" s="430"/>
      <c r="P90" s="430" t="str">
        <f ca="1">IF(AND('Mapa final'!$K$23="Muy Baja",'Mapa final'!$O$23="Mayor"),CONCATENATE("R",'Mapa final'!$A$23),"")</f>
        <v/>
      </c>
      <c r="Q90" s="430"/>
      <c r="R90" s="430" t="str">
        <f ca="1">IF(AND('Mapa final'!$K$24="Muy Baja",'Mapa final'!$O$24="Mayor"),CONCATENATE("R",'Mapa final'!$A$24),"")</f>
        <v/>
      </c>
      <c r="S90" s="431"/>
      <c r="T90" s="429" t="str">
        <f ca="1">IF(AND('Mapa final'!$K$19="Muy Baja",'Mapa final'!$O$19="Mayor"),CONCATENATE("R",'Mapa final'!$A$19),"")</f>
        <v/>
      </c>
      <c r="U90" s="430"/>
      <c r="V90" s="430" t="str">
        <f ca="1">IF(AND('Mapa final'!$K$20="Muy Baja",'Mapa final'!$O$20="Mayor"),CONCATENATE("R",'Mapa final'!$A$20),"")</f>
        <v/>
      </c>
      <c r="W90" s="430"/>
      <c r="X90" s="430" t="str">
        <f ca="1">IF(AND('Mapa final'!$K$22="Muy Baja",'Mapa final'!$O$22="Mayor"),CONCATENATE("R",'Mapa final'!$A$22),"")</f>
        <v/>
      </c>
      <c r="Y90" s="430"/>
      <c r="Z90" s="430" t="str">
        <f ca="1">IF(AND('Mapa final'!$K$23="Muy Baja",'Mapa final'!$O$23="Mayor"),CONCATENATE("R",'Mapa final'!$A$23),"")</f>
        <v/>
      </c>
      <c r="AA90" s="430"/>
      <c r="AB90" s="430" t="str">
        <f ca="1">IF(AND('Mapa final'!$K$24="Muy Baja",'Mapa final'!$O$24="Mayor"),CONCATENATE("R",'Mapa final'!$A$24),"")</f>
        <v/>
      </c>
      <c r="AC90" s="431"/>
      <c r="AD90" s="437" t="str">
        <f ca="1">IF(AND('Mapa final'!$K$19="Muy Baja",'Mapa final'!$O$19="Mayor"),CONCATENATE("R",'Mapa final'!$A$19),"")</f>
        <v/>
      </c>
      <c r="AE90" s="435"/>
      <c r="AF90" s="435" t="str">
        <f ca="1">IF(AND('Mapa final'!$K$20="Muy Baja",'Mapa final'!$O$20="Mayor"),CONCATENATE("R",'Mapa final'!$A$20),"")</f>
        <v/>
      </c>
      <c r="AG90" s="435"/>
      <c r="AH90" s="435" t="str">
        <f ca="1">IF(AND('Mapa final'!$K$22="Muy Baja",'Mapa final'!$O$22="Mayor"),CONCATENATE("R",'Mapa final'!$A$22),"")</f>
        <v/>
      </c>
      <c r="AI90" s="435"/>
      <c r="AJ90" s="435" t="str">
        <f ca="1">IF(AND('Mapa final'!$K$23="Muy Baja",'Mapa final'!$O$23="Mayor"),CONCATENATE("R",'Mapa final'!$A$23),"")</f>
        <v/>
      </c>
      <c r="AK90" s="435"/>
      <c r="AL90" s="435" t="str">
        <f ca="1">IF(AND('Mapa final'!$K$24="Muy Baja",'Mapa final'!$O$24="Mayor"),CONCATENATE("R",'Mapa final'!$A$24),"")</f>
        <v/>
      </c>
      <c r="AM90" s="436"/>
      <c r="AN90" s="440" t="str">
        <f ca="1">IF(AND('Mapa final'!$K$19="Muy Baja",'Mapa final'!$O$19="Mayor"),CONCATENATE("R",'Mapa final'!$A$19),"")</f>
        <v/>
      </c>
      <c r="AO90" s="438"/>
      <c r="AP90" s="438" t="str">
        <f ca="1">IF(AND('Mapa final'!$K$20="Muy Baja",'Mapa final'!$O$20="Mayor"),CONCATENATE("R",'Mapa final'!$A$20),"")</f>
        <v/>
      </c>
      <c r="AQ90" s="438"/>
      <c r="AR90" s="438" t="str">
        <f ca="1">IF(AND('Mapa final'!$K$22="Muy Baja",'Mapa final'!$O$22="Mayor"),CONCATENATE("R",'Mapa final'!$A$22),"")</f>
        <v/>
      </c>
      <c r="AS90" s="438"/>
      <c r="AT90" s="438" t="str">
        <f ca="1">IF(AND('Mapa final'!$K$23="Muy Baja",'Mapa final'!$O$23="Mayor"),CONCATENATE("R",'Mapa final'!$A$23),"")</f>
        <v/>
      </c>
      <c r="AU90" s="438"/>
      <c r="AV90" s="438" t="str">
        <f ca="1">IF(AND('Mapa final'!$K$24="Muy Baja",'Mapa final'!$O$24="Mayor"),CONCATENATE("R",'Mapa final'!$A$24),"")</f>
        <v/>
      </c>
      <c r="AW90" s="439"/>
      <c r="AX90" s="434" t="str">
        <f ca="1">IF(AND('Mapa final'!$K$19="Muy Baja",'Mapa final'!$O$19="Catastrófico"),CONCATENATE("R",'Mapa final'!$A$19),"")</f>
        <v/>
      </c>
      <c r="AY90" s="432"/>
      <c r="AZ90" s="432" t="str">
        <f ca="1">IF(AND('Mapa final'!$K$20="Muy Baja",'Mapa final'!$O$20="Catastrófico"),CONCATENATE("R",'Mapa final'!$A$20),"")</f>
        <v/>
      </c>
      <c r="BA90" s="432"/>
      <c r="BB90" s="432" t="str">
        <f ca="1">IF(AND('Mapa final'!$K$22="Muy Baja",'Mapa final'!$O$22="Catastrófico"),CONCATENATE("R",'Mapa final'!$A$22),"")</f>
        <v/>
      </c>
      <c r="BC90" s="432"/>
      <c r="BD90" s="432" t="str">
        <f ca="1">IF(AND('Mapa final'!$K$23="Muy Baja",'Mapa final'!$O$23="Catastrófico"),CONCATENATE("R",'Mapa final'!$A$23),"")</f>
        <v/>
      </c>
      <c r="BE90" s="432"/>
      <c r="BF90" s="432" t="str">
        <f ca="1">IF(AND('Mapa final'!$K$24="Muy Baja",'Mapa final'!$O$24="Catastrófico"),CONCATENATE("R",'Mapa final'!$A$24),"")</f>
        <v/>
      </c>
      <c r="BG90" s="433"/>
      <c r="BH90" s="41"/>
      <c r="BI90" s="493"/>
      <c r="BJ90" s="494"/>
      <c r="BK90" s="494"/>
      <c r="BL90" s="494"/>
      <c r="BM90" s="494"/>
      <c r="BN90" s="495"/>
      <c r="BO90" s="41"/>
      <c r="BP90" s="41"/>
      <c r="BQ90" s="41"/>
      <c r="BR90" s="41"/>
      <c r="BS90" s="41"/>
      <c r="BT90" s="41"/>
      <c r="BU90" s="41"/>
      <c r="BV90" s="41"/>
      <c r="BW90" s="41"/>
      <c r="BX90" s="41"/>
      <c r="BY90" s="41"/>
      <c r="BZ90" s="41"/>
      <c r="CA90" s="41"/>
      <c r="CB90" s="41"/>
      <c r="CC90" s="41"/>
      <c r="CD90" s="41"/>
      <c r="CE90" s="41"/>
      <c r="CF90" s="41"/>
      <c r="CG90" s="41"/>
      <c r="CH90" s="41"/>
      <c r="CI90" s="41"/>
      <c r="CJ90" s="41"/>
      <c r="CK90" s="41"/>
      <c r="CL90" s="41"/>
      <c r="CM90" s="41"/>
      <c r="CN90" s="41"/>
      <c r="CO90" s="41"/>
      <c r="CP90" s="41"/>
      <c r="CQ90" s="41"/>
      <c r="CR90" s="41"/>
      <c r="CS90" s="41"/>
      <c r="CT90" s="41"/>
      <c r="CU90" s="41"/>
      <c r="CV90" s="41"/>
    </row>
    <row r="91" spans="1:100" ht="15" customHeight="1" x14ac:dyDescent="0.25">
      <c r="A91" s="41"/>
      <c r="B91" s="309"/>
      <c r="C91" s="309"/>
      <c r="D91" s="310"/>
      <c r="E91" s="501"/>
      <c r="F91" s="502"/>
      <c r="G91" s="502"/>
      <c r="H91" s="502"/>
      <c r="I91" s="506"/>
      <c r="J91" s="429"/>
      <c r="K91" s="430"/>
      <c r="L91" s="430"/>
      <c r="M91" s="430"/>
      <c r="N91" s="430"/>
      <c r="O91" s="430"/>
      <c r="P91" s="430"/>
      <c r="Q91" s="430"/>
      <c r="R91" s="430"/>
      <c r="S91" s="431"/>
      <c r="T91" s="429"/>
      <c r="U91" s="430"/>
      <c r="V91" s="430"/>
      <c r="W91" s="430"/>
      <c r="X91" s="430"/>
      <c r="Y91" s="430"/>
      <c r="Z91" s="430"/>
      <c r="AA91" s="430"/>
      <c r="AB91" s="430"/>
      <c r="AC91" s="431"/>
      <c r="AD91" s="437"/>
      <c r="AE91" s="435"/>
      <c r="AF91" s="435"/>
      <c r="AG91" s="435"/>
      <c r="AH91" s="435"/>
      <c r="AI91" s="435"/>
      <c r="AJ91" s="435"/>
      <c r="AK91" s="435"/>
      <c r="AL91" s="435"/>
      <c r="AM91" s="436"/>
      <c r="AN91" s="440"/>
      <c r="AO91" s="438"/>
      <c r="AP91" s="438"/>
      <c r="AQ91" s="438"/>
      <c r="AR91" s="438"/>
      <c r="AS91" s="438"/>
      <c r="AT91" s="438"/>
      <c r="AU91" s="438"/>
      <c r="AV91" s="438"/>
      <c r="AW91" s="439"/>
      <c r="AX91" s="434"/>
      <c r="AY91" s="432"/>
      <c r="AZ91" s="432"/>
      <c r="BA91" s="432"/>
      <c r="BB91" s="432"/>
      <c r="BC91" s="432"/>
      <c r="BD91" s="432"/>
      <c r="BE91" s="432"/>
      <c r="BF91" s="432"/>
      <c r="BG91" s="433"/>
      <c r="BH91" s="41"/>
      <c r="BI91" s="493"/>
      <c r="BJ91" s="494"/>
      <c r="BK91" s="494"/>
      <c r="BL91" s="494"/>
      <c r="BM91" s="494"/>
      <c r="BN91" s="495"/>
      <c r="BO91" s="41"/>
      <c r="BP91" s="41"/>
      <c r="BQ91" s="41"/>
      <c r="BR91" s="41"/>
      <c r="BS91" s="41"/>
      <c r="BT91" s="41"/>
      <c r="BU91" s="41"/>
      <c r="BV91" s="41"/>
      <c r="BW91" s="41"/>
      <c r="BX91" s="41"/>
      <c r="BY91" s="41"/>
      <c r="BZ91" s="41"/>
      <c r="CA91" s="41"/>
      <c r="CB91" s="41"/>
      <c r="CC91" s="41"/>
      <c r="CD91" s="41"/>
      <c r="CE91" s="41"/>
      <c r="CF91" s="41"/>
      <c r="CG91" s="41"/>
      <c r="CH91" s="41"/>
      <c r="CI91" s="41"/>
      <c r="CJ91" s="41"/>
      <c r="CK91" s="41"/>
      <c r="CL91" s="41"/>
      <c r="CM91" s="41"/>
      <c r="CN91" s="41"/>
      <c r="CO91" s="41"/>
      <c r="CP91" s="41"/>
      <c r="CQ91" s="41"/>
      <c r="CR91" s="41"/>
      <c r="CS91" s="41"/>
      <c r="CT91" s="41"/>
      <c r="CU91" s="41"/>
      <c r="CV91" s="41"/>
    </row>
    <row r="92" spans="1:100" ht="15" customHeight="1" x14ac:dyDescent="0.25">
      <c r="A92" s="41"/>
      <c r="B92" s="309"/>
      <c r="C92" s="309"/>
      <c r="D92" s="310"/>
      <c r="E92" s="501"/>
      <c r="F92" s="502"/>
      <c r="G92" s="502"/>
      <c r="H92" s="502"/>
      <c r="I92" s="506"/>
      <c r="J92" s="429" t="str">
        <f ca="1">IF(AND('Mapa final'!$K$25="Muy Baja",'Mapa final'!$O$25="Mayor"),CONCATENATE("R",'Mapa final'!$A$25),"")</f>
        <v/>
      </c>
      <c r="K92" s="430"/>
      <c r="L92" s="430" t="str">
        <f ca="1">IF(AND('Mapa final'!$K$27="Muy Baja",'Mapa final'!$O$27="Mayor"),CONCATENATE("R",'Mapa final'!$A$27),"")</f>
        <v/>
      </c>
      <c r="M92" s="430"/>
      <c r="N92" s="430" t="str">
        <f ca="1">IF(AND('Mapa final'!$K$28="Muy Baja",'Mapa final'!$O$28="Mayor"),CONCATENATE("R",'Mapa final'!$A$28),"")</f>
        <v/>
      </c>
      <c r="O92" s="430"/>
      <c r="P92" s="430" t="str">
        <f ca="1">IF(AND('Mapa final'!$K$29="Muy Baja",'Mapa final'!$O$29="Mayor"),CONCATENATE("R",'Mapa final'!$A$29),"")</f>
        <v/>
      </c>
      <c r="Q92" s="430"/>
      <c r="R92" s="430" t="str">
        <f ca="1">IF(AND('Mapa final'!$K$30="Muy Baja",'Mapa final'!$O$30="Mayor"),CONCATENATE("R",'Mapa final'!$A$30),"")</f>
        <v/>
      </c>
      <c r="S92" s="431"/>
      <c r="T92" s="429" t="str">
        <f ca="1">IF(AND('Mapa final'!$K$25="Muy Baja",'Mapa final'!$O$25="Mayor"),CONCATENATE("R",'Mapa final'!$A$25),"")</f>
        <v/>
      </c>
      <c r="U92" s="430"/>
      <c r="V92" s="430" t="str">
        <f ca="1">IF(AND('Mapa final'!$K$27="Muy Baja",'Mapa final'!$O$27="Mayor"),CONCATENATE("R",'Mapa final'!$A$27),"")</f>
        <v/>
      </c>
      <c r="W92" s="430"/>
      <c r="X92" s="430" t="str">
        <f ca="1">IF(AND('Mapa final'!$K$28="Muy Baja",'Mapa final'!$O$28="Mayor"),CONCATENATE("R",'Mapa final'!$A$28),"")</f>
        <v/>
      </c>
      <c r="Y92" s="430"/>
      <c r="Z92" s="430" t="str">
        <f ca="1">IF(AND('Mapa final'!$K$29="Muy Baja",'Mapa final'!$O$29="Mayor"),CONCATENATE("R",'Mapa final'!$A$29),"")</f>
        <v/>
      </c>
      <c r="AA92" s="430"/>
      <c r="AB92" s="430" t="str">
        <f ca="1">IF(AND('Mapa final'!$K$30="Muy Baja",'Mapa final'!$O$30="Mayor"),CONCATENATE("R",'Mapa final'!$A$30),"")</f>
        <v/>
      </c>
      <c r="AC92" s="431"/>
      <c r="AD92" s="437" t="str">
        <f ca="1">IF(AND('Mapa final'!$K$25="Muy Baja",'Mapa final'!$O$25="Mayor"),CONCATENATE("R",'Mapa final'!$A$25),"")</f>
        <v/>
      </c>
      <c r="AE92" s="435"/>
      <c r="AF92" s="435" t="str">
        <f ca="1">IF(AND('Mapa final'!$K$27="Muy Baja",'Mapa final'!$O$27="Mayor"),CONCATENATE("R",'Mapa final'!$A$27),"")</f>
        <v/>
      </c>
      <c r="AG92" s="435"/>
      <c r="AH92" s="435" t="str">
        <f ca="1">IF(AND('Mapa final'!$K$28="Muy Baja",'Mapa final'!$O$28="Mayor"),CONCATENATE("R",'Mapa final'!$A$28),"")</f>
        <v/>
      </c>
      <c r="AI92" s="435"/>
      <c r="AJ92" s="435" t="str">
        <f ca="1">IF(AND('Mapa final'!$K$29="Muy Baja",'Mapa final'!$O$29="Mayor"),CONCATENATE("R",'Mapa final'!$A$29),"")</f>
        <v/>
      </c>
      <c r="AK92" s="435"/>
      <c r="AL92" s="435" t="str">
        <f ca="1">IF(AND('Mapa final'!$K$30="Muy Baja",'Mapa final'!$O$30="Mayor"),CONCATENATE("R",'Mapa final'!$A$30),"")</f>
        <v/>
      </c>
      <c r="AM92" s="436"/>
      <c r="AN92" s="440" t="str">
        <f ca="1">IF(AND('Mapa final'!$K$25="Muy Baja",'Mapa final'!$O$25="Mayor"),CONCATENATE("R",'Mapa final'!$A$25),"")</f>
        <v/>
      </c>
      <c r="AO92" s="438"/>
      <c r="AP92" s="438" t="str">
        <f ca="1">IF(AND('Mapa final'!$K$27="Muy Baja",'Mapa final'!$O$27="Mayor"),CONCATENATE("R",'Mapa final'!$A$27),"")</f>
        <v/>
      </c>
      <c r="AQ92" s="438"/>
      <c r="AR92" s="438" t="str">
        <f ca="1">IF(AND('Mapa final'!$K$28="Muy Baja",'Mapa final'!$O$28="Mayor"),CONCATENATE("R",'Mapa final'!$A$28),"")</f>
        <v/>
      </c>
      <c r="AS92" s="438"/>
      <c r="AT92" s="438" t="str">
        <f ca="1">IF(AND('Mapa final'!$K$29="Muy Baja",'Mapa final'!$O$29="Mayor"),CONCATENATE("R",'Mapa final'!$A$29),"")</f>
        <v/>
      </c>
      <c r="AU92" s="438"/>
      <c r="AV92" s="438" t="str">
        <f ca="1">IF(AND('Mapa final'!$K$30="Muy Baja",'Mapa final'!$O$30="Mayor"),CONCATENATE("R",'Mapa final'!$A$30),"")</f>
        <v/>
      </c>
      <c r="AW92" s="439"/>
      <c r="AX92" s="434" t="str">
        <f ca="1">IF(AND('Mapa final'!$K$25="Muy Baja",'Mapa final'!$O$25="Catastrófico"),CONCATENATE("R",'Mapa final'!$A$25),"")</f>
        <v/>
      </c>
      <c r="AY92" s="432"/>
      <c r="AZ92" s="432" t="str">
        <f ca="1">IF(AND('Mapa final'!$K$27="Muy Baja",'Mapa final'!$O$27="Catastrófico"),CONCATENATE("R",'Mapa final'!$A$27),"")</f>
        <v/>
      </c>
      <c r="BA92" s="432"/>
      <c r="BB92" s="432" t="str">
        <f ca="1">IF(AND('Mapa final'!$K$28="Muy Baja",'Mapa final'!$O$28="Catastrófico"),CONCATENATE("R",'Mapa final'!$A$28),"")</f>
        <v/>
      </c>
      <c r="BC92" s="432"/>
      <c r="BD92" s="432" t="str">
        <f ca="1">IF(AND('Mapa final'!$K$29="Muy Baja",'Mapa final'!$O$29="Catastrófico"),CONCATENATE("R",'Mapa final'!$A$29),"")</f>
        <v/>
      </c>
      <c r="BE92" s="432"/>
      <c r="BF92" s="432" t="str">
        <f ca="1">IF(AND('Mapa final'!$K$30="Muy Baja",'Mapa final'!$O$30="Catastrófico"),CONCATENATE("R",'Mapa final'!$A$30),"")</f>
        <v/>
      </c>
      <c r="BG92" s="433"/>
      <c r="BH92" s="41"/>
      <c r="BI92" s="493"/>
      <c r="BJ92" s="494"/>
      <c r="BK92" s="494"/>
      <c r="BL92" s="494"/>
      <c r="BM92" s="494"/>
      <c r="BN92" s="495"/>
      <c r="BO92" s="41"/>
      <c r="BP92" s="41"/>
      <c r="BQ92" s="41"/>
      <c r="BR92" s="41"/>
      <c r="BS92" s="41"/>
      <c r="BT92" s="41"/>
      <c r="BU92" s="41"/>
      <c r="BV92" s="41"/>
      <c r="BW92" s="41"/>
      <c r="BX92" s="41"/>
      <c r="BY92" s="41"/>
      <c r="BZ92" s="41"/>
      <c r="CA92" s="41"/>
      <c r="CB92" s="41"/>
      <c r="CC92" s="41"/>
      <c r="CD92" s="41"/>
      <c r="CE92" s="41"/>
      <c r="CF92" s="41"/>
      <c r="CG92" s="41"/>
      <c r="CH92" s="41"/>
      <c r="CI92" s="41"/>
      <c r="CJ92" s="41"/>
      <c r="CK92" s="41"/>
      <c r="CL92" s="41"/>
      <c r="CM92" s="41"/>
      <c r="CN92" s="41"/>
      <c r="CO92" s="41"/>
      <c r="CP92" s="41"/>
      <c r="CQ92" s="41"/>
      <c r="CR92" s="41"/>
      <c r="CS92" s="41"/>
      <c r="CT92" s="41"/>
      <c r="CU92" s="41"/>
      <c r="CV92" s="41"/>
    </row>
    <row r="93" spans="1:100" ht="15" customHeight="1" x14ac:dyDescent="0.25">
      <c r="A93" s="41"/>
      <c r="B93" s="309"/>
      <c r="C93" s="309"/>
      <c r="D93" s="310"/>
      <c r="E93" s="501"/>
      <c r="F93" s="502"/>
      <c r="G93" s="502"/>
      <c r="H93" s="502"/>
      <c r="I93" s="506"/>
      <c r="J93" s="429"/>
      <c r="K93" s="430"/>
      <c r="L93" s="430"/>
      <c r="M93" s="430"/>
      <c r="N93" s="430"/>
      <c r="O93" s="430"/>
      <c r="P93" s="430"/>
      <c r="Q93" s="430"/>
      <c r="R93" s="430"/>
      <c r="S93" s="431"/>
      <c r="T93" s="429"/>
      <c r="U93" s="430"/>
      <c r="V93" s="430"/>
      <c r="W93" s="430"/>
      <c r="X93" s="430"/>
      <c r="Y93" s="430"/>
      <c r="Z93" s="430"/>
      <c r="AA93" s="430"/>
      <c r="AB93" s="430"/>
      <c r="AC93" s="431"/>
      <c r="AD93" s="437"/>
      <c r="AE93" s="435"/>
      <c r="AF93" s="435"/>
      <c r="AG93" s="435"/>
      <c r="AH93" s="435"/>
      <c r="AI93" s="435"/>
      <c r="AJ93" s="435"/>
      <c r="AK93" s="435"/>
      <c r="AL93" s="435"/>
      <c r="AM93" s="436"/>
      <c r="AN93" s="440"/>
      <c r="AO93" s="438"/>
      <c r="AP93" s="438"/>
      <c r="AQ93" s="438"/>
      <c r="AR93" s="438"/>
      <c r="AS93" s="438"/>
      <c r="AT93" s="438"/>
      <c r="AU93" s="438"/>
      <c r="AV93" s="438"/>
      <c r="AW93" s="439"/>
      <c r="AX93" s="434"/>
      <c r="AY93" s="432"/>
      <c r="AZ93" s="432"/>
      <c r="BA93" s="432"/>
      <c r="BB93" s="432"/>
      <c r="BC93" s="432"/>
      <c r="BD93" s="432"/>
      <c r="BE93" s="432"/>
      <c r="BF93" s="432"/>
      <c r="BG93" s="433"/>
      <c r="BH93" s="41"/>
      <c r="BI93" s="493"/>
      <c r="BJ93" s="494"/>
      <c r="BK93" s="494"/>
      <c r="BL93" s="494"/>
      <c r="BM93" s="494"/>
      <c r="BN93" s="495"/>
      <c r="BO93" s="41"/>
      <c r="BP93" s="41"/>
      <c r="BQ93" s="41"/>
      <c r="BR93" s="41"/>
      <c r="BS93" s="41"/>
      <c r="BT93" s="41"/>
      <c r="BU93" s="41"/>
      <c r="BV93" s="41"/>
      <c r="BW93" s="41"/>
      <c r="BX93" s="41"/>
      <c r="BY93" s="41"/>
      <c r="BZ93" s="41"/>
      <c r="CA93" s="41"/>
      <c r="CB93" s="41"/>
      <c r="CC93" s="41"/>
      <c r="CD93" s="41"/>
      <c r="CE93" s="41"/>
      <c r="CF93" s="41"/>
      <c r="CG93" s="41"/>
      <c r="CH93" s="41"/>
      <c r="CI93" s="41"/>
      <c r="CJ93" s="41"/>
      <c r="CK93" s="41"/>
      <c r="CL93" s="41"/>
      <c r="CM93" s="41"/>
      <c r="CN93" s="41"/>
      <c r="CO93" s="41"/>
      <c r="CP93" s="41"/>
      <c r="CQ93" s="41"/>
      <c r="CR93" s="41"/>
      <c r="CS93" s="41"/>
      <c r="CT93" s="41"/>
      <c r="CU93" s="41"/>
      <c r="CV93" s="41"/>
    </row>
    <row r="94" spans="1:100" ht="15" customHeight="1" x14ac:dyDescent="0.25">
      <c r="A94" s="41"/>
      <c r="B94" s="309"/>
      <c r="C94" s="309"/>
      <c r="D94" s="310"/>
      <c r="E94" s="501"/>
      <c r="F94" s="502"/>
      <c r="G94" s="502"/>
      <c r="H94" s="502"/>
      <c r="I94" s="506"/>
      <c r="J94" s="429" t="str">
        <f ca="1">IF(AND('Mapa final'!$K$31="Muy Baja",'Mapa final'!$O$31="Mayor"),CONCATENATE("R",'Mapa final'!$A$31),"")</f>
        <v/>
      </c>
      <c r="K94" s="430"/>
      <c r="L94" s="430" t="str">
        <f ca="1">IF(AND('Mapa final'!$K$32="Muy Baja",'Mapa final'!$O$32="Mayor"),CONCATENATE("R",'Mapa final'!$A$32),"")</f>
        <v/>
      </c>
      <c r="M94" s="430"/>
      <c r="N94" s="430" t="str">
        <f ca="1">IF(AND('Mapa final'!$K$33="Muy Baja",'Mapa final'!$O$33="Mayor"),CONCATENATE("R",'Mapa final'!$A$33),"")</f>
        <v/>
      </c>
      <c r="O94" s="430"/>
      <c r="P94" s="430" t="str">
        <f ca="1">IF(AND('Mapa final'!$K$34="Muy Baja",'Mapa final'!$O$34="Mayor"),CONCATENATE("R",'Mapa final'!$A$34),"")</f>
        <v/>
      </c>
      <c r="Q94" s="430"/>
      <c r="R94" s="430" t="str">
        <f ca="1">IF(AND('Mapa final'!$K$37="Muy Baja",'Mapa final'!$O$37="Mayor"),CONCATENATE("R",'Mapa final'!$A$37),"")</f>
        <v/>
      </c>
      <c r="S94" s="431"/>
      <c r="T94" s="429" t="str">
        <f ca="1">IF(AND('Mapa final'!$K$31="Muy Baja",'Mapa final'!$O$31="Mayor"),CONCATENATE("R",'Mapa final'!$A$31),"")</f>
        <v/>
      </c>
      <c r="U94" s="430"/>
      <c r="V94" s="430" t="str">
        <f ca="1">IF(AND('Mapa final'!$K$32="Muy Baja",'Mapa final'!$O$32="Mayor"),CONCATENATE("R",'Mapa final'!$A$32),"")</f>
        <v/>
      </c>
      <c r="W94" s="430"/>
      <c r="X94" s="430" t="str">
        <f ca="1">IF(AND('Mapa final'!$K$33="Muy Baja",'Mapa final'!$O$33="Mayor"),CONCATENATE("R",'Mapa final'!$A$33),"")</f>
        <v/>
      </c>
      <c r="Y94" s="430"/>
      <c r="Z94" s="430" t="str">
        <f ca="1">IF(AND('Mapa final'!$K$34="Muy Baja",'Mapa final'!$O$34="Mayor"),CONCATENATE("R",'Mapa final'!$A$34),"")</f>
        <v/>
      </c>
      <c r="AA94" s="430"/>
      <c r="AB94" s="430" t="str">
        <f ca="1">IF(AND('Mapa final'!$K$37="Muy Baja",'Mapa final'!$O$37="Mayor"),CONCATENATE("R",'Mapa final'!$A$37),"")</f>
        <v/>
      </c>
      <c r="AC94" s="431"/>
      <c r="AD94" s="437" t="str">
        <f ca="1">IF(AND('Mapa final'!$K$31="Muy Baja",'Mapa final'!$O$31="Mayor"),CONCATENATE("R",'Mapa final'!$A$31),"")</f>
        <v/>
      </c>
      <c r="AE94" s="435"/>
      <c r="AF94" s="435" t="str">
        <f ca="1">IF(AND('Mapa final'!$K$32="Muy Baja",'Mapa final'!$O$32="Mayor"),CONCATENATE("R",'Mapa final'!$A$32),"")</f>
        <v/>
      </c>
      <c r="AG94" s="435"/>
      <c r="AH94" s="435" t="str">
        <f ca="1">IF(AND('Mapa final'!$K$33="Muy Baja",'Mapa final'!$O$33="Mayor"),CONCATENATE("R",'Mapa final'!$A$33),"")</f>
        <v/>
      </c>
      <c r="AI94" s="435"/>
      <c r="AJ94" s="435" t="str">
        <f ca="1">IF(AND('Mapa final'!$K$34="Muy Baja",'Mapa final'!$O$34="Mayor"),CONCATENATE("R",'Mapa final'!$A$34),"")</f>
        <v/>
      </c>
      <c r="AK94" s="435"/>
      <c r="AL94" s="435" t="str">
        <f ca="1">IF(AND('Mapa final'!$K$37="Muy Baja",'Mapa final'!$O$37="Mayor"),CONCATENATE("R",'Mapa final'!$A$37),"")</f>
        <v/>
      </c>
      <c r="AM94" s="436"/>
      <c r="AN94" s="440" t="str">
        <f ca="1">IF(AND('Mapa final'!$K$31="Muy Baja",'Mapa final'!$O$31="Mayor"),CONCATENATE("R",'Mapa final'!$A$31),"")</f>
        <v/>
      </c>
      <c r="AO94" s="438"/>
      <c r="AP94" s="438" t="str">
        <f ca="1">IF(AND('Mapa final'!$K$32="Muy Baja",'Mapa final'!$O$32="Mayor"),CONCATENATE("R",'Mapa final'!$A$32),"")</f>
        <v/>
      </c>
      <c r="AQ94" s="438"/>
      <c r="AR94" s="438" t="str">
        <f ca="1">IF(AND('Mapa final'!$K$33="Muy Baja",'Mapa final'!$O$33="Mayor"),CONCATENATE("R",'Mapa final'!$A$33),"")</f>
        <v/>
      </c>
      <c r="AS94" s="438"/>
      <c r="AT94" s="438" t="str">
        <f ca="1">IF(AND('Mapa final'!$K$34="Muy Baja",'Mapa final'!$O$34="Mayor"),CONCATENATE("R",'Mapa final'!$A$34),"")</f>
        <v/>
      </c>
      <c r="AU94" s="438"/>
      <c r="AV94" s="438" t="str">
        <f ca="1">IF(AND('Mapa final'!$K$37="Muy Baja",'Mapa final'!$O$37="Mayor"),CONCATENATE("R",'Mapa final'!$A$37),"")</f>
        <v/>
      </c>
      <c r="AW94" s="439"/>
      <c r="AX94" s="434" t="str">
        <f ca="1">IF(AND('Mapa final'!$K$31="Muy Baja",'Mapa final'!$O$31="Catastrófico"),CONCATENATE("R",'Mapa final'!$A$31),"")</f>
        <v/>
      </c>
      <c r="AY94" s="432"/>
      <c r="AZ94" s="432" t="str">
        <f ca="1">IF(AND('Mapa final'!$K$32="Muy Baja",'Mapa final'!$O$32="Catastrófico"),CONCATENATE("R",'Mapa final'!$A$32),"")</f>
        <v/>
      </c>
      <c r="BA94" s="432"/>
      <c r="BB94" s="432" t="str">
        <f ca="1">IF(AND('Mapa final'!$K$33="Muy Baja",'Mapa final'!$O$33="Catastrófico"),CONCATENATE("R",'Mapa final'!$A$33),"")</f>
        <v/>
      </c>
      <c r="BC94" s="432"/>
      <c r="BD94" s="432" t="str">
        <f ca="1">IF(AND('Mapa final'!$K$34="Muy Baja",'Mapa final'!$O$34="Catastrófico"),CONCATENATE("R",'Mapa final'!$A$34),"")</f>
        <v/>
      </c>
      <c r="BE94" s="432"/>
      <c r="BF94" s="432" t="str">
        <f ca="1">IF(AND('Mapa final'!$K$37="Muy Baja",'Mapa final'!$O$37="Catastrófico"),CONCATENATE("R",'Mapa final'!$A$37),"")</f>
        <v/>
      </c>
      <c r="BG94" s="433"/>
      <c r="BH94" s="41"/>
      <c r="BI94" s="493"/>
      <c r="BJ94" s="494"/>
      <c r="BK94" s="494"/>
      <c r="BL94" s="494"/>
      <c r="BM94" s="494"/>
      <c r="BN94" s="495"/>
      <c r="BO94" s="41"/>
      <c r="BP94" s="41"/>
      <c r="BQ94" s="41"/>
      <c r="BR94" s="41"/>
      <c r="BS94" s="41"/>
      <c r="BT94" s="41"/>
      <c r="BU94" s="41"/>
      <c r="BV94" s="41"/>
      <c r="BW94" s="41"/>
      <c r="BX94" s="41"/>
      <c r="BY94" s="41"/>
      <c r="BZ94" s="41"/>
      <c r="CA94" s="41"/>
      <c r="CB94" s="41"/>
      <c r="CC94" s="41"/>
      <c r="CD94" s="41"/>
      <c r="CE94" s="41"/>
      <c r="CF94" s="41"/>
      <c r="CG94" s="41"/>
      <c r="CH94" s="41"/>
      <c r="CI94" s="41"/>
      <c r="CJ94" s="41"/>
      <c r="CK94" s="41"/>
      <c r="CL94" s="41"/>
      <c r="CM94" s="41"/>
      <c r="CN94" s="41"/>
      <c r="CO94" s="41"/>
      <c r="CP94" s="41"/>
      <c r="CQ94" s="41"/>
      <c r="CR94" s="41"/>
      <c r="CS94" s="41"/>
      <c r="CT94" s="41"/>
      <c r="CU94" s="41"/>
      <c r="CV94" s="41"/>
    </row>
    <row r="95" spans="1:100" ht="15" customHeight="1" x14ac:dyDescent="0.25">
      <c r="A95" s="41"/>
      <c r="B95" s="309"/>
      <c r="C95" s="309"/>
      <c r="D95" s="310"/>
      <c r="E95" s="501"/>
      <c r="F95" s="502"/>
      <c r="G95" s="502"/>
      <c r="H95" s="502"/>
      <c r="I95" s="506"/>
      <c r="J95" s="429"/>
      <c r="K95" s="430"/>
      <c r="L95" s="430"/>
      <c r="M95" s="430"/>
      <c r="N95" s="430"/>
      <c r="O95" s="430"/>
      <c r="P95" s="430"/>
      <c r="Q95" s="430"/>
      <c r="R95" s="430"/>
      <c r="S95" s="431"/>
      <c r="T95" s="429"/>
      <c r="U95" s="430"/>
      <c r="V95" s="430"/>
      <c r="W95" s="430"/>
      <c r="X95" s="430"/>
      <c r="Y95" s="430"/>
      <c r="Z95" s="430"/>
      <c r="AA95" s="430"/>
      <c r="AB95" s="430"/>
      <c r="AC95" s="431"/>
      <c r="AD95" s="437"/>
      <c r="AE95" s="435"/>
      <c r="AF95" s="435"/>
      <c r="AG95" s="435"/>
      <c r="AH95" s="435"/>
      <c r="AI95" s="435"/>
      <c r="AJ95" s="435"/>
      <c r="AK95" s="435"/>
      <c r="AL95" s="435"/>
      <c r="AM95" s="436"/>
      <c r="AN95" s="440"/>
      <c r="AO95" s="438"/>
      <c r="AP95" s="438"/>
      <c r="AQ95" s="438"/>
      <c r="AR95" s="438"/>
      <c r="AS95" s="438"/>
      <c r="AT95" s="438"/>
      <c r="AU95" s="438"/>
      <c r="AV95" s="438"/>
      <c r="AW95" s="439"/>
      <c r="AX95" s="434"/>
      <c r="AY95" s="432"/>
      <c r="AZ95" s="432"/>
      <c r="BA95" s="432"/>
      <c r="BB95" s="432"/>
      <c r="BC95" s="432"/>
      <c r="BD95" s="432"/>
      <c r="BE95" s="432"/>
      <c r="BF95" s="432"/>
      <c r="BG95" s="433"/>
      <c r="BH95" s="41"/>
      <c r="BI95" s="493"/>
      <c r="BJ95" s="494"/>
      <c r="BK95" s="494"/>
      <c r="BL95" s="494"/>
      <c r="BM95" s="494"/>
      <c r="BN95" s="495"/>
      <c r="BO95" s="41"/>
      <c r="BP95" s="41"/>
      <c r="BQ95" s="41"/>
      <c r="BR95" s="41"/>
      <c r="BS95" s="41"/>
      <c r="BT95" s="41"/>
      <c r="BU95" s="41"/>
      <c r="BV95" s="41"/>
      <c r="BW95" s="41"/>
      <c r="BX95" s="41"/>
      <c r="BY95" s="41"/>
      <c r="BZ95" s="41"/>
      <c r="CA95" s="41"/>
      <c r="CB95" s="41"/>
      <c r="CC95" s="41"/>
      <c r="CD95" s="41"/>
      <c r="CE95" s="41"/>
      <c r="CF95" s="41"/>
      <c r="CG95" s="41"/>
      <c r="CH95" s="41"/>
      <c r="CI95" s="41"/>
      <c r="CJ95" s="41"/>
      <c r="CK95" s="41"/>
      <c r="CL95" s="41"/>
      <c r="CM95" s="41"/>
      <c r="CN95" s="41"/>
      <c r="CO95" s="41"/>
      <c r="CP95" s="41"/>
      <c r="CQ95" s="41"/>
      <c r="CR95" s="41"/>
      <c r="CS95" s="41"/>
      <c r="CT95" s="41"/>
      <c r="CU95" s="41"/>
      <c r="CV95" s="41"/>
    </row>
    <row r="96" spans="1:100" ht="15" customHeight="1" x14ac:dyDescent="0.25">
      <c r="A96" s="41"/>
      <c r="B96" s="309"/>
      <c r="C96" s="309"/>
      <c r="D96" s="310"/>
      <c r="E96" s="501"/>
      <c r="F96" s="502"/>
      <c r="G96" s="502"/>
      <c r="H96" s="502"/>
      <c r="I96" s="506"/>
      <c r="J96" s="429" t="str">
        <f ca="1">IF(AND('Mapa final'!$K$40="Muy Baja",'Mapa final'!$O$40="Mayor"),CONCATENATE("R",'Mapa final'!$A$40),"")</f>
        <v/>
      </c>
      <c r="K96" s="430"/>
      <c r="L96" s="430" t="str">
        <f ca="1">IF(AND('Mapa final'!$K$41="Muy Baja",'Mapa final'!$O$41="Mayor"),CONCATENATE("R",'Mapa final'!$A$41),"")</f>
        <v/>
      </c>
      <c r="M96" s="430"/>
      <c r="N96" s="430" t="str">
        <f ca="1">IF(AND('Mapa final'!$K$42="Muy Baja",'Mapa final'!$O$42="Mayor"),CONCATENATE("R",'Mapa final'!$A$42),"")</f>
        <v/>
      </c>
      <c r="O96" s="430"/>
      <c r="P96" s="430" t="str">
        <f ca="1">IF(AND('Mapa final'!$K$44="Muy Baja",'Mapa final'!$O$44="Mayor"),CONCATENATE("R",'Mapa final'!$A$44),"")</f>
        <v/>
      </c>
      <c r="Q96" s="430"/>
      <c r="R96" s="430" t="str">
        <f ca="1">IF(AND('Mapa final'!$K$46="Muy Baja",'Mapa final'!$O$46="Mayor"),CONCATENATE("R",'Mapa final'!$A$46),"")</f>
        <v/>
      </c>
      <c r="S96" s="431"/>
      <c r="T96" s="429" t="str">
        <f ca="1">IF(AND('Mapa final'!$K$40="Muy Baja",'Mapa final'!$O$40="Mayor"),CONCATENATE("R",'Mapa final'!$A$40),"")</f>
        <v/>
      </c>
      <c r="U96" s="430"/>
      <c r="V96" s="430" t="str">
        <f ca="1">IF(AND('Mapa final'!$K$41="Muy Baja",'Mapa final'!$O$41="Mayor"),CONCATENATE("R",'Mapa final'!$A$41),"")</f>
        <v/>
      </c>
      <c r="W96" s="430"/>
      <c r="X96" s="430" t="str">
        <f ca="1">IF(AND('Mapa final'!$K$42="Muy Baja",'Mapa final'!$O$42="Mayor"),CONCATENATE("R",'Mapa final'!$A$42),"")</f>
        <v/>
      </c>
      <c r="Y96" s="430"/>
      <c r="Z96" s="430" t="str">
        <f ca="1">IF(AND('Mapa final'!$K$44="Muy Baja",'Mapa final'!$O$44="Mayor"),CONCATENATE("R",'Mapa final'!$A$44),"")</f>
        <v/>
      </c>
      <c r="AA96" s="430"/>
      <c r="AB96" s="430" t="str">
        <f ca="1">IF(AND('Mapa final'!$K$46="Muy Baja",'Mapa final'!$O$46="Mayor"),CONCATENATE("R",'Mapa final'!$A$46),"")</f>
        <v/>
      </c>
      <c r="AC96" s="431"/>
      <c r="AD96" s="437" t="str">
        <f ca="1">IF(AND('Mapa final'!$K$40="Muy Baja",'Mapa final'!$O$40="Mayor"),CONCATENATE("R",'Mapa final'!$A$40),"")</f>
        <v/>
      </c>
      <c r="AE96" s="435"/>
      <c r="AF96" s="435" t="str">
        <f ca="1">IF(AND('Mapa final'!$K$41="Muy Baja",'Mapa final'!$O$41="Mayor"),CONCATENATE("R",'Mapa final'!$A$41),"")</f>
        <v/>
      </c>
      <c r="AG96" s="435"/>
      <c r="AH96" s="435" t="str">
        <f ca="1">IF(AND('Mapa final'!$K$42="Muy Baja",'Mapa final'!$O$42="Mayor"),CONCATENATE("R",'Mapa final'!$A$42),"")</f>
        <v/>
      </c>
      <c r="AI96" s="435"/>
      <c r="AJ96" s="435" t="str">
        <f ca="1">IF(AND('Mapa final'!$K$44="Muy Baja",'Mapa final'!$O$44="Mayor"),CONCATENATE("R",'Mapa final'!$A$44),"")</f>
        <v/>
      </c>
      <c r="AK96" s="435"/>
      <c r="AL96" s="435" t="str">
        <f ca="1">IF(AND('Mapa final'!$K$46="Muy Baja",'Mapa final'!$O$46="Mayor"),CONCATENATE("R",'Mapa final'!$A$46),"")</f>
        <v/>
      </c>
      <c r="AM96" s="436"/>
      <c r="AN96" s="440" t="str">
        <f ca="1">IF(AND('Mapa final'!$K$40="Muy Baja",'Mapa final'!$O$40="Mayor"),CONCATENATE("R",'Mapa final'!$A$40),"")</f>
        <v/>
      </c>
      <c r="AO96" s="438"/>
      <c r="AP96" s="438" t="str">
        <f ca="1">IF(AND('Mapa final'!$K$41="Muy Baja",'Mapa final'!$O$41="Mayor"),CONCATENATE("R",'Mapa final'!$A$41),"")</f>
        <v/>
      </c>
      <c r="AQ96" s="438"/>
      <c r="AR96" s="438" t="str">
        <f ca="1">IF(AND('Mapa final'!$K$42="Muy Baja",'Mapa final'!$O$42="Mayor"),CONCATENATE("R",'Mapa final'!$A$42),"")</f>
        <v/>
      </c>
      <c r="AS96" s="438"/>
      <c r="AT96" s="438" t="str">
        <f ca="1">IF(AND('Mapa final'!$K$44="Muy Baja",'Mapa final'!$O$44="Mayor"),CONCATENATE("R",'Mapa final'!$A$44),"")</f>
        <v/>
      </c>
      <c r="AU96" s="438"/>
      <c r="AV96" s="438" t="str">
        <f ca="1">IF(AND('Mapa final'!$K$46="Muy Baja",'Mapa final'!$O$46="Mayor"),CONCATENATE("R",'Mapa final'!$A$46),"")</f>
        <v/>
      </c>
      <c r="AW96" s="439"/>
      <c r="AX96" s="434" t="str">
        <f ca="1">IF(AND('Mapa final'!$K$40="Muy Baja",'Mapa final'!$O$40="Catastrófico"),CONCATENATE("R",'Mapa final'!$A$40),"")</f>
        <v/>
      </c>
      <c r="AY96" s="432"/>
      <c r="AZ96" s="432" t="str">
        <f ca="1">IF(AND('Mapa final'!$K$41="Muy Baja",'Mapa final'!$O$41="Catastrófico"),CONCATENATE("R",'Mapa final'!$A$41),"")</f>
        <v/>
      </c>
      <c r="BA96" s="432"/>
      <c r="BB96" s="432" t="str">
        <f ca="1">IF(AND('Mapa final'!$K$42="Muy Baja",'Mapa final'!$O$42="Catastrófico"),CONCATENATE("R",'Mapa final'!$A$42),"")</f>
        <v/>
      </c>
      <c r="BC96" s="432"/>
      <c r="BD96" s="432" t="str">
        <f ca="1">IF(AND('Mapa final'!$K$44="Muy Baja",'Mapa final'!$O$44="Catastrófico"),CONCATENATE("R",'Mapa final'!$A$44),"")</f>
        <v/>
      </c>
      <c r="BE96" s="432"/>
      <c r="BF96" s="432" t="str">
        <f ca="1">IF(AND('Mapa final'!$K$46="Muy Baja",'Mapa final'!$O$46="Catastrófico"),CONCATENATE("R",'Mapa final'!$A$46),"")</f>
        <v/>
      </c>
      <c r="BG96" s="433"/>
      <c r="BH96" s="41"/>
      <c r="BI96" s="493"/>
      <c r="BJ96" s="494"/>
      <c r="BK96" s="494"/>
      <c r="BL96" s="494"/>
      <c r="BM96" s="494"/>
      <c r="BN96" s="495"/>
      <c r="BO96" s="41"/>
      <c r="BP96" s="41"/>
      <c r="BQ96" s="41"/>
      <c r="BR96" s="41"/>
      <c r="BS96" s="41"/>
      <c r="BT96" s="41"/>
      <c r="BU96" s="41"/>
      <c r="BV96" s="41"/>
      <c r="BW96" s="41"/>
      <c r="BX96" s="41"/>
      <c r="BY96" s="41"/>
      <c r="BZ96" s="41"/>
      <c r="CA96" s="41"/>
      <c r="CB96" s="41"/>
      <c r="CC96" s="41"/>
      <c r="CD96" s="41"/>
      <c r="CE96" s="41"/>
      <c r="CF96" s="41"/>
      <c r="CG96" s="41"/>
      <c r="CH96" s="41"/>
      <c r="CI96" s="41"/>
      <c r="CJ96" s="41"/>
      <c r="CK96" s="41"/>
      <c r="CL96" s="41"/>
      <c r="CM96" s="41"/>
      <c r="CN96" s="41"/>
      <c r="CO96" s="41"/>
      <c r="CP96" s="41"/>
      <c r="CQ96" s="41"/>
      <c r="CR96" s="41"/>
      <c r="CS96" s="41"/>
      <c r="CT96" s="41"/>
      <c r="CU96" s="41"/>
      <c r="CV96" s="41"/>
    </row>
    <row r="97" spans="1:100" ht="15" customHeight="1" thickBot="1" x14ac:dyDescent="0.3">
      <c r="A97" s="41"/>
      <c r="B97" s="309"/>
      <c r="C97" s="309"/>
      <c r="D97" s="310"/>
      <c r="E97" s="501"/>
      <c r="F97" s="502"/>
      <c r="G97" s="502"/>
      <c r="H97" s="502"/>
      <c r="I97" s="506"/>
      <c r="J97" s="429"/>
      <c r="K97" s="430"/>
      <c r="L97" s="430"/>
      <c r="M97" s="430"/>
      <c r="N97" s="430"/>
      <c r="O97" s="430"/>
      <c r="P97" s="430"/>
      <c r="Q97" s="430"/>
      <c r="R97" s="430"/>
      <c r="S97" s="431"/>
      <c r="T97" s="429"/>
      <c r="U97" s="430"/>
      <c r="V97" s="430"/>
      <c r="W97" s="430"/>
      <c r="X97" s="430"/>
      <c r="Y97" s="430"/>
      <c r="Z97" s="430"/>
      <c r="AA97" s="430"/>
      <c r="AB97" s="430"/>
      <c r="AC97" s="431"/>
      <c r="AD97" s="437"/>
      <c r="AE97" s="435"/>
      <c r="AF97" s="435"/>
      <c r="AG97" s="435"/>
      <c r="AH97" s="435"/>
      <c r="AI97" s="435"/>
      <c r="AJ97" s="435"/>
      <c r="AK97" s="435"/>
      <c r="AL97" s="435"/>
      <c r="AM97" s="436"/>
      <c r="AN97" s="440"/>
      <c r="AO97" s="438"/>
      <c r="AP97" s="438"/>
      <c r="AQ97" s="438"/>
      <c r="AR97" s="438"/>
      <c r="AS97" s="438"/>
      <c r="AT97" s="438"/>
      <c r="AU97" s="438"/>
      <c r="AV97" s="438"/>
      <c r="AW97" s="439"/>
      <c r="AX97" s="434"/>
      <c r="AY97" s="432"/>
      <c r="AZ97" s="432"/>
      <c r="BA97" s="432"/>
      <c r="BB97" s="432"/>
      <c r="BC97" s="432"/>
      <c r="BD97" s="432"/>
      <c r="BE97" s="432"/>
      <c r="BF97" s="432"/>
      <c r="BG97" s="433"/>
      <c r="BH97" s="41"/>
      <c r="BI97" s="496"/>
      <c r="BJ97" s="497"/>
      <c r="BK97" s="497"/>
      <c r="BL97" s="497"/>
      <c r="BM97" s="497"/>
      <c r="BN97" s="498"/>
      <c r="BO97" s="41"/>
      <c r="BP97" s="41"/>
      <c r="BQ97" s="41"/>
      <c r="BR97" s="41"/>
      <c r="BS97" s="41"/>
      <c r="BT97" s="41"/>
      <c r="BU97" s="41"/>
      <c r="BV97" s="41"/>
      <c r="BW97" s="41"/>
      <c r="BX97" s="41"/>
      <c r="BY97" s="41"/>
      <c r="BZ97" s="41"/>
      <c r="CA97" s="41"/>
      <c r="CB97" s="41"/>
      <c r="CC97" s="41"/>
      <c r="CD97" s="41"/>
      <c r="CE97" s="41"/>
      <c r="CF97" s="41"/>
      <c r="CG97" s="41"/>
      <c r="CH97" s="41"/>
      <c r="CI97" s="41"/>
      <c r="CJ97" s="41"/>
      <c r="CK97" s="41"/>
      <c r="CL97" s="41"/>
      <c r="CM97" s="41"/>
      <c r="CN97" s="41"/>
      <c r="CO97" s="41"/>
      <c r="CP97" s="41"/>
      <c r="CQ97" s="41"/>
      <c r="CR97" s="41"/>
      <c r="CS97" s="41"/>
      <c r="CT97" s="41"/>
      <c r="CU97" s="41"/>
      <c r="CV97" s="41"/>
    </row>
    <row r="98" spans="1:100" ht="15" customHeight="1" x14ac:dyDescent="0.25">
      <c r="A98" s="41"/>
      <c r="B98" s="309"/>
      <c r="C98" s="309"/>
      <c r="D98" s="310"/>
      <c r="E98" s="501"/>
      <c r="F98" s="502"/>
      <c r="G98" s="502"/>
      <c r="H98" s="502"/>
      <c r="I98" s="506"/>
      <c r="J98" s="429" t="str">
        <f>IF(AND('Mapa final'!$K$47="Muy Baja",'Mapa final'!$O$47="Mayor"),CONCATENATE("R",'Mapa final'!$A$47),"")</f>
        <v/>
      </c>
      <c r="K98" s="430"/>
      <c r="L98" s="430" t="str">
        <f ca="1">IF(AND('Mapa final'!$K$48="Muy Baja",'Mapa final'!$O$48="Mayor"),CONCATENATE("R",'Mapa final'!$A$48),"")</f>
        <v/>
      </c>
      <c r="M98" s="430"/>
      <c r="N98" s="430" t="str">
        <f ca="1">IF(AND('Mapa final'!$K$50="Muy Baja",'Mapa final'!$O$50="Mayor"),CONCATENATE("R",'Mapa final'!$A$50),"")</f>
        <v/>
      </c>
      <c r="O98" s="430"/>
      <c r="P98" s="430" t="str">
        <f ca="1">IF(AND('Mapa final'!$K$52="Muy Baja",'Mapa final'!$O$52="Mayor"),CONCATENATE("R",'Mapa final'!$A$52),"")</f>
        <v/>
      </c>
      <c r="Q98" s="430"/>
      <c r="R98" s="430" t="str">
        <f ca="1">IF(AND('Mapa final'!$K$54="Muy Baja",'Mapa final'!$O$54="Mayor"),CONCATENATE("R",'Mapa final'!$A$54),"")</f>
        <v/>
      </c>
      <c r="S98" s="431"/>
      <c r="T98" s="429" t="str">
        <f>IF(AND('Mapa final'!$K$47="Muy Baja",'Mapa final'!$O$47="Mayor"),CONCATENATE("R",'Mapa final'!$A$47),"")</f>
        <v/>
      </c>
      <c r="U98" s="430"/>
      <c r="V98" s="430" t="str">
        <f ca="1">IF(AND('Mapa final'!$K$48="Muy Baja",'Mapa final'!$O$48="Mayor"),CONCATENATE("R",'Mapa final'!$A$48),"")</f>
        <v/>
      </c>
      <c r="W98" s="430"/>
      <c r="X98" s="430" t="str">
        <f ca="1">IF(AND('Mapa final'!$K$50="Muy Baja",'Mapa final'!$O$50="Mayor"),CONCATENATE("R",'Mapa final'!$A$50),"")</f>
        <v/>
      </c>
      <c r="Y98" s="430"/>
      <c r="Z98" s="430" t="str">
        <f ca="1">IF(AND('Mapa final'!$K$52="Muy Baja",'Mapa final'!$O$52="Mayor"),CONCATENATE("R",'Mapa final'!$A$52),"")</f>
        <v/>
      </c>
      <c r="AA98" s="430"/>
      <c r="AB98" s="430" t="str">
        <f ca="1">IF(AND('Mapa final'!$K$54="Muy Baja",'Mapa final'!$O$54="Mayor"),CONCATENATE("R",'Mapa final'!$A$54),"")</f>
        <v/>
      </c>
      <c r="AC98" s="431"/>
      <c r="AD98" s="437" t="str">
        <f>IF(AND('Mapa final'!$K$47="Muy Baja",'Mapa final'!$O$47="Mayor"),CONCATENATE("R",'Mapa final'!$A$47),"")</f>
        <v/>
      </c>
      <c r="AE98" s="435"/>
      <c r="AF98" s="435" t="str">
        <f ca="1">IF(AND('Mapa final'!$K$48="Muy Baja",'Mapa final'!$O$48="Mayor"),CONCATENATE("R",'Mapa final'!$A$48),"")</f>
        <v/>
      </c>
      <c r="AG98" s="435"/>
      <c r="AH98" s="435" t="str">
        <f ca="1">IF(AND('Mapa final'!$K$50="Muy Baja",'Mapa final'!$O$50="Mayor"),CONCATENATE("R",'Mapa final'!$A$50),"")</f>
        <v/>
      </c>
      <c r="AI98" s="435"/>
      <c r="AJ98" s="435" t="str">
        <f ca="1">IF(AND('Mapa final'!$K$52="Muy Baja",'Mapa final'!$O$52="Mayor"),CONCATENATE("R",'Mapa final'!$A$52),"")</f>
        <v/>
      </c>
      <c r="AK98" s="435"/>
      <c r="AL98" s="435" t="str">
        <f ca="1">IF(AND('Mapa final'!$K$54="Muy Baja",'Mapa final'!$O$54="Mayor"),CONCATENATE("R",'Mapa final'!$A$54),"")</f>
        <v/>
      </c>
      <c r="AM98" s="436"/>
      <c r="AN98" s="440" t="str">
        <f>IF(AND('Mapa final'!$K$47="Muy Baja",'Mapa final'!$O$47="Mayor"),CONCATENATE("R",'Mapa final'!$A$47),"")</f>
        <v/>
      </c>
      <c r="AO98" s="438"/>
      <c r="AP98" s="438" t="str">
        <f ca="1">IF(AND('Mapa final'!$K$48="Muy Baja",'Mapa final'!$O$48="Mayor"),CONCATENATE("R",'Mapa final'!$A$48),"")</f>
        <v/>
      </c>
      <c r="AQ98" s="438"/>
      <c r="AR98" s="438" t="str">
        <f ca="1">IF(AND('Mapa final'!$K$50="Muy Baja",'Mapa final'!$O$50="Mayor"),CONCATENATE("R",'Mapa final'!$A$50),"")</f>
        <v/>
      </c>
      <c r="AS98" s="438"/>
      <c r="AT98" s="438" t="str">
        <f ca="1">IF(AND('Mapa final'!$K$52="Muy Baja",'Mapa final'!$O$52="Mayor"),CONCATENATE("R",'Mapa final'!$A$52),"")</f>
        <v/>
      </c>
      <c r="AU98" s="438"/>
      <c r="AV98" s="438" t="str">
        <f ca="1">IF(AND('Mapa final'!$K$54="Muy Baja",'Mapa final'!$O$54="Mayor"),CONCATENATE("R",'Mapa final'!$A$54),"")</f>
        <v/>
      </c>
      <c r="AW98" s="439"/>
      <c r="AX98" s="434" t="str">
        <f>IF(AND('Mapa final'!$K$47="Muy Baja",'Mapa final'!$O$47="Catastrófico"),CONCATENATE("R",'Mapa final'!$A$47),"")</f>
        <v/>
      </c>
      <c r="AY98" s="432"/>
      <c r="AZ98" s="432" t="str">
        <f ca="1">IF(AND('Mapa final'!$K$48="Muy Baja",'Mapa final'!$O$48="Catastrófico"),CONCATENATE("R",'Mapa final'!$A$48),"")</f>
        <v/>
      </c>
      <c r="BA98" s="432"/>
      <c r="BB98" s="432" t="str">
        <f ca="1">IF(AND('Mapa final'!$K$50="Muy Baja",'Mapa final'!$O$50="Catastrófico"),CONCATENATE("R",'Mapa final'!$A$50),"")</f>
        <v/>
      </c>
      <c r="BC98" s="432"/>
      <c r="BD98" s="432" t="str">
        <f ca="1">IF(AND('Mapa final'!$K$52="Muy Baja",'Mapa final'!$O$52="Catastrófico"),CONCATENATE("R",'Mapa final'!$A$52),"")</f>
        <v/>
      </c>
      <c r="BE98" s="432"/>
      <c r="BF98" s="432" t="str">
        <f ca="1">IF(AND('Mapa final'!$K$54="Muy Baja",'Mapa final'!$O$54="Catastrófico"),CONCATENATE("R",'Mapa final'!$A$54),"")</f>
        <v/>
      </c>
      <c r="BG98" s="433"/>
      <c r="BH98" s="41"/>
      <c r="BI98" s="41"/>
      <c r="BJ98" s="41"/>
      <c r="BK98" s="41"/>
      <c r="BL98" s="41"/>
      <c r="BM98" s="41"/>
      <c r="BN98" s="41"/>
      <c r="BO98" s="41"/>
      <c r="BP98" s="41"/>
      <c r="BQ98" s="41"/>
      <c r="BR98" s="41"/>
      <c r="BS98" s="41"/>
      <c r="BT98" s="41"/>
      <c r="BU98" s="41"/>
      <c r="BV98" s="41"/>
      <c r="BW98" s="41"/>
      <c r="BX98" s="41"/>
      <c r="BY98" s="41"/>
      <c r="BZ98" s="41"/>
      <c r="CA98" s="41"/>
      <c r="CB98" s="41"/>
      <c r="CC98" s="41"/>
      <c r="CD98" s="41"/>
      <c r="CE98" s="41"/>
      <c r="CF98" s="41"/>
      <c r="CG98" s="41"/>
      <c r="CH98" s="41"/>
      <c r="CI98" s="41"/>
      <c r="CJ98" s="41"/>
      <c r="CK98" s="41"/>
      <c r="CL98" s="41"/>
      <c r="CM98" s="41"/>
      <c r="CN98" s="41"/>
      <c r="CO98" s="41"/>
      <c r="CP98" s="41"/>
      <c r="CQ98" s="41"/>
      <c r="CR98" s="41"/>
      <c r="CS98" s="41"/>
      <c r="CT98" s="41"/>
      <c r="CU98" s="41"/>
      <c r="CV98" s="41"/>
    </row>
    <row r="99" spans="1:100" ht="15" customHeight="1" x14ac:dyDescent="0.25">
      <c r="A99" s="41"/>
      <c r="B99" s="309"/>
      <c r="C99" s="309"/>
      <c r="D99" s="310"/>
      <c r="E99" s="501"/>
      <c r="F99" s="502"/>
      <c r="G99" s="502"/>
      <c r="H99" s="502"/>
      <c r="I99" s="506"/>
      <c r="J99" s="429"/>
      <c r="K99" s="430"/>
      <c r="L99" s="430"/>
      <c r="M99" s="430"/>
      <c r="N99" s="430"/>
      <c r="O99" s="430"/>
      <c r="P99" s="430"/>
      <c r="Q99" s="430"/>
      <c r="R99" s="430"/>
      <c r="S99" s="431"/>
      <c r="T99" s="429"/>
      <c r="U99" s="430"/>
      <c r="V99" s="430"/>
      <c r="W99" s="430"/>
      <c r="X99" s="430"/>
      <c r="Y99" s="430"/>
      <c r="Z99" s="430"/>
      <c r="AA99" s="430"/>
      <c r="AB99" s="430"/>
      <c r="AC99" s="431"/>
      <c r="AD99" s="437"/>
      <c r="AE99" s="435"/>
      <c r="AF99" s="435"/>
      <c r="AG99" s="435"/>
      <c r="AH99" s="435"/>
      <c r="AI99" s="435"/>
      <c r="AJ99" s="435"/>
      <c r="AK99" s="435"/>
      <c r="AL99" s="435"/>
      <c r="AM99" s="436"/>
      <c r="AN99" s="440"/>
      <c r="AO99" s="438"/>
      <c r="AP99" s="438"/>
      <c r="AQ99" s="438"/>
      <c r="AR99" s="438"/>
      <c r="AS99" s="438"/>
      <c r="AT99" s="438"/>
      <c r="AU99" s="438"/>
      <c r="AV99" s="438"/>
      <c r="AW99" s="439"/>
      <c r="AX99" s="434"/>
      <c r="AY99" s="432"/>
      <c r="AZ99" s="432"/>
      <c r="BA99" s="432"/>
      <c r="BB99" s="432"/>
      <c r="BC99" s="432"/>
      <c r="BD99" s="432"/>
      <c r="BE99" s="432"/>
      <c r="BF99" s="432"/>
      <c r="BG99" s="433"/>
      <c r="BH99" s="41"/>
      <c r="BI99" s="41"/>
      <c r="BJ99" s="41"/>
      <c r="BK99" s="41"/>
      <c r="BL99" s="41"/>
      <c r="BM99" s="41"/>
      <c r="BN99" s="41"/>
      <c r="BO99" s="41"/>
      <c r="BP99" s="41"/>
      <c r="BQ99" s="41"/>
      <c r="BR99" s="41"/>
      <c r="BS99" s="41"/>
      <c r="BT99" s="41"/>
      <c r="BU99" s="41"/>
      <c r="BV99" s="41"/>
      <c r="BW99" s="41"/>
      <c r="BX99" s="41"/>
      <c r="BY99" s="41"/>
      <c r="BZ99" s="41"/>
      <c r="CA99" s="41"/>
      <c r="CB99" s="41"/>
      <c r="CC99" s="41"/>
      <c r="CD99" s="41"/>
      <c r="CE99" s="41"/>
      <c r="CF99" s="41"/>
      <c r="CG99" s="41"/>
      <c r="CH99" s="41"/>
      <c r="CI99" s="41"/>
      <c r="CJ99" s="41"/>
      <c r="CK99" s="41"/>
      <c r="CL99" s="41"/>
      <c r="CM99" s="41"/>
      <c r="CN99" s="41"/>
      <c r="CO99" s="41"/>
      <c r="CP99" s="41"/>
      <c r="CQ99" s="41"/>
      <c r="CR99" s="41"/>
      <c r="CS99" s="41"/>
      <c r="CT99" s="41"/>
      <c r="CU99" s="41"/>
      <c r="CV99" s="41"/>
    </row>
    <row r="100" spans="1:100" ht="15" customHeight="1" x14ac:dyDescent="0.25">
      <c r="A100" s="41"/>
      <c r="B100" s="309"/>
      <c r="C100" s="309"/>
      <c r="D100" s="310"/>
      <c r="E100" s="501"/>
      <c r="F100" s="502"/>
      <c r="G100" s="502"/>
      <c r="H100" s="502"/>
      <c r="I100" s="506"/>
      <c r="J100" s="429" t="str">
        <f ca="1">IF(AND('Mapa final'!$K$56="Muy Baja",'Mapa final'!$O$56="Mayor"),CONCATENATE("R",'Mapa final'!$A$56),"")</f>
        <v/>
      </c>
      <c r="K100" s="430"/>
      <c r="L100" s="430" t="str">
        <f ca="1">IF(AND('Mapa final'!$K$58="Muy Baja",'Mapa final'!$O$58="Mayor"),CONCATENATE("R",'Mapa final'!$A$58),"")</f>
        <v/>
      </c>
      <c r="M100" s="430"/>
      <c r="N100" s="430" t="str">
        <f ca="1">IF(AND('Mapa final'!$K$61="Muy Baja",'Mapa final'!$O$61="Mayor"),CONCATENATE("R",'Mapa final'!$A$61),"")</f>
        <v/>
      </c>
      <c r="O100" s="430"/>
      <c r="P100" s="430" t="str">
        <f ca="1">IF(AND('Mapa final'!$K$63="Muy Baja",'Mapa final'!$O$63="Mayor"),CONCATENATE("R",'Mapa final'!$A$63),"")</f>
        <v/>
      </c>
      <c r="Q100" s="430"/>
      <c r="R100" s="430" t="str">
        <f ca="1">IF(AND('Mapa final'!$K$64="Muy Baja",'Mapa final'!$O$64="Mayor"),CONCATENATE("R",'Mapa final'!$A$64),"")</f>
        <v/>
      </c>
      <c r="S100" s="431"/>
      <c r="T100" s="429" t="str">
        <f ca="1">IF(AND('Mapa final'!$K$56="Muy Baja",'Mapa final'!$O$56="Mayor"),CONCATENATE("R",'Mapa final'!$A$56),"")</f>
        <v/>
      </c>
      <c r="U100" s="430"/>
      <c r="V100" s="430" t="str">
        <f ca="1">IF(AND('Mapa final'!$K$58="Muy Baja",'Mapa final'!$O$58="Mayor"),CONCATENATE("R",'Mapa final'!$A$58),"")</f>
        <v/>
      </c>
      <c r="W100" s="430"/>
      <c r="X100" s="430" t="str">
        <f ca="1">IF(AND('Mapa final'!$K$61="Muy Baja",'Mapa final'!$O$61="Mayor"),CONCATENATE("R",'Mapa final'!$A$61),"")</f>
        <v/>
      </c>
      <c r="Y100" s="430"/>
      <c r="Z100" s="430" t="str">
        <f ca="1">IF(AND('Mapa final'!$K$63="Muy Baja",'Mapa final'!$O$63="Mayor"),CONCATENATE("R",'Mapa final'!$A$63),"")</f>
        <v/>
      </c>
      <c r="AA100" s="430"/>
      <c r="AB100" s="430" t="str">
        <f ca="1">IF(AND('Mapa final'!$K$64="Muy Baja",'Mapa final'!$O$64="Mayor"),CONCATENATE("R",'Mapa final'!$A$64),"")</f>
        <v/>
      </c>
      <c r="AC100" s="431"/>
      <c r="AD100" s="437" t="str">
        <f ca="1">IF(AND('Mapa final'!$K$56="Muy Baja",'Mapa final'!$O$56="Mayor"),CONCATENATE("R",'Mapa final'!$A$56),"")</f>
        <v/>
      </c>
      <c r="AE100" s="435"/>
      <c r="AF100" s="435" t="str">
        <f ca="1">IF(AND('Mapa final'!$K$58="Muy Baja",'Mapa final'!$O$58="Mayor"),CONCATENATE("R",'Mapa final'!$A$58),"")</f>
        <v/>
      </c>
      <c r="AG100" s="435"/>
      <c r="AH100" s="435" t="str">
        <f ca="1">IF(AND('Mapa final'!$K$61="Muy Baja",'Mapa final'!$O$61="Mayor"),CONCATENATE("R",'Mapa final'!$A$61),"")</f>
        <v/>
      </c>
      <c r="AI100" s="435"/>
      <c r="AJ100" s="435" t="str">
        <f ca="1">IF(AND('Mapa final'!$K$63="Muy Baja",'Mapa final'!$O$63="Mayor"),CONCATENATE("R",'Mapa final'!$A$63),"")</f>
        <v/>
      </c>
      <c r="AK100" s="435"/>
      <c r="AL100" s="435" t="str">
        <f ca="1">IF(AND('Mapa final'!$K$64="Muy Baja",'Mapa final'!$O$64="Mayor"),CONCATENATE("R",'Mapa final'!$A$64),"")</f>
        <v/>
      </c>
      <c r="AM100" s="436"/>
      <c r="AN100" s="440" t="str">
        <f ca="1">IF(AND('Mapa final'!$K$56="Muy Baja",'Mapa final'!$O$56="Mayor"),CONCATENATE("R",'Mapa final'!$A$56),"")</f>
        <v/>
      </c>
      <c r="AO100" s="438"/>
      <c r="AP100" s="438" t="str">
        <f ca="1">IF(AND('Mapa final'!$K$58="Muy Baja",'Mapa final'!$O$58="Mayor"),CONCATENATE("R",'Mapa final'!$A$58),"")</f>
        <v/>
      </c>
      <c r="AQ100" s="438"/>
      <c r="AR100" s="438" t="str">
        <f ca="1">IF(AND('Mapa final'!$K$61="Muy Baja",'Mapa final'!$O$61="Mayor"),CONCATENATE("R",'Mapa final'!$A$61),"")</f>
        <v/>
      </c>
      <c r="AS100" s="438"/>
      <c r="AT100" s="438" t="str">
        <f ca="1">IF(AND('Mapa final'!$K$63="Muy Baja",'Mapa final'!$O$63="Mayor"),CONCATENATE("R",'Mapa final'!$A$63),"")</f>
        <v/>
      </c>
      <c r="AU100" s="438"/>
      <c r="AV100" s="438" t="str">
        <f ca="1">IF(AND('Mapa final'!$K$64="Muy Baja",'Mapa final'!$O$64="Mayor"),CONCATENATE("R",'Mapa final'!$A$64),"")</f>
        <v/>
      </c>
      <c r="AW100" s="439"/>
      <c r="AX100" s="434" t="str">
        <f ca="1">IF(AND('Mapa final'!$K$56="Muy Baja",'Mapa final'!$O$56="Catastrófico"),CONCATENATE("R",'Mapa final'!$A$56),"")</f>
        <v/>
      </c>
      <c r="AY100" s="432"/>
      <c r="AZ100" s="432" t="str">
        <f ca="1">IF(AND('Mapa final'!$K$58="Muy Baja",'Mapa final'!$O$58="Catastrófico"),CONCATENATE("R",'Mapa final'!$A$58),"")</f>
        <v/>
      </c>
      <c r="BA100" s="432"/>
      <c r="BB100" s="432" t="str">
        <f ca="1">IF(AND('Mapa final'!$K$61="Muy Baja",'Mapa final'!$O$61="Catastrófico"),CONCATENATE("R",'Mapa final'!$A$61),"")</f>
        <v/>
      </c>
      <c r="BC100" s="432"/>
      <c r="BD100" s="432" t="str">
        <f ca="1">IF(AND('Mapa final'!$K$63="Muy Baja",'Mapa final'!$O$63="Catastrófico"),CONCATENATE("R",'Mapa final'!$A$63),"")</f>
        <v/>
      </c>
      <c r="BE100" s="432"/>
      <c r="BF100" s="432" t="str">
        <f ca="1">IF(AND('Mapa final'!$K$64="Muy Baja",'Mapa final'!$O$64="Catastrófico"),CONCATENATE("R",'Mapa final'!$A$64),"")</f>
        <v/>
      </c>
      <c r="BG100" s="433"/>
      <c r="BH100" s="41"/>
      <c r="BI100" s="41"/>
      <c r="BJ100" s="41"/>
      <c r="BK100" s="41"/>
      <c r="BL100" s="41"/>
      <c r="BM100" s="41"/>
      <c r="BN100" s="41"/>
      <c r="BO100" s="41"/>
      <c r="BP100" s="41"/>
      <c r="BQ100" s="41"/>
      <c r="BR100" s="41"/>
      <c r="BS100" s="41"/>
      <c r="BT100" s="41"/>
      <c r="BU100" s="41"/>
      <c r="BV100" s="41"/>
      <c r="BW100" s="41"/>
      <c r="BX100" s="41"/>
      <c r="BY100" s="41"/>
      <c r="BZ100" s="41"/>
      <c r="CA100" s="41"/>
      <c r="CB100" s="41"/>
      <c r="CC100" s="41"/>
      <c r="CD100" s="41"/>
      <c r="CE100" s="41"/>
      <c r="CF100" s="41"/>
      <c r="CG100" s="41"/>
      <c r="CH100" s="41"/>
      <c r="CI100" s="41"/>
      <c r="CJ100" s="41"/>
      <c r="CK100" s="41"/>
      <c r="CL100" s="41"/>
      <c r="CM100" s="41"/>
      <c r="CN100" s="41"/>
      <c r="CO100" s="41"/>
      <c r="CP100" s="41"/>
      <c r="CQ100" s="41"/>
      <c r="CR100" s="41"/>
      <c r="CS100" s="41"/>
      <c r="CT100" s="41"/>
      <c r="CU100" s="41"/>
      <c r="CV100" s="41"/>
    </row>
    <row r="101" spans="1:100" ht="15" customHeight="1" x14ac:dyDescent="0.25">
      <c r="A101" s="41"/>
      <c r="B101" s="309"/>
      <c r="C101" s="309"/>
      <c r="D101" s="310"/>
      <c r="E101" s="501"/>
      <c r="F101" s="502"/>
      <c r="G101" s="502"/>
      <c r="H101" s="502"/>
      <c r="I101" s="506"/>
      <c r="J101" s="429"/>
      <c r="K101" s="430"/>
      <c r="L101" s="430"/>
      <c r="M101" s="430"/>
      <c r="N101" s="430"/>
      <c r="O101" s="430"/>
      <c r="P101" s="430"/>
      <c r="Q101" s="430"/>
      <c r="R101" s="430"/>
      <c r="S101" s="431"/>
      <c r="T101" s="429"/>
      <c r="U101" s="430"/>
      <c r="V101" s="430"/>
      <c r="W101" s="430"/>
      <c r="X101" s="430"/>
      <c r="Y101" s="430"/>
      <c r="Z101" s="430"/>
      <c r="AA101" s="430"/>
      <c r="AB101" s="430"/>
      <c r="AC101" s="431"/>
      <c r="AD101" s="437"/>
      <c r="AE101" s="435"/>
      <c r="AF101" s="435"/>
      <c r="AG101" s="435"/>
      <c r="AH101" s="435"/>
      <c r="AI101" s="435"/>
      <c r="AJ101" s="435"/>
      <c r="AK101" s="435"/>
      <c r="AL101" s="435"/>
      <c r="AM101" s="436"/>
      <c r="AN101" s="440"/>
      <c r="AO101" s="438"/>
      <c r="AP101" s="438"/>
      <c r="AQ101" s="438"/>
      <c r="AR101" s="438"/>
      <c r="AS101" s="438"/>
      <c r="AT101" s="438"/>
      <c r="AU101" s="438"/>
      <c r="AV101" s="438"/>
      <c r="AW101" s="439"/>
      <c r="AX101" s="434"/>
      <c r="AY101" s="432"/>
      <c r="AZ101" s="432"/>
      <c r="BA101" s="432"/>
      <c r="BB101" s="432"/>
      <c r="BC101" s="432"/>
      <c r="BD101" s="432"/>
      <c r="BE101" s="432"/>
      <c r="BF101" s="432"/>
      <c r="BG101" s="433"/>
      <c r="BH101" s="41"/>
      <c r="BI101" s="41"/>
      <c r="BJ101" s="41"/>
      <c r="BK101" s="41"/>
      <c r="BL101" s="41"/>
      <c r="BM101" s="41"/>
      <c r="BN101" s="41"/>
      <c r="BO101" s="41"/>
      <c r="BP101" s="41"/>
      <c r="BQ101" s="41"/>
      <c r="BR101" s="41"/>
      <c r="BS101" s="41"/>
      <c r="BT101" s="41"/>
      <c r="BU101" s="41"/>
      <c r="BV101" s="41"/>
      <c r="BW101" s="41"/>
      <c r="BX101" s="41"/>
      <c r="BY101" s="41"/>
      <c r="BZ101" s="41"/>
      <c r="CA101" s="41"/>
      <c r="CB101" s="41"/>
      <c r="CC101" s="41"/>
      <c r="CD101" s="41"/>
      <c r="CE101" s="41"/>
      <c r="CF101" s="41"/>
      <c r="CG101" s="41"/>
      <c r="CH101" s="41"/>
      <c r="CI101" s="41"/>
      <c r="CJ101" s="41"/>
      <c r="CK101" s="41"/>
      <c r="CL101" s="41"/>
      <c r="CM101" s="41"/>
      <c r="CN101" s="41"/>
      <c r="CO101" s="41"/>
      <c r="CP101" s="41"/>
      <c r="CQ101" s="41"/>
      <c r="CR101" s="41"/>
      <c r="CS101" s="41"/>
      <c r="CT101" s="41"/>
      <c r="CU101" s="41"/>
      <c r="CV101" s="41"/>
    </row>
    <row r="102" spans="1:100" ht="15" customHeight="1" x14ac:dyDescent="0.25">
      <c r="A102" s="41"/>
      <c r="B102" s="309"/>
      <c r="C102" s="309"/>
      <c r="D102" s="310"/>
      <c r="E102" s="501"/>
      <c r="F102" s="502"/>
      <c r="G102" s="502"/>
      <c r="H102" s="502"/>
      <c r="I102" s="506"/>
      <c r="J102" s="429" t="str">
        <f ca="1">IF(AND('Mapa final'!$K$65="Muy Baja",'Mapa final'!$O$65="Mayor"),CONCATENATE("R",'Mapa final'!$A$65),"")</f>
        <v/>
      </c>
      <c r="K102" s="430"/>
      <c r="L102" s="430" t="str">
        <f ca="1">IF(AND('Mapa final'!$K$68="Muy Baja",'Mapa final'!$O$68="Mayor"),CONCATENATE("R",'Mapa final'!$A$68),"")</f>
        <v/>
      </c>
      <c r="M102" s="430"/>
      <c r="N102" s="430" t="str">
        <f ca="1">IF(AND('Mapa final'!$K$71="Muy Baja",'Mapa final'!$O$71="Mayor"),CONCATENATE("R",'Mapa final'!$A$71),"")</f>
        <v/>
      </c>
      <c r="O102" s="430"/>
      <c r="P102" s="430" t="str">
        <f ca="1">IF(AND('Mapa final'!$K$72="Muy Baja",'Mapa final'!$O$72="Mayor"),CONCATENATE("R",'Mapa final'!$A$72),"")</f>
        <v/>
      </c>
      <c r="Q102" s="430"/>
      <c r="R102" s="430" t="str">
        <f ca="1">IF(AND('Mapa final'!$K$73="Muy Baja",'Mapa final'!$O$73="Mayor"),CONCATENATE("R",'Mapa final'!$A$73),"")</f>
        <v/>
      </c>
      <c r="S102" s="431"/>
      <c r="T102" s="429" t="str">
        <f ca="1">IF(AND('Mapa final'!$K$65="Muy Baja",'Mapa final'!$O$65="Mayor"),CONCATENATE("R",'Mapa final'!$A$65),"")</f>
        <v/>
      </c>
      <c r="U102" s="430"/>
      <c r="V102" s="430" t="str">
        <f ca="1">IF(AND('Mapa final'!$K$68="Muy Baja",'Mapa final'!$O$68="Mayor"),CONCATENATE("R",'Mapa final'!$A$68),"")</f>
        <v/>
      </c>
      <c r="W102" s="430"/>
      <c r="X102" s="430" t="str">
        <f ca="1">IF(AND('Mapa final'!$K$71="Muy Baja",'Mapa final'!$O$71="Mayor"),CONCATENATE("R",'Mapa final'!$A$71),"")</f>
        <v/>
      </c>
      <c r="Y102" s="430"/>
      <c r="Z102" s="430" t="str">
        <f ca="1">IF(AND('Mapa final'!$K$72="Muy Baja",'Mapa final'!$O$72="Mayor"),CONCATENATE("R",'Mapa final'!$A$72),"")</f>
        <v/>
      </c>
      <c r="AA102" s="430"/>
      <c r="AB102" s="430" t="str">
        <f ca="1">IF(AND('Mapa final'!$K$73="Muy Baja",'Mapa final'!$O$73="Mayor"),CONCATENATE("R",'Mapa final'!$A$73),"")</f>
        <v/>
      </c>
      <c r="AC102" s="431"/>
      <c r="AD102" s="437" t="str">
        <f ca="1">IF(AND('Mapa final'!$K$65="Muy Baja",'Mapa final'!$O$65="Mayor"),CONCATENATE("R",'Mapa final'!$A$65),"")</f>
        <v/>
      </c>
      <c r="AE102" s="435"/>
      <c r="AF102" s="435" t="str">
        <f ca="1">IF(AND('Mapa final'!$K$68="Muy Baja",'Mapa final'!$O$68="Mayor"),CONCATENATE("R",'Mapa final'!$A$68),"")</f>
        <v/>
      </c>
      <c r="AG102" s="435"/>
      <c r="AH102" s="435" t="str">
        <f ca="1">IF(AND('Mapa final'!$K$71="Muy Baja",'Mapa final'!$O$71="Mayor"),CONCATENATE("R",'Mapa final'!$A$71),"")</f>
        <v/>
      </c>
      <c r="AI102" s="435"/>
      <c r="AJ102" s="435" t="str">
        <f ca="1">IF(AND('Mapa final'!$K$72="Muy Baja",'Mapa final'!$O$72="Mayor"),CONCATENATE("R",'Mapa final'!$A$72),"")</f>
        <v/>
      </c>
      <c r="AK102" s="435"/>
      <c r="AL102" s="435" t="str">
        <f ca="1">IF(AND('Mapa final'!$K$73="Muy Baja",'Mapa final'!$O$73="Mayor"),CONCATENATE("R",'Mapa final'!$A$73),"")</f>
        <v/>
      </c>
      <c r="AM102" s="436"/>
      <c r="AN102" s="440" t="str">
        <f ca="1">IF(AND('Mapa final'!$K$65="Muy Baja",'Mapa final'!$O$65="Mayor"),CONCATENATE("R",'Mapa final'!$A$65),"")</f>
        <v/>
      </c>
      <c r="AO102" s="438"/>
      <c r="AP102" s="438" t="str">
        <f ca="1">IF(AND('Mapa final'!$K$68="Muy Baja",'Mapa final'!$O$68="Mayor"),CONCATENATE("R",'Mapa final'!$A$68),"")</f>
        <v/>
      </c>
      <c r="AQ102" s="438"/>
      <c r="AR102" s="438" t="str">
        <f ca="1">IF(AND('Mapa final'!$K$71="Muy Baja",'Mapa final'!$O$71="Mayor"),CONCATENATE("R",'Mapa final'!$A$71),"")</f>
        <v/>
      </c>
      <c r="AS102" s="438"/>
      <c r="AT102" s="438" t="str">
        <f ca="1">IF(AND('Mapa final'!$K$72="Muy Baja",'Mapa final'!$O$72="Mayor"),CONCATENATE("R",'Mapa final'!$A$72),"")</f>
        <v/>
      </c>
      <c r="AU102" s="438"/>
      <c r="AV102" s="438" t="str">
        <f ca="1">IF(AND('Mapa final'!$K$73="Muy Baja",'Mapa final'!$O$73="Mayor"),CONCATENATE("R",'Mapa final'!$A$73),"")</f>
        <v/>
      </c>
      <c r="AW102" s="439"/>
      <c r="AX102" s="434" t="str">
        <f ca="1">IF(AND('Mapa final'!$K$65="Muy Baja",'Mapa final'!$O$65="Catastrófico"),CONCATENATE("R",'Mapa final'!$A$65),"")</f>
        <v/>
      </c>
      <c r="AY102" s="432"/>
      <c r="AZ102" s="432" t="str">
        <f ca="1">IF(AND('Mapa final'!$K$68="Muy Baja",'Mapa final'!$O$68="Catastrófico"),CONCATENATE("R",'Mapa final'!$A$68),"")</f>
        <v/>
      </c>
      <c r="BA102" s="432"/>
      <c r="BB102" s="432" t="str">
        <f ca="1">IF(AND('Mapa final'!$K$71="Muy Baja",'Mapa final'!$O$71="Catastrófico"),CONCATENATE("R",'Mapa final'!$A$71),"")</f>
        <v/>
      </c>
      <c r="BC102" s="432"/>
      <c r="BD102" s="432" t="str">
        <f ca="1">IF(AND('Mapa final'!$K$72="Muy Baja",'Mapa final'!$O$72="Catastrófico"),CONCATENATE("R",'Mapa final'!$A$72),"")</f>
        <v/>
      </c>
      <c r="BE102" s="432"/>
      <c r="BF102" s="432" t="str">
        <f ca="1">IF(AND('Mapa final'!$K$73="Muy Baja",'Mapa final'!$O$73="Catastrófico"),CONCATENATE("R",'Mapa final'!$A$73),"")</f>
        <v/>
      </c>
      <c r="BG102" s="433"/>
      <c r="BH102" s="41"/>
      <c r="BI102" s="41"/>
      <c r="BJ102" s="41"/>
      <c r="BK102" s="41"/>
      <c r="BL102" s="41"/>
      <c r="BM102" s="41"/>
      <c r="BN102" s="41"/>
      <c r="BO102" s="41"/>
      <c r="BP102" s="41"/>
      <c r="BQ102" s="41"/>
      <c r="BR102" s="41"/>
      <c r="BS102" s="41"/>
      <c r="BT102" s="41"/>
      <c r="BU102" s="41"/>
      <c r="BV102" s="41"/>
      <c r="BW102" s="41"/>
      <c r="BX102" s="41"/>
      <c r="BY102" s="41"/>
      <c r="BZ102" s="41"/>
      <c r="CA102" s="41"/>
      <c r="CB102" s="41"/>
      <c r="CC102" s="41"/>
      <c r="CD102" s="41"/>
      <c r="CE102" s="41"/>
      <c r="CF102" s="41"/>
      <c r="CG102" s="41"/>
      <c r="CH102" s="41"/>
      <c r="CI102" s="41"/>
      <c r="CJ102" s="41"/>
      <c r="CK102" s="41"/>
      <c r="CL102" s="41"/>
      <c r="CM102" s="41"/>
      <c r="CN102" s="41"/>
      <c r="CO102" s="41"/>
      <c r="CP102" s="41"/>
      <c r="CQ102" s="41"/>
      <c r="CR102" s="41"/>
      <c r="CS102" s="41"/>
      <c r="CT102" s="41"/>
      <c r="CU102" s="41"/>
      <c r="CV102" s="41"/>
    </row>
    <row r="103" spans="1:100" ht="15" customHeight="1" x14ac:dyDescent="0.25">
      <c r="A103" s="41"/>
      <c r="B103" s="309"/>
      <c r="C103" s="309"/>
      <c r="D103" s="310"/>
      <c r="E103" s="501"/>
      <c r="F103" s="502"/>
      <c r="G103" s="502"/>
      <c r="H103" s="502"/>
      <c r="I103" s="506"/>
      <c r="J103" s="429"/>
      <c r="K103" s="430"/>
      <c r="L103" s="430"/>
      <c r="M103" s="430"/>
      <c r="N103" s="430"/>
      <c r="O103" s="430"/>
      <c r="P103" s="430"/>
      <c r="Q103" s="430"/>
      <c r="R103" s="430"/>
      <c r="S103" s="431"/>
      <c r="T103" s="429"/>
      <c r="U103" s="430"/>
      <c r="V103" s="430"/>
      <c r="W103" s="430"/>
      <c r="X103" s="430"/>
      <c r="Y103" s="430"/>
      <c r="Z103" s="430"/>
      <c r="AA103" s="430"/>
      <c r="AB103" s="430"/>
      <c r="AC103" s="431"/>
      <c r="AD103" s="437"/>
      <c r="AE103" s="435"/>
      <c r="AF103" s="435"/>
      <c r="AG103" s="435"/>
      <c r="AH103" s="435"/>
      <c r="AI103" s="435"/>
      <c r="AJ103" s="435"/>
      <c r="AK103" s="435"/>
      <c r="AL103" s="435"/>
      <c r="AM103" s="436"/>
      <c r="AN103" s="440"/>
      <c r="AO103" s="438"/>
      <c r="AP103" s="438"/>
      <c r="AQ103" s="438"/>
      <c r="AR103" s="438"/>
      <c r="AS103" s="438"/>
      <c r="AT103" s="438"/>
      <c r="AU103" s="438"/>
      <c r="AV103" s="438"/>
      <c r="AW103" s="439"/>
      <c r="AX103" s="434"/>
      <c r="AY103" s="432"/>
      <c r="AZ103" s="432"/>
      <c r="BA103" s="432"/>
      <c r="BB103" s="432"/>
      <c r="BC103" s="432"/>
      <c r="BD103" s="432"/>
      <c r="BE103" s="432"/>
      <c r="BF103" s="432"/>
      <c r="BG103" s="433"/>
      <c r="BH103" s="41"/>
      <c r="BI103" s="41"/>
      <c r="BJ103" s="41"/>
      <c r="BK103" s="41"/>
      <c r="BL103" s="41"/>
      <c r="BM103" s="41"/>
      <c r="BN103" s="41"/>
      <c r="BO103" s="41"/>
      <c r="BP103" s="41"/>
      <c r="BQ103" s="41"/>
      <c r="BR103" s="41"/>
      <c r="BS103" s="41"/>
      <c r="BT103" s="41"/>
      <c r="BU103" s="41"/>
      <c r="BV103" s="41"/>
      <c r="BW103" s="41"/>
      <c r="BX103" s="41"/>
      <c r="BY103" s="41"/>
      <c r="BZ103" s="41"/>
      <c r="CA103" s="41"/>
      <c r="CB103" s="41"/>
      <c r="CC103" s="41"/>
      <c r="CD103" s="41"/>
      <c r="CE103" s="41"/>
      <c r="CF103" s="41"/>
      <c r="CG103" s="41"/>
      <c r="CH103" s="41"/>
      <c r="CI103" s="41"/>
      <c r="CJ103" s="41"/>
      <c r="CK103" s="41"/>
      <c r="CL103" s="41"/>
      <c r="CM103" s="41"/>
      <c r="CN103" s="41"/>
      <c r="CO103" s="41"/>
      <c r="CP103" s="41"/>
      <c r="CQ103" s="41"/>
      <c r="CR103" s="41"/>
      <c r="CS103" s="41"/>
      <c r="CT103" s="41"/>
      <c r="CU103" s="41"/>
      <c r="CV103" s="41"/>
    </row>
    <row r="104" spans="1:100" ht="15" customHeight="1" x14ac:dyDescent="0.25">
      <c r="A104" s="41"/>
      <c r="B104" s="309"/>
      <c r="C104" s="309"/>
      <c r="D104" s="310"/>
      <c r="E104" s="501"/>
      <c r="F104" s="502"/>
      <c r="G104" s="502"/>
      <c r="H104" s="502"/>
      <c r="I104" s="506"/>
      <c r="J104" s="429" t="str">
        <f ca="1">IF(AND('Mapa final'!$K$74="Muy Baja",'Mapa final'!$O$74="Mayor"),CONCATENATE("R",'Mapa final'!$A$74),"")</f>
        <v/>
      </c>
      <c r="K104" s="430"/>
      <c r="L104" s="430" t="str">
        <f ca="1">IF(AND('Mapa final'!$K$75="Muy Baja",'Mapa final'!$O$75="Mayor"),CONCATENATE("R",'Mapa final'!$A$75),"")</f>
        <v/>
      </c>
      <c r="M104" s="430"/>
      <c r="N104" s="430" t="e">
        <f>IF(AND('Mapa final'!#REF!="Muy Baja",'Mapa final'!#REF!="Mayor"),CONCATENATE("R",'Mapa final'!#REF!),"")</f>
        <v>#REF!</v>
      </c>
      <c r="O104" s="430"/>
      <c r="P104" s="430" t="str">
        <f>IF(AND('Mapa final'!$K$76="Muy Baja",'Mapa final'!$O$76="Mayor"),CONCATENATE("R",'Mapa final'!$A$76),"")</f>
        <v/>
      </c>
      <c r="Q104" s="430"/>
      <c r="R104" s="430" t="str">
        <f>IF(AND('Mapa final'!$K$79="Muy Baja",'Mapa final'!$O$79="Mayor"),CONCATENATE("R",'Mapa final'!$A$79),"")</f>
        <v/>
      </c>
      <c r="S104" s="431"/>
      <c r="T104" s="429" t="str">
        <f ca="1">IF(AND('Mapa final'!$K$74="Muy Baja",'Mapa final'!$O$74="Mayor"),CONCATENATE("R",'Mapa final'!$A$74),"")</f>
        <v/>
      </c>
      <c r="U104" s="430"/>
      <c r="V104" s="430" t="str">
        <f ca="1">IF(AND('Mapa final'!$K$75="Muy Baja",'Mapa final'!$O$75="Mayor"),CONCATENATE("R",'Mapa final'!$A$75),"")</f>
        <v/>
      </c>
      <c r="W104" s="430"/>
      <c r="X104" s="430" t="e">
        <f>IF(AND('Mapa final'!#REF!="Muy Baja",'Mapa final'!#REF!="Mayor"),CONCATENATE("R",'Mapa final'!#REF!),"")</f>
        <v>#REF!</v>
      </c>
      <c r="Y104" s="430"/>
      <c r="Z104" s="430" t="str">
        <f>IF(AND('Mapa final'!$K$76="Muy Baja",'Mapa final'!$O$76="Mayor"),CONCATENATE("R",'Mapa final'!$A$76),"")</f>
        <v/>
      </c>
      <c r="AA104" s="430"/>
      <c r="AB104" s="430" t="str">
        <f>IF(AND('Mapa final'!$K$79="Muy Baja",'Mapa final'!$O$79="Mayor"),CONCATENATE("R",'Mapa final'!$A$79),"")</f>
        <v/>
      </c>
      <c r="AC104" s="431"/>
      <c r="AD104" s="437" t="str">
        <f ca="1">IF(AND('Mapa final'!$K$74="Muy Baja",'Mapa final'!$O$74="Mayor"),CONCATENATE("R",'Mapa final'!$A$74),"")</f>
        <v/>
      </c>
      <c r="AE104" s="435"/>
      <c r="AF104" s="435" t="str">
        <f ca="1">IF(AND('Mapa final'!$K$75="Muy Baja",'Mapa final'!$O$75="Mayor"),CONCATENATE("R",'Mapa final'!$A$75),"")</f>
        <v/>
      </c>
      <c r="AG104" s="435"/>
      <c r="AH104" s="435" t="e">
        <f>IF(AND('Mapa final'!#REF!="Muy Baja",'Mapa final'!#REF!="Mayor"),CONCATENATE("R",'Mapa final'!#REF!),"")</f>
        <v>#REF!</v>
      </c>
      <c r="AI104" s="435"/>
      <c r="AJ104" s="435" t="str">
        <f>IF(AND('Mapa final'!$K$76="Muy Baja",'Mapa final'!$O$76="Mayor"),CONCATENATE("R",'Mapa final'!$A$76),"")</f>
        <v/>
      </c>
      <c r="AK104" s="435"/>
      <c r="AL104" s="435" t="str">
        <f>IF(AND('Mapa final'!$K$79="Muy Baja",'Mapa final'!$O$79="Mayor"),CONCATENATE("R",'Mapa final'!$A$79),"")</f>
        <v/>
      </c>
      <c r="AM104" s="436"/>
      <c r="AN104" s="440" t="str">
        <f ca="1">IF(AND('Mapa final'!$K$74="Muy Baja",'Mapa final'!$O$74="Mayor"),CONCATENATE("R",'Mapa final'!$A$74),"")</f>
        <v/>
      </c>
      <c r="AO104" s="438"/>
      <c r="AP104" s="438" t="str">
        <f ca="1">IF(AND('Mapa final'!$K$75="Muy Baja",'Mapa final'!$O$75="Mayor"),CONCATENATE("R",'Mapa final'!$A$75),"")</f>
        <v/>
      </c>
      <c r="AQ104" s="438"/>
      <c r="AR104" s="438" t="e">
        <f>IF(AND('Mapa final'!#REF!="Muy Baja",'Mapa final'!#REF!="Mayor"),CONCATENATE("R",'Mapa final'!#REF!),"")</f>
        <v>#REF!</v>
      </c>
      <c r="AS104" s="438"/>
      <c r="AT104" s="438" t="str">
        <f>IF(AND('Mapa final'!$K$76="Muy Baja",'Mapa final'!$O$76="Mayor"),CONCATENATE("R",'Mapa final'!$A$76),"")</f>
        <v/>
      </c>
      <c r="AU104" s="438"/>
      <c r="AV104" s="438" t="str">
        <f>IF(AND('Mapa final'!$K$79="Muy Baja",'Mapa final'!$O$79="Mayor"),CONCATENATE("R",'Mapa final'!$A$79),"")</f>
        <v/>
      </c>
      <c r="AW104" s="439"/>
      <c r="AX104" s="434" t="str">
        <f ca="1">IF(AND('Mapa final'!$K$74="Muy Baja",'Mapa final'!$O$74="Catastrófico"),CONCATENATE("R",'Mapa final'!$A$74),"")</f>
        <v/>
      </c>
      <c r="AY104" s="432"/>
      <c r="AZ104" s="432" t="str">
        <f ca="1">IF(AND('Mapa final'!$K$75="Muy Baja",'Mapa final'!$O$75="Catastrófico"),CONCATENATE("R",'Mapa final'!$A$75),"")</f>
        <v/>
      </c>
      <c r="BA104" s="432"/>
      <c r="BB104" s="432" t="e">
        <f>IF(AND('Mapa final'!#REF!="Muy Baja",'Mapa final'!#REF!="Catastrófico"),CONCATENATE("R",'Mapa final'!#REF!),"")</f>
        <v>#REF!</v>
      </c>
      <c r="BC104" s="432"/>
      <c r="BD104" s="432" t="str">
        <f>IF(AND('Mapa final'!$K$76="Muy Baja",'Mapa final'!$O$76="Catastrófico"),CONCATENATE("R",'Mapa final'!$A$76),"")</f>
        <v/>
      </c>
      <c r="BE104" s="432"/>
      <c r="BF104" s="432" t="str">
        <f>IF(AND('Mapa final'!$K$79="Muy Baja",'Mapa final'!$O$79="Catastrófico"),CONCATENATE("R",'Mapa final'!$A$79),"")</f>
        <v/>
      </c>
      <c r="BG104" s="433"/>
      <c r="BH104" s="41"/>
      <c r="BI104" s="41"/>
      <c r="BJ104" s="41"/>
      <c r="BK104" s="41"/>
      <c r="BL104" s="41"/>
      <c r="BM104" s="41"/>
      <c r="BN104" s="41"/>
      <c r="BO104" s="41"/>
      <c r="BP104" s="41"/>
      <c r="BQ104" s="41"/>
      <c r="BR104" s="41"/>
      <c r="BS104" s="41"/>
      <c r="BT104" s="41"/>
      <c r="BU104" s="41"/>
      <c r="BV104" s="41"/>
      <c r="BW104" s="41"/>
      <c r="BX104" s="41"/>
      <c r="BY104" s="41"/>
      <c r="BZ104" s="41"/>
      <c r="CA104" s="41"/>
      <c r="CB104" s="41"/>
      <c r="CC104" s="41"/>
      <c r="CD104" s="41"/>
      <c r="CE104" s="41"/>
      <c r="CF104" s="41"/>
      <c r="CG104" s="41"/>
      <c r="CH104" s="41"/>
      <c r="CI104" s="41"/>
      <c r="CJ104" s="41"/>
      <c r="CK104" s="41"/>
      <c r="CL104" s="41"/>
      <c r="CM104" s="41"/>
      <c r="CN104" s="41"/>
      <c r="CO104" s="41"/>
      <c r="CP104" s="41"/>
      <c r="CQ104" s="41"/>
      <c r="CR104" s="41"/>
      <c r="CS104" s="41"/>
      <c r="CT104" s="41"/>
      <c r="CU104" s="41"/>
      <c r="CV104" s="41"/>
    </row>
    <row r="105" spans="1:100" ht="15.75" customHeight="1" thickBot="1" x14ac:dyDescent="0.3">
      <c r="A105" s="41"/>
      <c r="B105" s="309"/>
      <c r="C105" s="309"/>
      <c r="D105" s="310"/>
      <c r="E105" s="503"/>
      <c r="F105" s="504"/>
      <c r="G105" s="504"/>
      <c r="H105" s="504"/>
      <c r="I105" s="507"/>
      <c r="J105" s="458"/>
      <c r="K105" s="459"/>
      <c r="L105" s="459"/>
      <c r="M105" s="459"/>
      <c r="N105" s="459"/>
      <c r="O105" s="459"/>
      <c r="P105" s="459"/>
      <c r="Q105" s="459"/>
      <c r="R105" s="459"/>
      <c r="S105" s="461"/>
      <c r="T105" s="458"/>
      <c r="U105" s="459"/>
      <c r="V105" s="459"/>
      <c r="W105" s="459"/>
      <c r="X105" s="459"/>
      <c r="Y105" s="459"/>
      <c r="Z105" s="459"/>
      <c r="AA105" s="459"/>
      <c r="AB105" s="459"/>
      <c r="AC105" s="461"/>
      <c r="AD105" s="447"/>
      <c r="AE105" s="448"/>
      <c r="AF105" s="448"/>
      <c r="AG105" s="448"/>
      <c r="AH105" s="448"/>
      <c r="AI105" s="448"/>
      <c r="AJ105" s="448"/>
      <c r="AK105" s="448"/>
      <c r="AL105" s="448"/>
      <c r="AM105" s="449"/>
      <c r="AN105" s="441"/>
      <c r="AO105" s="442"/>
      <c r="AP105" s="442"/>
      <c r="AQ105" s="442"/>
      <c r="AR105" s="442"/>
      <c r="AS105" s="442"/>
      <c r="AT105" s="442"/>
      <c r="AU105" s="442"/>
      <c r="AV105" s="442"/>
      <c r="AW105" s="443"/>
      <c r="AX105" s="454"/>
      <c r="AY105" s="453"/>
      <c r="AZ105" s="453"/>
      <c r="BA105" s="453"/>
      <c r="BB105" s="453"/>
      <c r="BC105" s="453"/>
      <c r="BD105" s="453"/>
      <c r="BE105" s="453"/>
      <c r="BF105" s="453"/>
      <c r="BG105" s="455"/>
      <c r="BH105" s="41"/>
      <c r="BI105" s="41"/>
      <c r="BJ105" s="41"/>
      <c r="BK105" s="41"/>
      <c r="BL105" s="41"/>
      <c r="BM105" s="41"/>
      <c r="BN105" s="41"/>
      <c r="BO105" s="41"/>
      <c r="BP105" s="41"/>
      <c r="BQ105" s="41"/>
      <c r="BR105" s="41"/>
      <c r="BS105" s="41"/>
      <c r="BT105" s="41"/>
      <c r="BU105" s="41"/>
      <c r="BV105" s="41"/>
      <c r="BW105" s="41"/>
      <c r="BX105" s="41"/>
      <c r="BY105" s="41"/>
      <c r="BZ105" s="41"/>
      <c r="CA105" s="41"/>
      <c r="CB105" s="41"/>
      <c r="CC105" s="41"/>
      <c r="CD105" s="41"/>
      <c r="CE105" s="41"/>
      <c r="CF105" s="41"/>
      <c r="CG105" s="41"/>
      <c r="CH105" s="41"/>
      <c r="CI105" s="41"/>
      <c r="CJ105" s="41"/>
      <c r="CK105" s="41"/>
      <c r="CL105" s="41"/>
      <c r="CM105" s="41"/>
      <c r="CN105" s="41"/>
      <c r="CO105" s="41"/>
      <c r="CP105" s="41"/>
      <c r="CQ105" s="41"/>
      <c r="CR105" s="41"/>
      <c r="CS105" s="41"/>
      <c r="CT105" s="41"/>
      <c r="CU105" s="41"/>
      <c r="CV105" s="41"/>
    </row>
    <row r="106" spans="1:100" x14ac:dyDescent="0.25">
      <c r="A106" s="41"/>
      <c r="B106" s="41"/>
      <c r="C106" s="41"/>
      <c r="D106" s="41"/>
      <c r="E106" s="41"/>
      <c r="F106" s="41"/>
      <c r="G106" s="41"/>
      <c r="H106" s="41"/>
      <c r="I106" s="41"/>
      <c r="J106" s="508" t="s">
        <v>103</v>
      </c>
      <c r="K106" s="502"/>
      <c r="L106" s="502"/>
      <c r="M106" s="502"/>
      <c r="N106" s="502"/>
      <c r="O106" s="502"/>
      <c r="P106" s="502"/>
      <c r="Q106" s="502"/>
      <c r="R106" s="502"/>
      <c r="S106" s="506"/>
      <c r="T106" s="508" t="s">
        <v>102</v>
      </c>
      <c r="U106" s="502"/>
      <c r="V106" s="502"/>
      <c r="W106" s="502"/>
      <c r="X106" s="502"/>
      <c r="Y106" s="502"/>
      <c r="Z106" s="502"/>
      <c r="AA106" s="502"/>
      <c r="AB106" s="502"/>
      <c r="AC106" s="506"/>
      <c r="AD106" s="508" t="s">
        <v>101</v>
      </c>
      <c r="AE106" s="502"/>
      <c r="AF106" s="502"/>
      <c r="AG106" s="502"/>
      <c r="AH106" s="502"/>
      <c r="AI106" s="502"/>
      <c r="AJ106" s="502"/>
      <c r="AK106" s="502"/>
      <c r="AL106" s="502"/>
      <c r="AM106" s="506"/>
      <c r="AN106" s="508" t="s">
        <v>100</v>
      </c>
      <c r="AO106" s="509"/>
      <c r="AP106" s="509"/>
      <c r="AQ106" s="509"/>
      <c r="AR106" s="509"/>
      <c r="AS106" s="509"/>
      <c r="AT106" s="502"/>
      <c r="AU106" s="502"/>
      <c r="AV106" s="502"/>
      <c r="AW106" s="506"/>
      <c r="AX106" s="508" t="s">
        <v>99</v>
      </c>
      <c r="AY106" s="502"/>
      <c r="AZ106" s="502"/>
      <c r="BA106" s="502"/>
      <c r="BB106" s="502"/>
      <c r="BC106" s="502"/>
      <c r="BD106" s="502"/>
      <c r="BE106" s="502"/>
      <c r="BF106" s="502"/>
      <c r="BG106" s="506"/>
      <c r="BH106" s="41"/>
      <c r="BI106" s="41"/>
      <c r="BJ106" s="41"/>
      <c r="BK106" s="41"/>
      <c r="BL106" s="41"/>
      <c r="BM106" s="41"/>
      <c r="BN106" s="41"/>
      <c r="BO106" s="41"/>
      <c r="BP106" s="41"/>
      <c r="BQ106" s="41"/>
      <c r="BR106" s="41"/>
      <c r="BS106" s="41"/>
      <c r="BT106" s="41"/>
      <c r="BU106" s="41"/>
      <c r="BV106" s="41"/>
      <c r="BW106" s="41"/>
      <c r="BX106" s="41"/>
      <c r="BY106" s="41"/>
      <c r="BZ106" s="41"/>
      <c r="CA106" s="41"/>
      <c r="CB106" s="41"/>
      <c r="CC106" s="41"/>
      <c r="CD106" s="41"/>
      <c r="CE106" s="41"/>
      <c r="CF106" s="41"/>
      <c r="CG106" s="41"/>
      <c r="CH106" s="41"/>
      <c r="CI106" s="41"/>
      <c r="CJ106" s="41"/>
      <c r="CK106" s="41"/>
      <c r="CL106" s="41"/>
      <c r="CM106" s="41"/>
      <c r="CN106" s="41"/>
      <c r="CO106" s="41"/>
      <c r="CP106" s="41"/>
      <c r="CQ106" s="41"/>
      <c r="CR106" s="41"/>
      <c r="CS106" s="41"/>
      <c r="CT106" s="41"/>
      <c r="CU106" s="41"/>
      <c r="CV106" s="41"/>
    </row>
    <row r="107" spans="1:100" x14ac:dyDescent="0.25">
      <c r="A107" s="41"/>
      <c r="B107" s="41"/>
      <c r="C107" s="41"/>
      <c r="D107" s="41"/>
      <c r="E107" s="41"/>
      <c r="F107" s="41"/>
      <c r="G107" s="41"/>
      <c r="H107" s="41"/>
      <c r="I107" s="41"/>
      <c r="J107" s="501"/>
      <c r="K107" s="502"/>
      <c r="L107" s="502"/>
      <c r="M107" s="502"/>
      <c r="N107" s="502"/>
      <c r="O107" s="502"/>
      <c r="P107" s="502"/>
      <c r="Q107" s="502"/>
      <c r="R107" s="502"/>
      <c r="S107" s="506"/>
      <c r="T107" s="501"/>
      <c r="U107" s="502"/>
      <c r="V107" s="502"/>
      <c r="W107" s="502"/>
      <c r="X107" s="502"/>
      <c r="Y107" s="502"/>
      <c r="Z107" s="502"/>
      <c r="AA107" s="502"/>
      <c r="AB107" s="502"/>
      <c r="AC107" s="506"/>
      <c r="AD107" s="501"/>
      <c r="AE107" s="502"/>
      <c r="AF107" s="502"/>
      <c r="AG107" s="502"/>
      <c r="AH107" s="502"/>
      <c r="AI107" s="502"/>
      <c r="AJ107" s="502"/>
      <c r="AK107" s="502"/>
      <c r="AL107" s="502"/>
      <c r="AM107" s="506"/>
      <c r="AN107" s="501"/>
      <c r="AO107" s="502"/>
      <c r="AP107" s="502"/>
      <c r="AQ107" s="502"/>
      <c r="AR107" s="502"/>
      <c r="AS107" s="502"/>
      <c r="AT107" s="502"/>
      <c r="AU107" s="502"/>
      <c r="AV107" s="502"/>
      <c r="AW107" s="506"/>
      <c r="AX107" s="501"/>
      <c r="AY107" s="502"/>
      <c r="AZ107" s="502"/>
      <c r="BA107" s="502"/>
      <c r="BB107" s="502"/>
      <c r="BC107" s="502"/>
      <c r="BD107" s="502"/>
      <c r="BE107" s="502"/>
      <c r="BF107" s="502"/>
      <c r="BG107" s="506"/>
      <c r="BH107" s="41"/>
      <c r="BI107" s="41"/>
      <c r="BJ107" s="41"/>
      <c r="BK107" s="41"/>
      <c r="BL107" s="41"/>
      <c r="BM107" s="41"/>
      <c r="BN107" s="41"/>
      <c r="BO107" s="41"/>
      <c r="BP107" s="41"/>
      <c r="BQ107" s="41"/>
      <c r="BR107" s="41"/>
      <c r="BS107" s="41"/>
      <c r="BT107" s="41"/>
      <c r="BU107" s="41"/>
      <c r="BV107" s="41"/>
      <c r="BW107" s="41"/>
      <c r="BX107" s="41"/>
      <c r="BY107" s="41"/>
      <c r="BZ107" s="41"/>
      <c r="CA107" s="41"/>
      <c r="CB107" s="41"/>
      <c r="CC107" s="41"/>
      <c r="CD107" s="41"/>
      <c r="CE107" s="41"/>
      <c r="CF107" s="41"/>
      <c r="CG107" s="41"/>
      <c r="CH107" s="41"/>
      <c r="CI107" s="41"/>
      <c r="CJ107" s="41"/>
      <c r="CK107" s="41"/>
      <c r="CL107" s="41"/>
      <c r="CM107" s="41"/>
      <c r="CN107" s="41"/>
      <c r="CO107" s="41"/>
      <c r="CP107" s="41"/>
      <c r="CQ107" s="41"/>
      <c r="CR107" s="41"/>
      <c r="CS107" s="41"/>
      <c r="CT107" s="41"/>
      <c r="CU107" s="41"/>
      <c r="CV107" s="41"/>
    </row>
    <row r="108" spans="1:100" x14ac:dyDescent="0.25">
      <c r="A108" s="41"/>
      <c r="B108" s="41"/>
      <c r="C108" s="41"/>
      <c r="D108" s="41"/>
      <c r="E108" s="41"/>
      <c r="F108" s="41"/>
      <c r="G108" s="41"/>
      <c r="H108" s="41"/>
      <c r="I108" s="41"/>
      <c r="J108" s="501"/>
      <c r="K108" s="502"/>
      <c r="L108" s="502"/>
      <c r="M108" s="502"/>
      <c r="N108" s="502"/>
      <c r="O108" s="502"/>
      <c r="P108" s="502"/>
      <c r="Q108" s="502"/>
      <c r="R108" s="502"/>
      <c r="S108" s="506"/>
      <c r="T108" s="501"/>
      <c r="U108" s="502"/>
      <c r="V108" s="502"/>
      <c r="W108" s="502"/>
      <c r="X108" s="502"/>
      <c r="Y108" s="502"/>
      <c r="Z108" s="502"/>
      <c r="AA108" s="502"/>
      <c r="AB108" s="502"/>
      <c r="AC108" s="506"/>
      <c r="AD108" s="501"/>
      <c r="AE108" s="502"/>
      <c r="AF108" s="502"/>
      <c r="AG108" s="502"/>
      <c r="AH108" s="502"/>
      <c r="AI108" s="502"/>
      <c r="AJ108" s="502"/>
      <c r="AK108" s="502"/>
      <c r="AL108" s="502"/>
      <c r="AM108" s="506"/>
      <c r="AN108" s="501"/>
      <c r="AO108" s="502"/>
      <c r="AP108" s="502"/>
      <c r="AQ108" s="502"/>
      <c r="AR108" s="502"/>
      <c r="AS108" s="502"/>
      <c r="AT108" s="502"/>
      <c r="AU108" s="502"/>
      <c r="AV108" s="502"/>
      <c r="AW108" s="506"/>
      <c r="AX108" s="501"/>
      <c r="AY108" s="502"/>
      <c r="AZ108" s="502"/>
      <c r="BA108" s="502"/>
      <c r="BB108" s="502"/>
      <c r="BC108" s="502"/>
      <c r="BD108" s="502"/>
      <c r="BE108" s="502"/>
      <c r="BF108" s="502"/>
      <c r="BG108" s="506"/>
      <c r="BH108" s="41"/>
      <c r="BI108" s="41"/>
      <c r="BJ108" s="41"/>
      <c r="BK108" s="41"/>
      <c r="BL108" s="41"/>
      <c r="BM108" s="41"/>
      <c r="BN108" s="41"/>
      <c r="BO108" s="41"/>
      <c r="BP108" s="41"/>
      <c r="BQ108" s="41"/>
      <c r="BR108" s="41"/>
      <c r="BS108" s="41"/>
      <c r="BT108" s="41"/>
      <c r="BU108" s="41"/>
      <c r="BV108" s="41"/>
      <c r="BW108" s="41"/>
      <c r="BX108" s="41"/>
      <c r="BY108" s="41"/>
      <c r="BZ108" s="41"/>
      <c r="CA108" s="41"/>
      <c r="CB108" s="41"/>
      <c r="CC108" s="41"/>
      <c r="CD108" s="41"/>
      <c r="CE108" s="41"/>
      <c r="CF108" s="41"/>
      <c r="CG108" s="41"/>
      <c r="CH108" s="41"/>
      <c r="CI108" s="41"/>
      <c r="CJ108" s="41"/>
      <c r="CK108" s="41"/>
      <c r="CL108" s="41"/>
      <c r="CM108" s="41"/>
      <c r="CN108" s="41"/>
      <c r="CO108" s="41"/>
      <c r="CP108" s="41"/>
      <c r="CQ108" s="41"/>
      <c r="CR108" s="41"/>
      <c r="CS108" s="41"/>
      <c r="CT108" s="41"/>
      <c r="CU108" s="41"/>
      <c r="CV108" s="41"/>
    </row>
    <row r="109" spans="1:100" x14ac:dyDescent="0.25">
      <c r="A109" s="41"/>
      <c r="B109" s="41"/>
      <c r="C109" s="41"/>
      <c r="D109" s="41"/>
      <c r="E109" s="41"/>
      <c r="F109" s="41"/>
      <c r="G109" s="41"/>
      <c r="H109" s="41"/>
      <c r="I109" s="41"/>
      <c r="J109" s="501"/>
      <c r="K109" s="502"/>
      <c r="L109" s="502"/>
      <c r="M109" s="502"/>
      <c r="N109" s="502"/>
      <c r="O109" s="502"/>
      <c r="P109" s="502"/>
      <c r="Q109" s="502"/>
      <c r="R109" s="502"/>
      <c r="S109" s="506"/>
      <c r="T109" s="501"/>
      <c r="U109" s="502"/>
      <c r="V109" s="502"/>
      <c r="W109" s="502"/>
      <c r="X109" s="502"/>
      <c r="Y109" s="502"/>
      <c r="Z109" s="502"/>
      <c r="AA109" s="502"/>
      <c r="AB109" s="502"/>
      <c r="AC109" s="506"/>
      <c r="AD109" s="501"/>
      <c r="AE109" s="502"/>
      <c r="AF109" s="502"/>
      <c r="AG109" s="502"/>
      <c r="AH109" s="502"/>
      <c r="AI109" s="502"/>
      <c r="AJ109" s="502"/>
      <c r="AK109" s="502"/>
      <c r="AL109" s="502"/>
      <c r="AM109" s="506"/>
      <c r="AN109" s="501"/>
      <c r="AO109" s="502"/>
      <c r="AP109" s="502"/>
      <c r="AQ109" s="502"/>
      <c r="AR109" s="502"/>
      <c r="AS109" s="502"/>
      <c r="AT109" s="502"/>
      <c r="AU109" s="502"/>
      <c r="AV109" s="502"/>
      <c r="AW109" s="506"/>
      <c r="AX109" s="501"/>
      <c r="AY109" s="502"/>
      <c r="AZ109" s="502"/>
      <c r="BA109" s="502"/>
      <c r="BB109" s="502"/>
      <c r="BC109" s="502"/>
      <c r="BD109" s="502"/>
      <c r="BE109" s="502"/>
      <c r="BF109" s="502"/>
      <c r="BG109" s="506"/>
      <c r="BH109" s="41"/>
      <c r="BI109" s="41"/>
      <c r="BJ109" s="41"/>
      <c r="BK109" s="41"/>
      <c r="BL109" s="41"/>
      <c r="BM109" s="41"/>
      <c r="BN109" s="41"/>
      <c r="BO109" s="41"/>
      <c r="BP109" s="41"/>
      <c r="BQ109" s="41"/>
      <c r="BR109" s="41"/>
      <c r="BS109" s="41"/>
      <c r="BT109" s="41"/>
      <c r="BU109" s="41"/>
      <c r="BV109" s="41"/>
      <c r="BW109" s="41"/>
      <c r="BX109" s="41"/>
      <c r="BY109" s="41"/>
      <c r="BZ109" s="41"/>
      <c r="CA109" s="41"/>
      <c r="CB109" s="41"/>
      <c r="CC109" s="41"/>
      <c r="CD109" s="41"/>
      <c r="CE109" s="41"/>
      <c r="CF109" s="41"/>
      <c r="CG109" s="41"/>
      <c r="CH109" s="41"/>
      <c r="CI109" s="41"/>
      <c r="CJ109" s="41"/>
      <c r="CK109" s="41"/>
      <c r="CL109" s="41"/>
      <c r="CM109" s="41"/>
      <c r="CN109" s="41"/>
      <c r="CO109" s="41"/>
      <c r="CP109" s="41"/>
      <c r="CQ109" s="41"/>
      <c r="CR109" s="41"/>
      <c r="CS109" s="41"/>
      <c r="CT109" s="41"/>
      <c r="CU109" s="41"/>
      <c r="CV109" s="41"/>
    </row>
    <row r="110" spans="1:100" x14ac:dyDescent="0.25">
      <c r="A110" s="41"/>
      <c r="B110" s="41"/>
      <c r="C110" s="41"/>
      <c r="D110" s="41"/>
      <c r="E110" s="41"/>
      <c r="F110" s="41"/>
      <c r="G110" s="41"/>
      <c r="H110" s="41"/>
      <c r="I110" s="41"/>
      <c r="J110" s="501"/>
      <c r="K110" s="502"/>
      <c r="L110" s="502"/>
      <c r="M110" s="502"/>
      <c r="N110" s="502"/>
      <c r="O110" s="502"/>
      <c r="P110" s="502"/>
      <c r="Q110" s="502"/>
      <c r="R110" s="502"/>
      <c r="S110" s="506"/>
      <c r="T110" s="501"/>
      <c r="U110" s="502"/>
      <c r="V110" s="502"/>
      <c r="W110" s="502"/>
      <c r="X110" s="502"/>
      <c r="Y110" s="502"/>
      <c r="Z110" s="502"/>
      <c r="AA110" s="502"/>
      <c r="AB110" s="502"/>
      <c r="AC110" s="506"/>
      <c r="AD110" s="501"/>
      <c r="AE110" s="502"/>
      <c r="AF110" s="502"/>
      <c r="AG110" s="502"/>
      <c r="AH110" s="502"/>
      <c r="AI110" s="502"/>
      <c r="AJ110" s="502"/>
      <c r="AK110" s="502"/>
      <c r="AL110" s="502"/>
      <c r="AM110" s="506"/>
      <c r="AN110" s="501"/>
      <c r="AO110" s="502"/>
      <c r="AP110" s="502"/>
      <c r="AQ110" s="502"/>
      <c r="AR110" s="502"/>
      <c r="AS110" s="502"/>
      <c r="AT110" s="502"/>
      <c r="AU110" s="502"/>
      <c r="AV110" s="502"/>
      <c r="AW110" s="506"/>
      <c r="AX110" s="501"/>
      <c r="AY110" s="502"/>
      <c r="AZ110" s="502"/>
      <c r="BA110" s="502"/>
      <c r="BB110" s="502"/>
      <c r="BC110" s="502"/>
      <c r="BD110" s="502"/>
      <c r="BE110" s="502"/>
      <c r="BF110" s="502"/>
      <c r="BG110" s="506"/>
      <c r="BH110" s="41"/>
      <c r="BI110" s="41"/>
      <c r="BJ110" s="41"/>
      <c r="BK110" s="41"/>
      <c r="BL110" s="41"/>
      <c r="BM110" s="41"/>
      <c r="BN110" s="41"/>
      <c r="BO110" s="41"/>
      <c r="BP110" s="41"/>
      <c r="BQ110" s="41"/>
      <c r="BR110" s="41"/>
      <c r="BS110" s="41"/>
      <c r="BT110" s="41"/>
      <c r="BU110" s="41"/>
      <c r="BV110" s="41"/>
      <c r="BW110" s="41"/>
      <c r="BX110" s="41"/>
      <c r="BY110" s="41"/>
      <c r="BZ110" s="41"/>
      <c r="CA110" s="41"/>
      <c r="CB110" s="41"/>
      <c r="CC110" s="41"/>
      <c r="CD110" s="41"/>
      <c r="CE110" s="41"/>
      <c r="CF110" s="41"/>
      <c r="CG110" s="41"/>
      <c r="CH110" s="41"/>
      <c r="CI110" s="41"/>
      <c r="CJ110" s="41"/>
      <c r="CK110" s="41"/>
      <c r="CL110" s="41"/>
      <c r="CM110" s="41"/>
      <c r="CN110" s="41"/>
      <c r="CO110" s="41"/>
      <c r="CP110" s="41"/>
      <c r="CQ110" s="41"/>
      <c r="CR110" s="41"/>
      <c r="CS110" s="41"/>
      <c r="CT110" s="41"/>
      <c r="CU110" s="41"/>
      <c r="CV110" s="41"/>
    </row>
    <row r="111" spans="1:100" ht="15.75" thickBot="1" x14ac:dyDescent="0.3">
      <c r="A111" s="41"/>
      <c r="B111" s="41"/>
      <c r="C111" s="41"/>
      <c r="D111" s="41"/>
      <c r="E111" s="41"/>
      <c r="F111" s="41"/>
      <c r="G111" s="41"/>
      <c r="H111" s="41"/>
      <c r="I111" s="41"/>
      <c r="J111" s="503"/>
      <c r="K111" s="504"/>
      <c r="L111" s="504"/>
      <c r="M111" s="504"/>
      <c r="N111" s="504"/>
      <c r="O111" s="504"/>
      <c r="P111" s="504"/>
      <c r="Q111" s="504"/>
      <c r="R111" s="504"/>
      <c r="S111" s="507"/>
      <c r="T111" s="503"/>
      <c r="U111" s="504"/>
      <c r="V111" s="504"/>
      <c r="W111" s="504"/>
      <c r="X111" s="504"/>
      <c r="Y111" s="504"/>
      <c r="Z111" s="504"/>
      <c r="AA111" s="504"/>
      <c r="AB111" s="504"/>
      <c r="AC111" s="507"/>
      <c r="AD111" s="503"/>
      <c r="AE111" s="504"/>
      <c r="AF111" s="504"/>
      <c r="AG111" s="504"/>
      <c r="AH111" s="504"/>
      <c r="AI111" s="504"/>
      <c r="AJ111" s="504"/>
      <c r="AK111" s="504"/>
      <c r="AL111" s="504"/>
      <c r="AM111" s="507"/>
      <c r="AN111" s="503"/>
      <c r="AO111" s="504"/>
      <c r="AP111" s="504"/>
      <c r="AQ111" s="504"/>
      <c r="AR111" s="504"/>
      <c r="AS111" s="504"/>
      <c r="AT111" s="504"/>
      <c r="AU111" s="504"/>
      <c r="AV111" s="504"/>
      <c r="AW111" s="507"/>
      <c r="AX111" s="503"/>
      <c r="AY111" s="504"/>
      <c r="AZ111" s="504"/>
      <c r="BA111" s="504"/>
      <c r="BB111" s="504"/>
      <c r="BC111" s="504"/>
      <c r="BD111" s="504"/>
      <c r="BE111" s="504"/>
      <c r="BF111" s="504"/>
      <c r="BG111" s="507"/>
      <c r="BH111" s="41"/>
      <c r="BI111" s="41"/>
      <c r="BJ111" s="41"/>
      <c r="BK111" s="41"/>
      <c r="BL111" s="41"/>
      <c r="BM111" s="41"/>
      <c r="BN111" s="41"/>
      <c r="BO111" s="41"/>
      <c r="BP111" s="41"/>
      <c r="BQ111" s="41"/>
      <c r="BR111" s="41"/>
      <c r="BS111" s="41"/>
      <c r="BT111" s="41"/>
      <c r="BU111" s="41"/>
      <c r="BV111" s="41"/>
      <c r="BW111" s="41"/>
      <c r="BX111" s="41"/>
      <c r="BY111" s="41"/>
      <c r="BZ111" s="41"/>
      <c r="CA111" s="41"/>
      <c r="CB111" s="41"/>
      <c r="CC111" s="41"/>
      <c r="CD111" s="41"/>
      <c r="CE111" s="41"/>
      <c r="CF111" s="41"/>
      <c r="CG111" s="41"/>
      <c r="CH111" s="41"/>
      <c r="CI111" s="41"/>
      <c r="CJ111" s="41"/>
      <c r="CK111" s="41"/>
      <c r="CL111" s="41"/>
      <c r="CM111" s="41"/>
      <c r="CN111" s="41"/>
      <c r="CO111" s="41"/>
      <c r="CP111" s="41"/>
      <c r="CQ111" s="41"/>
      <c r="CR111" s="41"/>
      <c r="CS111" s="41"/>
      <c r="CT111" s="41"/>
      <c r="CU111" s="41"/>
      <c r="CV111" s="41"/>
    </row>
    <row r="112" spans="1:100" x14ac:dyDescent="0.25">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41"/>
      <c r="BN112" s="41"/>
      <c r="BO112" s="41"/>
      <c r="BP112" s="41"/>
      <c r="BQ112" s="41"/>
      <c r="BR112" s="41"/>
      <c r="BS112" s="41"/>
      <c r="BT112" s="41"/>
      <c r="BU112" s="41"/>
      <c r="BV112" s="41"/>
      <c r="BW112" s="41"/>
      <c r="BX112" s="41"/>
      <c r="BY112" s="41"/>
      <c r="BZ112" s="41"/>
      <c r="CA112" s="41"/>
      <c r="CB112" s="41"/>
      <c r="CC112" s="41"/>
      <c r="CD112" s="41"/>
      <c r="CE112" s="41"/>
      <c r="CF112" s="41"/>
      <c r="CG112" s="41"/>
      <c r="CH112" s="41"/>
      <c r="CI112" s="41"/>
      <c r="CJ112" s="41"/>
      <c r="CK112" s="41"/>
      <c r="CL112" s="41"/>
      <c r="CM112" s="41"/>
      <c r="CN112" s="41"/>
      <c r="CO112" s="41"/>
      <c r="CP112" s="41"/>
      <c r="CQ112" s="41"/>
      <c r="CR112" s="41"/>
      <c r="CS112" s="41"/>
      <c r="CT112" s="41"/>
      <c r="CU112" s="41"/>
      <c r="CV112" s="41"/>
    </row>
    <row r="113" spans="1:100" ht="15" customHeight="1" x14ac:dyDescent="0.25">
      <c r="A113" s="41"/>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c r="BI113" s="41"/>
      <c r="BJ113" s="41"/>
      <c r="BK113" s="41"/>
      <c r="BL113" s="41"/>
      <c r="BM113" s="41"/>
      <c r="BN113" s="41"/>
      <c r="BO113" s="41"/>
      <c r="BP113" s="41"/>
      <c r="BQ113" s="41"/>
      <c r="BR113" s="41"/>
      <c r="BS113" s="41"/>
      <c r="BT113" s="41"/>
      <c r="BU113" s="41"/>
      <c r="BV113" s="41"/>
      <c r="BW113" s="41"/>
      <c r="BX113" s="41"/>
      <c r="BY113" s="41"/>
      <c r="BZ113" s="41"/>
      <c r="CA113" s="41"/>
      <c r="CB113" s="41"/>
      <c r="CC113" s="41"/>
      <c r="CD113" s="41"/>
      <c r="CE113" s="41"/>
      <c r="CF113" s="41"/>
      <c r="CG113" s="41"/>
      <c r="CH113" s="41"/>
      <c r="CI113" s="41"/>
      <c r="CJ113" s="41"/>
      <c r="CK113" s="41"/>
      <c r="CL113" s="41"/>
      <c r="CM113" s="41"/>
      <c r="CN113" s="41"/>
      <c r="CO113" s="41"/>
      <c r="CP113" s="41"/>
      <c r="CQ113" s="41"/>
      <c r="CR113" s="41"/>
      <c r="CS113" s="41"/>
      <c r="CT113" s="41"/>
      <c r="CU113" s="41"/>
      <c r="CV113" s="41"/>
    </row>
    <row r="114" spans="1:100" ht="15" customHeight="1" x14ac:dyDescent="0.25">
      <c r="A114" s="41"/>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1"/>
      <c r="BJ114" s="41"/>
      <c r="BK114" s="41"/>
      <c r="BL114" s="41"/>
      <c r="BM114" s="41"/>
      <c r="BN114" s="41"/>
      <c r="BO114" s="41"/>
      <c r="BP114" s="41"/>
      <c r="BQ114" s="41"/>
      <c r="BR114" s="41"/>
      <c r="BS114" s="41"/>
      <c r="BT114" s="41"/>
      <c r="BU114" s="41"/>
      <c r="BV114" s="41"/>
      <c r="BW114" s="41"/>
      <c r="BX114" s="41"/>
      <c r="BY114" s="41"/>
      <c r="BZ114" s="41"/>
      <c r="CA114" s="41"/>
      <c r="CB114" s="41"/>
      <c r="CC114" s="41"/>
      <c r="CD114" s="41"/>
      <c r="CE114" s="41"/>
      <c r="CF114" s="41"/>
      <c r="CG114" s="41"/>
      <c r="CH114" s="41"/>
      <c r="CI114" s="41"/>
      <c r="CJ114" s="41"/>
      <c r="CK114" s="41"/>
      <c r="CL114" s="41"/>
      <c r="CM114" s="41"/>
      <c r="CN114" s="41"/>
      <c r="CO114" s="41"/>
      <c r="CP114" s="41"/>
      <c r="CQ114" s="41"/>
      <c r="CR114" s="41"/>
      <c r="CS114" s="41"/>
      <c r="CT114" s="41"/>
      <c r="CU114" s="41"/>
      <c r="CV114" s="41"/>
    </row>
    <row r="115" spans="1:100" x14ac:dyDescent="0.25">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41"/>
      <c r="BM115" s="41"/>
      <c r="BN115" s="41"/>
      <c r="BO115" s="41"/>
      <c r="BP115" s="41"/>
      <c r="BQ115" s="41"/>
      <c r="BR115" s="41"/>
      <c r="BS115" s="41"/>
      <c r="BT115" s="41"/>
      <c r="BU115" s="41"/>
      <c r="BV115" s="41"/>
      <c r="BW115" s="41"/>
      <c r="BX115" s="41"/>
      <c r="BY115" s="41"/>
      <c r="BZ115" s="41"/>
      <c r="CA115" s="41"/>
      <c r="CB115" s="41"/>
      <c r="CC115" s="41"/>
      <c r="CD115" s="41"/>
      <c r="CE115" s="41"/>
      <c r="CF115" s="41"/>
      <c r="CG115" s="41"/>
      <c r="CH115" s="41"/>
      <c r="CI115" s="41"/>
      <c r="CJ115" s="41"/>
      <c r="CK115" s="41"/>
      <c r="CL115" s="41"/>
      <c r="CM115" s="41"/>
      <c r="CN115" s="41"/>
      <c r="CO115" s="41"/>
      <c r="CP115" s="41"/>
      <c r="CQ115" s="41"/>
      <c r="CR115" s="41"/>
      <c r="CS115" s="41"/>
      <c r="CT115" s="41"/>
      <c r="CU115" s="41"/>
      <c r="CV115" s="41"/>
    </row>
    <row r="116" spans="1:100" x14ac:dyDescent="0.25">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c r="BL116" s="41"/>
      <c r="BM116" s="41"/>
      <c r="BN116" s="41"/>
      <c r="BO116" s="41"/>
      <c r="BP116" s="41"/>
      <c r="BQ116" s="41"/>
      <c r="BR116" s="41"/>
      <c r="BS116" s="41"/>
      <c r="BT116" s="41"/>
      <c r="BU116" s="41"/>
      <c r="BV116" s="41"/>
      <c r="BW116" s="41"/>
      <c r="BX116" s="41"/>
      <c r="BY116" s="41"/>
      <c r="BZ116" s="41"/>
      <c r="CA116" s="41"/>
      <c r="CB116" s="41"/>
      <c r="CC116" s="41"/>
      <c r="CD116" s="41"/>
      <c r="CE116" s="41"/>
      <c r="CF116" s="41"/>
      <c r="CG116" s="41"/>
      <c r="CH116" s="41"/>
      <c r="CI116" s="41"/>
      <c r="CJ116" s="41"/>
      <c r="CK116" s="41"/>
      <c r="CL116" s="41"/>
      <c r="CM116" s="41"/>
      <c r="CN116" s="41"/>
      <c r="CO116" s="41"/>
      <c r="CP116" s="41"/>
      <c r="CQ116" s="41"/>
      <c r="CR116" s="41"/>
      <c r="CS116" s="41"/>
      <c r="CT116" s="41"/>
      <c r="CU116" s="41"/>
      <c r="CV116" s="41"/>
    </row>
    <row r="117" spans="1:100" x14ac:dyDescent="0.25">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41"/>
      <c r="BM117" s="41"/>
      <c r="BN117" s="41"/>
      <c r="BO117" s="41"/>
      <c r="BP117" s="41"/>
      <c r="BQ117" s="41"/>
      <c r="BR117" s="41"/>
      <c r="BS117" s="41"/>
      <c r="BT117" s="41"/>
      <c r="BU117" s="41"/>
      <c r="BV117" s="41"/>
      <c r="BW117" s="41"/>
      <c r="BX117" s="41"/>
      <c r="BY117" s="41"/>
      <c r="BZ117" s="41"/>
      <c r="CA117" s="41"/>
      <c r="CB117" s="41"/>
      <c r="CC117" s="41"/>
      <c r="CD117" s="41"/>
      <c r="CE117" s="41"/>
      <c r="CF117" s="41"/>
      <c r="CG117" s="41"/>
      <c r="CH117" s="41"/>
      <c r="CI117" s="41"/>
      <c r="CJ117" s="41"/>
      <c r="CK117" s="41"/>
      <c r="CL117" s="41"/>
      <c r="CM117" s="41"/>
      <c r="CN117" s="41"/>
      <c r="CO117" s="41"/>
      <c r="CP117" s="41"/>
      <c r="CQ117" s="41"/>
      <c r="CR117" s="41"/>
      <c r="CS117" s="41"/>
      <c r="CT117" s="41"/>
      <c r="CU117" s="41"/>
      <c r="CV117" s="41"/>
    </row>
    <row r="118" spans="1:100" x14ac:dyDescent="0.25">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c r="BL118" s="41"/>
      <c r="BM118" s="41"/>
      <c r="BN118" s="41"/>
      <c r="BO118" s="41"/>
      <c r="BP118" s="41"/>
      <c r="BQ118" s="41"/>
      <c r="BR118" s="41"/>
      <c r="BS118" s="41"/>
      <c r="BT118" s="41"/>
      <c r="BU118" s="41"/>
      <c r="BV118" s="41"/>
      <c r="BW118" s="41"/>
      <c r="BX118" s="41"/>
      <c r="BY118" s="41"/>
      <c r="BZ118" s="41"/>
      <c r="CA118" s="41"/>
      <c r="CB118" s="41"/>
      <c r="CC118" s="41"/>
      <c r="CD118" s="41"/>
      <c r="CE118" s="41"/>
      <c r="CF118" s="41"/>
      <c r="CG118" s="41"/>
      <c r="CH118" s="41"/>
      <c r="CI118" s="41"/>
      <c r="CJ118" s="41"/>
      <c r="CK118" s="41"/>
      <c r="CL118" s="41"/>
      <c r="CM118" s="41"/>
      <c r="CN118" s="41"/>
      <c r="CO118" s="41"/>
      <c r="CP118" s="41"/>
      <c r="CQ118" s="41"/>
      <c r="CR118" s="41"/>
      <c r="CS118" s="41"/>
      <c r="CT118" s="41"/>
      <c r="CU118" s="41"/>
      <c r="CV118" s="41"/>
    </row>
    <row r="119" spans="1:100" x14ac:dyDescent="0.25">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41"/>
      <c r="BM119" s="41"/>
      <c r="BN119" s="41"/>
      <c r="BO119" s="41"/>
      <c r="BP119" s="41"/>
      <c r="BQ119" s="41"/>
      <c r="BR119" s="41"/>
      <c r="BS119" s="41"/>
      <c r="BT119" s="41"/>
      <c r="BU119" s="41"/>
      <c r="BV119" s="41"/>
      <c r="BW119" s="41"/>
      <c r="BX119" s="41"/>
      <c r="BY119" s="41"/>
      <c r="BZ119" s="41"/>
      <c r="CA119" s="41"/>
      <c r="CB119" s="41"/>
      <c r="CC119" s="41"/>
      <c r="CD119" s="41"/>
      <c r="CE119" s="41"/>
      <c r="CF119" s="41"/>
      <c r="CG119" s="41"/>
      <c r="CH119" s="41"/>
      <c r="CI119" s="41"/>
      <c r="CJ119" s="41"/>
      <c r="CK119" s="41"/>
      <c r="CL119" s="41"/>
      <c r="CM119" s="41"/>
      <c r="CN119" s="41"/>
      <c r="CO119" s="41"/>
      <c r="CP119" s="41"/>
      <c r="CQ119" s="41"/>
      <c r="CR119" s="41"/>
      <c r="CS119" s="41"/>
      <c r="CT119" s="41"/>
      <c r="CU119" s="41"/>
      <c r="CV119" s="41"/>
    </row>
    <row r="120" spans="1:100" x14ac:dyDescent="0.25">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c r="BJ120" s="41"/>
      <c r="BK120" s="41"/>
      <c r="BL120" s="41"/>
      <c r="BM120" s="41"/>
      <c r="BN120" s="41"/>
      <c r="BO120" s="41"/>
      <c r="BP120" s="41"/>
      <c r="BQ120" s="41"/>
      <c r="BR120" s="41"/>
      <c r="BS120" s="41"/>
      <c r="BT120" s="41"/>
      <c r="BU120" s="41"/>
      <c r="BV120" s="41"/>
      <c r="BW120" s="41"/>
      <c r="BX120" s="41"/>
      <c r="BY120" s="41"/>
      <c r="BZ120" s="41"/>
      <c r="CA120" s="41"/>
      <c r="CB120" s="41"/>
      <c r="CC120" s="41"/>
      <c r="CD120" s="41"/>
      <c r="CE120" s="41"/>
      <c r="CF120" s="41"/>
      <c r="CG120" s="41"/>
      <c r="CH120" s="41"/>
      <c r="CI120" s="41"/>
      <c r="CJ120" s="41"/>
      <c r="CK120" s="41"/>
      <c r="CL120" s="41"/>
      <c r="CM120" s="41"/>
      <c r="CN120" s="41"/>
      <c r="CO120" s="41"/>
      <c r="CP120" s="41"/>
      <c r="CQ120" s="41"/>
      <c r="CR120" s="41"/>
      <c r="CS120" s="41"/>
      <c r="CT120" s="41"/>
      <c r="CU120" s="41"/>
      <c r="CV120" s="41"/>
    </row>
    <row r="121" spans="1:100" ht="21" x14ac:dyDescent="0.25">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5"/>
      <c r="BJ121" s="45"/>
      <c r="BK121" s="45"/>
      <c r="BL121" s="45"/>
      <c r="BM121" s="45"/>
      <c r="BN121" s="45"/>
      <c r="BO121" s="41"/>
      <c r="BP121" s="41"/>
      <c r="BQ121" s="41"/>
      <c r="BR121" s="41"/>
      <c r="BS121" s="41"/>
      <c r="BT121" s="41"/>
      <c r="BU121" s="41"/>
      <c r="BV121" s="41"/>
      <c r="BW121" s="41"/>
      <c r="BX121" s="41"/>
      <c r="BY121" s="41"/>
      <c r="BZ121" s="41"/>
      <c r="CA121" s="41"/>
      <c r="CB121" s="41"/>
      <c r="CC121" s="41"/>
      <c r="CD121" s="41"/>
      <c r="CE121" s="41"/>
      <c r="CF121" s="41"/>
      <c r="CG121" s="41"/>
      <c r="CH121" s="41"/>
      <c r="CI121" s="41"/>
      <c r="CJ121" s="41"/>
      <c r="CK121" s="41"/>
      <c r="CL121" s="41"/>
      <c r="CM121" s="41"/>
      <c r="CN121" s="41"/>
      <c r="CO121" s="41"/>
      <c r="CP121" s="41"/>
      <c r="CQ121" s="41"/>
      <c r="CR121" s="41"/>
      <c r="CS121" s="41"/>
      <c r="CT121" s="41"/>
      <c r="CU121" s="41"/>
      <c r="CV121" s="41"/>
    </row>
    <row r="122" spans="1:100" ht="21" x14ac:dyDescent="0.25">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5"/>
      <c r="BJ122" s="45"/>
      <c r="BK122" s="45"/>
      <c r="BL122" s="45"/>
      <c r="BM122" s="45"/>
      <c r="BN122" s="45"/>
      <c r="BO122" s="41"/>
      <c r="BP122" s="41"/>
      <c r="BQ122" s="41"/>
      <c r="BR122" s="41"/>
      <c r="BS122" s="41"/>
      <c r="BT122" s="41"/>
      <c r="BU122" s="41"/>
      <c r="BV122" s="41"/>
      <c r="BW122" s="41"/>
      <c r="BX122" s="41"/>
      <c r="BY122" s="41"/>
      <c r="BZ122" s="41"/>
      <c r="CA122" s="41"/>
      <c r="CB122" s="41"/>
      <c r="CC122" s="41"/>
      <c r="CD122" s="41"/>
      <c r="CE122" s="41"/>
      <c r="CF122" s="41"/>
      <c r="CG122" s="41"/>
      <c r="CH122" s="41"/>
      <c r="CI122" s="41"/>
      <c r="CJ122" s="41"/>
      <c r="CK122" s="41"/>
      <c r="CL122" s="41"/>
      <c r="CM122" s="41"/>
      <c r="CN122" s="41"/>
      <c r="CO122" s="41"/>
      <c r="CP122" s="41"/>
      <c r="CQ122" s="41"/>
      <c r="CR122" s="41"/>
      <c r="CS122" s="41"/>
      <c r="CT122" s="41"/>
      <c r="CU122" s="41"/>
      <c r="CV122" s="41"/>
    </row>
    <row r="123" spans="1:100" x14ac:dyDescent="0.25">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41"/>
      <c r="BK123" s="41"/>
      <c r="BL123" s="41"/>
      <c r="BM123" s="41"/>
      <c r="BN123" s="41"/>
      <c r="BO123" s="41"/>
      <c r="BP123" s="41"/>
      <c r="BQ123" s="41"/>
      <c r="BR123" s="41"/>
      <c r="BS123" s="41"/>
      <c r="BT123" s="41"/>
      <c r="BU123" s="41"/>
      <c r="BV123" s="41"/>
      <c r="BW123" s="41"/>
      <c r="BX123" s="41"/>
      <c r="BY123" s="41"/>
      <c r="BZ123" s="41"/>
      <c r="CA123" s="41"/>
      <c r="CB123" s="41"/>
      <c r="CC123" s="41"/>
      <c r="CD123" s="41"/>
      <c r="CE123" s="41"/>
      <c r="CF123" s="41"/>
      <c r="CG123" s="41"/>
      <c r="CH123" s="41"/>
      <c r="CI123" s="41"/>
      <c r="CJ123" s="41"/>
      <c r="CK123" s="41"/>
      <c r="CL123" s="41"/>
      <c r="CM123" s="41"/>
      <c r="CN123" s="41"/>
      <c r="CO123" s="41"/>
      <c r="CP123" s="41"/>
      <c r="CQ123" s="41"/>
      <c r="CR123" s="41"/>
      <c r="CS123" s="41"/>
      <c r="CT123" s="41"/>
      <c r="CU123" s="41"/>
      <c r="CV123" s="41"/>
    </row>
    <row r="124" spans="1:100" x14ac:dyDescent="0.25">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c r="BL124" s="41"/>
      <c r="BM124" s="41"/>
      <c r="BN124" s="41"/>
      <c r="BO124" s="41"/>
      <c r="BP124" s="41"/>
      <c r="BQ124" s="41"/>
      <c r="BR124" s="41"/>
      <c r="BS124" s="41"/>
      <c r="BT124" s="41"/>
      <c r="BU124" s="41"/>
      <c r="BV124" s="41"/>
      <c r="BW124" s="41"/>
      <c r="BX124" s="41"/>
      <c r="BY124" s="41"/>
      <c r="BZ124" s="41"/>
      <c r="CA124" s="41"/>
      <c r="CB124" s="41"/>
      <c r="CC124" s="41"/>
      <c r="CD124" s="41"/>
      <c r="CE124" s="41"/>
      <c r="CF124" s="41"/>
      <c r="CG124" s="41"/>
      <c r="CH124" s="41"/>
      <c r="CI124" s="41"/>
      <c r="CJ124" s="41"/>
      <c r="CK124" s="41"/>
      <c r="CL124" s="41"/>
      <c r="CM124" s="41"/>
      <c r="CN124" s="41"/>
      <c r="CO124" s="41"/>
      <c r="CP124" s="41"/>
      <c r="CQ124" s="41"/>
      <c r="CR124" s="41"/>
      <c r="CS124" s="41"/>
      <c r="CT124" s="41"/>
      <c r="CU124" s="41"/>
      <c r="CV124" s="41"/>
    </row>
    <row r="125" spans="1:100" x14ac:dyDescent="0.25">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41"/>
      <c r="BM125" s="41"/>
      <c r="BN125" s="41"/>
      <c r="BO125" s="41"/>
      <c r="BP125" s="41"/>
      <c r="BQ125" s="41"/>
      <c r="BR125" s="41"/>
      <c r="BS125" s="41"/>
      <c r="BT125" s="41"/>
      <c r="BU125" s="41"/>
      <c r="BV125" s="41"/>
      <c r="BW125" s="41"/>
      <c r="BX125" s="41"/>
      <c r="BY125" s="41"/>
      <c r="BZ125" s="41"/>
      <c r="CA125" s="41"/>
      <c r="CB125" s="41"/>
      <c r="CC125" s="41"/>
      <c r="CD125" s="41"/>
      <c r="CE125" s="41"/>
      <c r="CF125" s="41"/>
      <c r="CG125" s="41"/>
      <c r="CH125" s="41"/>
      <c r="CI125" s="41"/>
      <c r="CJ125" s="41"/>
      <c r="CK125" s="41"/>
      <c r="CL125" s="41"/>
      <c r="CM125" s="41"/>
      <c r="CN125" s="41"/>
      <c r="CO125" s="41"/>
      <c r="CP125" s="41"/>
      <c r="CQ125" s="41"/>
      <c r="CR125" s="41"/>
      <c r="CS125" s="41"/>
      <c r="CT125" s="41"/>
      <c r="CU125" s="41"/>
      <c r="CV125" s="41"/>
    </row>
    <row r="126" spans="1:100" x14ac:dyDescent="0.25">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c r="BJ126" s="41"/>
      <c r="BK126" s="41"/>
      <c r="BL126" s="41"/>
      <c r="BM126" s="41"/>
      <c r="BN126" s="41"/>
      <c r="BO126" s="41"/>
      <c r="BP126" s="41"/>
      <c r="BQ126" s="41"/>
      <c r="BR126" s="41"/>
      <c r="BS126" s="41"/>
      <c r="BT126" s="41"/>
      <c r="BU126" s="41"/>
      <c r="BV126" s="41"/>
      <c r="BW126" s="41"/>
      <c r="BX126" s="41"/>
      <c r="BY126" s="41"/>
      <c r="BZ126" s="41"/>
      <c r="CA126" s="41"/>
      <c r="CB126" s="41"/>
      <c r="CC126" s="41"/>
      <c r="CD126" s="41"/>
      <c r="CE126" s="41"/>
      <c r="CF126" s="41"/>
      <c r="CG126" s="41"/>
      <c r="CH126" s="41"/>
      <c r="CI126" s="41"/>
      <c r="CJ126" s="41"/>
      <c r="CK126" s="41"/>
      <c r="CL126" s="41"/>
      <c r="CM126" s="41"/>
      <c r="CN126" s="41"/>
      <c r="CO126" s="41"/>
      <c r="CP126" s="41"/>
      <c r="CQ126" s="41"/>
      <c r="CR126" s="41"/>
      <c r="CS126" s="41"/>
      <c r="CT126" s="41"/>
      <c r="CU126" s="41"/>
      <c r="CV126" s="41"/>
    </row>
    <row r="127" spans="1:100" x14ac:dyDescent="0.25">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c r="BJ127" s="41"/>
      <c r="BK127" s="41"/>
      <c r="BL127" s="41"/>
      <c r="BM127" s="41"/>
      <c r="BN127" s="41"/>
      <c r="BO127" s="41"/>
      <c r="BP127" s="41"/>
      <c r="BQ127" s="41"/>
      <c r="BR127" s="41"/>
      <c r="BS127" s="41"/>
      <c r="BT127" s="41"/>
      <c r="BU127" s="41"/>
      <c r="BV127" s="41"/>
      <c r="BW127" s="41"/>
      <c r="BX127" s="41"/>
      <c r="BY127" s="41"/>
      <c r="BZ127" s="41"/>
      <c r="CA127" s="41"/>
      <c r="CB127" s="41"/>
      <c r="CC127" s="41"/>
      <c r="CD127" s="41"/>
      <c r="CE127" s="41"/>
      <c r="CF127" s="41"/>
      <c r="CG127" s="41"/>
      <c r="CH127" s="41"/>
      <c r="CI127" s="41"/>
      <c r="CJ127" s="41"/>
      <c r="CK127" s="41"/>
      <c r="CL127" s="41"/>
      <c r="CM127" s="41"/>
      <c r="CN127" s="41"/>
      <c r="CO127" s="41"/>
      <c r="CP127" s="41"/>
      <c r="CQ127" s="41"/>
      <c r="CR127" s="41"/>
      <c r="CS127" s="41"/>
      <c r="CT127" s="41"/>
      <c r="CU127" s="41"/>
      <c r="CV127" s="41"/>
    </row>
    <row r="128" spans="1:100" x14ac:dyDescent="0.25">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c r="BJ128" s="41"/>
      <c r="BK128" s="41"/>
      <c r="BL128" s="41"/>
      <c r="BM128" s="41"/>
      <c r="BN128" s="41"/>
      <c r="BO128" s="41"/>
      <c r="BP128" s="41"/>
      <c r="BQ128" s="41"/>
      <c r="BR128" s="41"/>
      <c r="BS128" s="41"/>
      <c r="BT128" s="41"/>
      <c r="BU128" s="41"/>
      <c r="BV128" s="41"/>
      <c r="BW128" s="41"/>
      <c r="BX128" s="41"/>
      <c r="BY128" s="41"/>
      <c r="BZ128" s="41"/>
      <c r="CA128" s="41"/>
      <c r="CB128" s="41"/>
      <c r="CC128" s="41"/>
      <c r="CD128" s="41"/>
      <c r="CE128" s="41"/>
      <c r="CF128" s="41"/>
      <c r="CG128" s="41"/>
      <c r="CH128" s="41"/>
      <c r="CI128" s="41"/>
      <c r="CJ128" s="41"/>
      <c r="CK128" s="41"/>
      <c r="CL128" s="41"/>
      <c r="CM128" s="41"/>
      <c r="CN128" s="41"/>
      <c r="CO128" s="41"/>
      <c r="CP128" s="41"/>
      <c r="CQ128" s="41"/>
      <c r="CR128" s="41"/>
      <c r="CS128" s="41"/>
      <c r="CT128" s="41"/>
      <c r="CU128" s="41"/>
      <c r="CV128" s="41"/>
    </row>
    <row r="129" spans="1:100" x14ac:dyDescent="0.25">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c r="BJ129" s="41"/>
      <c r="BK129" s="41"/>
      <c r="BL129" s="41"/>
      <c r="BM129" s="41"/>
      <c r="BN129" s="41"/>
      <c r="BO129" s="41"/>
      <c r="BP129" s="41"/>
      <c r="BQ129" s="41"/>
      <c r="BR129" s="41"/>
      <c r="BS129" s="41"/>
      <c r="BT129" s="41"/>
      <c r="BU129" s="41"/>
      <c r="BV129" s="41"/>
      <c r="BW129" s="41"/>
      <c r="BX129" s="41"/>
      <c r="BY129" s="41"/>
      <c r="BZ129" s="41"/>
      <c r="CA129" s="41"/>
      <c r="CB129" s="41"/>
      <c r="CC129" s="41"/>
      <c r="CD129" s="41"/>
      <c r="CE129" s="41"/>
      <c r="CF129" s="41"/>
      <c r="CG129" s="41"/>
      <c r="CH129" s="41"/>
      <c r="CI129" s="41"/>
      <c r="CJ129" s="41"/>
      <c r="CK129" s="41"/>
      <c r="CL129" s="41"/>
      <c r="CM129" s="41"/>
      <c r="CN129" s="41"/>
      <c r="CO129" s="41"/>
      <c r="CP129" s="41"/>
      <c r="CQ129" s="41"/>
      <c r="CR129" s="41"/>
      <c r="CS129" s="41"/>
      <c r="CT129" s="41"/>
      <c r="CU129" s="41"/>
      <c r="CV129" s="41"/>
    </row>
    <row r="130" spans="1:100" x14ac:dyDescent="0.25">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c r="BJ130" s="41"/>
      <c r="BK130" s="41"/>
      <c r="BL130" s="41"/>
      <c r="BM130" s="41"/>
      <c r="BN130" s="41"/>
      <c r="BO130" s="41"/>
      <c r="BP130" s="41"/>
      <c r="BQ130" s="41"/>
      <c r="BR130" s="41"/>
      <c r="BS130" s="41"/>
      <c r="BT130" s="41"/>
      <c r="BU130" s="41"/>
      <c r="BV130" s="41"/>
      <c r="BW130" s="41"/>
      <c r="BX130" s="41"/>
      <c r="BY130" s="41"/>
      <c r="BZ130" s="41"/>
      <c r="CA130" s="41"/>
      <c r="CB130" s="41"/>
      <c r="CC130" s="41"/>
      <c r="CD130" s="41"/>
      <c r="CE130" s="41"/>
      <c r="CF130" s="41"/>
      <c r="CG130" s="41"/>
      <c r="CH130" s="41"/>
      <c r="CI130" s="41"/>
      <c r="CJ130" s="41"/>
      <c r="CK130" s="41"/>
      <c r="CL130" s="41"/>
      <c r="CM130" s="41"/>
      <c r="CN130" s="41"/>
      <c r="CO130" s="41"/>
      <c r="CP130" s="41"/>
      <c r="CQ130" s="41"/>
      <c r="CR130" s="41"/>
      <c r="CS130" s="41"/>
      <c r="CT130" s="41"/>
      <c r="CU130" s="41"/>
      <c r="CV130" s="41"/>
    </row>
    <row r="131" spans="1:100" x14ac:dyDescent="0.25">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c r="BJ131" s="41"/>
      <c r="BK131" s="41"/>
      <c r="BL131" s="41"/>
      <c r="BM131" s="41"/>
      <c r="BN131" s="41"/>
      <c r="BO131" s="41"/>
      <c r="BP131" s="41"/>
      <c r="BQ131" s="41"/>
      <c r="BR131" s="41"/>
      <c r="BS131" s="41"/>
      <c r="BT131" s="41"/>
      <c r="BU131" s="41"/>
      <c r="BV131" s="41"/>
      <c r="BW131" s="41"/>
      <c r="BX131" s="41"/>
      <c r="BY131" s="41"/>
      <c r="BZ131" s="41"/>
      <c r="CA131" s="41"/>
      <c r="CB131" s="41"/>
      <c r="CC131" s="41"/>
      <c r="CD131" s="41"/>
      <c r="CE131" s="41"/>
      <c r="CF131" s="41"/>
      <c r="CG131" s="41"/>
      <c r="CH131" s="41"/>
      <c r="CI131" s="41"/>
      <c r="CJ131" s="41"/>
      <c r="CK131" s="41"/>
      <c r="CL131" s="41"/>
      <c r="CM131" s="41"/>
      <c r="CN131" s="41"/>
      <c r="CO131" s="41"/>
      <c r="CP131" s="41"/>
      <c r="CQ131" s="41"/>
      <c r="CR131" s="41"/>
      <c r="CS131" s="41"/>
      <c r="CT131" s="41"/>
      <c r="CU131" s="41"/>
      <c r="CV131" s="41"/>
    </row>
    <row r="132" spans="1:100" x14ac:dyDescent="0.25">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c r="BJ132" s="41"/>
      <c r="BK132" s="41"/>
      <c r="BL132" s="41"/>
      <c r="BM132" s="41"/>
      <c r="BN132" s="41"/>
      <c r="BO132" s="41"/>
      <c r="BP132" s="41"/>
      <c r="BQ132" s="41"/>
      <c r="BR132" s="41"/>
      <c r="BS132" s="41"/>
      <c r="BT132" s="41"/>
      <c r="BU132" s="41"/>
      <c r="BV132" s="41"/>
      <c r="BW132" s="41"/>
      <c r="BX132" s="41"/>
      <c r="BY132" s="41"/>
      <c r="BZ132" s="41"/>
      <c r="CA132" s="41"/>
      <c r="CB132" s="41"/>
      <c r="CC132" s="41"/>
      <c r="CD132" s="41"/>
      <c r="CE132" s="41"/>
      <c r="CF132" s="41"/>
      <c r="CG132" s="41"/>
      <c r="CH132" s="41"/>
      <c r="CI132" s="41"/>
      <c r="CJ132" s="41"/>
      <c r="CK132" s="41"/>
      <c r="CL132" s="41"/>
      <c r="CM132" s="41"/>
      <c r="CN132" s="41"/>
      <c r="CO132" s="41"/>
      <c r="CP132" s="41"/>
      <c r="CQ132" s="41"/>
      <c r="CR132" s="41"/>
      <c r="CS132" s="41"/>
      <c r="CT132" s="41"/>
      <c r="CU132" s="41"/>
      <c r="CV132" s="41"/>
    </row>
    <row r="133" spans="1:100" x14ac:dyDescent="0.25">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c r="BJ133" s="41"/>
      <c r="BK133" s="41"/>
      <c r="BL133" s="41"/>
      <c r="BM133" s="41"/>
      <c r="BN133" s="41"/>
      <c r="BO133" s="41"/>
      <c r="BP133" s="41"/>
      <c r="BQ133" s="41"/>
      <c r="BR133" s="41"/>
      <c r="BS133" s="41"/>
      <c r="BT133" s="41"/>
      <c r="BU133" s="41"/>
      <c r="BV133" s="41"/>
      <c r="BW133" s="41"/>
      <c r="BX133" s="41"/>
      <c r="BY133" s="41"/>
      <c r="BZ133" s="41"/>
      <c r="CA133" s="41"/>
      <c r="CB133" s="41"/>
      <c r="CC133" s="41"/>
      <c r="CD133" s="41"/>
      <c r="CE133" s="41"/>
      <c r="CF133" s="41"/>
      <c r="CG133" s="41"/>
      <c r="CH133" s="41"/>
      <c r="CI133" s="41"/>
      <c r="CJ133" s="41"/>
      <c r="CK133" s="41"/>
      <c r="CL133" s="41"/>
      <c r="CM133" s="41"/>
      <c r="CN133" s="41"/>
      <c r="CO133" s="41"/>
      <c r="CP133" s="41"/>
      <c r="CQ133" s="41"/>
      <c r="CR133" s="41"/>
      <c r="CS133" s="41"/>
      <c r="CT133" s="41"/>
      <c r="CU133" s="41"/>
      <c r="CV133" s="41"/>
    </row>
    <row r="134" spans="1:100" x14ac:dyDescent="0.25">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c r="BJ134" s="41"/>
      <c r="BK134" s="41"/>
      <c r="BL134" s="41"/>
      <c r="BM134" s="41"/>
      <c r="BN134" s="41"/>
      <c r="BO134" s="41"/>
      <c r="BP134" s="41"/>
      <c r="BQ134" s="41"/>
      <c r="BR134" s="41"/>
      <c r="BS134" s="41"/>
      <c r="BT134" s="41"/>
      <c r="BU134" s="41"/>
      <c r="BV134" s="41"/>
      <c r="BW134" s="41"/>
      <c r="BX134" s="41"/>
      <c r="BY134" s="41"/>
      <c r="BZ134" s="41"/>
      <c r="CA134" s="41"/>
      <c r="CB134" s="41"/>
      <c r="CC134" s="41"/>
      <c r="CD134" s="41"/>
      <c r="CE134" s="41"/>
      <c r="CF134" s="41"/>
      <c r="CG134" s="41"/>
      <c r="CH134" s="41"/>
      <c r="CI134" s="41"/>
      <c r="CJ134" s="41"/>
      <c r="CK134" s="41"/>
      <c r="CL134" s="41"/>
      <c r="CM134" s="41"/>
      <c r="CN134" s="41"/>
      <c r="CO134" s="41"/>
      <c r="CP134" s="41"/>
      <c r="CQ134" s="41"/>
      <c r="CR134" s="41"/>
      <c r="CS134" s="41"/>
      <c r="CT134" s="41"/>
      <c r="CU134" s="41"/>
      <c r="CV134" s="41"/>
    </row>
    <row r="135" spans="1:100" x14ac:dyDescent="0.25">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c r="BJ135" s="41"/>
      <c r="BK135" s="41"/>
      <c r="BL135" s="41"/>
      <c r="BM135" s="41"/>
      <c r="BN135" s="41"/>
      <c r="BO135" s="41"/>
      <c r="BP135" s="41"/>
      <c r="BQ135" s="41"/>
      <c r="BR135" s="41"/>
      <c r="BS135" s="41"/>
      <c r="BT135" s="41"/>
      <c r="BU135" s="41"/>
      <c r="BV135" s="41"/>
      <c r="BW135" s="41"/>
      <c r="BX135" s="41"/>
      <c r="BY135" s="41"/>
      <c r="BZ135" s="41"/>
      <c r="CA135" s="41"/>
      <c r="CB135" s="41"/>
      <c r="CC135" s="41"/>
      <c r="CD135" s="41"/>
      <c r="CE135" s="41"/>
      <c r="CF135" s="41"/>
      <c r="CG135" s="41"/>
      <c r="CH135" s="41"/>
      <c r="CI135" s="41"/>
      <c r="CJ135" s="41"/>
      <c r="CK135" s="41"/>
      <c r="CL135" s="41"/>
      <c r="CM135" s="41"/>
      <c r="CN135" s="41"/>
      <c r="CO135" s="41"/>
      <c r="CP135" s="41"/>
      <c r="CQ135" s="41"/>
      <c r="CR135" s="41"/>
      <c r="CS135" s="41"/>
      <c r="CT135" s="41"/>
      <c r="CU135" s="41"/>
      <c r="CV135" s="41"/>
    </row>
    <row r="136" spans="1:100" x14ac:dyDescent="0.25">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c r="BJ136" s="41"/>
      <c r="BK136" s="41"/>
      <c r="BL136" s="41"/>
      <c r="BM136" s="41"/>
      <c r="BN136" s="41"/>
      <c r="BO136" s="41"/>
      <c r="BP136" s="41"/>
      <c r="BQ136" s="41"/>
      <c r="BR136" s="41"/>
      <c r="BS136" s="41"/>
      <c r="BT136" s="41"/>
      <c r="BU136" s="41"/>
      <c r="BV136" s="41"/>
      <c r="BW136" s="41"/>
      <c r="BX136" s="41"/>
      <c r="BY136" s="41"/>
      <c r="BZ136" s="41"/>
      <c r="CA136" s="41"/>
      <c r="CB136" s="41"/>
      <c r="CC136" s="41"/>
      <c r="CD136" s="41"/>
      <c r="CE136" s="41"/>
      <c r="CF136" s="41"/>
      <c r="CG136" s="41"/>
      <c r="CH136" s="41"/>
      <c r="CI136" s="41"/>
      <c r="CJ136" s="41"/>
      <c r="CK136" s="41"/>
      <c r="CL136" s="41"/>
      <c r="CM136" s="41"/>
      <c r="CN136" s="41"/>
      <c r="CO136" s="41"/>
      <c r="CP136" s="41"/>
      <c r="CQ136" s="41"/>
      <c r="CR136" s="41"/>
      <c r="CS136" s="41"/>
      <c r="CT136" s="41"/>
      <c r="CU136" s="41"/>
      <c r="CV136" s="41"/>
    </row>
    <row r="137" spans="1:100" x14ac:dyDescent="0.25">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c r="BJ137" s="41"/>
      <c r="BK137" s="41"/>
      <c r="BL137" s="41"/>
      <c r="BM137" s="41"/>
      <c r="BN137" s="41"/>
      <c r="BO137" s="41"/>
      <c r="BP137" s="41"/>
      <c r="BQ137" s="41"/>
      <c r="BR137" s="41"/>
      <c r="BS137" s="41"/>
      <c r="BT137" s="41"/>
      <c r="BU137" s="41"/>
      <c r="BV137" s="41"/>
      <c r="BW137" s="41"/>
      <c r="BX137" s="41"/>
      <c r="BY137" s="41"/>
      <c r="BZ137" s="41"/>
      <c r="CA137" s="41"/>
      <c r="CB137" s="41"/>
      <c r="CC137" s="41"/>
      <c r="CD137" s="41"/>
      <c r="CE137" s="41"/>
      <c r="CF137" s="41"/>
      <c r="CG137" s="41"/>
      <c r="CH137" s="41"/>
      <c r="CI137" s="41"/>
      <c r="CJ137" s="41"/>
      <c r="CK137" s="41"/>
      <c r="CL137" s="41"/>
      <c r="CM137" s="41"/>
      <c r="CN137" s="41"/>
      <c r="CO137" s="41"/>
      <c r="CP137" s="41"/>
      <c r="CQ137" s="41"/>
      <c r="CR137" s="41"/>
      <c r="CS137" s="41"/>
      <c r="CT137" s="41"/>
      <c r="CU137" s="41"/>
      <c r="CV137" s="41"/>
    </row>
    <row r="138" spans="1:100" x14ac:dyDescent="0.25">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c r="BJ138" s="41"/>
      <c r="BK138" s="41"/>
      <c r="BL138" s="41"/>
      <c r="BM138" s="41"/>
      <c r="BN138" s="41"/>
      <c r="BO138" s="41"/>
      <c r="BP138" s="41"/>
      <c r="BQ138" s="41"/>
      <c r="BR138" s="41"/>
      <c r="BS138" s="41"/>
      <c r="BT138" s="41"/>
      <c r="BU138" s="41"/>
      <c r="BV138" s="41"/>
      <c r="BW138" s="41"/>
      <c r="BX138" s="41"/>
      <c r="BY138" s="41"/>
      <c r="BZ138" s="41"/>
      <c r="CA138" s="41"/>
      <c r="CB138" s="41"/>
      <c r="CC138" s="41"/>
      <c r="CD138" s="41"/>
      <c r="CE138" s="41"/>
      <c r="CF138" s="41"/>
      <c r="CG138" s="41"/>
      <c r="CH138" s="41"/>
      <c r="CI138" s="41"/>
      <c r="CJ138" s="41"/>
      <c r="CK138" s="41"/>
      <c r="CL138" s="41"/>
      <c r="CM138" s="41"/>
      <c r="CN138" s="41"/>
      <c r="CO138" s="41"/>
      <c r="CP138" s="41"/>
      <c r="CQ138" s="41"/>
      <c r="CR138" s="41"/>
      <c r="CS138" s="41"/>
      <c r="CT138" s="41"/>
      <c r="CU138" s="41"/>
      <c r="CV138" s="41"/>
    </row>
    <row r="139" spans="1:100" x14ac:dyDescent="0.25">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41"/>
      <c r="BJ139" s="41"/>
      <c r="BK139" s="41"/>
      <c r="BL139" s="41"/>
      <c r="BM139" s="41"/>
      <c r="BN139" s="41"/>
      <c r="BO139" s="41"/>
      <c r="BP139" s="41"/>
      <c r="BQ139" s="41"/>
      <c r="BR139" s="41"/>
      <c r="BS139" s="41"/>
      <c r="BT139" s="41"/>
      <c r="BU139" s="41"/>
      <c r="BV139" s="41"/>
      <c r="BW139" s="41"/>
      <c r="BX139" s="41"/>
      <c r="BY139" s="41"/>
      <c r="BZ139" s="41"/>
      <c r="CA139" s="41"/>
      <c r="CB139" s="41"/>
      <c r="CC139" s="41"/>
      <c r="CD139" s="41"/>
      <c r="CE139" s="41"/>
    </row>
    <row r="140" spans="1:100" x14ac:dyDescent="0.25">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c r="BJ140" s="41"/>
      <c r="BK140" s="41"/>
      <c r="BL140" s="41"/>
      <c r="BM140" s="41"/>
      <c r="BN140" s="41"/>
      <c r="BO140" s="41"/>
      <c r="BP140" s="41"/>
      <c r="BQ140" s="41"/>
      <c r="BR140" s="41"/>
      <c r="BS140" s="41"/>
      <c r="BT140" s="41"/>
      <c r="BU140" s="41"/>
      <c r="BV140" s="41"/>
      <c r="BW140" s="41"/>
      <c r="BX140" s="41"/>
      <c r="BY140" s="41"/>
      <c r="BZ140" s="41"/>
      <c r="CA140" s="41"/>
      <c r="CB140" s="41"/>
      <c r="CC140" s="41"/>
      <c r="CD140" s="41"/>
      <c r="CE140" s="41"/>
    </row>
    <row r="141" spans="1:100" x14ac:dyDescent="0.25">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c r="AA141" s="41"/>
      <c r="AB141" s="41"/>
      <c r="AC141" s="41"/>
      <c r="AD141" s="41"/>
      <c r="AE141" s="41"/>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c r="BJ141" s="41"/>
      <c r="BK141" s="41"/>
      <c r="BL141" s="41"/>
      <c r="BM141" s="41"/>
      <c r="BN141" s="41"/>
      <c r="BO141" s="41"/>
      <c r="BP141" s="41"/>
      <c r="BQ141" s="41"/>
      <c r="BR141" s="41"/>
      <c r="BS141" s="41"/>
      <c r="BT141" s="41"/>
      <c r="BU141" s="41"/>
      <c r="BV141" s="41"/>
      <c r="BW141" s="41"/>
      <c r="BX141" s="41"/>
      <c r="BY141" s="41"/>
      <c r="BZ141" s="41"/>
      <c r="CA141" s="41"/>
      <c r="CB141" s="41"/>
      <c r="CC141" s="41"/>
      <c r="CD141" s="41"/>
      <c r="CE141" s="41"/>
    </row>
    <row r="142" spans="1:100" x14ac:dyDescent="0.25">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c r="BJ142" s="41"/>
      <c r="BK142" s="41"/>
      <c r="BL142" s="41"/>
      <c r="BM142" s="41"/>
      <c r="BN142" s="41"/>
      <c r="BO142" s="41"/>
      <c r="BP142" s="41"/>
      <c r="BQ142" s="41"/>
      <c r="BR142" s="41"/>
      <c r="BS142" s="41"/>
      <c r="BT142" s="41"/>
      <c r="BU142" s="41"/>
      <c r="BV142" s="41"/>
      <c r="BW142" s="41"/>
      <c r="BX142" s="41"/>
      <c r="BY142" s="41"/>
      <c r="BZ142" s="41"/>
      <c r="CA142" s="41"/>
      <c r="CB142" s="41"/>
      <c r="CC142" s="41"/>
      <c r="CD142" s="41"/>
      <c r="CE142" s="41"/>
    </row>
    <row r="143" spans="1:100" x14ac:dyDescent="0.25">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c r="BJ143" s="41"/>
      <c r="BK143" s="41"/>
      <c r="BL143" s="41"/>
      <c r="BM143" s="41"/>
      <c r="BN143" s="41"/>
      <c r="BO143" s="41"/>
      <c r="BP143" s="41"/>
      <c r="BQ143" s="41"/>
      <c r="BR143" s="41"/>
      <c r="BS143" s="41"/>
      <c r="BT143" s="41"/>
      <c r="BU143" s="41"/>
      <c r="BV143" s="41"/>
      <c r="BW143" s="41"/>
      <c r="BX143" s="41"/>
      <c r="BY143" s="41"/>
      <c r="BZ143" s="41"/>
      <c r="CA143" s="41"/>
      <c r="CB143" s="41"/>
      <c r="CC143" s="41"/>
      <c r="CD143" s="41"/>
      <c r="CE143" s="41"/>
    </row>
    <row r="144" spans="1:100" x14ac:dyDescent="0.25">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c r="AA144" s="41"/>
      <c r="AB144" s="41"/>
      <c r="AC144" s="41"/>
      <c r="AD144" s="41"/>
      <c r="AE144" s="41"/>
      <c r="AF144" s="41"/>
      <c r="AG144" s="41"/>
      <c r="AH144" s="41"/>
      <c r="AI144" s="41"/>
      <c r="AJ144" s="41"/>
      <c r="AK144" s="41"/>
      <c r="AL144" s="41"/>
      <c r="AM144" s="41"/>
      <c r="AN144" s="41"/>
      <c r="AO144" s="41"/>
      <c r="AP144" s="41"/>
      <c r="AQ144" s="41"/>
      <c r="AR144" s="41"/>
      <c r="AS144" s="41"/>
      <c r="AT144" s="41"/>
      <c r="AU144" s="41"/>
      <c r="AV144" s="41"/>
      <c r="AW144" s="41"/>
      <c r="AX144" s="41"/>
      <c r="AY144" s="41"/>
      <c r="AZ144" s="41"/>
      <c r="BA144" s="41"/>
      <c r="BB144" s="41"/>
      <c r="BC144" s="41"/>
      <c r="BD144" s="41"/>
      <c r="BE144" s="41"/>
      <c r="BF144" s="41"/>
      <c r="BG144" s="41"/>
      <c r="BH144" s="41"/>
      <c r="BI144" s="41"/>
      <c r="BJ144" s="41"/>
      <c r="BK144" s="41"/>
      <c r="BL144" s="41"/>
      <c r="BM144" s="41"/>
      <c r="BN144" s="41"/>
      <c r="BO144" s="41"/>
      <c r="BP144" s="41"/>
      <c r="BQ144" s="41"/>
      <c r="BR144" s="41"/>
      <c r="BS144" s="41"/>
      <c r="BT144" s="41"/>
      <c r="BU144" s="41"/>
      <c r="BV144" s="41"/>
      <c r="BW144" s="41"/>
      <c r="BX144" s="41"/>
      <c r="BY144" s="41"/>
      <c r="BZ144" s="41"/>
      <c r="CA144" s="41"/>
      <c r="CB144" s="41"/>
      <c r="CC144" s="41"/>
      <c r="CD144" s="41"/>
      <c r="CE144" s="41"/>
    </row>
    <row r="145" spans="1:83" x14ac:dyDescent="0.25">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c r="AA145" s="41"/>
      <c r="AB145" s="41"/>
      <c r="AC145" s="41"/>
      <c r="AD145" s="41"/>
      <c r="AE145" s="41"/>
      <c r="AF145" s="41"/>
      <c r="AG145" s="41"/>
      <c r="AH145" s="41"/>
      <c r="AI145" s="41"/>
      <c r="AJ145" s="41"/>
      <c r="AK145" s="41"/>
      <c r="AL145" s="41"/>
      <c r="AM145" s="41"/>
      <c r="AN145" s="41"/>
      <c r="AO145" s="41"/>
      <c r="AP145" s="41"/>
      <c r="AQ145" s="41"/>
      <c r="AR145" s="41"/>
      <c r="AS145" s="41"/>
      <c r="AT145" s="41"/>
      <c r="AU145" s="41"/>
      <c r="AV145" s="41"/>
      <c r="AW145" s="41"/>
      <c r="AX145" s="41"/>
      <c r="AY145" s="41"/>
      <c r="AZ145" s="41"/>
      <c r="BA145" s="41"/>
      <c r="BB145" s="41"/>
      <c r="BC145" s="41"/>
      <c r="BD145" s="41"/>
      <c r="BE145" s="41"/>
      <c r="BF145" s="41"/>
      <c r="BG145" s="41"/>
      <c r="BH145" s="41"/>
      <c r="BI145" s="41"/>
      <c r="BJ145" s="41"/>
      <c r="BK145" s="41"/>
      <c r="BL145" s="41"/>
      <c r="BM145" s="41"/>
      <c r="BN145" s="41"/>
      <c r="BO145" s="41"/>
      <c r="BP145" s="41"/>
      <c r="BQ145" s="41"/>
      <c r="BR145" s="41"/>
      <c r="BS145" s="41"/>
      <c r="BT145" s="41"/>
      <c r="BU145" s="41"/>
      <c r="BV145" s="41"/>
      <c r="BW145" s="41"/>
      <c r="BX145" s="41"/>
      <c r="BY145" s="41"/>
      <c r="BZ145" s="41"/>
      <c r="CA145" s="41"/>
      <c r="CB145" s="41"/>
      <c r="CC145" s="41"/>
      <c r="CD145" s="41"/>
      <c r="CE145" s="41"/>
    </row>
    <row r="146" spans="1:83" x14ac:dyDescent="0.25">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c r="AA146" s="41"/>
      <c r="AB146" s="41"/>
      <c r="AC146" s="41"/>
      <c r="AD146" s="41"/>
      <c r="AE146" s="41"/>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1"/>
      <c r="BD146" s="41"/>
      <c r="BE146" s="41"/>
      <c r="BF146" s="41"/>
      <c r="BG146" s="41"/>
      <c r="BH146" s="41"/>
      <c r="BI146" s="41"/>
      <c r="BJ146" s="41"/>
      <c r="BK146" s="41"/>
      <c r="BL146" s="41"/>
      <c r="BM146" s="41"/>
      <c r="BN146" s="41"/>
      <c r="BO146" s="41"/>
      <c r="BP146" s="41"/>
      <c r="BQ146" s="41"/>
      <c r="BR146" s="41"/>
      <c r="BS146" s="41"/>
      <c r="BT146" s="41"/>
      <c r="BU146" s="41"/>
      <c r="BV146" s="41"/>
      <c r="BW146" s="41"/>
      <c r="BX146" s="41"/>
      <c r="BY146" s="41"/>
      <c r="BZ146" s="41"/>
      <c r="CA146" s="41"/>
      <c r="CB146" s="41"/>
      <c r="CC146" s="41"/>
      <c r="CD146" s="41"/>
      <c r="CE146" s="41"/>
    </row>
    <row r="147" spans="1:83" x14ac:dyDescent="0.25">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c r="BJ147" s="41"/>
      <c r="BK147" s="41"/>
      <c r="BL147" s="41"/>
      <c r="BM147" s="41"/>
      <c r="BN147" s="41"/>
      <c r="BO147" s="41"/>
      <c r="BP147" s="41"/>
      <c r="BQ147" s="41"/>
      <c r="BR147" s="41"/>
      <c r="BS147" s="41"/>
      <c r="BT147" s="41"/>
      <c r="BU147" s="41"/>
      <c r="BV147" s="41"/>
      <c r="BW147" s="41"/>
      <c r="BX147" s="41"/>
      <c r="BY147" s="41"/>
      <c r="BZ147" s="41"/>
      <c r="CA147" s="41"/>
      <c r="CB147" s="41"/>
      <c r="CC147" s="41"/>
      <c r="CD147" s="41"/>
      <c r="CE147" s="41"/>
    </row>
    <row r="148" spans="1:83" x14ac:dyDescent="0.25">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c r="BJ148" s="41"/>
      <c r="BK148" s="41"/>
      <c r="BL148" s="41"/>
      <c r="BM148" s="41"/>
      <c r="BN148" s="41"/>
      <c r="BO148" s="41"/>
      <c r="BP148" s="41"/>
      <c r="BQ148" s="41"/>
      <c r="BR148" s="41"/>
      <c r="BS148" s="41"/>
      <c r="BT148" s="41"/>
      <c r="BU148" s="41"/>
      <c r="BV148" s="41"/>
      <c r="BW148" s="41"/>
      <c r="BX148" s="41"/>
      <c r="BY148" s="41"/>
      <c r="BZ148" s="41"/>
      <c r="CA148" s="41"/>
      <c r="CB148" s="41"/>
      <c r="CC148" s="41"/>
      <c r="CD148" s="41"/>
      <c r="CE148" s="41"/>
    </row>
    <row r="149" spans="1:83" x14ac:dyDescent="0.25">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c r="BJ149" s="41"/>
      <c r="BK149" s="41"/>
      <c r="BL149" s="41"/>
      <c r="BM149" s="41"/>
      <c r="BN149" s="41"/>
      <c r="BO149" s="41"/>
      <c r="BP149" s="41"/>
      <c r="BQ149" s="41"/>
      <c r="BR149" s="41"/>
      <c r="BS149" s="41"/>
      <c r="BT149" s="41"/>
      <c r="BU149" s="41"/>
      <c r="BV149" s="41"/>
      <c r="BW149" s="41"/>
      <c r="BX149" s="41"/>
      <c r="BY149" s="41"/>
      <c r="BZ149" s="41"/>
      <c r="CA149" s="41"/>
      <c r="CB149" s="41"/>
      <c r="CC149" s="41"/>
      <c r="CD149" s="41"/>
      <c r="CE149" s="41"/>
    </row>
    <row r="150" spans="1:83" x14ac:dyDescent="0.25">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1"/>
      <c r="AH150" s="41"/>
      <c r="AI150" s="41"/>
      <c r="AJ150" s="41"/>
      <c r="AK150" s="41"/>
      <c r="AL150" s="41"/>
      <c r="AM150" s="41"/>
      <c r="AN150" s="41"/>
      <c r="AO150" s="41"/>
      <c r="AP150" s="41"/>
      <c r="AQ150" s="41"/>
      <c r="AR150" s="41"/>
      <c r="AS150" s="41"/>
      <c r="AT150" s="41"/>
      <c r="AU150" s="41"/>
      <c r="AV150" s="41"/>
      <c r="AW150" s="41"/>
      <c r="AX150" s="41"/>
      <c r="AY150" s="41"/>
      <c r="AZ150" s="41"/>
      <c r="BA150" s="41"/>
      <c r="BB150" s="41"/>
      <c r="BC150" s="41"/>
      <c r="BD150" s="41"/>
      <c r="BE150" s="41"/>
      <c r="BF150" s="41"/>
      <c r="BG150" s="41"/>
      <c r="BH150" s="41"/>
      <c r="BI150" s="41"/>
      <c r="BJ150" s="41"/>
      <c r="BK150" s="41"/>
      <c r="BL150" s="41"/>
      <c r="BM150" s="41"/>
      <c r="BN150" s="41"/>
      <c r="BO150" s="41"/>
      <c r="BP150" s="41"/>
      <c r="BQ150" s="41"/>
      <c r="BR150" s="41"/>
      <c r="BS150" s="41"/>
      <c r="BT150" s="41"/>
      <c r="BU150" s="41"/>
      <c r="BV150" s="41"/>
      <c r="BW150" s="41"/>
      <c r="BX150" s="41"/>
      <c r="BY150" s="41"/>
      <c r="BZ150" s="41"/>
      <c r="CA150" s="41"/>
      <c r="CB150" s="41"/>
      <c r="CC150" s="41"/>
      <c r="CD150" s="41"/>
      <c r="CE150" s="41"/>
    </row>
    <row r="151" spans="1:83" x14ac:dyDescent="0.25">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c r="AA151" s="41"/>
      <c r="AB151" s="41"/>
      <c r="AC151" s="41"/>
      <c r="AD151" s="41"/>
      <c r="AE151" s="41"/>
      <c r="AF151" s="41"/>
      <c r="AG151" s="41"/>
      <c r="AH151" s="41"/>
      <c r="AI151" s="41"/>
      <c r="AJ151" s="41"/>
      <c r="AK151" s="41"/>
      <c r="AL151" s="41"/>
      <c r="AM151" s="41"/>
      <c r="AN151" s="41"/>
      <c r="AO151" s="41"/>
      <c r="AP151" s="41"/>
      <c r="AQ151" s="41"/>
      <c r="AR151" s="41"/>
      <c r="AS151" s="41"/>
      <c r="AT151" s="41"/>
      <c r="AU151" s="41"/>
      <c r="AV151" s="41"/>
      <c r="AW151" s="41"/>
      <c r="AX151" s="41"/>
      <c r="AY151" s="41"/>
      <c r="AZ151" s="41"/>
      <c r="BA151" s="41"/>
      <c r="BB151" s="41"/>
      <c r="BC151" s="41"/>
      <c r="BD151" s="41"/>
      <c r="BE151" s="41"/>
      <c r="BF151" s="41"/>
      <c r="BG151" s="41"/>
      <c r="BH151" s="41"/>
      <c r="BI151" s="41"/>
      <c r="BJ151" s="41"/>
      <c r="BK151" s="41"/>
      <c r="BL151" s="41"/>
      <c r="BM151" s="41"/>
      <c r="BN151" s="41"/>
      <c r="BO151" s="41"/>
      <c r="BP151" s="41"/>
      <c r="BQ151" s="41"/>
      <c r="BR151" s="41"/>
      <c r="BS151" s="41"/>
      <c r="BT151" s="41"/>
      <c r="BU151" s="41"/>
      <c r="BV151" s="41"/>
      <c r="BW151" s="41"/>
      <c r="BX151" s="41"/>
      <c r="BY151" s="41"/>
      <c r="BZ151" s="41"/>
      <c r="CA151" s="41"/>
      <c r="CB151" s="41"/>
      <c r="CC151" s="41"/>
      <c r="CD151" s="41"/>
      <c r="CE151" s="41"/>
    </row>
    <row r="152" spans="1:83" x14ac:dyDescent="0.25">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c r="BG152" s="41"/>
      <c r="BH152" s="41"/>
      <c r="BI152" s="41"/>
      <c r="BJ152" s="41"/>
      <c r="BK152" s="41"/>
      <c r="BL152" s="41"/>
      <c r="BM152" s="41"/>
      <c r="BN152" s="41"/>
      <c r="BO152" s="41"/>
      <c r="BP152" s="41"/>
      <c r="BQ152" s="41"/>
      <c r="BR152" s="41"/>
      <c r="BS152" s="41"/>
      <c r="BT152" s="41"/>
      <c r="BU152" s="41"/>
      <c r="BV152" s="41"/>
      <c r="BW152" s="41"/>
      <c r="BX152" s="41"/>
      <c r="BY152" s="41"/>
      <c r="BZ152" s="41"/>
      <c r="CA152" s="41"/>
      <c r="CB152" s="41"/>
      <c r="CC152" s="41"/>
      <c r="CD152" s="41"/>
      <c r="CE152" s="41"/>
    </row>
    <row r="153" spans="1:83" x14ac:dyDescent="0.25">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1"/>
      <c r="AK153" s="41"/>
      <c r="AL153" s="41"/>
      <c r="AM153" s="41"/>
      <c r="AN153" s="41"/>
      <c r="AO153" s="41"/>
      <c r="AP153" s="41"/>
      <c r="AQ153" s="41"/>
      <c r="AR153" s="41"/>
      <c r="AS153" s="41"/>
      <c r="AT153" s="41"/>
      <c r="AU153" s="41"/>
      <c r="AV153" s="41"/>
      <c r="AW153" s="41"/>
      <c r="AX153" s="41"/>
      <c r="AY153" s="41"/>
      <c r="AZ153" s="41"/>
      <c r="BA153" s="41"/>
      <c r="BB153" s="41"/>
      <c r="BC153" s="41"/>
      <c r="BD153" s="41"/>
      <c r="BE153" s="41"/>
      <c r="BF153" s="41"/>
      <c r="BG153" s="41"/>
      <c r="BH153" s="41"/>
      <c r="BI153" s="41"/>
      <c r="BJ153" s="41"/>
      <c r="BK153" s="41"/>
      <c r="BL153" s="41"/>
      <c r="BM153" s="41"/>
      <c r="BN153" s="41"/>
      <c r="BO153" s="41"/>
      <c r="BP153" s="41"/>
      <c r="BQ153" s="41"/>
      <c r="BR153" s="41"/>
      <c r="BS153" s="41"/>
      <c r="BT153" s="41"/>
      <c r="BU153" s="41"/>
      <c r="BV153" s="41"/>
      <c r="BW153" s="41"/>
      <c r="BX153" s="41"/>
      <c r="BY153" s="41"/>
      <c r="BZ153" s="41"/>
      <c r="CA153" s="41"/>
      <c r="CB153" s="41"/>
      <c r="CC153" s="41"/>
      <c r="CD153" s="41"/>
      <c r="CE153" s="41"/>
    </row>
    <row r="154" spans="1:83" x14ac:dyDescent="0.25">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c r="AA154" s="41"/>
      <c r="AB154" s="41"/>
      <c r="AC154" s="41"/>
      <c r="AD154" s="41"/>
      <c r="AE154" s="41"/>
      <c r="AF154" s="41"/>
      <c r="AG154" s="41"/>
      <c r="AH154" s="41"/>
      <c r="AI154" s="41"/>
      <c r="AJ154" s="41"/>
      <c r="AK154" s="41"/>
      <c r="AL154" s="41"/>
      <c r="AM154" s="41"/>
      <c r="AN154" s="41"/>
      <c r="AO154" s="41"/>
      <c r="AP154" s="41"/>
      <c r="AQ154" s="41"/>
      <c r="AR154" s="41"/>
      <c r="AS154" s="41"/>
      <c r="AT154" s="41"/>
      <c r="AU154" s="41"/>
      <c r="AV154" s="41"/>
      <c r="AW154" s="41"/>
      <c r="AX154" s="41"/>
      <c r="AY154" s="41"/>
      <c r="AZ154" s="41"/>
      <c r="BA154" s="41"/>
      <c r="BB154" s="41"/>
      <c r="BC154" s="41"/>
      <c r="BD154" s="41"/>
      <c r="BE154" s="41"/>
      <c r="BF154" s="41"/>
      <c r="BG154" s="41"/>
      <c r="BH154" s="41"/>
      <c r="BI154" s="41"/>
      <c r="BJ154" s="41"/>
      <c r="BK154" s="41"/>
      <c r="BL154" s="41"/>
      <c r="BM154" s="41"/>
      <c r="BN154" s="41"/>
      <c r="BO154" s="41"/>
      <c r="BP154" s="41"/>
      <c r="BQ154" s="41"/>
      <c r="BR154" s="41"/>
      <c r="BS154" s="41"/>
      <c r="BT154" s="41"/>
      <c r="BU154" s="41"/>
      <c r="BV154" s="41"/>
      <c r="BW154" s="41"/>
      <c r="BX154" s="41"/>
      <c r="BY154" s="41"/>
      <c r="BZ154" s="41"/>
      <c r="CA154" s="41"/>
      <c r="CB154" s="41"/>
      <c r="CC154" s="41"/>
      <c r="CD154" s="41"/>
      <c r="CE154" s="41"/>
    </row>
    <row r="155" spans="1:83" x14ac:dyDescent="0.25">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41"/>
      <c r="AI155" s="41"/>
      <c r="AJ155" s="41"/>
      <c r="AK155" s="41"/>
      <c r="AL155" s="41"/>
      <c r="AM155" s="41"/>
      <c r="AN155" s="41"/>
      <c r="AO155" s="41"/>
      <c r="AP155" s="41"/>
      <c r="AQ155" s="41"/>
      <c r="AR155" s="41"/>
      <c r="AS155" s="41"/>
      <c r="AT155" s="41"/>
      <c r="AU155" s="41"/>
      <c r="AV155" s="41"/>
      <c r="AW155" s="41"/>
      <c r="AX155" s="41"/>
      <c r="AY155" s="41"/>
      <c r="AZ155" s="41"/>
      <c r="BA155" s="41"/>
      <c r="BB155" s="41"/>
      <c r="BC155" s="41"/>
      <c r="BD155" s="41"/>
      <c r="BE155" s="41"/>
      <c r="BF155" s="41"/>
      <c r="BG155" s="41"/>
      <c r="BH155" s="41"/>
      <c r="BI155" s="41"/>
      <c r="BJ155" s="41"/>
      <c r="BK155" s="41"/>
      <c r="BL155" s="41"/>
      <c r="BM155" s="41"/>
      <c r="BN155" s="41"/>
      <c r="BO155" s="41"/>
      <c r="BP155" s="41"/>
      <c r="BQ155" s="41"/>
      <c r="BR155" s="41"/>
      <c r="BS155" s="41"/>
      <c r="BT155" s="41"/>
      <c r="BU155" s="41"/>
      <c r="BV155" s="41"/>
      <c r="BW155" s="41"/>
      <c r="BX155" s="41"/>
      <c r="BY155" s="41"/>
      <c r="BZ155" s="41"/>
      <c r="CA155" s="41"/>
      <c r="CB155" s="41"/>
      <c r="CC155" s="41"/>
      <c r="CD155" s="41"/>
      <c r="CE155" s="41"/>
    </row>
    <row r="156" spans="1:83" x14ac:dyDescent="0.25">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c r="BG156" s="41"/>
      <c r="BH156" s="41"/>
      <c r="BI156" s="41"/>
      <c r="BJ156" s="41"/>
      <c r="BK156" s="41"/>
      <c r="BL156" s="41"/>
      <c r="BM156" s="41"/>
      <c r="BN156" s="41"/>
      <c r="BO156" s="41"/>
      <c r="BP156" s="41"/>
      <c r="BQ156" s="41"/>
      <c r="BR156" s="41"/>
      <c r="BS156" s="41"/>
      <c r="BT156" s="41"/>
      <c r="BU156" s="41"/>
      <c r="BV156" s="41"/>
      <c r="BW156" s="41"/>
      <c r="BX156" s="41"/>
      <c r="BY156" s="41"/>
      <c r="BZ156" s="41"/>
      <c r="CA156" s="41"/>
      <c r="CB156" s="41"/>
      <c r="CC156" s="41"/>
      <c r="CD156" s="41"/>
      <c r="CE156" s="41"/>
    </row>
    <row r="157" spans="1:83" x14ac:dyDescent="0.25">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c r="AA157" s="41"/>
      <c r="AB157" s="41"/>
      <c r="AC157" s="41"/>
      <c r="AD157" s="41"/>
      <c r="AE157" s="41"/>
      <c r="AF157" s="41"/>
      <c r="AG157" s="41"/>
      <c r="AH157" s="41"/>
      <c r="AI157" s="41"/>
      <c r="AJ157" s="41"/>
      <c r="AK157" s="41"/>
      <c r="AL157" s="41"/>
      <c r="AM157" s="41"/>
      <c r="AN157" s="41"/>
      <c r="AO157" s="41"/>
      <c r="AP157" s="41"/>
      <c r="AQ157" s="41"/>
      <c r="AR157" s="41"/>
      <c r="AS157" s="41"/>
      <c r="AT157" s="41"/>
      <c r="AU157" s="41"/>
      <c r="AV157" s="41"/>
      <c r="AW157" s="41"/>
      <c r="AX157" s="41"/>
      <c r="AY157" s="41"/>
      <c r="AZ157" s="41"/>
      <c r="BA157" s="41"/>
      <c r="BB157" s="41"/>
      <c r="BC157" s="41"/>
      <c r="BD157" s="41"/>
      <c r="BE157" s="41"/>
      <c r="BF157" s="41"/>
      <c r="BG157" s="41"/>
      <c r="BH157" s="41"/>
      <c r="BI157" s="41"/>
      <c r="BJ157" s="41"/>
      <c r="BK157" s="41"/>
      <c r="BL157" s="41"/>
      <c r="BM157" s="41"/>
      <c r="BN157" s="41"/>
      <c r="BO157" s="41"/>
      <c r="BP157" s="41"/>
      <c r="BQ157" s="41"/>
      <c r="BR157" s="41"/>
      <c r="BS157" s="41"/>
      <c r="BT157" s="41"/>
      <c r="BU157" s="41"/>
      <c r="BV157" s="41"/>
      <c r="BW157" s="41"/>
      <c r="BX157" s="41"/>
      <c r="BY157" s="41"/>
      <c r="BZ157" s="41"/>
      <c r="CA157" s="41"/>
      <c r="CB157" s="41"/>
      <c r="CC157" s="41"/>
      <c r="CD157" s="41"/>
      <c r="CE157" s="41"/>
    </row>
    <row r="158" spans="1:83" x14ac:dyDescent="0.25">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41"/>
      <c r="AK158" s="41"/>
      <c r="AL158" s="41"/>
      <c r="AM158" s="41"/>
      <c r="AN158" s="41"/>
      <c r="AO158" s="41"/>
      <c r="AP158" s="41"/>
      <c r="AQ158" s="41"/>
      <c r="AR158" s="41"/>
      <c r="AS158" s="41"/>
      <c r="AT158" s="41"/>
      <c r="AU158" s="41"/>
      <c r="AV158" s="41"/>
      <c r="AW158" s="41"/>
      <c r="AX158" s="41"/>
      <c r="AY158" s="41"/>
      <c r="AZ158" s="41"/>
      <c r="BA158" s="41"/>
      <c r="BB158" s="41"/>
      <c r="BC158" s="41"/>
      <c r="BD158" s="41"/>
      <c r="BE158" s="41"/>
      <c r="BF158" s="41"/>
      <c r="BG158" s="41"/>
      <c r="BH158" s="41"/>
      <c r="BI158" s="41"/>
      <c r="BJ158" s="41"/>
      <c r="BK158" s="41"/>
      <c r="BL158" s="41"/>
      <c r="BM158" s="41"/>
      <c r="BN158" s="41"/>
      <c r="BO158" s="41"/>
      <c r="BP158" s="41"/>
      <c r="BQ158" s="41"/>
      <c r="BR158" s="41"/>
      <c r="BS158" s="41"/>
      <c r="BT158" s="41"/>
      <c r="BU158" s="41"/>
      <c r="BV158" s="41"/>
      <c r="BW158" s="41"/>
      <c r="BX158" s="41"/>
      <c r="BY158" s="41"/>
      <c r="BZ158" s="41"/>
      <c r="CA158" s="41"/>
      <c r="CB158" s="41"/>
      <c r="CC158" s="41"/>
      <c r="CD158" s="41"/>
      <c r="CE158" s="41"/>
    </row>
    <row r="159" spans="1:83" x14ac:dyDescent="0.25">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41"/>
      <c r="AI159" s="41"/>
      <c r="AJ159" s="41"/>
      <c r="AK159" s="41"/>
      <c r="AL159" s="41"/>
      <c r="AM159" s="41"/>
      <c r="AN159" s="41"/>
      <c r="AO159" s="41"/>
      <c r="AP159" s="41"/>
      <c r="AQ159" s="41"/>
      <c r="AR159" s="41"/>
      <c r="AS159" s="41"/>
      <c r="AT159" s="41"/>
      <c r="AU159" s="41"/>
      <c r="AV159" s="41"/>
      <c r="AW159" s="41"/>
      <c r="AX159" s="41"/>
      <c r="AY159" s="41"/>
      <c r="AZ159" s="41"/>
      <c r="BA159" s="41"/>
      <c r="BB159" s="41"/>
      <c r="BC159" s="41"/>
      <c r="BD159" s="41"/>
      <c r="BE159" s="41"/>
      <c r="BF159" s="41"/>
      <c r="BG159" s="41"/>
      <c r="BH159" s="41"/>
      <c r="BI159" s="41"/>
      <c r="BJ159" s="41"/>
      <c r="BK159" s="41"/>
      <c r="BL159" s="41"/>
      <c r="BM159" s="41"/>
      <c r="BN159" s="41"/>
      <c r="BO159" s="41"/>
      <c r="BP159" s="41"/>
      <c r="BQ159" s="41"/>
      <c r="BR159" s="41"/>
      <c r="BS159" s="41"/>
      <c r="BT159" s="41"/>
      <c r="BU159" s="41"/>
      <c r="BV159" s="41"/>
      <c r="BW159" s="41"/>
      <c r="BX159" s="41"/>
      <c r="BY159" s="41"/>
      <c r="BZ159" s="41"/>
      <c r="CA159" s="41"/>
      <c r="CB159" s="41"/>
      <c r="CC159" s="41"/>
      <c r="CD159" s="41"/>
      <c r="CE159" s="41"/>
    </row>
    <row r="160" spans="1:83" x14ac:dyDescent="0.25">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1"/>
      <c r="BD160" s="41"/>
      <c r="BE160" s="41"/>
      <c r="BF160" s="41"/>
      <c r="BG160" s="41"/>
      <c r="BH160" s="41"/>
      <c r="BI160" s="41"/>
      <c r="BJ160" s="41"/>
      <c r="BK160" s="41"/>
      <c r="BL160" s="41"/>
      <c r="BM160" s="41"/>
      <c r="BN160" s="41"/>
      <c r="BO160" s="41"/>
      <c r="BP160" s="41"/>
      <c r="BQ160" s="41"/>
      <c r="BR160" s="41"/>
      <c r="BS160" s="41"/>
      <c r="BT160" s="41"/>
      <c r="BU160" s="41"/>
      <c r="BV160" s="41"/>
      <c r="BW160" s="41"/>
      <c r="BX160" s="41"/>
      <c r="BY160" s="41"/>
      <c r="BZ160" s="41"/>
      <c r="CA160" s="41"/>
      <c r="CB160" s="41"/>
      <c r="CC160" s="41"/>
      <c r="CD160" s="41"/>
      <c r="CE160" s="41"/>
    </row>
    <row r="161" spans="1:83" x14ac:dyDescent="0.25">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c r="AS161" s="41"/>
      <c r="AT161" s="41"/>
      <c r="AU161" s="41"/>
      <c r="AV161" s="41"/>
      <c r="AW161" s="41"/>
      <c r="AX161" s="41"/>
      <c r="AY161" s="41"/>
      <c r="AZ161" s="41"/>
      <c r="BA161" s="41"/>
      <c r="BB161" s="41"/>
      <c r="BC161" s="41"/>
      <c r="BD161" s="41"/>
      <c r="BE161" s="41"/>
      <c r="BF161" s="41"/>
      <c r="BG161" s="41"/>
      <c r="BH161" s="41"/>
      <c r="BI161" s="41"/>
      <c r="BJ161" s="41"/>
      <c r="BK161" s="41"/>
      <c r="BL161" s="41"/>
      <c r="BM161" s="41"/>
      <c r="BN161" s="41"/>
      <c r="BO161" s="41"/>
      <c r="BP161" s="41"/>
      <c r="BQ161" s="41"/>
      <c r="BR161" s="41"/>
      <c r="BS161" s="41"/>
      <c r="BT161" s="41"/>
      <c r="BU161" s="41"/>
      <c r="BV161" s="41"/>
      <c r="BW161" s="41"/>
      <c r="BX161" s="41"/>
      <c r="BY161" s="41"/>
      <c r="BZ161" s="41"/>
      <c r="CA161" s="41"/>
      <c r="CB161" s="41"/>
      <c r="CC161" s="41"/>
      <c r="CD161" s="41"/>
      <c r="CE161" s="41"/>
    </row>
    <row r="162" spans="1:83" x14ac:dyDescent="0.25">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c r="BG162" s="41"/>
      <c r="BH162" s="41"/>
      <c r="BI162" s="41"/>
      <c r="BJ162" s="41"/>
      <c r="BK162" s="41"/>
      <c r="BL162" s="41"/>
      <c r="BM162" s="41"/>
      <c r="BN162" s="41"/>
      <c r="BO162" s="41"/>
      <c r="BP162" s="41"/>
      <c r="BQ162" s="41"/>
      <c r="BR162" s="41"/>
      <c r="BS162" s="41"/>
      <c r="BT162" s="41"/>
      <c r="BU162" s="41"/>
      <c r="BV162" s="41"/>
      <c r="BW162" s="41"/>
      <c r="BX162" s="41"/>
      <c r="BY162" s="41"/>
      <c r="BZ162" s="41"/>
      <c r="CA162" s="41"/>
      <c r="CB162" s="41"/>
      <c r="CC162" s="41"/>
      <c r="CD162" s="41"/>
      <c r="CE162" s="41"/>
    </row>
    <row r="163" spans="1:83" x14ac:dyDescent="0.25">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c r="AS163" s="41"/>
      <c r="AT163" s="41"/>
      <c r="AU163" s="41"/>
      <c r="AV163" s="41"/>
      <c r="AW163" s="41"/>
      <c r="AX163" s="41"/>
      <c r="AY163" s="41"/>
      <c r="AZ163" s="41"/>
      <c r="BA163" s="41"/>
      <c r="BB163" s="41"/>
      <c r="BC163" s="41"/>
      <c r="BD163" s="41"/>
      <c r="BE163" s="41"/>
      <c r="BF163" s="41"/>
      <c r="BG163" s="41"/>
      <c r="BH163" s="41"/>
      <c r="BI163" s="41"/>
      <c r="BJ163" s="41"/>
      <c r="BK163" s="41"/>
      <c r="BL163" s="41"/>
      <c r="BM163" s="41"/>
      <c r="BN163" s="41"/>
      <c r="BO163" s="41"/>
      <c r="BP163" s="41"/>
      <c r="BQ163" s="41"/>
      <c r="BR163" s="41"/>
      <c r="BS163" s="41"/>
      <c r="BT163" s="41"/>
      <c r="BU163" s="41"/>
      <c r="BV163" s="41"/>
      <c r="BW163" s="41"/>
      <c r="BX163" s="41"/>
      <c r="BY163" s="41"/>
      <c r="BZ163" s="41"/>
      <c r="CA163" s="41"/>
      <c r="CB163" s="41"/>
      <c r="CC163" s="41"/>
      <c r="CD163" s="41"/>
      <c r="CE163" s="41"/>
    </row>
    <row r="164" spans="1:83" x14ac:dyDescent="0.25">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c r="AK164" s="41"/>
      <c r="AL164" s="41"/>
      <c r="AM164" s="41"/>
      <c r="AN164" s="41"/>
      <c r="AO164" s="41"/>
      <c r="AP164" s="41"/>
      <c r="AQ164" s="41"/>
      <c r="AR164" s="41"/>
      <c r="AS164" s="41"/>
      <c r="AT164" s="41"/>
      <c r="AU164" s="41"/>
      <c r="AV164" s="41"/>
      <c r="AW164" s="41"/>
      <c r="AX164" s="41"/>
      <c r="AY164" s="41"/>
      <c r="AZ164" s="41"/>
      <c r="BA164" s="41"/>
      <c r="BB164" s="41"/>
      <c r="BC164" s="41"/>
      <c r="BD164" s="41"/>
      <c r="BE164" s="41"/>
      <c r="BF164" s="41"/>
      <c r="BG164" s="41"/>
      <c r="BH164" s="41"/>
      <c r="BI164" s="41"/>
      <c r="BJ164" s="41"/>
      <c r="BK164" s="41"/>
      <c r="BL164" s="41"/>
      <c r="BM164" s="41"/>
      <c r="BN164" s="41"/>
      <c r="BO164" s="41"/>
      <c r="BP164" s="41"/>
      <c r="BQ164" s="41"/>
      <c r="BR164" s="41"/>
      <c r="BS164" s="41"/>
      <c r="BT164" s="41"/>
      <c r="BU164" s="41"/>
      <c r="BV164" s="41"/>
      <c r="BW164" s="41"/>
      <c r="BX164" s="41"/>
      <c r="BY164" s="41"/>
      <c r="BZ164" s="41"/>
      <c r="CA164" s="41"/>
      <c r="CB164" s="41"/>
      <c r="CC164" s="41"/>
      <c r="CD164" s="41"/>
      <c r="CE164" s="41"/>
    </row>
    <row r="165" spans="1:83" x14ac:dyDescent="0.25">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c r="AK165" s="41"/>
      <c r="AL165" s="41"/>
      <c r="AM165" s="41"/>
      <c r="AN165" s="41"/>
      <c r="AO165" s="41"/>
      <c r="AP165" s="41"/>
      <c r="AQ165" s="41"/>
      <c r="AR165" s="41"/>
      <c r="AS165" s="41"/>
      <c r="AT165" s="41"/>
      <c r="AU165" s="41"/>
      <c r="AV165" s="41"/>
      <c r="AW165" s="41"/>
      <c r="AX165" s="41"/>
      <c r="AY165" s="41"/>
      <c r="AZ165" s="41"/>
      <c r="BA165" s="41"/>
      <c r="BB165" s="41"/>
      <c r="BC165" s="41"/>
      <c r="BD165" s="41"/>
      <c r="BE165" s="41"/>
      <c r="BF165" s="41"/>
      <c r="BG165" s="41"/>
      <c r="BH165" s="41"/>
      <c r="BI165" s="41"/>
      <c r="BJ165" s="41"/>
      <c r="BK165" s="41"/>
      <c r="BL165" s="41"/>
      <c r="BM165" s="41"/>
      <c r="BN165" s="41"/>
      <c r="BO165" s="41"/>
      <c r="BP165" s="41"/>
      <c r="BQ165" s="41"/>
      <c r="BR165" s="41"/>
      <c r="BS165" s="41"/>
      <c r="BT165" s="41"/>
      <c r="BU165" s="41"/>
      <c r="BV165" s="41"/>
      <c r="BW165" s="41"/>
      <c r="BX165" s="41"/>
      <c r="BY165" s="41"/>
      <c r="BZ165" s="41"/>
      <c r="CA165" s="41"/>
      <c r="CB165" s="41"/>
      <c r="CC165" s="41"/>
      <c r="CD165" s="41"/>
      <c r="CE165" s="41"/>
    </row>
    <row r="166" spans="1:83" x14ac:dyDescent="0.25">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c r="AL166" s="41"/>
      <c r="AM166" s="41"/>
      <c r="AN166" s="41"/>
      <c r="AO166" s="41"/>
      <c r="AP166" s="41"/>
      <c r="AQ166" s="41"/>
      <c r="AR166" s="41"/>
      <c r="AS166" s="41"/>
      <c r="AT166" s="41"/>
      <c r="AU166" s="41"/>
      <c r="AV166" s="41"/>
      <c r="AW166" s="41"/>
      <c r="AX166" s="41"/>
      <c r="AY166" s="41"/>
      <c r="AZ166" s="41"/>
      <c r="BA166" s="41"/>
      <c r="BB166" s="41"/>
      <c r="BC166" s="41"/>
      <c r="BD166" s="41"/>
      <c r="BE166" s="41"/>
      <c r="BF166" s="41"/>
      <c r="BG166" s="41"/>
      <c r="BH166" s="41"/>
      <c r="BI166" s="41"/>
      <c r="BJ166" s="41"/>
      <c r="BK166" s="41"/>
      <c r="BL166" s="41"/>
      <c r="BM166" s="41"/>
      <c r="BN166" s="41"/>
      <c r="BO166" s="41"/>
      <c r="BP166" s="41"/>
      <c r="BQ166" s="41"/>
      <c r="BR166" s="41"/>
      <c r="BS166" s="41"/>
      <c r="BT166" s="41"/>
      <c r="BU166" s="41"/>
      <c r="BV166" s="41"/>
      <c r="BW166" s="41"/>
      <c r="BX166" s="41"/>
      <c r="BY166" s="41"/>
      <c r="BZ166" s="41"/>
      <c r="CA166" s="41"/>
      <c r="CB166" s="41"/>
      <c r="CC166" s="41"/>
      <c r="CD166" s="41"/>
      <c r="CE166" s="41"/>
    </row>
    <row r="167" spans="1:83" x14ac:dyDescent="0.25">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41"/>
      <c r="BM167" s="41"/>
      <c r="BN167" s="41"/>
      <c r="BO167" s="41"/>
      <c r="BP167" s="41"/>
      <c r="BQ167" s="41"/>
      <c r="BR167" s="41"/>
      <c r="BS167" s="41"/>
      <c r="BT167" s="41"/>
      <c r="BU167" s="41"/>
      <c r="BV167" s="41"/>
      <c r="BW167" s="41"/>
      <c r="BX167" s="41"/>
      <c r="BY167" s="41"/>
      <c r="BZ167" s="41"/>
      <c r="CA167" s="41"/>
      <c r="CB167" s="41"/>
      <c r="CC167" s="41"/>
      <c r="CD167" s="41"/>
      <c r="CE167" s="41"/>
    </row>
    <row r="168" spans="1:83" x14ac:dyDescent="0.25">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41"/>
      <c r="BM168" s="41"/>
      <c r="BN168" s="41"/>
      <c r="BO168" s="41"/>
      <c r="BP168" s="41"/>
      <c r="BQ168" s="41"/>
      <c r="BR168" s="41"/>
      <c r="BS168" s="41"/>
      <c r="BT168" s="41"/>
      <c r="BU168" s="41"/>
      <c r="BV168" s="41"/>
      <c r="BW168" s="41"/>
      <c r="BX168" s="41"/>
      <c r="BY168" s="41"/>
      <c r="BZ168" s="41"/>
      <c r="CA168" s="41"/>
      <c r="CB168" s="41"/>
      <c r="CC168" s="41"/>
      <c r="CD168" s="41"/>
      <c r="CE168" s="41"/>
    </row>
    <row r="169" spans="1:83" x14ac:dyDescent="0.25">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41"/>
      <c r="BM169" s="41"/>
      <c r="BN169" s="41"/>
      <c r="BO169" s="41"/>
      <c r="BP169" s="41"/>
      <c r="BQ169" s="41"/>
      <c r="BR169" s="41"/>
      <c r="BS169" s="41"/>
      <c r="BT169" s="41"/>
      <c r="BU169" s="41"/>
      <c r="BV169" s="41"/>
      <c r="BW169" s="41"/>
      <c r="BX169" s="41"/>
      <c r="BY169" s="41"/>
      <c r="BZ169" s="41"/>
      <c r="CA169" s="41"/>
      <c r="CB169" s="41"/>
      <c r="CC169" s="41"/>
      <c r="CD169" s="41"/>
      <c r="CE169" s="41"/>
    </row>
    <row r="170" spans="1:83" x14ac:dyDescent="0.25">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41"/>
      <c r="BM170" s="41"/>
      <c r="BN170" s="41"/>
      <c r="BO170" s="41"/>
      <c r="BP170" s="41"/>
      <c r="BQ170" s="41"/>
      <c r="BR170" s="41"/>
      <c r="BS170" s="41"/>
      <c r="BT170" s="41"/>
      <c r="BU170" s="41"/>
      <c r="BV170" s="41"/>
      <c r="BW170" s="41"/>
      <c r="BX170" s="41"/>
      <c r="BY170" s="41"/>
      <c r="BZ170" s="41"/>
      <c r="CA170" s="41"/>
      <c r="CB170" s="41"/>
      <c r="CC170" s="41"/>
      <c r="CD170" s="41"/>
      <c r="CE170" s="41"/>
    </row>
    <row r="171" spans="1:83" x14ac:dyDescent="0.25">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1"/>
      <c r="AL171" s="41"/>
      <c r="AM171" s="41"/>
      <c r="AN171" s="41"/>
      <c r="AO171" s="41"/>
      <c r="AP171" s="41"/>
      <c r="AQ171" s="41"/>
      <c r="AR171" s="41"/>
      <c r="AS171" s="41"/>
      <c r="AT171" s="41"/>
      <c r="AU171" s="41"/>
      <c r="AV171" s="41"/>
      <c r="AW171" s="41"/>
      <c r="AX171" s="41"/>
      <c r="AY171" s="41"/>
      <c r="AZ171" s="41"/>
      <c r="BA171" s="41"/>
      <c r="BB171" s="41"/>
      <c r="BC171" s="41"/>
      <c r="BD171" s="41"/>
      <c r="BE171" s="41"/>
      <c r="BF171" s="41"/>
      <c r="BG171" s="41"/>
      <c r="BH171" s="41"/>
      <c r="BI171" s="41"/>
      <c r="BJ171" s="41"/>
      <c r="BK171" s="41"/>
      <c r="BL171" s="41"/>
      <c r="BM171" s="41"/>
      <c r="BN171" s="41"/>
      <c r="BO171" s="41"/>
      <c r="BP171" s="41"/>
      <c r="BQ171" s="41"/>
      <c r="BR171" s="41"/>
      <c r="BS171" s="41"/>
      <c r="BT171" s="41"/>
      <c r="BU171" s="41"/>
      <c r="BV171" s="41"/>
      <c r="BW171" s="41"/>
      <c r="BX171" s="41"/>
      <c r="BY171" s="41"/>
      <c r="BZ171" s="41"/>
      <c r="CA171" s="41"/>
      <c r="CB171" s="41"/>
      <c r="CC171" s="41"/>
      <c r="CD171" s="41"/>
      <c r="CE171" s="41"/>
    </row>
    <row r="172" spans="1:83" x14ac:dyDescent="0.25">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c r="AS172" s="41"/>
      <c r="AT172" s="41"/>
      <c r="AU172" s="41"/>
      <c r="AV172" s="41"/>
      <c r="AW172" s="41"/>
      <c r="AX172" s="41"/>
      <c r="AY172" s="41"/>
      <c r="AZ172" s="41"/>
      <c r="BA172" s="41"/>
      <c r="BB172" s="41"/>
      <c r="BC172" s="41"/>
      <c r="BD172" s="41"/>
      <c r="BE172" s="41"/>
      <c r="BF172" s="41"/>
      <c r="BG172" s="41"/>
      <c r="BH172" s="41"/>
      <c r="BI172" s="41"/>
      <c r="BJ172" s="41"/>
      <c r="BK172" s="41"/>
      <c r="BL172" s="41"/>
      <c r="BM172" s="41"/>
      <c r="BN172" s="41"/>
      <c r="BO172" s="41"/>
      <c r="BP172" s="41"/>
      <c r="BQ172" s="41"/>
      <c r="BR172" s="41"/>
      <c r="BS172" s="41"/>
      <c r="BT172" s="41"/>
      <c r="BU172" s="41"/>
      <c r="BV172" s="41"/>
      <c r="BW172" s="41"/>
      <c r="BX172" s="41"/>
      <c r="BY172" s="41"/>
      <c r="BZ172" s="41"/>
      <c r="CA172" s="41"/>
      <c r="CB172" s="41"/>
      <c r="CC172" s="41"/>
      <c r="CD172" s="41"/>
      <c r="CE172" s="41"/>
    </row>
    <row r="173" spans="1:83" x14ac:dyDescent="0.25">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c r="AS173" s="41"/>
      <c r="AT173" s="41"/>
      <c r="AU173" s="41"/>
      <c r="AV173" s="41"/>
      <c r="AW173" s="41"/>
      <c r="AX173" s="41"/>
      <c r="AY173" s="41"/>
      <c r="AZ173" s="41"/>
      <c r="BA173" s="41"/>
      <c r="BB173" s="41"/>
      <c r="BC173" s="41"/>
      <c r="BD173" s="41"/>
      <c r="BE173" s="41"/>
      <c r="BF173" s="41"/>
      <c r="BG173" s="41"/>
      <c r="BH173" s="41"/>
      <c r="BI173" s="41"/>
      <c r="BJ173" s="41"/>
      <c r="BK173" s="41"/>
      <c r="BL173" s="41"/>
      <c r="BM173" s="41"/>
      <c r="BN173" s="41"/>
      <c r="BO173" s="41"/>
      <c r="BP173" s="41"/>
      <c r="BQ173" s="41"/>
      <c r="BR173" s="41"/>
      <c r="BS173" s="41"/>
      <c r="BT173" s="41"/>
      <c r="BU173" s="41"/>
      <c r="BV173" s="41"/>
      <c r="BW173" s="41"/>
      <c r="BX173" s="41"/>
      <c r="BY173" s="41"/>
      <c r="BZ173" s="41"/>
      <c r="CA173" s="41"/>
      <c r="CB173" s="41"/>
      <c r="CC173" s="41"/>
      <c r="CD173" s="41"/>
      <c r="CE173" s="41"/>
    </row>
    <row r="174" spans="1:83" x14ac:dyDescent="0.25">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c r="AS174" s="41"/>
      <c r="AT174" s="41"/>
      <c r="AU174" s="41"/>
      <c r="AV174" s="41"/>
      <c r="AW174" s="41"/>
      <c r="AX174" s="41"/>
      <c r="AY174" s="41"/>
      <c r="AZ174" s="41"/>
      <c r="BA174" s="41"/>
      <c r="BB174" s="41"/>
      <c r="BC174" s="41"/>
      <c r="BD174" s="41"/>
      <c r="BE174" s="41"/>
      <c r="BF174" s="41"/>
      <c r="BG174" s="41"/>
      <c r="BH174" s="41"/>
      <c r="BI174" s="41"/>
      <c r="BJ174" s="41"/>
      <c r="BK174" s="41"/>
      <c r="BL174" s="41"/>
      <c r="BM174" s="41"/>
      <c r="BN174" s="41"/>
      <c r="BO174" s="41"/>
      <c r="BP174" s="41"/>
      <c r="BQ174" s="41"/>
      <c r="BR174" s="41"/>
      <c r="BS174" s="41"/>
      <c r="BT174" s="41"/>
      <c r="BU174" s="41"/>
      <c r="BV174" s="41"/>
      <c r="BW174" s="41"/>
      <c r="BX174" s="41"/>
      <c r="BY174" s="41"/>
      <c r="BZ174" s="41"/>
      <c r="CA174" s="41"/>
      <c r="CB174" s="41"/>
      <c r="CC174" s="41"/>
      <c r="CD174" s="41"/>
      <c r="CE174" s="41"/>
    </row>
    <row r="175" spans="1:83" x14ac:dyDescent="0.25">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c r="AS175" s="41"/>
      <c r="AT175" s="41"/>
      <c r="AU175" s="41"/>
      <c r="AV175" s="41"/>
      <c r="AW175" s="41"/>
      <c r="AX175" s="41"/>
      <c r="AY175" s="41"/>
      <c r="AZ175" s="41"/>
      <c r="BA175" s="41"/>
      <c r="BB175" s="41"/>
      <c r="BC175" s="41"/>
      <c r="BD175" s="41"/>
      <c r="BE175" s="41"/>
      <c r="BF175" s="41"/>
      <c r="BG175" s="41"/>
      <c r="BH175" s="41"/>
      <c r="BI175" s="41"/>
      <c r="BJ175" s="41"/>
      <c r="BK175" s="41"/>
      <c r="BL175" s="41"/>
      <c r="BM175" s="41"/>
      <c r="BN175" s="41"/>
      <c r="BO175" s="41"/>
      <c r="BP175" s="41"/>
      <c r="BQ175" s="41"/>
      <c r="BR175" s="41"/>
      <c r="BS175" s="41"/>
      <c r="BT175" s="41"/>
      <c r="BU175" s="41"/>
      <c r="BV175" s="41"/>
      <c r="BW175" s="41"/>
      <c r="BX175" s="41"/>
      <c r="BY175" s="41"/>
      <c r="BZ175" s="41"/>
      <c r="CA175" s="41"/>
      <c r="CB175" s="41"/>
      <c r="CC175" s="41"/>
      <c r="CD175" s="41"/>
      <c r="CE175" s="41"/>
    </row>
    <row r="176" spans="1:83" x14ac:dyDescent="0.25">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1"/>
      <c r="BB176" s="41"/>
      <c r="BC176" s="41"/>
      <c r="BD176" s="41"/>
      <c r="BE176" s="41"/>
      <c r="BF176" s="41"/>
      <c r="BG176" s="41"/>
      <c r="BH176" s="41"/>
      <c r="BI176" s="41"/>
      <c r="BJ176" s="41"/>
      <c r="BK176" s="41"/>
      <c r="BL176" s="41"/>
      <c r="BM176" s="41"/>
      <c r="BN176" s="41"/>
      <c r="BO176" s="41"/>
      <c r="BP176" s="41"/>
      <c r="BQ176" s="41"/>
      <c r="BR176" s="41"/>
      <c r="BS176" s="41"/>
      <c r="BT176" s="41"/>
      <c r="BU176" s="41"/>
      <c r="BV176" s="41"/>
      <c r="BW176" s="41"/>
      <c r="BX176" s="41"/>
      <c r="BY176" s="41"/>
      <c r="BZ176" s="41"/>
      <c r="CA176" s="41"/>
      <c r="CB176" s="41"/>
      <c r="CC176" s="41"/>
      <c r="CD176" s="41"/>
      <c r="CE176" s="41"/>
    </row>
    <row r="177" spans="1:83" x14ac:dyDescent="0.25">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c r="AL177" s="41"/>
      <c r="AM177" s="41"/>
      <c r="AN177" s="41"/>
      <c r="AO177" s="41"/>
      <c r="AP177" s="41"/>
      <c r="AQ177" s="41"/>
      <c r="AR177" s="41"/>
      <c r="AS177" s="41"/>
      <c r="AT177" s="41"/>
      <c r="AU177" s="41"/>
      <c r="AV177" s="41"/>
      <c r="AW177" s="41"/>
      <c r="AX177" s="41"/>
      <c r="AY177" s="41"/>
      <c r="AZ177" s="41"/>
      <c r="BA177" s="41"/>
      <c r="BB177" s="41"/>
      <c r="BC177" s="41"/>
      <c r="BD177" s="41"/>
      <c r="BE177" s="41"/>
      <c r="BF177" s="41"/>
      <c r="BG177" s="41"/>
      <c r="BH177" s="41"/>
      <c r="BI177" s="41"/>
      <c r="BJ177" s="41"/>
      <c r="BK177" s="41"/>
      <c r="BL177" s="41"/>
      <c r="BM177" s="41"/>
      <c r="BN177" s="41"/>
      <c r="BO177" s="41"/>
      <c r="BP177" s="41"/>
      <c r="BQ177" s="41"/>
      <c r="BR177" s="41"/>
      <c r="BS177" s="41"/>
      <c r="BT177" s="41"/>
      <c r="BU177" s="41"/>
      <c r="BV177" s="41"/>
      <c r="BW177" s="41"/>
      <c r="BX177" s="41"/>
      <c r="BY177" s="41"/>
      <c r="BZ177" s="41"/>
      <c r="CA177" s="41"/>
      <c r="CB177" s="41"/>
      <c r="CC177" s="41"/>
      <c r="CD177" s="41"/>
      <c r="CE177" s="41"/>
    </row>
    <row r="178" spans="1:83" x14ac:dyDescent="0.25">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c r="AK178" s="41"/>
      <c r="AL178" s="41"/>
      <c r="AM178" s="41"/>
      <c r="AN178" s="41"/>
      <c r="AO178" s="41"/>
      <c r="AP178" s="41"/>
      <c r="AQ178" s="41"/>
      <c r="AR178" s="41"/>
      <c r="AS178" s="41"/>
      <c r="AT178" s="41"/>
      <c r="AU178" s="41"/>
      <c r="AV178" s="41"/>
      <c r="AW178" s="41"/>
      <c r="AX178" s="41"/>
      <c r="AY178" s="41"/>
      <c r="AZ178" s="41"/>
      <c r="BA178" s="41"/>
      <c r="BB178" s="41"/>
      <c r="BC178" s="41"/>
      <c r="BD178" s="41"/>
      <c r="BE178" s="41"/>
      <c r="BF178" s="41"/>
      <c r="BG178" s="41"/>
      <c r="BH178" s="41"/>
      <c r="BI178" s="41"/>
      <c r="BJ178" s="41"/>
      <c r="BK178" s="41"/>
      <c r="BL178" s="41"/>
      <c r="BM178" s="41"/>
      <c r="BN178" s="41"/>
      <c r="BO178" s="41"/>
      <c r="BP178" s="41"/>
      <c r="BQ178" s="41"/>
      <c r="BR178" s="41"/>
      <c r="BS178" s="41"/>
      <c r="BT178" s="41"/>
      <c r="BU178" s="41"/>
      <c r="BV178" s="41"/>
      <c r="BW178" s="41"/>
      <c r="BX178" s="41"/>
      <c r="BY178" s="41"/>
      <c r="BZ178" s="41"/>
      <c r="CA178" s="41"/>
      <c r="CB178" s="41"/>
      <c r="CC178" s="41"/>
      <c r="CD178" s="41"/>
      <c r="CE178" s="41"/>
    </row>
    <row r="179" spans="1:83" x14ac:dyDescent="0.25">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c r="AK179" s="41"/>
      <c r="AL179" s="41"/>
      <c r="AM179" s="41"/>
      <c r="AN179" s="41"/>
      <c r="AO179" s="41"/>
      <c r="AP179" s="41"/>
      <c r="AQ179" s="41"/>
      <c r="AR179" s="41"/>
      <c r="AS179" s="41"/>
      <c r="AT179" s="41"/>
      <c r="AU179" s="41"/>
      <c r="AV179" s="41"/>
      <c r="AW179" s="41"/>
      <c r="AX179" s="41"/>
      <c r="AY179" s="41"/>
      <c r="AZ179" s="41"/>
      <c r="BA179" s="41"/>
      <c r="BB179" s="41"/>
      <c r="BC179" s="41"/>
      <c r="BD179" s="41"/>
      <c r="BE179" s="41"/>
      <c r="BF179" s="41"/>
      <c r="BG179" s="41"/>
      <c r="BH179" s="41"/>
      <c r="BI179" s="41"/>
      <c r="BJ179" s="41"/>
      <c r="BK179" s="41"/>
      <c r="BL179" s="41"/>
      <c r="BM179" s="41"/>
      <c r="BN179" s="41"/>
      <c r="BO179" s="41"/>
      <c r="BP179" s="41"/>
      <c r="BQ179" s="41"/>
      <c r="BR179" s="41"/>
      <c r="BS179" s="41"/>
      <c r="BT179" s="41"/>
      <c r="BU179" s="41"/>
      <c r="BV179" s="41"/>
      <c r="BW179" s="41"/>
      <c r="BX179" s="41"/>
      <c r="BY179" s="41"/>
      <c r="BZ179" s="41"/>
      <c r="CA179" s="41"/>
      <c r="CB179" s="41"/>
      <c r="CC179" s="41"/>
      <c r="CD179" s="41"/>
      <c r="CE179" s="41"/>
    </row>
    <row r="180" spans="1:83" x14ac:dyDescent="0.25">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c r="AK180" s="41"/>
      <c r="AL180" s="41"/>
      <c r="AM180" s="41"/>
      <c r="AN180" s="41"/>
      <c r="AO180" s="41"/>
      <c r="AP180" s="41"/>
      <c r="AQ180" s="41"/>
      <c r="AR180" s="41"/>
      <c r="AS180" s="41"/>
      <c r="AT180" s="41"/>
      <c r="AU180" s="41"/>
      <c r="AV180" s="41"/>
      <c r="AW180" s="41"/>
      <c r="AX180" s="41"/>
      <c r="AY180" s="41"/>
      <c r="AZ180" s="41"/>
      <c r="BA180" s="41"/>
      <c r="BB180" s="41"/>
      <c r="BC180" s="41"/>
      <c r="BD180" s="41"/>
      <c r="BE180" s="41"/>
      <c r="BF180" s="41"/>
      <c r="BG180" s="41"/>
      <c r="BH180" s="41"/>
      <c r="BI180" s="41"/>
      <c r="BJ180" s="41"/>
      <c r="BK180" s="41"/>
      <c r="BL180" s="41"/>
      <c r="BM180" s="41"/>
      <c r="BN180" s="41"/>
      <c r="BO180" s="41"/>
      <c r="BP180" s="41"/>
      <c r="BQ180" s="41"/>
      <c r="BR180" s="41"/>
      <c r="BS180" s="41"/>
      <c r="BT180" s="41"/>
      <c r="BU180" s="41"/>
      <c r="BV180" s="41"/>
      <c r="BW180" s="41"/>
      <c r="BX180" s="41"/>
      <c r="BY180" s="41"/>
      <c r="BZ180" s="41"/>
      <c r="CA180" s="41"/>
      <c r="CB180" s="41"/>
      <c r="CC180" s="41"/>
      <c r="CD180" s="41"/>
      <c r="CE180" s="41"/>
    </row>
    <row r="181" spans="1:83" x14ac:dyDescent="0.25">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AL181" s="41"/>
      <c r="AM181" s="41"/>
      <c r="AN181" s="41"/>
      <c r="AO181" s="41"/>
      <c r="AP181" s="41"/>
      <c r="AQ181" s="41"/>
      <c r="AR181" s="41"/>
      <c r="AS181" s="41"/>
      <c r="AT181" s="41"/>
      <c r="AU181" s="41"/>
      <c r="AV181" s="41"/>
      <c r="AW181" s="41"/>
      <c r="AX181" s="41"/>
      <c r="AY181" s="41"/>
      <c r="AZ181" s="41"/>
      <c r="BA181" s="41"/>
      <c r="BB181" s="41"/>
      <c r="BC181" s="41"/>
      <c r="BD181" s="41"/>
      <c r="BE181" s="41"/>
      <c r="BF181" s="41"/>
      <c r="BG181" s="41"/>
      <c r="BH181" s="41"/>
      <c r="BI181" s="41"/>
      <c r="BJ181" s="41"/>
      <c r="BK181" s="41"/>
      <c r="BL181" s="41"/>
      <c r="BM181" s="41"/>
      <c r="BN181" s="41"/>
      <c r="BO181" s="41"/>
      <c r="BP181" s="41"/>
      <c r="BQ181" s="41"/>
      <c r="BR181" s="41"/>
      <c r="BS181" s="41"/>
      <c r="BT181" s="41"/>
      <c r="BU181" s="41"/>
      <c r="BV181" s="41"/>
      <c r="BW181" s="41"/>
      <c r="BX181" s="41"/>
      <c r="BY181" s="41"/>
      <c r="BZ181" s="41"/>
      <c r="CA181" s="41"/>
      <c r="CB181" s="41"/>
      <c r="CC181" s="41"/>
      <c r="CD181" s="41"/>
      <c r="CE181" s="41"/>
    </row>
    <row r="182" spans="1:83" x14ac:dyDescent="0.25">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c r="BB182" s="41"/>
      <c r="BC182" s="41"/>
      <c r="BD182" s="41"/>
      <c r="BE182" s="41"/>
      <c r="BF182" s="41"/>
      <c r="BG182" s="41"/>
      <c r="BH182" s="41"/>
      <c r="BI182" s="41"/>
      <c r="BJ182" s="41"/>
      <c r="BK182" s="41"/>
      <c r="BL182" s="41"/>
      <c r="BM182" s="41"/>
      <c r="BN182" s="41"/>
      <c r="BO182" s="41"/>
      <c r="BP182" s="41"/>
      <c r="BQ182" s="41"/>
      <c r="BR182" s="41"/>
      <c r="BS182" s="41"/>
      <c r="BT182" s="41"/>
      <c r="BU182" s="41"/>
      <c r="BV182" s="41"/>
      <c r="BW182" s="41"/>
      <c r="BX182" s="41"/>
      <c r="BY182" s="41"/>
      <c r="BZ182" s="41"/>
      <c r="CA182" s="41"/>
      <c r="CB182" s="41"/>
      <c r="CC182" s="41"/>
      <c r="CD182" s="41"/>
      <c r="CE182" s="41"/>
    </row>
    <row r="183" spans="1:83" x14ac:dyDescent="0.25">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c r="AK183" s="41"/>
      <c r="AL183" s="41"/>
      <c r="AM183" s="41"/>
      <c r="AN183" s="41"/>
      <c r="AO183" s="41"/>
      <c r="AP183" s="41"/>
      <c r="AQ183" s="41"/>
      <c r="AR183" s="41"/>
      <c r="AS183" s="41"/>
      <c r="AT183" s="41"/>
      <c r="AU183" s="41"/>
      <c r="AV183" s="41"/>
      <c r="AW183" s="41"/>
      <c r="AX183" s="41"/>
      <c r="AY183" s="41"/>
      <c r="AZ183" s="41"/>
      <c r="BA183" s="41"/>
      <c r="BB183" s="41"/>
      <c r="BC183" s="41"/>
      <c r="BD183" s="41"/>
      <c r="BE183" s="41"/>
      <c r="BF183" s="41"/>
      <c r="BG183" s="41"/>
      <c r="BH183" s="41"/>
      <c r="BI183" s="41"/>
      <c r="BJ183" s="41"/>
      <c r="BK183" s="41"/>
      <c r="BL183" s="41"/>
      <c r="BM183" s="41"/>
      <c r="BN183" s="41"/>
      <c r="BO183" s="41"/>
      <c r="BP183" s="41"/>
      <c r="BQ183" s="41"/>
      <c r="BR183" s="41"/>
      <c r="BS183" s="41"/>
      <c r="BT183" s="41"/>
      <c r="BU183" s="41"/>
      <c r="BV183" s="41"/>
      <c r="BW183" s="41"/>
      <c r="BX183" s="41"/>
      <c r="BY183" s="41"/>
      <c r="BZ183" s="41"/>
      <c r="CA183" s="41"/>
      <c r="CB183" s="41"/>
      <c r="CC183" s="41"/>
      <c r="CD183" s="41"/>
      <c r="CE183" s="41"/>
    </row>
    <row r="184" spans="1:83" x14ac:dyDescent="0.25">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c r="AL184" s="41"/>
      <c r="AM184" s="41"/>
      <c r="AN184" s="41"/>
      <c r="AO184" s="41"/>
      <c r="AP184" s="41"/>
      <c r="AQ184" s="41"/>
      <c r="AR184" s="41"/>
      <c r="AS184" s="41"/>
      <c r="AT184" s="41"/>
      <c r="AU184" s="41"/>
      <c r="AV184" s="41"/>
      <c r="AW184" s="41"/>
      <c r="AX184" s="41"/>
      <c r="AY184" s="41"/>
      <c r="AZ184" s="41"/>
      <c r="BA184" s="41"/>
      <c r="BB184" s="41"/>
      <c r="BC184" s="41"/>
      <c r="BD184" s="41"/>
      <c r="BE184" s="41"/>
      <c r="BF184" s="41"/>
      <c r="BG184" s="41"/>
      <c r="BH184" s="41"/>
      <c r="BI184" s="41"/>
      <c r="BJ184" s="41"/>
      <c r="BK184" s="41"/>
      <c r="BL184" s="41"/>
      <c r="BM184" s="41"/>
      <c r="BN184" s="41"/>
      <c r="BO184" s="41"/>
      <c r="BP184" s="41"/>
      <c r="BQ184" s="41"/>
      <c r="BR184" s="41"/>
      <c r="BS184" s="41"/>
      <c r="BT184" s="41"/>
      <c r="BU184" s="41"/>
      <c r="BV184" s="41"/>
      <c r="BW184" s="41"/>
      <c r="BX184" s="41"/>
      <c r="BY184" s="41"/>
      <c r="BZ184" s="41"/>
      <c r="CA184" s="41"/>
      <c r="CB184" s="41"/>
      <c r="CC184" s="41"/>
      <c r="CD184" s="41"/>
      <c r="CE184" s="41"/>
    </row>
    <row r="185" spans="1:83" x14ac:dyDescent="0.25">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c r="AK185" s="41"/>
      <c r="AL185" s="41"/>
      <c r="AM185" s="41"/>
      <c r="AN185" s="41"/>
      <c r="AO185" s="41"/>
      <c r="AP185" s="41"/>
      <c r="AQ185" s="41"/>
      <c r="AR185" s="41"/>
      <c r="AS185" s="41"/>
      <c r="AT185" s="41"/>
      <c r="AU185" s="41"/>
      <c r="AV185" s="41"/>
      <c r="AW185" s="41"/>
      <c r="AX185" s="41"/>
      <c r="AY185" s="41"/>
      <c r="AZ185" s="41"/>
      <c r="BA185" s="41"/>
      <c r="BB185" s="41"/>
      <c r="BC185" s="41"/>
      <c r="BD185" s="41"/>
      <c r="BE185" s="41"/>
      <c r="BF185" s="41"/>
      <c r="BG185" s="41"/>
      <c r="BH185" s="41"/>
      <c r="BI185" s="41"/>
      <c r="BJ185" s="41"/>
      <c r="BK185" s="41"/>
      <c r="BL185" s="41"/>
      <c r="BM185" s="41"/>
      <c r="BN185" s="41"/>
      <c r="BO185" s="41"/>
      <c r="BP185" s="41"/>
      <c r="BQ185" s="41"/>
      <c r="BR185" s="41"/>
      <c r="BS185" s="41"/>
      <c r="BT185" s="41"/>
      <c r="BU185" s="41"/>
      <c r="BV185" s="41"/>
      <c r="BW185" s="41"/>
      <c r="BX185" s="41"/>
      <c r="BY185" s="41"/>
      <c r="BZ185" s="41"/>
      <c r="CA185" s="41"/>
      <c r="CB185" s="41"/>
      <c r="CC185" s="41"/>
      <c r="CD185" s="41"/>
      <c r="CE185" s="41"/>
    </row>
    <row r="186" spans="1:83" x14ac:dyDescent="0.25">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c r="AK186" s="41"/>
      <c r="AL186" s="41"/>
      <c r="AM186" s="41"/>
      <c r="AN186" s="41"/>
      <c r="AO186" s="41"/>
      <c r="AP186" s="41"/>
      <c r="AQ186" s="41"/>
      <c r="AR186" s="41"/>
      <c r="AS186" s="41"/>
      <c r="AT186" s="41"/>
      <c r="AU186" s="41"/>
      <c r="AV186" s="41"/>
      <c r="AW186" s="41"/>
      <c r="AX186" s="41"/>
      <c r="AY186" s="41"/>
      <c r="AZ186" s="41"/>
      <c r="BA186" s="41"/>
      <c r="BB186" s="41"/>
      <c r="BC186" s="41"/>
      <c r="BD186" s="41"/>
      <c r="BE186" s="41"/>
      <c r="BF186" s="41"/>
      <c r="BG186" s="41"/>
      <c r="BH186" s="41"/>
      <c r="BI186" s="41"/>
      <c r="BJ186" s="41"/>
      <c r="BK186" s="41"/>
      <c r="BL186" s="41"/>
      <c r="BM186" s="41"/>
      <c r="BN186" s="41"/>
      <c r="BO186" s="41"/>
      <c r="BP186" s="41"/>
      <c r="BQ186" s="41"/>
      <c r="BR186" s="41"/>
      <c r="BS186" s="41"/>
      <c r="BT186" s="41"/>
      <c r="BU186" s="41"/>
      <c r="BV186" s="41"/>
      <c r="BW186" s="41"/>
      <c r="BX186" s="41"/>
      <c r="BY186" s="41"/>
      <c r="BZ186" s="41"/>
      <c r="CA186" s="41"/>
      <c r="CB186" s="41"/>
      <c r="CC186" s="41"/>
      <c r="CD186" s="41"/>
      <c r="CE186" s="41"/>
    </row>
    <row r="187" spans="1:83" x14ac:dyDescent="0.25">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c r="BJ187" s="41"/>
      <c r="BK187" s="41"/>
      <c r="BL187" s="41"/>
      <c r="BM187" s="41"/>
      <c r="BN187" s="41"/>
      <c r="BO187" s="41"/>
      <c r="BP187" s="41"/>
      <c r="BQ187" s="41"/>
      <c r="BR187" s="41"/>
      <c r="BS187" s="41"/>
      <c r="BT187" s="41"/>
      <c r="BU187" s="41"/>
      <c r="BV187" s="41"/>
      <c r="BW187" s="41"/>
      <c r="BX187" s="41"/>
      <c r="BY187" s="41"/>
      <c r="BZ187" s="41"/>
      <c r="CA187" s="41"/>
      <c r="CB187" s="41"/>
      <c r="CC187" s="41"/>
      <c r="CD187" s="41"/>
      <c r="CE187" s="41"/>
    </row>
    <row r="188" spans="1:83" x14ac:dyDescent="0.25">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c r="BJ188" s="41"/>
      <c r="BK188" s="41"/>
      <c r="BL188" s="41"/>
      <c r="BM188" s="41"/>
      <c r="BN188" s="41"/>
      <c r="BO188" s="41"/>
      <c r="BP188" s="41"/>
      <c r="BQ188" s="41"/>
      <c r="BR188" s="41"/>
      <c r="BS188" s="41"/>
      <c r="BT188" s="41"/>
      <c r="BU188" s="41"/>
      <c r="BV188" s="41"/>
      <c r="BW188" s="41"/>
      <c r="BX188" s="41"/>
      <c r="BY188" s="41"/>
      <c r="BZ188" s="41"/>
      <c r="CA188" s="41"/>
      <c r="CB188" s="41"/>
      <c r="CC188" s="41"/>
      <c r="CD188" s="41"/>
      <c r="CE188" s="41"/>
    </row>
    <row r="189" spans="1:83" x14ac:dyDescent="0.25">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c r="BJ189" s="41"/>
      <c r="BK189" s="41"/>
      <c r="BL189" s="41"/>
      <c r="BM189" s="41"/>
      <c r="BN189" s="41"/>
      <c r="BO189" s="41"/>
      <c r="BP189" s="41"/>
      <c r="BQ189" s="41"/>
      <c r="BR189" s="41"/>
      <c r="BS189" s="41"/>
      <c r="BT189" s="41"/>
      <c r="BU189" s="41"/>
      <c r="BV189" s="41"/>
      <c r="BW189" s="41"/>
      <c r="BX189" s="41"/>
      <c r="BY189" s="41"/>
      <c r="BZ189" s="41"/>
      <c r="CA189" s="41"/>
      <c r="CB189" s="41"/>
      <c r="CC189" s="41"/>
      <c r="CD189" s="41"/>
      <c r="CE189" s="41"/>
    </row>
    <row r="190" spans="1:83" x14ac:dyDescent="0.25">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c r="AY190" s="41"/>
      <c r="AZ190" s="41"/>
      <c r="BA190" s="41"/>
      <c r="BB190" s="41"/>
      <c r="BC190" s="41"/>
      <c r="BD190" s="41"/>
      <c r="BE190" s="41"/>
      <c r="BF190" s="41"/>
      <c r="BG190" s="41"/>
      <c r="BH190" s="41"/>
      <c r="BI190" s="41"/>
      <c r="BJ190" s="41"/>
      <c r="BK190" s="41"/>
      <c r="BL190" s="41"/>
      <c r="BM190" s="41"/>
      <c r="BN190" s="41"/>
      <c r="BO190" s="41"/>
      <c r="BP190" s="41"/>
      <c r="BQ190" s="41"/>
      <c r="BR190" s="41"/>
      <c r="BS190" s="41"/>
      <c r="BT190" s="41"/>
      <c r="BU190" s="41"/>
      <c r="BV190" s="41"/>
      <c r="BW190" s="41"/>
      <c r="BX190" s="41"/>
      <c r="BY190" s="41"/>
      <c r="BZ190" s="41"/>
      <c r="CA190" s="41"/>
      <c r="CB190" s="41"/>
      <c r="CC190" s="41"/>
      <c r="CD190" s="41"/>
      <c r="CE190" s="41"/>
    </row>
    <row r="191" spans="1:83" x14ac:dyDescent="0.25">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41"/>
      <c r="AQ191" s="41"/>
      <c r="AR191" s="41"/>
      <c r="AS191" s="41"/>
      <c r="AT191" s="41"/>
      <c r="AU191" s="41"/>
      <c r="AV191" s="41"/>
      <c r="AW191" s="41"/>
      <c r="AX191" s="41"/>
      <c r="AY191" s="41"/>
      <c r="AZ191" s="41"/>
      <c r="BA191" s="41"/>
      <c r="BB191" s="41"/>
      <c r="BC191" s="41"/>
      <c r="BD191" s="41"/>
      <c r="BE191" s="41"/>
      <c r="BF191" s="41"/>
      <c r="BG191" s="41"/>
      <c r="BH191" s="41"/>
      <c r="BI191" s="41"/>
      <c r="BJ191" s="41"/>
      <c r="BK191" s="41"/>
      <c r="BL191" s="41"/>
      <c r="BM191" s="41"/>
      <c r="BN191" s="41"/>
      <c r="BO191" s="41"/>
      <c r="BP191" s="41"/>
      <c r="BQ191" s="41"/>
      <c r="BR191" s="41"/>
      <c r="BS191" s="41"/>
      <c r="BT191" s="41"/>
      <c r="BU191" s="41"/>
      <c r="BV191" s="41"/>
      <c r="BW191" s="41"/>
      <c r="BX191" s="41"/>
      <c r="BY191" s="41"/>
      <c r="BZ191" s="41"/>
      <c r="CA191" s="41"/>
      <c r="CB191" s="41"/>
      <c r="CC191" s="41"/>
      <c r="CD191" s="41"/>
      <c r="CE191" s="41"/>
    </row>
    <row r="192" spans="1:83" x14ac:dyDescent="0.25">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41"/>
      <c r="AK192" s="41"/>
      <c r="AL192" s="41"/>
      <c r="AM192" s="41"/>
      <c r="AN192" s="41"/>
      <c r="AO192" s="41"/>
      <c r="AP192" s="41"/>
      <c r="AQ192" s="41"/>
      <c r="AR192" s="41"/>
      <c r="AS192" s="41"/>
      <c r="AT192" s="41"/>
      <c r="AU192" s="41"/>
      <c r="AV192" s="41"/>
      <c r="AW192" s="41"/>
      <c r="AX192" s="41"/>
      <c r="AY192" s="41"/>
      <c r="AZ192" s="41"/>
      <c r="BA192" s="41"/>
      <c r="BB192" s="41"/>
      <c r="BC192" s="41"/>
      <c r="BD192" s="41"/>
      <c r="BE192" s="41"/>
      <c r="BF192" s="41"/>
      <c r="BG192" s="41"/>
      <c r="BH192" s="41"/>
      <c r="BI192" s="41"/>
      <c r="BJ192" s="41"/>
      <c r="BK192" s="41"/>
      <c r="BL192" s="41"/>
      <c r="BM192" s="41"/>
      <c r="BN192" s="41"/>
      <c r="BO192" s="41"/>
      <c r="BP192" s="41"/>
      <c r="BQ192" s="41"/>
      <c r="BR192" s="41"/>
      <c r="BS192" s="41"/>
      <c r="BT192" s="41"/>
      <c r="BU192" s="41"/>
      <c r="BV192" s="41"/>
      <c r="BW192" s="41"/>
      <c r="BX192" s="41"/>
      <c r="BY192" s="41"/>
      <c r="BZ192" s="41"/>
      <c r="CA192" s="41"/>
      <c r="CB192" s="41"/>
      <c r="CC192" s="41"/>
      <c r="CD192" s="41"/>
      <c r="CE192" s="41"/>
    </row>
    <row r="193" spans="2:83" x14ac:dyDescent="0.25">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c r="AY193" s="41"/>
      <c r="AZ193" s="41"/>
      <c r="BA193" s="41"/>
      <c r="BB193" s="41"/>
      <c r="BC193" s="41"/>
      <c r="BD193" s="41"/>
      <c r="BE193" s="41"/>
      <c r="BF193" s="41"/>
      <c r="BG193" s="41"/>
      <c r="BH193" s="41"/>
      <c r="BI193" s="41"/>
      <c r="BJ193" s="41"/>
      <c r="BK193" s="41"/>
      <c r="BL193" s="41"/>
      <c r="BM193" s="41"/>
      <c r="BN193" s="41"/>
      <c r="BO193" s="41"/>
      <c r="BP193" s="41"/>
      <c r="BQ193" s="41"/>
      <c r="BR193" s="41"/>
      <c r="BS193" s="41"/>
      <c r="BT193" s="41"/>
      <c r="BU193" s="41"/>
      <c r="BV193" s="41"/>
      <c r="BW193" s="41"/>
      <c r="BX193" s="41"/>
      <c r="BY193" s="41"/>
      <c r="BZ193" s="41"/>
      <c r="CA193" s="41"/>
      <c r="CB193" s="41"/>
      <c r="CC193" s="41"/>
      <c r="CD193" s="41"/>
      <c r="CE193" s="41"/>
    </row>
    <row r="194" spans="2:83" x14ac:dyDescent="0.25">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c r="AT194" s="41"/>
      <c r="AU194" s="41"/>
      <c r="AV194" s="41"/>
      <c r="AW194" s="41"/>
      <c r="AX194" s="41"/>
      <c r="AY194" s="41"/>
      <c r="AZ194" s="41"/>
      <c r="BA194" s="41"/>
      <c r="BB194" s="41"/>
      <c r="BC194" s="41"/>
      <c r="BD194" s="41"/>
      <c r="BE194" s="41"/>
      <c r="BF194" s="41"/>
      <c r="BG194" s="41"/>
      <c r="BH194" s="41"/>
      <c r="BI194" s="41"/>
      <c r="BJ194" s="41"/>
      <c r="BK194" s="41"/>
      <c r="BL194" s="41"/>
      <c r="BM194" s="41"/>
      <c r="BN194" s="41"/>
      <c r="BO194" s="41"/>
      <c r="BP194" s="41"/>
      <c r="BQ194" s="41"/>
      <c r="BR194" s="41"/>
      <c r="BS194" s="41"/>
      <c r="BT194" s="41"/>
      <c r="BU194" s="41"/>
      <c r="BV194" s="41"/>
      <c r="BW194" s="41"/>
      <c r="BX194" s="41"/>
      <c r="BY194" s="41"/>
      <c r="BZ194" s="41"/>
      <c r="CA194" s="41"/>
      <c r="CB194" s="41"/>
      <c r="CC194" s="41"/>
      <c r="CD194" s="41"/>
      <c r="CE194" s="41"/>
    </row>
    <row r="195" spans="2:83" x14ac:dyDescent="0.25">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c r="AT195" s="41"/>
      <c r="AU195" s="41"/>
      <c r="AV195" s="41"/>
      <c r="AW195" s="41"/>
      <c r="AX195" s="41"/>
      <c r="AY195" s="41"/>
      <c r="AZ195" s="41"/>
      <c r="BA195" s="41"/>
      <c r="BB195" s="41"/>
      <c r="BC195" s="41"/>
      <c r="BD195" s="41"/>
      <c r="BE195" s="41"/>
      <c r="BF195" s="41"/>
      <c r="BG195" s="41"/>
      <c r="BH195" s="41"/>
      <c r="BI195" s="41"/>
      <c r="BJ195" s="41"/>
      <c r="BK195" s="41"/>
      <c r="BL195" s="41"/>
      <c r="BM195" s="41"/>
      <c r="BN195" s="41"/>
      <c r="BO195" s="41"/>
      <c r="BP195" s="41"/>
      <c r="BQ195" s="41"/>
      <c r="BR195" s="41"/>
      <c r="BS195" s="41"/>
      <c r="BT195" s="41"/>
      <c r="BU195" s="41"/>
      <c r="BV195" s="41"/>
      <c r="BW195" s="41"/>
      <c r="BX195" s="41"/>
      <c r="BY195" s="41"/>
      <c r="BZ195" s="41"/>
      <c r="CA195" s="41"/>
      <c r="CB195" s="41"/>
      <c r="CC195" s="41"/>
      <c r="CD195" s="41"/>
      <c r="CE195" s="41"/>
    </row>
    <row r="196" spans="2:83" x14ac:dyDescent="0.25">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c r="AT196" s="41"/>
      <c r="AU196" s="41"/>
      <c r="AV196" s="41"/>
      <c r="AW196" s="41"/>
      <c r="AX196" s="41"/>
      <c r="AY196" s="41"/>
      <c r="AZ196" s="41"/>
      <c r="BA196" s="41"/>
      <c r="BB196" s="41"/>
      <c r="BC196" s="41"/>
      <c r="BD196" s="41"/>
      <c r="BE196" s="41"/>
      <c r="BF196" s="41"/>
      <c r="BG196" s="41"/>
      <c r="BH196" s="41"/>
      <c r="BI196" s="41"/>
      <c r="BJ196" s="41"/>
      <c r="BK196" s="41"/>
      <c r="BL196" s="41"/>
      <c r="BM196" s="41"/>
      <c r="BN196" s="41"/>
      <c r="BO196" s="41"/>
      <c r="BP196" s="41"/>
      <c r="BQ196" s="41"/>
      <c r="BR196" s="41"/>
      <c r="BS196" s="41"/>
      <c r="BT196" s="41"/>
      <c r="BU196" s="41"/>
      <c r="BV196" s="41"/>
      <c r="BW196" s="41"/>
      <c r="BX196" s="41"/>
      <c r="BY196" s="41"/>
      <c r="BZ196" s="41"/>
      <c r="CA196" s="41"/>
      <c r="CB196" s="41"/>
      <c r="CC196" s="41"/>
      <c r="CD196" s="41"/>
      <c r="CE196" s="41"/>
    </row>
    <row r="197" spans="2:83" x14ac:dyDescent="0.25">
      <c r="B197" s="41"/>
      <c r="C197" s="41"/>
      <c r="D197" s="41"/>
      <c r="E197" s="41"/>
      <c r="F197" s="41"/>
      <c r="G197" s="41"/>
      <c r="H197" s="41"/>
      <c r="I197" s="41"/>
      <c r="BI197" s="41"/>
      <c r="BJ197" s="41"/>
      <c r="BK197" s="41"/>
      <c r="BL197" s="41"/>
      <c r="BM197" s="41"/>
      <c r="BN197" s="41"/>
    </row>
    <row r="198" spans="2:83" x14ac:dyDescent="0.25">
      <c r="B198" s="41"/>
      <c r="C198" s="41"/>
      <c r="D198" s="41"/>
      <c r="E198" s="41"/>
      <c r="F198" s="41"/>
      <c r="G198" s="41"/>
      <c r="H198" s="41"/>
      <c r="I198" s="41"/>
      <c r="BI198" s="41"/>
      <c r="BJ198" s="41"/>
      <c r="BK198" s="41"/>
      <c r="BL198" s="41"/>
      <c r="BM198" s="41"/>
      <c r="BN198" s="41"/>
    </row>
    <row r="199" spans="2:83" x14ac:dyDescent="0.25">
      <c r="B199" s="41"/>
      <c r="C199" s="41"/>
      <c r="D199" s="41"/>
      <c r="E199" s="41"/>
      <c r="F199" s="41"/>
      <c r="G199" s="41"/>
      <c r="H199" s="41"/>
      <c r="I199" s="41"/>
      <c r="BI199" s="41"/>
      <c r="BJ199" s="41"/>
      <c r="BK199" s="41"/>
      <c r="BL199" s="41"/>
      <c r="BM199" s="41"/>
      <c r="BN199" s="41"/>
    </row>
    <row r="200" spans="2:83" x14ac:dyDescent="0.25">
      <c r="B200" s="41"/>
      <c r="C200" s="41"/>
      <c r="D200" s="41"/>
      <c r="E200" s="41"/>
      <c r="F200" s="41"/>
      <c r="G200" s="41"/>
      <c r="H200" s="41"/>
      <c r="I200" s="41"/>
      <c r="BI200" s="41"/>
      <c r="BJ200" s="41"/>
      <c r="BK200" s="41"/>
      <c r="BL200" s="41"/>
      <c r="BM200" s="41"/>
      <c r="BN200" s="41"/>
    </row>
    <row r="201" spans="2:83" x14ac:dyDescent="0.25">
      <c r="BI201" s="41"/>
      <c r="BJ201" s="41"/>
      <c r="BK201" s="41"/>
      <c r="BL201" s="41"/>
      <c r="BM201" s="41"/>
      <c r="BN201" s="41"/>
    </row>
    <row r="202" spans="2:83" x14ac:dyDescent="0.25">
      <c r="BI202" s="41"/>
      <c r="BJ202" s="41"/>
      <c r="BK202" s="41"/>
      <c r="BL202" s="41"/>
      <c r="BM202" s="41"/>
      <c r="BN202" s="41"/>
    </row>
    <row r="203" spans="2:83" x14ac:dyDescent="0.25">
      <c r="BI203" s="41"/>
      <c r="BJ203" s="41"/>
      <c r="BK203" s="41"/>
      <c r="BL203" s="41"/>
      <c r="BM203" s="41"/>
      <c r="BN203" s="41"/>
    </row>
    <row r="204" spans="2:83" x14ac:dyDescent="0.25">
      <c r="BI204" s="41"/>
      <c r="BJ204" s="41"/>
      <c r="BK204" s="41"/>
      <c r="BL204" s="41"/>
      <c r="BM204" s="41"/>
      <c r="BN204" s="41"/>
    </row>
  </sheetData>
  <mergeCells count="1267">
    <mergeCell ref="B6:D105"/>
    <mergeCell ref="J14:K15"/>
    <mergeCell ref="L10:M11"/>
    <mergeCell ref="L12:M13"/>
    <mergeCell ref="J100:K101"/>
    <mergeCell ref="L100:M101"/>
    <mergeCell ref="J104:K105"/>
    <mergeCell ref="L104:M105"/>
    <mergeCell ref="J86:K87"/>
    <mergeCell ref="L86:M87"/>
    <mergeCell ref="J98:K99"/>
    <mergeCell ref="AD104:AE105"/>
    <mergeCell ref="AJ104:AK105"/>
    <mergeCell ref="AL104:AM105"/>
    <mergeCell ref="AJ98:AK99"/>
    <mergeCell ref="AL98:AM99"/>
    <mergeCell ref="AF86:AG87"/>
    <mergeCell ref="AH86:AI87"/>
    <mergeCell ref="AD88:AE89"/>
    <mergeCell ref="AF88:AG89"/>
    <mergeCell ref="AH88:AI89"/>
    <mergeCell ref="AJ88:AK89"/>
    <mergeCell ref="AL88:AM89"/>
    <mergeCell ref="AD90:AE91"/>
    <mergeCell ref="AF90:AG91"/>
    <mergeCell ref="AH90:AI91"/>
    <mergeCell ref="AJ90:AK91"/>
    <mergeCell ref="AL90:AM91"/>
    <mergeCell ref="AD100:AE101"/>
    <mergeCell ref="AJ100:AK101"/>
    <mergeCell ref="AL100:AM101"/>
    <mergeCell ref="AF104:AG105"/>
    <mergeCell ref="B2:I4"/>
    <mergeCell ref="J80:K81"/>
    <mergeCell ref="L80:M81"/>
    <mergeCell ref="J84:K85"/>
    <mergeCell ref="L84:M85"/>
    <mergeCell ref="J66:K67"/>
    <mergeCell ref="L66:M67"/>
    <mergeCell ref="J68:K69"/>
    <mergeCell ref="J70:K71"/>
    <mergeCell ref="J72:K73"/>
    <mergeCell ref="J60:K61"/>
    <mergeCell ref="L60:M61"/>
    <mergeCell ref="J64:K65"/>
    <mergeCell ref="L64:M65"/>
    <mergeCell ref="J2:BG4"/>
    <mergeCell ref="E6:I25"/>
    <mergeCell ref="E26:I45"/>
    <mergeCell ref="J6:K7"/>
    <mergeCell ref="T26:U27"/>
    <mergeCell ref="Z26:AA27"/>
    <mergeCell ref="AB26:AC27"/>
    <mergeCell ref="T28:U29"/>
    <mergeCell ref="Z28:AA29"/>
    <mergeCell ref="AB28:AC29"/>
    <mergeCell ref="T36:U37"/>
    <mergeCell ref="T32:U33"/>
    <mergeCell ref="T30:U31"/>
    <mergeCell ref="J54:K55"/>
    <mergeCell ref="L54:M55"/>
    <mergeCell ref="J48:K49"/>
    <mergeCell ref="J50:K51"/>
    <mergeCell ref="J52:K53"/>
    <mergeCell ref="AH104:AI105"/>
    <mergeCell ref="AD94:AE95"/>
    <mergeCell ref="AF94:AG95"/>
    <mergeCell ref="AF98:AG99"/>
    <mergeCell ref="AF100:AG101"/>
    <mergeCell ref="AH100:AI101"/>
    <mergeCell ref="AL52:AM53"/>
    <mergeCell ref="AF54:AG55"/>
    <mergeCell ref="AJ74:AK75"/>
    <mergeCell ref="AL74:AM75"/>
    <mergeCell ref="AD76:AE77"/>
    <mergeCell ref="AH98:AI99"/>
    <mergeCell ref="T80:U81"/>
    <mergeCell ref="Z80:AA81"/>
    <mergeCell ref="AB80:AC81"/>
    <mergeCell ref="T84:U85"/>
    <mergeCell ref="Z84:AA85"/>
    <mergeCell ref="AB84:AC85"/>
    <mergeCell ref="T66:U67"/>
    <mergeCell ref="Z66:AA67"/>
    <mergeCell ref="AB66:AC67"/>
    <mergeCell ref="T68:U69"/>
    <mergeCell ref="T70:U71"/>
    <mergeCell ref="T72:U73"/>
    <mergeCell ref="V84:W85"/>
    <mergeCell ref="X84:Y85"/>
    <mergeCell ref="AB72:AC73"/>
    <mergeCell ref="AB70:AC71"/>
    <mergeCell ref="V70:W71"/>
    <mergeCell ref="T82:U83"/>
    <mergeCell ref="T86:U87"/>
    <mergeCell ref="T88:U89"/>
    <mergeCell ref="T90:U91"/>
    <mergeCell ref="T98:U99"/>
    <mergeCell ref="AJ58:AK59"/>
    <mergeCell ref="AD84:AE85"/>
    <mergeCell ref="AJ84:AK85"/>
    <mergeCell ref="AL84:AM85"/>
    <mergeCell ref="AD66:AE67"/>
    <mergeCell ref="AJ66:AK67"/>
    <mergeCell ref="AL66:AM67"/>
    <mergeCell ref="AF84:AG85"/>
    <mergeCell ref="AH84:AI85"/>
    <mergeCell ref="AD68:AE69"/>
    <mergeCell ref="AF68:AG69"/>
    <mergeCell ref="AD70:AE71"/>
    <mergeCell ref="AD72:AE73"/>
    <mergeCell ref="AF66:AG67"/>
    <mergeCell ref="AH66:AI67"/>
    <mergeCell ref="AL68:AM69"/>
    <mergeCell ref="AL70:AM71"/>
    <mergeCell ref="AL72:AM73"/>
    <mergeCell ref="AF70:AG71"/>
    <mergeCell ref="AJ76:AK77"/>
    <mergeCell ref="AL76:AM77"/>
    <mergeCell ref="AD78:AE79"/>
    <mergeCell ref="AD86:AE87"/>
    <mergeCell ref="AJ86:AK87"/>
    <mergeCell ref="AL86:AM87"/>
    <mergeCell ref="AD98:AE99"/>
    <mergeCell ref="AD82:AE83"/>
    <mergeCell ref="AJ68:AK69"/>
    <mergeCell ref="AJ70:AK71"/>
    <mergeCell ref="AF78:AG79"/>
    <mergeCell ref="L32:M33"/>
    <mergeCell ref="T34:U35"/>
    <mergeCell ref="Z34:AA35"/>
    <mergeCell ref="J34:K35"/>
    <mergeCell ref="L34:M35"/>
    <mergeCell ref="J32:K33"/>
    <mergeCell ref="J36:K37"/>
    <mergeCell ref="R32:S33"/>
    <mergeCell ref="R34:S35"/>
    <mergeCell ref="R36:S37"/>
    <mergeCell ref="T54:U55"/>
    <mergeCell ref="AB68:AC69"/>
    <mergeCell ref="X66:Y67"/>
    <mergeCell ref="V66:W67"/>
    <mergeCell ref="V68:W69"/>
    <mergeCell ref="AB54:AC55"/>
    <mergeCell ref="T50:U51"/>
    <mergeCell ref="T52:U53"/>
    <mergeCell ref="AB52:AC53"/>
    <mergeCell ref="AB50:AC51"/>
    <mergeCell ref="V48:W49"/>
    <mergeCell ref="N32:O33"/>
    <mergeCell ref="N34:O35"/>
    <mergeCell ref="N36:O37"/>
    <mergeCell ref="L48:M49"/>
    <mergeCell ref="L50:M51"/>
    <mergeCell ref="L52:M53"/>
    <mergeCell ref="N48:O49"/>
    <mergeCell ref="N50:O51"/>
    <mergeCell ref="P50:Q51"/>
    <mergeCell ref="N52:O53"/>
    <mergeCell ref="R48:S49"/>
    <mergeCell ref="BD100:BE101"/>
    <mergeCell ref="BF100:BG101"/>
    <mergeCell ref="AX104:AY105"/>
    <mergeCell ref="BD104:BE105"/>
    <mergeCell ref="BF104:BG105"/>
    <mergeCell ref="AX86:AY87"/>
    <mergeCell ref="BD86:BE87"/>
    <mergeCell ref="BF86:BG87"/>
    <mergeCell ref="AX98:AY99"/>
    <mergeCell ref="BD98:BE99"/>
    <mergeCell ref="BF98:BG99"/>
    <mergeCell ref="AX90:AY91"/>
    <mergeCell ref="AZ90:BA91"/>
    <mergeCell ref="BB90:BC91"/>
    <mergeCell ref="BD90:BE91"/>
    <mergeCell ref="BF90:BG91"/>
    <mergeCell ref="AZ98:BA99"/>
    <mergeCell ref="BB98:BC99"/>
    <mergeCell ref="AZ100:BA101"/>
    <mergeCell ref="BB100:BC101"/>
    <mergeCell ref="AZ104:BA105"/>
    <mergeCell ref="BB104:BC105"/>
    <mergeCell ref="AX100:AY101"/>
    <mergeCell ref="BB102:BC103"/>
    <mergeCell ref="BD88:BE89"/>
    <mergeCell ref="BF88:BG89"/>
    <mergeCell ref="AX94:AY95"/>
    <mergeCell ref="AX88:AY89"/>
    <mergeCell ref="AZ88:BA89"/>
    <mergeCell ref="BB88:BC89"/>
    <mergeCell ref="AX102:AY103"/>
    <mergeCell ref="AZ102:BA103"/>
    <mergeCell ref="BB46:BC47"/>
    <mergeCell ref="AZ68:BA69"/>
    <mergeCell ref="BB68:BC69"/>
    <mergeCell ref="BD68:BE69"/>
    <mergeCell ref="BF68:BG69"/>
    <mergeCell ref="AX70:AY71"/>
    <mergeCell ref="AZ70:BA71"/>
    <mergeCell ref="BB70:BC71"/>
    <mergeCell ref="BD70:BE71"/>
    <mergeCell ref="BF70:BG71"/>
    <mergeCell ref="AZ54:BA55"/>
    <mergeCell ref="BB54:BC55"/>
    <mergeCell ref="AZ60:BA61"/>
    <mergeCell ref="BB60:BC61"/>
    <mergeCell ref="BD54:BE55"/>
    <mergeCell ref="BF54:BG55"/>
    <mergeCell ref="AX62:AY63"/>
    <mergeCell ref="AZ62:BA63"/>
    <mergeCell ref="BD62:BE63"/>
    <mergeCell ref="BF62:BG63"/>
    <mergeCell ref="BB52:BC53"/>
    <mergeCell ref="BD52:BE53"/>
    <mergeCell ref="BF52:BG53"/>
    <mergeCell ref="AZ64:BA65"/>
    <mergeCell ref="BB64:BC65"/>
    <mergeCell ref="AZ20:BA21"/>
    <mergeCell ref="BD82:BE83"/>
    <mergeCell ref="BF82:BG83"/>
    <mergeCell ref="BD78:BE79"/>
    <mergeCell ref="BF78:BG79"/>
    <mergeCell ref="AZ94:BA95"/>
    <mergeCell ref="BB94:BC95"/>
    <mergeCell ref="BD40:BE41"/>
    <mergeCell ref="BF40:BG41"/>
    <mergeCell ref="AX42:AY43"/>
    <mergeCell ref="AZ42:BA43"/>
    <mergeCell ref="BB42:BC43"/>
    <mergeCell ref="BD42:BE43"/>
    <mergeCell ref="BD50:BE51"/>
    <mergeCell ref="BF50:BG51"/>
    <mergeCell ref="AX52:AY53"/>
    <mergeCell ref="AZ52:BA53"/>
    <mergeCell ref="AX66:AY67"/>
    <mergeCell ref="BD66:BE67"/>
    <mergeCell ref="BF66:BG67"/>
    <mergeCell ref="AZ66:BA67"/>
    <mergeCell ref="BB66:BC67"/>
    <mergeCell ref="BD46:BE47"/>
    <mergeCell ref="BF46:BG47"/>
    <mergeCell ref="BF42:BG43"/>
    <mergeCell ref="BD44:BE45"/>
    <mergeCell ref="BF44:BG45"/>
    <mergeCell ref="BD56:BE57"/>
    <mergeCell ref="BF56:BG57"/>
    <mergeCell ref="BD58:BE59"/>
    <mergeCell ref="BF58:BG59"/>
    <mergeCell ref="AZ46:BA47"/>
    <mergeCell ref="BD22:BE23"/>
    <mergeCell ref="BF22:BG23"/>
    <mergeCell ref="AZ16:BA17"/>
    <mergeCell ref="BB16:BC17"/>
    <mergeCell ref="AZ48:BA49"/>
    <mergeCell ref="AX48:AY49"/>
    <mergeCell ref="BD34:BE35"/>
    <mergeCell ref="BF34:BG35"/>
    <mergeCell ref="AX26:AY27"/>
    <mergeCell ref="BD26:BE27"/>
    <mergeCell ref="BF26:BG27"/>
    <mergeCell ref="AX28:AY29"/>
    <mergeCell ref="BD28:BE29"/>
    <mergeCell ref="BF28:BG29"/>
    <mergeCell ref="AX30:AY31"/>
    <mergeCell ref="AZ30:BA31"/>
    <mergeCell ref="BB30:BC31"/>
    <mergeCell ref="BD30:BE31"/>
    <mergeCell ref="BF30:BG31"/>
    <mergeCell ref="AX32:AY33"/>
    <mergeCell ref="AZ32:BA33"/>
    <mergeCell ref="BB32:BC33"/>
    <mergeCell ref="BD32:BE33"/>
    <mergeCell ref="BF32:BG33"/>
    <mergeCell ref="AZ34:BA35"/>
    <mergeCell ref="BB34:BC35"/>
    <mergeCell ref="AZ26:BA27"/>
    <mergeCell ref="BB26:BC27"/>
    <mergeCell ref="AZ28:BA29"/>
    <mergeCell ref="BB28:BC29"/>
    <mergeCell ref="BF36:BG37"/>
    <mergeCell ref="AX20:AY21"/>
    <mergeCell ref="AR104:AS105"/>
    <mergeCell ref="AR102:AS103"/>
    <mergeCell ref="AT102:AU103"/>
    <mergeCell ref="AV102:AW103"/>
    <mergeCell ref="BD24:BE25"/>
    <mergeCell ref="BF24:BG25"/>
    <mergeCell ref="AX6:AY7"/>
    <mergeCell ref="BD6:BE7"/>
    <mergeCell ref="BF6:BG7"/>
    <mergeCell ref="AX8:AY9"/>
    <mergeCell ref="BD8:BE9"/>
    <mergeCell ref="BF8:BG9"/>
    <mergeCell ref="BD16:BE17"/>
    <mergeCell ref="BD14:BE15"/>
    <mergeCell ref="BD12:BE13"/>
    <mergeCell ref="BD10:BE11"/>
    <mergeCell ref="BF16:BG17"/>
    <mergeCell ref="BF14:BG15"/>
    <mergeCell ref="BF12:BG13"/>
    <mergeCell ref="BF10:BG11"/>
    <mergeCell ref="AZ6:BA7"/>
    <mergeCell ref="BB6:BC7"/>
    <mergeCell ref="BB8:BC9"/>
    <mergeCell ref="AZ8:BA9"/>
    <mergeCell ref="AZ10:BA11"/>
    <mergeCell ref="AZ12:BA13"/>
    <mergeCell ref="AZ14:BA15"/>
    <mergeCell ref="BB24:BC25"/>
    <mergeCell ref="BD18:BE19"/>
    <mergeCell ref="BF18:BG19"/>
    <mergeCell ref="BD20:BE21"/>
    <mergeCell ref="BF20:BG21"/>
    <mergeCell ref="AR94:AS95"/>
    <mergeCell ref="AN96:AO97"/>
    <mergeCell ref="AP96:AQ97"/>
    <mergeCell ref="AR96:AS97"/>
    <mergeCell ref="AN64:AO65"/>
    <mergeCell ref="AT64:AU65"/>
    <mergeCell ref="AP92:AQ93"/>
    <mergeCell ref="AR92:AS93"/>
    <mergeCell ref="AT92:AU93"/>
    <mergeCell ref="AV84:AW85"/>
    <mergeCell ref="AT96:AU97"/>
    <mergeCell ref="AV96:AW97"/>
    <mergeCell ref="AV74:AW75"/>
    <mergeCell ref="AN104:AO105"/>
    <mergeCell ref="AT104:AU105"/>
    <mergeCell ref="AV104:AW105"/>
    <mergeCell ref="AN86:AO87"/>
    <mergeCell ref="AT86:AU87"/>
    <mergeCell ref="AV86:AW87"/>
    <mergeCell ref="AN98:AO99"/>
    <mergeCell ref="AT98:AU99"/>
    <mergeCell ref="AV98:AW99"/>
    <mergeCell ref="AT88:AU89"/>
    <mergeCell ref="AV88:AW89"/>
    <mergeCell ref="AN90:AO91"/>
    <mergeCell ref="AP90:AQ91"/>
    <mergeCell ref="AR90:AS91"/>
    <mergeCell ref="AT90:AU91"/>
    <mergeCell ref="AV90:AW91"/>
    <mergeCell ref="AP100:AQ101"/>
    <mergeCell ref="AR100:AS101"/>
    <mergeCell ref="AP104:AQ105"/>
    <mergeCell ref="J12:K13"/>
    <mergeCell ref="AJ28:AK29"/>
    <mergeCell ref="AL28:AM29"/>
    <mergeCell ref="AT16:AU17"/>
    <mergeCell ref="AV16:AW17"/>
    <mergeCell ref="AP24:AQ25"/>
    <mergeCell ref="AR24:AS25"/>
    <mergeCell ref="AF26:AG27"/>
    <mergeCell ref="AH26:AI27"/>
    <mergeCell ref="AF28:AG29"/>
    <mergeCell ref="AH28:AI29"/>
    <mergeCell ref="AT22:AU23"/>
    <mergeCell ref="AN100:AO101"/>
    <mergeCell ref="AT100:AU101"/>
    <mergeCell ref="AV100:AW101"/>
    <mergeCell ref="AP84:AQ85"/>
    <mergeCell ref="AR84:AS85"/>
    <mergeCell ref="AP86:AQ87"/>
    <mergeCell ref="AR86:AS87"/>
    <mergeCell ref="AN88:AO89"/>
    <mergeCell ref="AP88:AQ89"/>
    <mergeCell ref="AR88:AS89"/>
    <mergeCell ref="AN80:AO81"/>
    <mergeCell ref="AP98:AQ99"/>
    <mergeCell ref="AR98:AS99"/>
    <mergeCell ref="AP68:AQ69"/>
    <mergeCell ref="AR68:AS69"/>
    <mergeCell ref="AT68:AU69"/>
    <mergeCell ref="AV68:AW69"/>
    <mergeCell ref="AV92:AW93"/>
    <mergeCell ref="AN94:AO95"/>
    <mergeCell ref="AP94:AQ95"/>
    <mergeCell ref="N6:O7"/>
    <mergeCell ref="AN106:AW111"/>
    <mergeCell ref="AX106:BG111"/>
    <mergeCell ref="T6:U7"/>
    <mergeCell ref="T24:U25"/>
    <mergeCell ref="L6:M7"/>
    <mergeCell ref="L8:M9"/>
    <mergeCell ref="J8:K9"/>
    <mergeCell ref="E66:I85"/>
    <mergeCell ref="T8:U9"/>
    <mergeCell ref="Z8:AA9"/>
    <mergeCell ref="AB8:AC9"/>
    <mergeCell ref="J24:K25"/>
    <mergeCell ref="L24:M25"/>
    <mergeCell ref="AV6:AW7"/>
    <mergeCell ref="AN8:AO9"/>
    <mergeCell ref="AT8:AU9"/>
    <mergeCell ref="AV8:AW9"/>
    <mergeCell ref="AD24:AE25"/>
    <mergeCell ref="AJ24:AK25"/>
    <mergeCell ref="AL24:AM25"/>
    <mergeCell ref="AF6:AG7"/>
    <mergeCell ref="AH6:AI7"/>
    <mergeCell ref="AF8:AG9"/>
    <mergeCell ref="AH8:AI9"/>
    <mergeCell ref="AD10:AE11"/>
    <mergeCell ref="AF10:AG11"/>
    <mergeCell ref="AH10:AI11"/>
    <mergeCell ref="AJ10:AK11"/>
    <mergeCell ref="R6:S7"/>
    <mergeCell ref="P6:Q7"/>
    <mergeCell ref="J10:K11"/>
    <mergeCell ref="P66:Q67"/>
    <mergeCell ref="R66:S67"/>
    <mergeCell ref="BI14:BN33"/>
    <mergeCell ref="BI34:BN53"/>
    <mergeCell ref="BI54:BN73"/>
    <mergeCell ref="BI74:BN97"/>
    <mergeCell ref="E46:I65"/>
    <mergeCell ref="E86:I105"/>
    <mergeCell ref="J106:S111"/>
    <mergeCell ref="T106:AC111"/>
    <mergeCell ref="AD106:AM111"/>
    <mergeCell ref="Z24:AA25"/>
    <mergeCell ref="AB24:AC25"/>
    <mergeCell ref="AD6:AE7"/>
    <mergeCell ref="AJ6:AK7"/>
    <mergeCell ref="AL6:AM7"/>
    <mergeCell ref="AD8:AE9"/>
    <mergeCell ref="AJ8:AK9"/>
    <mergeCell ref="AL8:AM9"/>
    <mergeCell ref="Z6:AA7"/>
    <mergeCell ref="AB6:AC7"/>
    <mergeCell ref="AN6:AO7"/>
    <mergeCell ref="AT6:AU7"/>
    <mergeCell ref="AN24:AO25"/>
    <mergeCell ref="AT24:AU25"/>
    <mergeCell ref="AN26:AO27"/>
    <mergeCell ref="AL10:AM11"/>
    <mergeCell ref="AD12:AE13"/>
    <mergeCell ref="AF12:AG13"/>
    <mergeCell ref="AH12:AI13"/>
    <mergeCell ref="AJ12:AK13"/>
    <mergeCell ref="AL12:AM13"/>
    <mergeCell ref="N20:O21"/>
    <mergeCell ref="P20:Q21"/>
    <mergeCell ref="L14:M15"/>
    <mergeCell ref="N8:O9"/>
    <mergeCell ref="N10:O11"/>
    <mergeCell ref="N12:O13"/>
    <mergeCell ref="N14:O15"/>
    <mergeCell ref="P8:Q9"/>
    <mergeCell ref="P10:Q11"/>
    <mergeCell ref="P12:Q13"/>
    <mergeCell ref="P14:Q15"/>
    <mergeCell ref="R14:S15"/>
    <mergeCell ref="R12:S13"/>
    <mergeCell ref="R10:S11"/>
    <mergeCell ref="R8:S9"/>
    <mergeCell ref="P72:Q73"/>
    <mergeCell ref="N86:O87"/>
    <mergeCell ref="P86:Q87"/>
    <mergeCell ref="R86:S87"/>
    <mergeCell ref="P32:Q33"/>
    <mergeCell ref="P34:Q35"/>
    <mergeCell ref="P36:Q37"/>
    <mergeCell ref="N54:O55"/>
    <mergeCell ref="P52:Q53"/>
    <mergeCell ref="P54:Q55"/>
    <mergeCell ref="N60:O61"/>
    <mergeCell ref="N64:O65"/>
    <mergeCell ref="P60:Q61"/>
    <mergeCell ref="P64:Q65"/>
    <mergeCell ref="R64:S65"/>
    <mergeCell ref="R60:S61"/>
    <mergeCell ref="R54:S55"/>
    <mergeCell ref="J94:K95"/>
    <mergeCell ref="L98:M99"/>
    <mergeCell ref="J16:K17"/>
    <mergeCell ref="L16:M17"/>
    <mergeCell ref="N16:O17"/>
    <mergeCell ref="P16:Q17"/>
    <mergeCell ref="R16:S17"/>
    <mergeCell ref="N26:O27"/>
    <mergeCell ref="P26:Q27"/>
    <mergeCell ref="R26:S27"/>
    <mergeCell ref="J30:K31"/>
    <mergeCell ref="L30:M31"/>
    <mergeCell ref="N24:O25"/>
    <mergeCell ref="P24:Q25"/>
    <mergeCell ref="R24:S25"/>
    <mergeCell ref="J26:K27"/>
    <mergeCell ref="L26:M27"/>
    <mergeCell ref="J28:K29"/>
    <mergeCell ref="L28:M29"/>
    <mergeCell ref="R28:S29"/>
    <mergeCell ref="P28:Q29"/>
    <mergeCell ref="N28:O29"/>
    <mergeCell ref="N30:O31"/>
    <mergeCell ref="P30:Q31"/>
    <mergeCell ref="R30:S31"/>
    <mergeCell ref="J18:K19"/>
    <mergeCell ref="L18:M19"/>
    <mergeCell ref="N18:O19"/>
    <mergeCell ref="P18:Q19"/>
    <mergeCell ref="R18:S19"/>
    <mergeCell ref="J20:K21"/>
    <mergeCell ref="L20:M21"/>
    <mergeCell ref="R78:S79"/>
    <mergeCell ref="R52:S53"/>
    <mergeCell ref="P104:Q105"/>
    <mergeCell ref="R88:S89"/>
    <mergeCell ref="R90:S91"/>
    <mergeCell ref="R98:S99"/>
    <mergeCell ref="R100:S101"/>
    <mergeCell ref="R104:S105"/>
    <mergeCell ref="P70:Q71"/>
    <mergeCell ref="R70:S71"/>
    <mergeCell ref="J88:K89"/>
    <mergeCell ref="J90:K91"/>
    <mergeCell ref="L88:M89"/>
    <mergeCell ref="L90:M91"/>
    <mergeCell ref="N88:O89"/>
    <mergeCell ref="N90:O91"/>
    <mergeCell ref="P84:Q85"/>
    <mergeCell ref="R84:S85"/>
    <mergeCell ref="N80:O81"/>
    <mergeCell ref="P80:Q81"/>
    <mergeCell ref="R80:S81"/>
    <mergeCell ref="R72:S73"/>
    <mergeCell ref="N84:O85"/>
    <mergeCell ref="L72:M73"/>
    <mergeCell ref="L70:M71"/>
    <mergeCell ref="N70:O71"/>
    <mergeCell ref="N98:O99"/>
    <mergeCell ref="N100:O101"/>
    <mergeCell ref="N104:O105"/>
    <mergeCell ref="J82:K83"/>
    <mergeCell ref="L82:M83"/>
    <mergeCell ref="N82:O83"/>
    <mergeCell ref="X14:Y15"/>
    <mergeCell ref="X16:Y17"/>
    <mergeCell ref="Z10:AA11"/>
    <mergeCell ref="Z12:AA13"/>
    <mergeCell ref="T18:U19"/>
    <mergeCell ref="Z14:AA15"/>
    <mergeCell ref="Z16:AA17"/>
    <mergeCell ref="AB18:AC19"/>
    <mergeCell ref="V18:W19"/>
    <mergeCell ref="X18:Y19"/>
    <mergeCell ref="Z18:AA19"/>
    <mergeCell ref="L36:M37"/>
    <mergeCell ref="P88:Q89"/>
    <mergeCell ref="P90:Q91"/>
    <mergeCell ref="P98:Q99"/>
    <mergeCell ref="L68:M69"/>
    <mergeCell ref="N68:O69"/>
    <mergeCell ref="P68:Q69"/>
    <mergeCell ref="R68:S69"/>
    <mergeCell ref="L94:M95"/>
    <mergeCell ref="N94:O95"/>
    <mergeCell ref="N38:O39"/>
    <mergeCell ref="P38:Q39"/>
    <mergeCell ref="R38:S39"/>
    <mergeCell ref="P82:Q83"/>
    <mergeCell ref="R82:S83"/>
    <mergeCell ref="N44:O45"/>
    <mergeCell ref="P44:Q45"/>
    <mergeCell ref="R44:S45"/>
    <mergeCell ref="N66:O67"/>
    <mergeCell ref="N78:O79"/>
    <mergeCell ref="P78:Q79"/>
    <mergeCell ref="X28:Y29"/>
    <mergeCell ref="X30:Y31"/>
    <mergeCell ref="X32:Y33"/>
    <mergeCell ref="X34:Y35"/>
    <mergeCell ref="X36:Y37"/>
    <mergeCell ref="Z30:AA31"/>
    <mergeCell ref="Z32:AA33"/>
    <mergeCell ref="Z36:AA37"/>
    <mergeCell ref="AB34:AC35"/>
    <mergeCell ref="V6:W7"/>
    <mergeCell ref="X6:Y7"/>
    <mergeCell ref="V26:W27"/>
    <mergeCell ref="X26:Y27"/>
    <mergeCell ref="AB30:AC31"/>
    <mergeCell ref="T10:U11"/>
    <mergeCell ref="T12:U13"/>
    <mergeCell ref="T14:U15"/>
    <mergeCell ref="T16:U17"/>
    <mergeCell ref="V24:W25"/>
    <mergeCell ref="X24:Y25"/>
    <mergeCell ref="AB10:AC11"/>
    <mergeCell ref="AB12:AC13"/>
    <mergeCell ref="AB14:AC15"/>
    <mergeCell ref="AB16:AC17"/>
    <mergeCell ref="V8:W9"/>
    <mergeCell ref="V10:W11"/>
    <mergeCell ref="V12:W13"/>
    <mergeCell ref="V14:W15"/>
    <mergeCell ref="V16:W17"/>
    <mergeCell ref="X8:Y9"/>
    <mergeCell ref="X10:Y11"/>
    <mergeCell ref="X12:Y13"/>
    <mergeCell ref="AT10:AU11"/>
    <mergeCell ref="AV10:AW11"/>
    <mergeCell ref="AN12:AO13"/>
    <mergeCell ref="AP12:AQ13"/>
    <mergeCell ref="AR12:AS13"/>
    <mergeCell ref="AT12:AU13"/>
    <mergeCell ref="AV12:AW13"/>
    <mergeCell ref="AN14:AO15"/>
    <mergeCell ref="AP14:AQ15"/>
    <mergeCell ref="AR14:AS15"/>
    <mergeCell ref="AT14:AU15"/>
    <mergeCell ref="AV14:AW15"/>
    <mergeCell ref="AH32:AI33"/>
    <mergeCell ref="AJ32:AK33"/>
    <mergeCell ref="AL32:AM33"/>
    <mergeCell ref="AF34:AG35"/>
    <mergeCell ref="AH34:AI35"/>
    <mergeCell ref="AH14:AI15"/>
    <mergeCell ref="AJ14:AK15"/>
    <mergeCell ref="AL14:AM15"/>
    <mergeCell ref="AP22:AQ23"/>
    <mergeCell ref="AR22:AS23"/>
    <mergeCell ref="AF14:AG15"/>
    <mergeCell ref="AF18:AG19"/>
    <mergeCell ref="AH18:AI19"/>
    <mergeCell ref="AJ18:AK19"/>
    <mergeCell ref="AV26:AW27"/>
    <mergeCell ref="AN28:AO29"/>
    <mergeCell ref="AT28:AU29"/>
    <mergeCell ref="AV28:AW29"/>
    <mergeCell ref="AJ26:AK27"/>
    <mergeCell ref="AL26:AM27"/>
    <mergeCell ref="T104:U105"/>
    <mergeCell ref="V104:W105"/>
    <mergeCell ref="X104:Y105"/>
    <mergeCell ref="X86:Y87"/>
    <mergeCell ref="V86:W87"/>
    <mergeCell ref="V88:W89"/>
    <mergeCell ref="X88:Y89"/>
    <mergeCell ref="V90:W91"/>
    <mergeCell ref="V98:W99"/>
    <mergeCell ref="V100:W101"/>
    <mergeCell ref="X90:Y91"/>
    <mergeCell ref="X98:Y99"/>
    <mergeCell ref="X100:Y101"/>
    <mergeCell ref="Z104:AA105"/>
    <mergeCell ref="AB104:AC105"/>
    <mergeCell ref="AB100:AC101"/>
    <mergeCell ref="AB98:AC99"/>
    <mergeCell ref="AB90:AC91"/>
    <mergeCell ref="AB88:AC89"/>
    <mergeCell ref="AB86:AC87"/>
    <mergeCell ref="Z86:AA87"/>
    <mergeCell ref="Z88:AA89"/>
    <mergeCell ref="Z90:AA91"/>
    <mergeCell ref="Z98:AA99"/>
    <mergeCell ref="Z100:AA101"/>
    <mergeCell ref="T92:U93"/>
    <mergeCell ref="V92:W93"/>
    <mergeCell ref="X92:Y93"/>
    <mergeCell ref="Z92:AA93"/>
    <mergeCell ref="AB92:AC93"/>
    <mergeCell ref="T94:U95"/>
    <mergeCell ref="V94:W95"/>
    <mergeCell ref="AP6:AQ7"/>
    <mergeCell ref="AR6:AS7"/>
    <mergeCell ref="AP8:AQ9"/>
    <mergeCell ref="AR8:AS9"/>
    <mergeCell ref="AN10:AO11"/>
    <mergeCell ref="AP10:AQ11"/>
    <mergeCell ref="AR10:AS11"/>
    <mergeCell ref="AD16:AE17"/>
    <mergeCell ref="AF16:AG17"/>
    <mergeCell ref="AH16:AI17"/>
    <mergeCell ref="AJ16:AK17"/>
    <mergeCell ref="AL16:AM17"/>
    <mergeCell ref="AF24:AG25"/>
    <mergeCell ref="AH24:AI25"/>
    <mergeCell ref="AN16:AO17"/>
    <mergeCell ref="AP16:AQ17"/>
    <mergeCell ref="AR16:AS17"/>
    <mergeCell ref="AL18:AM19"/>
    <mergeCell ref="AN18:AO19"/>
    <mergeCell ref="AP20:AQ21"/>
    <mergeCell ref="AR20:AS21"/>
    <mergeCell ref="AD18:AE19"/>
    <mergeCell ref="AD14:AE15"/>
    <mergeCell ref="AP18:AQ19"/>
    <mergeCell ref="AR18:AS19"/>
    <mergeCell ref="BB10:BC11"/>
    <mergeCell ref="BB12:BC13"/>
    <mergeCell ref="BB14:BC15"/>
    <mergeCell ref="AX10:AY11"/>
    <mergeCell ref="AX12:AY13"/>
    <mergeCell ref="AX14:AY15"/>
    <mergeCell ref="AX16:AY17"/>
    <mergeCell ref="AX24:AY25"/>
    <mergeCell ref="AX34:AY35"/>
    <mergeCell ref="BB18:BC19"/>
    <mergeCell ref="AZ86:BA87"/>
    <mergeCell ref="BB86:BC87"/>
    <mergeCell ref="BB72:BC73"/>
    <mergeCell ref="BB20:BC21"/>
    <mergeCell ref="AX22:AY23"/>
    <mergeCell ref="AZ22:BA23"/>
    <mergeCell ref="BB22:BC23"/>
    <mergeCell ref="AX44:AY45"/>
    <mergeCell ref="AZ44:BA45"/>
    <mergeCell ref="BB44:BC45"/>
    <mergeCell ref="AX56:AY57"/>
    <mergeCell ref="AZ56:BA57"/>
    <mergeCell ref="BB56:BC57"/>
    <mergeCell ref="AX58:AY59"/>
    <mergeCell ref="AZ58:BA59"/>
    <mergeCell ref="BB58:BC59"/>
    <mergeCell ref="AX46:AY47"/>
    <mergeCell ref="AX40:AY41"/>
    <mergeCell ref="AZ40:BA41"/>
    <mergeCell ref="BB40:BC41"/>
    <mergeCell ref="AZ38:BA39"/>
    <mergeCell ref="AX68:AY69"/>
    <mergeCell ref="BB38:BC39"/>
    <mergeCell ref="BD38:BE39"/>
    <mergeCell ref="BF38:BG39"/>
    <mergeCell ref="AX60:AY61"/>
    <mergeCell ref="BD60:BE61"/>
    <mergeCell ref="BF60:BG61"/>
    <mergeCell ref="AX64:AY65"/>
    <mergeCell ref="BD64:BE65"/>
    <mergeCell ref="BF64:BG65"/>
    <mergeCell ref="AX54:AY55"/>
    <mergeCell ref="AN84:AO85"/>
    <mergeCell ref="AT84:AU85"/>
    <mergeCell ref="AP36:AQ37"/>
    <mergeCell ref="AR36:AS37"/>
    <mergeCell ref="BB48:BC49"/>
    <mergeCell ref="BD48:BE49"/>
    <mergeCell ref="BF48:BG49"/>
    <mergeCell ref="AX50:AY51"/>
    <mergeCell ref="AZ50:BA51"/>
    <mergeCell ref="BB50:BC51"/>
    <mergeCell ref="AZ84:BA85"/>
    <mergeCell ref="BB84:BC85"/>
    <mergeCell ref="AX36:AY37"/>
    <mergeCell ref="AZ36:BA37"/>
    <mergeCell ref="BB36:BC37"/>
    <mergeCell ref="AT50:AU51"/>
    <mergeCell ref="AV50:AW51"/>
    <mergeCell ref="AN52:AO53"/>
    <mergeCell ref="AV58:AW59"/>
    <mergeCell ref="BF84:BG85"/>
    <mergeCell ref="BB62:BC63"/>
    <mergeCell ref="AX80:AY81"/>
    <mergeCell ref="AJ102:AK103"/>
    <mergeCell ref="AL102:AM103"/>
    <mergeCell ref="AN102:AO103"/>
    <mergeCell ref="AP102:AQ103"/>
    <mergeCell ref="BD36:BE37"/>
    <mergeCell ref="AP52:AQ53"/>
    <mergeCell ref="AR52:AS53"/>
    <mergeCell ref="AT52:AU53"/>
    <mergeCell ref="AV52:AW53"/>
    <mergeCell ref="AP54:AQ55"/>
    <mergeCell ref="AN70:AO71"/>
    <mergeCell ref="AP70:AQ71"/>
    <mergeCell ref="AR70:AS71"/>
    <mergeCell ref="AT70:AU71"/>
    <mergeCell ref="AV70:AW71"/>
    <mergeCell ref="AN72:AO73"/>
    <mergeCell ref="AX84:AY85"/>
    <mergeCell ref="AP72:AQ73"/>
    <mergeCell ref="AR72:AS73"/>
    <mergeCell ref="AT72:AU73"/>
    <mergeCell ref="BD84:BE85"/>
    <mergeCell ref="AJ40:AK41"/>
    <mergeCell ref="AL40:AM41"/>
    <mergeCell ref="AJ36:AK37"/>
    <mergeCell ref="AL36:AM37"/>
    <mergeCell ref="AR38:AS39"/>
    <mergeCell ref="AV72:AW73"/>
    <mergeCell ref="AN68:AO69"/>
    <mergeCell ref="AP62:AQ63"/>
    <mergeCell ref="AR62:AS63"/>
    <mergeCell ref="AT62:AU63"/>
    <mergeCell ref="AV62:AW63"/>
    <mergeCell ref="N102:O103"/>
    <mergeCell ref="P102:Q103"/>
    <mergeCell ref="R102:S103"/>
    <mergeCell ref="T102:U103"/>
    <mergeCell ref="V102:W103"/>
    <mergeCell ref="X102:Y103"/>
    <mergeCell ref="Z102:AA103"/>
    <mergeCell ref="AB102:AC103"/>
    <mergeCell ref="AD102:AE103"/>
    <mergeCell ref="AF102:AG103"/>
    <mergeCell ref="AH102:AI103"/>
    <mergeCell ref="AH40:AI41"/>
    <mergeCell ref="P100:Q101"/>
    <mergeCell ref="AH52:AI53"/>
    <mergeCell ref="AH58:AI59"/>
    <mergeCell ref="V82:W83"/>
    <mergeCell ref="X82:Y83"/>
    <mergeCell ref="Z82:AA83"/>
    <mergeCell ref="N72:O73"/>
    <mergeCell ref="AH82:AI83"/>
    <mergeCell ref="Z70:AA71"/>
    <mergeCell ref="V64:W65"/>
    <mergeCell ref="X64:Y65"/>
    <mergeCell ref="X78:Y79"/>
    <mergeCell ref="Z78:AA79"/>
    <mergeCell ref="AB78:AC79"/>
    <mergeCell ref="AB82:AC83"/>
    <mergeCell ref="T100:U101"/>
    <mergeCell ref="Z54:AA55"/>
    <mergeCell ref="R50:S51"/>
    <mergeCell ref="P48:Q49"/>
    <mergeCell ref="AD74:AE75"/>
    <mergeCell ref="AT18:AU19"/>
    <mergeCell ref="AV18:AW19"/>
    <mergeCell ref="AX18:AY19"/>
    <mergeCell ref="AZ18:BA19"/>
    <mergeCell ref="BD102:BE103"/>
    <mergeCell ref="BF102:BG103"/>
    <mergeCell ref="J62:K63"/>
    <mergeCell ref="L62:M63"/>
    <mergeCell ref="N62:O63"/>
    <mergeCell ref="P62:Q63"/>
    <mergeCell ref="R62:S63"/>
    <mergeCell ref="T62:U63"/>
    <mergeCell ref="V62:W63"/>
    <mergeCell ref="X62:Y63"/>
    <mergeCell ref="Z62:AA63"/>
    <mergeCell ref="AB62:AC63"/>
    <mergeCell ref="AD62:AE63"/>
    <mergeCell ref="AF62:AG63"/>
    <mergeCell ref="AH62:AI63"/>
    <mergeCell ref="AJ62:AK63"/>
    <mergeCell ref="AL62:AM63"/>
    <mergeCell ref="AN62:AO63"/>
    <mergeCell ref="J38:K39"/>
    <mergeCell ref="L38:M39"/>
    <mergeCell ref="J102:K103"/>
    <mergeCell ref="AJ82:AK83"/>
    <mergeCell ref="L102:M103"/>
    <mergeCell ref="AF38:AG39"/>
    <mergeCell ref="BD72:BE73"/>
    <mergeCell ref="BF72:BG73"/>
    <mergeCell ref="AZ80:BA81"/>
    <mergeCell ref="BB80:BC81"/>
    <mergeCell ref="AX72:AY73"/>
    <mergeCell ref="AZ72:BA73"/>
    <mergeCell ref="BD80:BE81"/>
    <mergeCell ref="BF80:BG81"/>
    <mergeCell ref="AZ82:BA83"/>
    <mergeCell ref="AN76:AO77"/>
    <mergeCell ref="AP76:AQ77"/>
    <mergeCell ref="AR76:AS77"/>
    <mergeCell ref="AT76:AU77"/>
    <mergeCell ref="AV76:AW77"/>
    <mergeCell ref="BF74:BG75"/>
    <mergeCell ref="AX76:AY77"/>
    <mergeCell ref="AZ76:BA77"/>
    <mergeCell ref="BB76:BC77"/>
    <mergeCell ref="BD76:BE77"/>
    <mergeCell ref="BF76:BG77"/>
    <mergeCell ref="AX78:AY79"/>
    <mergeCell ref="AZ78:BA79"/>
    <mergeCell ref="BB78:BC79"/>
    <mergeCell ref="BD74:BE75"/>
    <mergeCell ref="BB82:BC83"/>
    <mergeCell ref="AR78:AS79"/>
    <mergeCell ref="AT78:AU79"/>
    <mergeCell ref="AV78:AW79"/>
    <mergeCell ref="AX74:AY75"/>
    <mergeCell ref="AZ74:BA75"/>
    <mergeCell ref="BB74:BC75"/>
    <mergeCell ref="V72:W73"/>
    <mergeCell ref="V80:W81"/>
    <mergeCell ref="X70:Y71"/>
    <mergeCell ref="X72:Y73"/>
    <mergeCell ref="X80:Y81"/>
    <mergeCell ref="Z72:AA73"/>
    <mergeCell ref="AD80:AE81"/>
    <mergeCell ref="AJ80:AK81"/>
    <mergeCell ref="X76:Y77"/>
    <mergeCell ref="Z76:AA77"/>
    <mergeCell ref="AB76:AC77"/>
    <mergeCell ref="AH70:AI71"/>
    <mergeCell ref="AH72:AI73"/>
    <mergeCell ref="X74:Y75"/>
    <mergeCell ref="Z74:AA75"/>
    <mergeCell ref="AB74:AC75"/>
    <mergeCell ref="AH78:AI79"/>
    <mergeCell ref="AJ78:AK79"/>
    <mergeCell ref="AH74:AI75"/>
    <mergeCell ref="AF72:AG73"/>
    <mergeCell ref="AF80:AG81"/>
    <mergeCell ref="AH80:AI81"/>
    <mergeCell ref="AR50:AS51"/>
    <mergeCell ref="Z38:AA39"/>
    <mergeCell ref="AP58:AQ59"/>
    <mergeCell ref="AR58:AS59"/>
    <mergeCell ref="AT58:AU59"/>
    <mergeCell ref="AJ52:AK53"/>
    <mergeCell ref="AJ60:AK61"/>
    <mergeCell ref="Z56:AA57"/>
    <mergeCell ref="AF74:AG75"/>
    <mergeCell ref="AN66:AO67"/>
    <mergeCell ref="AT66:AU67"/>
    <mergeCell ref="AV66:AW67"/>
    <mergeCell ref="AF76:AG77"/>
    <mergeCell ref="AH76:AI77"/>
    <mergeCell ref="AP80:AQ81"/>
    <mergeCell ref="AR80:AS81"/>
    <mergeCell ref="AT80:AU81"/>
    <mergeCell ref="AV80:AW81"/>
    <mergeCell ref="AL80:AM81"/>
    <mergeCell ref="AL78:AM79"/>
    <mergeCell ref="AH38:AI39"/>
    <mergeCell ref="AJ38:AK39"/>
    <mergeCell ref="AL38:AM39"/>
    <mergeCell ref="AN38:AO39"/>
    <mergeCell ref="AN40:AO41"/>
    <mergeCell ref="AV64:AW65"/>
    <mergeCell ref="AP64:AQ65"/>
    <mergeCell ref="AR64:AS65"/>
    <mergeCell ref="AP66:AQ67"/>
    <mergeCell ref="AR66:AS67"/>
    <mergeCell ref="AN78:AO79"/>
    <mergeCell ref="AP78:AQ79"/>
    <mergeCell ref="AX38:AY39"/>
    <mergeCell ref="AR54:AS55"/>
    <mergeCell ref="AP60:AQ61"/>
    <mergeCell ref="AB38:AC39"/>
    <mergeCell ref="AD38:AE39"/>
    <mergeCell ref="T64:U65"/>
    <mergeCell ref="Z64:AA65"/>
    <mergeCell ref="AB64:AC65"/>
    <mergeCell ref="AT48:AU49"/>
    <mergeCell ref="AR60:AS61"/>
    <mergeCell ref="AP38:AQ39"/>
    <mergeCell ref="Z48:AA49"/>
    <mergeCell ref="AB48:AC49"/>
    <mergeCell ref="AN44:AO45"/>
    <mergeCell ref="AP44:AQ45"/>
    <mergeCell ref="AR44:AS45"/>
    <mergeCell ref="AT44:AU45"/>
    <mergeCell ref="AV44:AW45"/>
    <mergeCell ref="AL58:AM59"/>
    <mergeCell ref="AN56:AO57"/>
    <mergeCell ref="AP56:AQ57"/>
    <mergeCell ref="AR56:AS57"/>
    <mergeCell ref="AN54:AO55"/>
    <mergeCell ref="AT54:AU55"/>
    <mergeCell ref="AH50:AI51"/>
    <mergeCell ref="AJ50:AK51"/>
    <mergeCell ref="AL50:AM51"/>
    <mergeCell ref="AD52:AE53"/>
    <mergeCell ref="AF52:AG53"/>
    <mergeCell ref="AV56:AW57"/>
    <mergeCell ref="AN58:AO59"/>
    <mergeCell ref="AD60:AE61"/>
    <mergeCell ref="AH68:AI69"/>
    <mergeCell ref="AF82:AG83"/>
    <mergeCell ref="AL82:AM83"/>
    <mergeCell ref="AN82:AO83"/>
    <mergeCell ref="AP82:AQ83"/>
    <mergeCell ref="AR82:AS83"/>
    <mergeCell ref="AT82:AU83"/>
    <mergeCell ref="AV82:AW83"/>
    <mergeCell ref="AX82:AY83"/>
    <mergeCell ref="AF20:AG21"/>
    <mergeCell ref="AH20:AI21"/>
    <mergeCell ref="AJ20:AK21"/>
    <mergeCell ref="AL20:AM21"/>
    <mergeCell ref="AD22:AE23"/>
    <mergeCell ref="AF22:AG23"/>
    <mergeCell ref="AH22:AI23"/>
    <mergeCell ref="AJ22:AK23"/>
    <mergeCell ref="AL22:AM23"/>
    <mergeCell ref="AD32:AE33"/>
    <mergeCell ref="AF32:AG33"/>
    <mergeCell ref="AD26:AE27"/>
    <mergeCell ref="AD28:AE29"/>
    <mergeCell ref="AV48:AW49"/>
    <mergeCell ref="AV30:AW31"/>
    <mergeCell ref="AT34:AU35"/>
    <mergeCell ref="AV34:AW35"/>
    <mergeCell ref="AP40:AQ41"/>
    <mergeCell ref="AR40:AS41"/>
    <mergeCell ref="AT40:AU41"/>
    <mergeCell ref="AV40:AW41"/>
    <mergeCell ref="AN42:AO43"/>
    <mergeCell ref="AP42:AQ43"/>
    <mergeCell ref="T44:U45"/>
    <mergeCell ref="V44:W45"/>
    <mergeCell ref="X44:Y45"/>
    <mergeCell ref="Z44:AA45"/>
    <mergeCell ref="AB44:AC45"/>
    <mergeCell ref="AD40:AE41"/>
    <mergeCell ref="AF40:AG41"/>
    <mergeCell ref="T40:U41"/>
    <mergeCell ref="V40:W41"/>
    <mergeCell ref="X40:Y41"/>
    <mergeCell ref="Z40:AA41"/>
    <mergeCell ref="AB40:AC41"/>
    <mergeCell ref="T42:U43"/>
    <mergeCell ref="V42:W43"/>
    <mergeCell ref="AL34:AM35"/>
    <mergeCell ref="T38:U39"/>
    <mergeCell ref="V38:W39"/>
    <mergeCell ref="X38:Y39"/>
    <mergeCell ref="V36:W37"/>
    <mergeCell ref="AD42:AE43"/>
    <mergeCell ref="AF42:AG43"/>
    <mergeCell ref="AH42:AI43"/>
    <mergeCell ref="AJ42:AK43"/>
    <mergeCell ref="AB32:AC33"/>
    <mergeCell ref="Z60:AA61"/>
    <mergeCell ref="R20:S21"/>
    <mergeCell ref="J22:K23"/>
    <mergeCell ref="L22:M23"/>
    <mergeCell ref="N22:O23"/>
    <mergeCell ref="P22:Q23"/>
    <mergeCell ref="R22:S23"/>
    <mergeCell ref="T20:U21"/>
    <mergeCell ref="V20:W21"/>
    <mergeCell ref="X20:Y21"/>
    <mergeCell ref="Z20:AA21"/>
    <mergeCell ref="AB20:AC21"/>
    <mergeCell ref="T22:U23"/>
    <mergeCell ref="V22:W23"/>
    <mergeCell ref="X22:Y23"/>
    <mergeCell ref="Z22:AA23"/>
    <mergeCell ref="AB22:AC23"/>
    <mergeCell ref="X50:Y51"/>
    <mergeCell ref="J58:K59"/>
    <mergeCell ref="L58:M59"/>
    <mergeCell ref="N58:O59"/>
    <mergeCell ref="P58:Q59"/>
    <mergeCell ref="R58:S59"/>
    <mergeCell ref="T56:U57"/>
    <mergeCell ref="V56:W57"/>
    <mergeCell ref="X56:Y57"/>
    <mergeCell ref="AB36:AC37"/>
    <mergeCell ref="V28:W29"/>
    <mergeCell ref="V30:W31"/>
    <mergeCell ref="V32:W33"/>
    <mergeCell ref="V34:W35"/>
    <mergeCell ref="AR42:AS43"/>
    <mergeCell ref="AT42:AU43"/>
    <mergeCell ref="AV42:AW43"/>
    <mergeCell ref="AT38:AU39"/>
    <mergeCell ref="AV38:AW39"/>
    <mergeCell ref="AD36:AE37"/>
    <mergeCell ref="AF36:AG37"/>
    <mergeCell ref="AH36:AI37"/>
    <mergeCell ref="AN34:AO35"/>
    <mergeCell ref="AD30:AE31"/>
    <mergeCell ref="AF30:AG31"/>
    <mergeCell ref="AH30:AI31"/>
    <mergeCell ref="AJ30:AK31"/>
    <mergeCell ref="AL30:AM31"/>
    <mergeCell ref="AD34:AE35"/>
    <mergeCell ref="AJ34:AK35"/>
    <mergeCell ref="AN36:AO37"/>
    <mergeCell ref="AZ24:BA25"/>
    <mergeCell ref="AT32:AU33"/>
    <mergeCell ref="AV32:AW33"/>
    <mergeCell ref="AP34:AQ35"/>
    <mergeCell ref="AR34:AS35"/>
    <mergeCell ref="AT36:AU37"/>
    <mergeCell ref="AV36:AW37"/>
    <mergeCell ref="AP26:AQ27"/>
    <mergeCell ref="AR26:AS27"/>
    <mergeCell ref="AP28:AQ29"/>
    <mergeCell ref="AR28:AS29"/>
    <mergeCell ref="AN30:AO31"/>
    <mergeCell ref="AP30:AQ31"/>
    <mergeCell ref="AR30:AS31"/>
    <mergeCell ref="AN32:AO33"/>
    <mergeCell ref="AP32:AQ33"/>
    <mergeCell ref="AR32:AS33"/>
    <mergeCell ref="AT30:AU31"/>
    <mergeCell ref="AV24:AW25"/>
    <mergeCell ref="AT26:AU27"/>
    <mergeCell ref="AT20:AU21"/>
    <mergeCell ref="AV20:AW21"/>
    <mergeCell ref="AV22:AW23"/>
    <mergeCell ref="J40:K41"/>
    <mergeCell ref="L40:M41"/>
    <mergeCell ref="N40:O41"/>
    <mergeCell ref="P40:Q41"/>
    <mergeCell ref="R40:S41"/>
    <mergeCell ref="J42:K43"/>
    <mergeCell ref="L42:M43"/>
    <mergeCell ref="N42:O43"/>
    <mergeCell ref="P42:Q43"/>
    <mergeCell ref="R42:S43"/>
    <mergeCell ref="J44:K45"/>
    <mergeCell ref="L44:M45"/>
    <mergeCell ref="J46:K47"/>
    <mergeCell ref="L46:M47"/>
    <mergeCell ref="N46:O47"/>
    <mergeCell ref="P46:Q47"/>
    <mergeCell ref="R46:S47"/>
    <mergeCell ref="AT46:AU47"/>
    <mergeCell ref="AR46:AS47"/>
    <mergeCell ref="AN22:AO23"/>
    <mergeCell ref="AN20:AO21"/>
    <mergeCell ref="AV46:AW47"/>
    <mergeCell ref="T46:U47"/>
    <mergeCell ref="V46:W47"/>
    <mergeCell ref="X46:Y47"/>
    <mergeCell ref="Z46:AA47"/>
    <mergeCell ref="AB46:AC47"/>
    <mergeCell ref="X42:Y43"/>
    <mergeCell ref="AD20:AE21"/>
    <mergeCell ref="AB56:AC57"/>
    <mergeCell ref="T58:U59"/>
    <mergeCell ref="V58:W59"/>
    <mergeCell ref="X58:Y59"/>
    <mergeCell ref="Z58:AA59"/>
    <mergeCell ref="AB58:AC59"/>
    <mergeCell ref="AD56:AE57"/>
    <mergeCell ref="AF56:AG57"/>
    <mergeCell ref="AD58:AE59"/>
    <mergeCell ref="AF58:AG59"/>
    <mergeCell ref="J56:K57"/>
    <mergeCell ref="L56:M57"/>
    <mergeCell ref="N56:O57"/>
    <mergeCell ref="P56:Q57"/>
    <mergeCell ref="R56:S57"/>
    <mergeCell ref="AN46:AO47"/>
    <mergeCell ref="AP46:AQ47"/>
    <mergeCell ref="AN48:AO49"/>
    <mergeCell ref="AP48:AQ49"/>
    <mergeCell ref="X48:Y49"/>
    <mergeCell ref="AR48:AS49"/>
    <mergeCell ref="AD50:AE51"/>
    <mergeCell ref="AF50:AG51"/>
    <mergeCell ref="AB42:AC43"/>
    <mergeCell ref="V50:W51"/>
    <mergeCell ref="Z42:AA43"/>
    <mergeCell ref="Z52:AA53"/>
    <mergeCell ref="AB60:AC61"/>
    <mergeCell ref="AJ72:AK73"/>
    <mergeCell ref="X68:Y69"/>
    <mergeCell ref="Z68:AA69"/>
    <mergeCell ref="AV54:AW55"/>
    <mergeCell ref="AN50:AO51"/>
    <mergeCell ref="AP50:AQ51"/>
    <mergeCell ref="X52:Y53"/>
    <mergeCell ref="AL60:AM61"/>
    <mergeCell ref="AD64:AE65"/>
    <mergeCell ref="AJ64:AK65"/>
    <mergeCell ref="AL64:AM65"/>
    <mergeCell ref="AJ46:AK47"/>
    <mergeCell ref="AH56:AI57"/>
    <mergeCell ref="AJ56:AK57"/>
    <mergeCell ref="AL56:AM57"/>
    <mergeCell ref="AF64:AG65"/>
    <mergeCell ref="AH64:AI65"/>
    <mergeCell ref="AN60:AO61"/>
    <mergeCell ref="AT60:AU61"/>
    <mergeCell ref="AV60:AW61"/>
    <mergeCell ref="AH46:AI47"/>
    <mergeCell ref="AD48:AE49"/>
    <mergeCell ref="AF48:AG49"/>
    <mergeCell ref="AT56:AU57"/>
    <mergeCell ref="T74:U75"/>
    <mergeCell ref="V74:W75"/>
    <mergeCell ref="T78:U79"/>
    <mergeCell ref="T76:U77"/>
    <mergeCell ref="V76:W77"/>
    <mergeCell ref="V78:W79"/>
    <mergeCell ref="AL42:AM43"/>
    <mergeCell ref="AD44:AE45"/>
    <mergeCell ref="AF44:AG45"/>
    <mergeCell ref="AH44:AI45"/>
    <mergeCell ref="AJ44:AK45"/>
    <mergeCell ref="AL44:AM45"/>
    <mergeCell ref="AD46:AE47"/>
    <mergeCell ref="AF46:AG47"/>
    <mergeCell ref="T48:U49"/>
    <mergeCell ref="X54:Y55"/>
    <mergeCell ref="X60:Y61"/>
    <mergeCell ref="Z50:AA51"/>
    <mergeCell ref="V52:W53"/>
    <mergeCell ref="V54:W55"/>
    <mergeCell ref="T60:U61"/>
    <mergeCell ref="V60:W61"/>
    <mergeCell ref="AL46:AM47"/>
    <mergeCell ref="AD54:AE55"/>
    <mergeCell ref="AJ54:AK55"/>
    <mergeCell ref="AL54:AM55"/>
    <mergeCell ref="AH54:AI55"/>
    <mergeCell ref="AF60:AG61"/>
    <mergeCell ref="AH60:AI61"/>
    <mergeCell ref="AH48:AI49"/>
    <mergeCell ref="AJ48:AK49"/>
    <mergeCell ref="AL48:AM49"/>
    <mergeCell ref="J92:K93"/>
    <mergeCell ref="L92:M93"/>
    <mergeCell ref="N92:O93"/>
    <mergeCell ref="P92:Q93"/>
    <mergeCell ref="R92:S93"/>
    <mergeCell ref="AD92:AE93"/>
    <mergeCell ref="AF92:AG93"/>
    <mergeCell ref="AH92:AI93"/>
    <mergeCell ref="AJ92:AK93"/>
    <mergeCell ref="AL92:AM93"/>
    <mergeCell ref="AX92:AY93"/>
    <mergeCell ref="AZ92:BA93"/>
    <mergeCell ref="BB92:BC93"/>
    <mergeCell ref="BD92:BE93"/>
    <mergeCell ref="BF92:BG93"/>
    <mergeCell ref="AN74:AO75"/>
    <mergeCell ref="AP74:AQ75"/>
    <mergeCell ref="AR74:AS75"/>
    <mergeCell ref="AT74:AU75"/>
    <mergeCell ref="AN92:AO93"/>
    <mergeCell ref="J74:K75"/>
    <mergeCell ref="L74:M75"/>
    <mergeCell ref="N74:O75"/>
    <mergeCell ref="P74:Q75"/>
    <mergeCell ref="R74:S75"/>
    <mergeCell ref="J76:K77"/>
    <mergeCell ref="L76:M77"/>
    <mergeCell ref="N76:O77"/>
    <mergeCell ref="P76:Q77"/>
    <mergeCell ref="R76:S77"/>
    <mergeCell ref="J78:K79"/>
    <mergeCell ref="L78:M79"/>
    <mergeCell ref="J96:K97"/>
    <mergeCell ref="L96:M97"/>
    <mergeCell ref="N96:O97"/>
    <mergeCell ref="P96:Q97"/>
    <mergeCell ref="R96:S97"/>
    <mergeCell ref="X94:Y95"/>
    <mergeCell ref="Z94:AA95"/>
    <mergeCell ref="AB94:AC95"/>
    <mergeCell ref="T96:U97"/>
    <mergeCell ref="V96:W97"/>
    <mergeCell ref="X96:Y97"/>
    <mergeCell ref="Z96:AA97"/>
    <mergeCell ref="AB96:AC97"/>
    <mergeCell ref="P94:Q95"/>
    <mergeCell ref="R94:S95"/>
    <mergeCell ref="BD94:BE95"/>
    <mergeCell ref="BF94:BG95"/>
    <mergeCell ref="AX96:AY97"/>
    <mergeCell ref="AZ96:BA97"/>
    <mergeCell ref="BB96:BC97"/>
    <mergeCell ref="BD96:BE97"/>
    <mergeCell ref="BF96:BG97"/>
    <mergeCell ref="AH94:AI95"/>
    <mergeCell ref="AJ94:AK95"/>
    <mergeCell ref="AL94:AM95"/>
    <mergeCell ref="AD96:AE97"/>
    <mergeCell ref="AF96:AG97"/>
    <mergeCell ref="AH96:AI97"/>
    <mergeCell ref="AJ96:AK97"/>
    <mergeCell ref="AL96:AM97"/>
    <mergeCell ref="AT94:AU95"/>
    <mergeCell ref="AV94:AW9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6" sqref="C6"/>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41"/>
      <c r="B1" s="513" t="s">
        <v>49</v>
      </c>
      <c r="C1" s="513"/>
      <c r="D1" s="513"/>
      <c r="E1" s="41"/>
      <c r="F1" s="41"/>
      <c r="G1" s="41"/>
      <c r="H1" s="41"/>
      <c r="I1" s="41"/>
      <c r="J1" s="41"/>
      <c r="K1" s="41"/>
      <c r="L1" s="41"/>
      <c r="M1" s="41"/>
      <c r="N1" s="41"/>
      <c r="O1" s="41"/>
      <c r="P1" s="41"/>
      <c r="Q1" s="41"/>
      <c r="R1" s="41"/>
      <c r="S1" s="41"/>
      <c r="T1" s="41"/>
      <c r="U1" s="41"/>
      <c r="V1" s="41"/>
      <c r="W1" s="41"/>
      <c r="X1" s="41"/>
      <c r="Y1" s="41"/>
      <c r="Z1" s="41"/>
      <c r="AA1" s="41"/>
      <c r="AB1" s="41"/>
      <c r="AC1" s="41"/>
      <c r="AD1" s="41"/>
      <c r="AE1" s="41"/>
    </row>
    <row r="2" spans="1:37" x14ac:dyDescent="0.25">
      <c r="A2" s="41"/>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row>
    <row r="3" spans="1:37" ht="25.5" x14ac:dyDescent="0.25">
      <c r="A3" s="41"/>
      <c r="B3" s="7"/>
      <c r="C3" s="8" t="s">
        <v>46</v>
      </c>
      <c r="D3" s="8" t="s">
        <v>4</v>
      </c>
      <c r="E3" s="41"/>
      <c r="F3" s="41"/>
      <c r="G3" s="41"/>
      <c r="H3" s="41"/>
      <c r="I3" s="41"/>
      <c r="J3" s="41"/>
      <c r="K3" s="41"/>
      <c r="L3" s="41"/>
      <c r="M3" s="41"/>
      <c r="N3" s="41"/>
      <c r="O3" s="41"/>
      <c r="P3" s="41"/>
      <c r="Q3" s="41"/>
      <c r="R3" s="41"/>
      <c r="S3" s="41"/>
      <c r="T3" s="41"/>
      <c r="U3" s="41"/>
      <c r="V3" s="41"/>
      <c r="W3" s="41"/>
      <c r="X3" s="41"/>
      <c r="Y3" s="41"/>
      <c r="Z3" s="41"/>
      <c r="AA3" s="41"/>
      <c r="AB3" s="41"/>
      <c r="AC3" s="41"/>
      <c r="AD3" s="41"/>
      <c r="AE3" s="41"/>
    </row>
    <row r="4" spans="1:37" ht="51" x14ac:dyDescent="0.25">
      <c r="A4" s="41"/>
      <c r="B4" s="9" t="s">
        <v>45</v>
      </c>
      <c r="C4" s="10" t="s">
        <v>93</v>
      </c>
      <c r="D4" s="11">
        <v>0.2</v>
      </c>
      <c r="E4" s="41"/>
      <c r="F4" s="41"/>
      <c r="G4" s="41"/>
      <c r="H4" s="41"/>
      <c r="I4" s="41"/>
      <c r="J4" s="41"/>
      <c r="K4" s="41"/>
      <c r="L4" s="41"/>
      <c r="M4" s="41"/>
      <c r="N4" s="41"/>
      <c r="O4" s="41"/>
      <c r="P4" s="41"/>
      <c r="Q4" s="41"/>
      <c r="R4" s="41"/>
      <c r="S4" s="41"/>
      <c r="T4" s="41"/>
      <c r="U4" s="41"/>
      <c r="V4" s="41"/>
      <c r="W4" s="41"/>
      <c r="X4" s="41"/>
      <c r="Y4" s="41"/>
      <c r="Z4" s="41"/>
      <c r="AA4" s="41"/>
      <c r="AB4" s="41"/>
      <c r="AC4" s="41"/>
      <c r="AD4" s="41"/>
      <c r="AE4" s="41"/>
    </row>
    <row r="5" spans="1:37" ht="51" x14ac:dyDescent="0.25">
      <c r="A5" s="41"/>
      <c r="B5" s="12" t="s">
        <v>47</v>
      </c>
      <c r="C5" s="13" t="s">
        <v>94</v>
      </c>
      <c r="D5" s="14">
        <v>0.4</v>
      </c>
      <c r="E5" s="41"/>
      <c r="F5" s="41"/>
      <c r="G5" s="41"/>
      <c r="H5" s="41"/>
      <c r="I5" s="41"/>
      <c r="J5" s="41"/>
      <c r="K5" s="41"/>
      <c r="L5" s="41"/>
      <c r="M5" s="41"/>
      <c r="N5" s="41"/>
      <c r="O5" s="41"/>
      <c r="P5" s="41"/>
      <c r="Q5" s="41"/>
      <c r="R5" s="41"/>
      <c r="S5" s="41"/>
      <c r="T5" s="41"/>
      <c r="U5" s="41"/>
      <c r="V5" s="41"/>
      <c r="W5" s="41"/>
      <c r="X5" s="41"/>
      <c r="Y5" s="41"/>
      <c r="Z5" s="41"/>
      <c r="AA5" s="41"/>
      <c r="AB5" s="41"/>
      <c r="AC5" s="41"/>
      <c r="AD5" s="41"/>
      <c r="AE5" s="41"/>
    </row>
    <row r="6" spans="1:37" ht="51" x14ac:dyDescent="0.25">
      <c r="A6" s="41"/>
      <c r="B6" s="15" t="s">
        <v>98</v>
      </c>
      <c r="C6" s="13" t="s">
        <v>95</v>
      </c>
      <c r="D6" s="14">
        <v>0.6</v>
      </c>
      <c r="E6" s="41"/>
      <c r="F6" s="41"/>
      <c r="G6" s="41"/>
      <c r="H6" s="41"/>
      <c r="I6" s="41"/>
      <c r="J6" s="41"/>
      <c r="K6" s="41"/>
      <c r="L6" s="41"/>
      <c r="M6" s="41"/>
      <c r="N6" s="41"/>
      <c r="O6" s="41"/>
      <c r="P6" s="41"/>
      <c r="Q6" s="41"/>
      <c r="R6" s="41"/>
      <c r="S6" s="41"/>
      <c r="T6" s="41"/>
      <c r="U6" s="41"/>
      <c r="V6" s="41"/>
      <c r="W6" s="41"/>
      <c r="X6" s="41"/>
      <c r="Y6" s="41"/>
      <c r="Z6" s="41"/>
      <c r="AA6" s="41"/>
      <c r="AB6" s="41"/>
      <c r="AC6" s="41"/>
      <c r="AD6" s="41"/>
      <c r="AE6" s="41"/>
    </row>
    <row r="7" spans="1:37" ht="76.5" x14ac:dyDescent="0.25">
      <c r="A7" s="41"/>
      <c r="B7" s="16" t="s">
        <v>6</v>
      </c>
      <c r="C7" s="13" t="s">
        <v>96</v>
      </c>
      <c r="D7" s="14">
        <v>0.8</v>
      </c>
      <c r="E7" s="41"/>
      <c r="F7" s="41"/>
      <c r="G7" s="41"/>
      <c r="H7" s="41"/>
      <c r="I7" s="41"/>
      <c r="J7" s="41"/>
      <c r="K7" s="41"/>
      <c r="L7" s="41"/>
      <c r="M7" s="41"/>
      <c r="N7" s="41"/>
      <c r="O7" s="41"/>
      <c r="P7" s="41"/>
      <c r="Q7" s="41"/>
      <c r="R7" s="41"/>
      <c r="S7" s="41"/>
      <c r="T7" s="41"/>
      <c r="U7" s="41"/>
      <c r="V7" s="41"/>
      <c r="W7" s="41"/>
      <c r="X7" s="41"/>
      <c r="Y7" s="41"/>
      <c r="Z7" s="41"/>
      <c r="AA7" s="41"/>
      <c r="AB7" s="41"/>
      <c r="AC7" s="41"/>
      <c r="AD7" s="41"/>
      <c r="AE7" s="41"/>
    </row>
    <row r="8" spans="1:37" ht="51" x14ac:dyDescent="0.25">
      <c r="A8" s="41"/>
      <c r="B8" s="17" t="s">
        <v>48</v>
      </c>
      <c r="C8" s="13" t="s">
        <v>97</v>
      </c>
      <c r="D8" s="14">
        <v>1</v>
      </c>
      <c r="E8" s="41"/>
      <c r="F8" s="41"/>
      <c r="G8" s="41"/>
      <c r="H8" s="41"/>
      <c r="I8" s="41"/>
      <c r="J8" s="41"/>
      <c r="K8" s="41"/>
      <c r="L8" s="41"/>
      <c r="M8" s="41"/>
      <c r="N8" s="41"/>
      <c r="O8" s="41"/>
      <c r="P8" s="41"/>
      <c r="Q8" s="41"/>
      <c r="R8" s="41"/>
      <c r="S8" s="41"/>
      <c r="T8" s="41"/>
      <c r="U8" s="41"/>
      <c r="V8" s="41"/>
      <c r="W8" s="41"/>
      <c r="X8" s="41"/>
      <c r="Y8" s="41"/>
      <c r="Z8" s="41"/>
      <c r="AA8" s="41"/>
      <c r="AB8" s="41"/>
      <c r="AC8" s="41"/>
      <c r="AD8" s="41"/>
      <c r="AE8" s="41"/>
    </row>
    <row r="9" spans="1:37" x14ac:dyDescent="0.25">
      <c r="A9" s="41"/>
      <c r="B9" s="65"/>
      <c r="C9" s="65"/>
      <c r="D9" s="65"/>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row>
    <row r="10" spans="1:37" ht="16.5" x14ac:dyDescent="0.25">
      <c r="A10" s="41"/>
      <c r="B10" s="66"/>
      <c r="C10" s="65"/>
      <c r="D10" s="65"/>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row>
    <row r="11" spans="1:37" x14ac:dyDescent="0.25">
      <c r="A11" s="41"/>
      <c r="B11" s="65"/>
      <c r="C11" s="65"/>
      <c r="D11" s="65"/>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row>
    <row r="12" spans="1:37" x14ac:dyDescent="0.25">
      <c r="A12" s="41"/>
      <c r="B12" s="65"/>
      <c r="C12" s="65"/>
      <c r="D12" s="65"/>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row>
    <row r="13" spans="1:37" x14ac:dyDescent="0.25">
      <c r="A13" s="41"/>
      <c r="B13" s="65"/>
      <c r="C13" s="65"/>
      <c r="D13" s="65"/>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row>
    <row r="14" spans="1:37" x14ac:dyDescent="0.25">
      <c r="A14" s="41"/>
      <c r="B14" s="65"/>
      <c r="C14" s="65"/>
      <c r="D14" s="65"/>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row>
    <row r="15" spans="1:37" x14ac:dyDescent="0.25">
      <c r="A15" s="41"/>
      <c r="B15" s="65"/>
      <c r="C15" s="65"/>
      <c r="D15" s="65"/>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row>
    <row r="16" spans="1:37" x14ac:dyDescent="0.25">
      <c r="A16" s="41"/>
      <c r="B16" s="65"/>
      <c r="C16" s="65"/>
      <c r="D16" s="65"/>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row>
    <row r="17" spans="1:37" x14ac:dyDescent="0.25">
      <c r="A17" s="41"/>
      <c r="B17" s="65"/>
      <c r="C17" s="65"/>
      <c r="D17" s="65"/>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row>
    <row r="18" spans="1:37" x14ac:dyDescent="0.25">
      <c r="A18" s="41"/>
      <c r="B18" s="65"/>
      <c r="C18" s="65"/>
      <c r="D18" s="65"/>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row>
    <row r="19" spans="1:37" x14ac:dyDescent="0.25">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row>
    <row r="20" spans="1:37" x14ac:dyDescent="0.25">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row>
    <row r="21" spans="1:37" x14ac:dyDescent="0.25">
      <c r="A21" s="41"/>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row>
    <row r="22" spans="1:37" x14ac:dyDescent="0.25">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row>
    <row r="23" spans="1:37" x14ac:dyDescent="0.25">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row>
    <row r="24" spans="1:37" x14ac:dyDescent="0.25">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row>
    <row r="25" spans="1:37" x14ac:dyDescent="0.25">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row>
    <row r="26" spans="1:37" x14ac:dyDescent="0.25">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row>
    <row r="27" spans="1:37" x14ac:dyDescent="0.25">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row>
    <row r="28" spans="1:37" x14ac:dyDescent="0.25">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row>
    <row r="29" spans="1:37" x14ac:dyDescent="0.25">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row>
    <row r="30" spans="1:37" x14ac:dyDescent="0.25">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row>
    <row r="31" spans="1:37" x14ac:dyDescent="0.25">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row>
    <row r="32" spans="1:37" x14ac:dyDescent="0.25">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row>
    <row r="33" spans="1:31" x14ac:dyDescent="0.25">
      <c r="A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row>
    <row r="34" spans="1:31" x14ac:dyDescent="0.25">
      <c r="A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row>
    <row r="35" spans="1:31" x14ac:dyDescent="0.25">
      <c r="A35" s="41"/>
    </row>
    <row r="36" spans="1:31" x14ac:dyDescent="0.25">
      <c r="A36" s="41"/>
    </row>
    <row r="37" spans="1:31" x14ac:dyDescent="0.25">
      <c r="A37" s="41"/>
    </row>
    <row r="38" spans="1:31" x14ac:dyDescent="0.25">
      <c r="A38" s="41"/>
    </row>
    <row r="39" spans="1:31" x14ac:dyDescent="0.25">
      <c r="A39" s="41"/>
    </row>
    <row r="40" spans="1:31" x14ac:dyDescent="0.25">
      <c r="A40" s="41"/>
    </row>
    <row r="41" spans="1:31" x14ac:dyDescent="0.25">
      <c r="A41" s="41"/>
    </row>
    <row r="42" spans="1:31" x14ac:dyDescent="0.25">
      <c r="A42" s="41"/>
    </row>
    <row r="43" spans="1:31" x14ac:dyDescent="0.25">
      <c r="A43" s="41"/>
    </row>
    <row r="44" spans="1:31" x14ac:dyDescent="0.25">
      <c r="A44" s="41"/>
    </row>
    <row r="45" spans="1:31" x14ac:dyDescent="0.25">
      <c r="A45" s="41"/>
    </row>
    <row r="46" spans="1:31" x14ac:dyDescent="0.25">
      <c r="A46" s="41"/>
    </row>
    <row r="47" spans="1:31" x14ac:dyDescent="0.25">
      <c r="A47" s="41"/>
    </row>
    <row r="48" spans="1:31" x14ac:dyDescent="0.25">
      <c r="A48" s="41"/>
    </row>
    <row r="49" spans="1:1" x14ac:dyDescent="0.25">
      <c r="A49" s="41"/>
    </row>
    <row r="50" spans="1:1" x14ac:dyDescent="0.25">
      <c r="A50" s="41"/>
    </row>
    <row r="51" spans="1:1" x14ac:dyDescent="0.25">
      <c r="A51" s="41"/>
    </row>
    <row r="52" spans="1:1" x14ac:dyDescent="0.25">
      <c r="A52" s="41"/>
    </row>
    <row r="53" spans="1:1" x14ac:dyDescent="0.25">
      <c r="A53" s="41"/>
    </row>
    <row r="54" spans="1:1" x14ac:dyDescent="0.25">
      <c r="A54" s="41"/>
    </row>
    <row r="55" spans="1:1" x14ac:dyDescent="0.25">
      <c r="A55" s="41"/>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topLeftCell="A204" zoomScale="70" zoomScaleNormal="70" workbookViewId="0">
      <selection activeCell="C218" sqref="C218"/>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41"/>
      <c r="B1" s="514" t="s">
        <v>57</v>
      </c>
      <c r="C1" s="514"/>
      <c r="D1" s="514"/>
      <c r="E1" s="41"/>
      <c r="F1" s="41"/>
      <c r="G1" s="41"/>
      <c r="H1" s="41"/>
      <c r="I1" s="41"/>
      <c r="J1" s="41"/>
      <c r="K1" s="41"/>
      <c r="L1" s="41"/>
      <c r="M1" s="41"/>
      <c r="N1" s="41"/>
      <c r="O1" s="41"/>
      <c r="P1" s="41"/>
      <c r="Q1" s="41"/>
      <c r="R1" s="41"/>
      <c r="S1" s="41"/>
      <c r="T1" s="41"/>
      <c r="U1" s="41"/>
    </row>
    <row r="2" spans="1:21" x14ac:dyDescent="0.25">
      <c r="A2" s="41"/>
      <c r="B2" s="41"/>
      <c r="C2" s="41"/>
      <c r="D2" s="41"/>
      <c r="E2" s="41"/>
      <c r="F2" s="41"/>
      <c r="G2" s="41"/>
      <c r="H2" s="41"/>
      <c r="I2" s="41"/>
      <c r="J2" s="41"/>
      <c r="K2" s="41"/>
      <c r="L2" s="41"/>
      <c r="M2" s="41"/>
      <c r="N2" s="41"/>
      <c r="O2" s="41"/>
      <c r="P2" s="41"/>
      <c r="Q2" s="41"/>
      <c r="R2" s="41"/>
      <c r="S2" s="41"/>
      <c r="T2" s="41"/>
      <c r="U2" s="41"/>
    </row>
    <row r="3" spans="1:21" ht="30" x14ac:dyDescent="0.25">
      <c r="A3" s="41"/>
      <c r="B3" s="62"/>
      <c r="C3" s="30" t="s">
        <v>50</v>
      </c>
      <c r="D3" s="30" t="s">
        <v>51</v>
      </c>
      <c r="E3" s="41"/>
      <c r="F3" s="41"/>
      <c r="G3" s="41"/>
      <c r="H3" s="41"/>
      <c r="I3" s="41"/>
      <c r="J3" s="41"/>
      <c r="K3" s="41"/>
      <c r="L3" s="41"/>
      <c r="M3" s="41"/>
      <c r="N3" s="41"/>
      <c r="O3" s="41"/>
      <c r="P3" s="41"/>
      <c r="Q3" s="41"/>
      <c r="R3" s="41"/>
      <c r="S3" s="41"/>
      <c r="T3" s="41"/>
      <c r="U3" s="41"/>
    </row>
    <row r="4" spans="1:21" ht="33.75" x14ac:dyDescent="0.25">
      <c r="A4" s="61" t="s">
        <v>77</v>
      </c>
      <c r="B4" s="33" t="s">
        <v>92</v>
      </c>
      <c r="C4" s="38" t="s">
        <v>132</v>
      </c>
      <c r="D4" s="31" t="s">
        <v>90</v>
      </c>
      <c r="E4" s="41"/>
      <c r="F4" s="41"/>
      <c r="G4" s="41"/>
      <c r="H4" s="41"/>
      <c r="I4" s="41"/>
      <c r="J4" s="41"/>
      <c r="K4" s="41"/>
      <c r="L4" s="41"/>
      <c r="M4" s="41"/>
      <c r="N4" s="41"/>
      <c r="O4" s="41"/>
      <c r="P4" s="41"/>
      <c r="Q4" s="41"/>
      <c r="R4" s="41"/>
      <c r="S4" s="41"/>
      <c r="T4" s="41"/>
      <c r="U4" s="41"/>
    </row>
    <row r="5" spans="1:21" ht="101.25" x14ac:dyDescent="0.25">
      <c r="A5" s="61" t="s">
        <v>78</v>
      </c>
      <c r="B5" s="34" t="s">
        <v>53</v>
      </c>
      <c r="C5" s="39" t="s">
        <v>86</v>
      </c>
      <c r="D5" s="32" t="s">
        <v>483</v>
      </c>
      <c r="E5" s="41"/>
      <c r="F5" s="41"/>
      <c r="G5" s="41"/>
      <c r="H5" s="41"/>
      <c r="I5" s="41"/>
      <c r="J5" s="41"/>
      <c r="K5" s="41"/>
      <c r="L5" s="41"/>
      <c r="M5" s="41"/>
      <c r="N5" s="41"/>
      <c r="O5" s="41"/>
      <c r="P5" s="41"/>
      <c r="Q5" s="41"/>
      <c r="R5" s="41"/>
      <c r="S5" s="41"/>
      <c r="T5" s="41"/>
      <c r="U5" s="41"/>
    </row>
    <row r="6" spans="1:21" ht="67.5" x14ac:dyDescent="0.25">
      <c r="A6" s="61" t="s">
        <v>75</v>
      </c>
      <c r="B6" s="35" t="s">
        <v>54</v>
      </c>
      <c r="C6" s="39" t="s">
        <v>87</v>
      </c>
      <c r="D6" s="32" t="s">
        <v>91</v>
      </c>
      <c r="E6" s="41"/>
      <c r="F6" s="41"/>
      <c r="G6" s="41"/>
      <c r="H6" s="41"/>
      <c r="I6" s="41"/>
      <c r="J6" s="41"/>
      <c r="K6" s="41"/>
      <c r="L6" s="41"/>
      <c r="M6" s="41"/>
      <c r="N6" s="41"/>
      <c r="O6" s="41"/>
      <c r="P6" s="41"/>
      <c r="Q6" s="41"/>
      <c r="R6" s="41"/>
      <c r="S6" s="41"/>
      <c r="T6" s="41"/>
      <c r="U6" s="41"/>
    </row>
    <row r="7" spans="1:21" ht="101.25" x14ac:dyDescent="0.25">
      <c r="A7" s="61" t="s">
        <v>7</v>
      </c>
      <c r="B7" s="36" t="s">
        <v>55</v>
      </c>
      <c r="C7" s="39" t="s">
        <v>88</v>
      </c>
      <c r="D7" s="32" t="s">
        <v>485</v>
      </c>
      <c r="E7" s="41"/>
      <c r="F7" s="41"/>
      <c r="G7" s="41"/>
      <c r="H7" s="41"/>
      <c r="I7" s="41"/>
      <c r="J7" s="41"/>
      <c r="K7" s="41"/>
      <c r="L7" s="41"/>
      <c r="M7" s="41"/>
      <c r="N7" s="41"/>
      <c r="O7" s="41"/>
      <c r="P7" s="41"/>
      <c r="Q7" s="41"/>
      <c r="R7" s="41"/>
      <c r="S7" s="41"/>
      <c r="T7" s="41"/>
      <c r="U7" s="41"/>
    </row>
    <row r="8" spans="1:21" ht="67.5" x14ac:dyDescent="0.25">
      <c r="A8" s="61" t="s">
        <v>79</v>
      </c>
      <c r="B8" s="37" t="s">
        <v>56</v>
      </c>
      <c r="C8" s="39" t="s">
        <v>89</v>
      </c>
      <c r="D8" s="32" t="s">
        <v>109</v>
      </c>
      <c r="E8" s="41"/>
      <c r="F8" s="41"/>
      <c r="G8" s="41"/>
      <c r="H8" s="41"/>
      <c r="I8" s="41"/>
      <c r="J8" s="41"/>
      <c r="K8" s="41"/>
      <c r="L8" s="41"/>
      <c r="M8" s="41"/>
      <c r="N8" s="41"/>
      <c r="O8" s="41"/>
      <c r="P8" s="41"/>
      <c r="Q8" s="41"/>
      <c r="R8" s="41"/>
      <c r="S8" s="41"/>
      <c r="T8" s="41"/>
      <c r="U8" s="41"/>
    </row>
    <row r="9" spans="1:21" ht="20.25" x14ac:dyDescent="0.25">
      <c r="A9" s="61"/>
      <c r="B9" s="61"/>
      <c r="C9" s="63"/>
      <c r="D9" s="63"/>
      <c r="E9" s="41"/>
      <c r="F9" s="41"/>
      <c r="G9" s="41"/>
      <c r="H9" s="41"/>
      <c r="I9" s="41"/>
      <c r="J9" s="41"/>
      <c r="K9" s="41"/>
      <c r="L9" s="41"/>
      <c r="M9" s="41"/>
      <c r="N9" s="41"/>
      <c r="O9" s="41"/>
      <c r="P9" s="41"/>
      <c r="Q9" s="41"/>
      <c r="R9" s="41"/>
      <c r="S9" s="41"/>
      <c r="T9" s="41"/>
      <c r="U9" s="41"/>
    </row>
    <row r="10" spans="1:21" ht="16.5" x14ac:dyDescent="0.25">
      <c r="A10" s="61"/>
      <c r="B10" s="64"/>
      <c r="C10" s="64"/>
      <c r="D10" s="64"/>
      <c r="E10" s="41"/>
      <c r="F10" s="41"/>
      <c r="G10" s="41"/>
      <c r="H10" s="41"/>
      <c r="I10" s="41"/>
      <c r="J10" s="41"/>
      <c r="K10" s="41"/>
      <c r="L10" s="41"/>
      <c r="M10" s="41"/>
      <c r="N10" s="41"/>
      <c r="O10" s="41"/>
      <c r="P10" s="41"/>
      <c r="Q10" s="41"/>
      <c r="R10" s="41"/>
      <c r="S10" s="41"/>
      <c r="T10" s="41"/>
      <c r="U10" s="41"/>
    </row>
    <row r="11" spans="1:21" x14ac:dyDescent="0.25">
      <c r="A11" s="61"/>
      <c r="B11" s="61" t="s">
        <v>84</v>
      </c>
      <c r="C11" s="61" t="s">
        <v>475</v>
      </c>
      <c r="D11" s="61" t="s">
        <v>476</v>
      </c>
      <c r="E11" s="41"/>
      <c r="F11" s="41"/>
      <c r="G11" s="41"/>
      <c r="H11" s="41"/>
      <c r="I11" s="41"/>
      <c r="J11" s="41"/>
      <c r="K11" s="41"/>
      <c r="L11" s="41"/>
      <c r="M11" s="41"/>
      <c r="N11" s="41"/>
      <c r="O11" s="41"/>
      <c r="P11" s="41"/>
      <c r="Q11" s="41"/>
      <c r="R11" s="41"/>
      <c r="S11" s="41"/>
      <c r="T11" s="41"/>
      <c r="U11" s="41"/>
    </row>
    <row r="12" spans="1:21" x14ac:dyDescent="0.25">
      <c r="A12" s="61"/>
      <c r="B12" s="61" t="s">
        <v>82</v>
      </c>
      <c r="C12" s="61" t="s">
        <v>477</v>
      </c>
      <c r="D12" s="61" t="s">
        <v>484</v>
      </c>
      <c r="E12" s="41"/>
      <c r="F12" s="41"/>
      <c r="G12" s="41"/>
      <c r="H12" s="41"/>
      <c r="I12" s="41"/>
      <c r="J12" s="41"/>
      <c r="K12" s="41"/>
      <c r="L12" s="41"/>
      <c r="M12" s="41"/>
      <c r="N12" s="41"/>
      <c r="O12" s="41"/>
      <c r="P12" s="41"/>
      <c r="Q12" s="41"/>
      <c r="R12" s="41"/>
      <c r="S12" s="41"/>
      <c r="T12" s="41"/>
      <c r="U12" s="41"/>
    </row>
    <row r="13" spans="1:21" x14ac:dyDescent="0.25">
      <c r="A13" s="61"/>
      <c r="B13" s="61"/>
      <c r="C13" s="61" t="s">
        <v>478</v>
      </c>
      <c r="D13" s="61" t="s">
        <v>479</v>
      </c>
      <c r="E13" s="41"/>
      <c r="F13" s="41"/>
      <c r="G13" s="41"/>
      <c r="H13" s="41"/>
      <c r="I13" s="41"/>
      <c r="J13" s="41"/>
      <c r="K13" s="41"/>
      <c r="L13" s="41"/>
      <c r="M13" s="41"/>
      <c r="N13" s="41"/>
      <c r="O13" s="41"/>
      <c r="P13" s="41"/>
      <c r="Q13" s="41"/>
      <c r="R13" s="41"/>
      <c r="S13" s="41"/>
      <c r="T13" s="41"/>
      <c r="U13" s="41"/>
    </row>
    <row r="14" spans="1:21" x14ac:dyDescent="0.25">
      <c r="A14" s="61"/>
      <c r="B14" s="61"/>
      <c r="C14" s="61" t="s">
        <v>480</v>
      </c>
      <c r="D14" s="61" t="s">
        <v>486</v>
      </c>
      <c r="E14" s="41"/>
      <c r="F14" s="41"/>
      <c r="G14" s="41"/>
      <c r="H14" s="41"/>
      <c r="I14" s="41"/>
      <c r="J14" s="41"/>
      <c r="K14" s="41"/>
      <c r="L14" s="41"/>
      <c r="M14" s="41"/>
      <c r="N14" s="41"/>
      <c r="O14" s="41"/>
      <c r="P14" s="41"/>
      <c r="Q14" s="41"/>
      <c r="R14" s="41"/>
      <c r="S14" s="41"/>
      <c r="T14" s="41"/>
      <c r="U14" s="41"/>
    </row>
    <row r="15" spans="1:21" x14ac:dyDescent="0.25">
      <c r="A15" s="61"/>
      <c r="B15" s="61"/>
      <c r="C15" s="61" t="s">
        <v>481</v>
      </c>
      <c r="D15" s="61" t="s">
        <v>482</v>
      </c>
      <c r="E15" s="41"/>
      <c r="F15" s="41"/>
      <c r="G15" s="41"/>
      <c r="H15" s="41"/>
      <c r="I15" s="41"/>
      <c r="J15" s="41"/>
      <c r="K15" s="41"/>
      <c r="L15" s="41"/>
      <c r="M15" s="41"/>
      <c r="N15" s="41"/>
      <c r="O15" s="41"/>
      <c r="P15" s="41"/>
      <c r="Q15" s="41"/>
      <c r="R15" s="41"/>
      <c r="S15" s="41"/>
      <c r="T15" s="41"/>
      <c r="U15" s="41"/>
    </row>
    <row r="16" spans="1:21" x14ac:dyDescent="0.25">
      <c r="A16" s="61"/>
      <c r="B16" s="61"/>
      <c r="C16" s="61"/>
      <c r="D16" s="61"/>
      <c r="E16" s="41"/>
      <c r="F16" s="41"/>
      <c r="G16" s="41"/>
      <c r="H16" s="41"/>
      <c r="I16" s="41"/>
      <c r="J16" s="41"/>
      <c r="K16" s="41"/>
      <c r="L16" s="41"/>
      <c r="M16" s="41"/>
      <c r="N16" s="41"/>
      <c r="O16" s="41"/>
    </row>
    <row r="17" spans="1:15" x14ac:dyDescent="0.25">
      <c r="A17" s="61"/>
      <c r="B17" s="61"/>
      <c r="C17" s="61"/>
      <c r="D17" s="61"/>
      <c r="E17" s="41"/>
      <c r="F17" s="41"/>
      <c r="G17" s="41"/>
      <c r="H17" s="41"/>
      <c r="I17" s="41"/>
      <c r="J17" s="41"/>
      <c r="K17" s="41"/>
      <c r="L17" s="41"/>
      <c r="M17" s="41"/>
      <c r="N17" s="41"/>
      <c r="O17" s="41"/>
    </row>
    <row r="18" spans="1:15" x14ac:dyDescent="0.25">
      <c r="A18" s="61"/>
      <c r="B18" s="65"/>
      <c r="C18" s="65"/>
      <c r="D18" s="65"/>
      <c r="E18" s="41"/>
      <c r="F18" s="41"/>
      <c r="G18" s="41"/>
      <c r="H18" s="41"/>
      <c r="I18" s="41"/>
      <c r="J18" s="41"/>
      <c r="K18" s="41"/>
      <c r="L18" s="41"/>
      <c r="M18" s="41"/>
      <c r="N18" s="41"/>
      <c r="O18" s="41"/>
    </row>
    <row r="19" spans="1:15" x14ac:dyDescent="0.25">
      <c r="A19" s="61"/>
      <c r="B19" s="65"/>
      <c r="C19" s="65"/>
      <c r="D19" s="65"/>
      <c r="E19" s="41"/>
      <c r="F19" s="41"/>
      <c r="G19" s="41"/>
      <c r="H19" s="41"/>
      <c r="I19" s="41"/>
      <c r="J19" s="41"/>
      <c r="K19" s="41"/>
      <c r="L19" s="41"/>
      <c r="M19" s="41"/>
      <c r="N19" s="41"/>
      <c r="O19" s="41"/>
    </row>
    <row r="20" spans="1:15" x14ac:dyDescent="0.25">
      <c r="A20" s="61"/>
      <c r="B20" s="65"/>
      <c r="C20" s="65"/>
      <c r="D20" s="65"/>
      <c r="E20" s="41"/>
      <c r="F20" s="41"/>
      <c r="G20" s="41"/>
      <c r="H20" s="41"/>
      <c r="I20" s="41"/>
      <c r="J20" s="41"/>
      <c r="K20" s="41"/>
      <c r="L20" s="41"/>
      <c r="M20" s="41"/>
      <c r="N20" s="41"/>
      <c r="O20" s="41"/>
    </row>
    <row r="21" spans="1:15" x14ac:dyDescent="0.25">
      <c r="A21" s="61"/>
      <c r="B21" s="65"/>
      <c r="C21" s="65"/>
      <c r="D21" s="65"/>
      <c r="E21" s="41"/>
      <c r="F21" s="41"/>
      <c r="G21" s="41"/>
      <c r="H21" s="41"/>
      <c r="I21" s="41"/>
      <c r="J21" s="41"/>
      <c r="K21" s="41"/>
      <c r="L21" s="41"/>
      <c r="M21" s="41"/>
      <c r="N21" s="41"/>
      <c r="O21" s="41"/>
    </row>
    <row r="22" spans="1:15" ht="20.25" x14ac:dyDescent="0.25">
      <c r="A22" s="61"/>
      <c r="B22" s="61"/>
      <c r="C22" s="63"/>
      <c r="D22" s="63"/>
      <c r="E22" s="41"/>
      <c r="F22" s="41"/>
      <c r="G22" s="41"/>
      <c r="H22" s="41"/>
      <c r="I22" s="41"/>
      <c r="J22" s="41"/>
      <c r="K22" s="41"/>
      <c r="L22" s="41"/>
      <c r="M22" s="41"/>
      <c r="N22" s="41"/>
      <c r="O22" s="41"/>
    </row>
    <row r="23" spans="1:15" ht="20.25" x14ac:dyDescent="0.25">
      <c r="A23" s="61"/>
      <c r="B23" s="61"/>
      <c r="C23" s="63"/>
      <c r="D23" s="63"/>
      <c r="E23" s="41"/>
      <c r="F23" s="41"/>
      <c r="G23" s="41"/>
      <c r="H23" s="41"/>
      <c r="I23" s="41"/>
      <c r="J23" s="41"/>
      <c r="K23" s="41"/>
      <c r="L23" s="41"/>
      <c r="M23" s="41"/>
      <c r="N23" s="41"/>
      <c r="O23" s="41"/>
    </row>
    <row r="24" spans="1:15" ht="20.25" x14ac:dyDescent="0.25">
      <c r="A24" s="61"/>
      <c r="B24" s="61"/>
      <c r="C24" s="63"/>
      <c r="D24" s="63"/>
      <c r="E24" s="41"/>
      <c r="F24" s="41"/>
      <c r="G24" s="41"/>
      <c r="H24" s="41"/>
      <c r="I24" s="41"/>
      <c r="J24" s="41"/>
      <c r="K24" s="41"/>
      <c r="L24" s="41"/>
      <c r="M24" s="41"/>
      <c r="N24" s="41"/>
      <c r="O24" s="41"/>
    </row>
    <row r="25" spans="1:15" ht="20.25" x14ac:dyDescent="0.25">
      <c r="A25" s="61"/>
      <c r="B25" s="61"/>
      <c r="C25" s="63"/>
      <c r="D25" s="63"/>
      <c r="E25" s="41"/>
      <c r="F25" s="41"/>
      <c r="G25" s="41"/>
      <c r="H25" s="41"/>
      <c r="I25" s="41"/>
      <c r="J25" s="41"/>
      <c r="K25" s="41"/>
      <c r="L25" s="41"/>
      <c r="M25" s="41"/>
      <c r="N25" s="41"/>
      <c r="O25" s="41"/>
    </row>
    <row r="26" spans="1:15" ht="20.25" x14ac:dyDescent="0.25">
      <c r="A26" s="61"/>
      <c r="B26" s="61"/>
      <c r="C26" s="63"/>
      <c r="D26" s="63"/>
      <c r="E26" s="41"/>
      <c r="F26" s="41"/>
      <c r="G26" s="41"/>
      <c r="H26" s="41"/>
      <c r="I26" s="41"/>
      <c r="J26" s="41"/>
      <c r="K26" s="41"/>
      <c r="L26" s="41"/>
      <c r="M26" s="41"/>
      <c r="N26" s="41"/>
      <c r="O26" s="41"/>
    </row>
    <row r="27" spans="1:15" ht="20.25" x14ac:dyDescent="0.25">
      <c r="A27" s="61"/>
      <c r="B27" s="61"/>
      <c r="C27" s="63"/>
      <c r="D27" s="63"/>
      <c r="E27" s="41"/>
      <c r="F27" s="41"/>
      <c r="G27" s="41"/>
      <c r="H27" s="41"/>
      <c r="I27" s="41"/>
      <c r="J27" s="41"/>
      <c r="K27" s="41"/>
      <c r="L27" s="41"/>
      <c r="M27" s="41"/>
      <c r="N27" s="41"/>
      <c r="O27" s="41"/>
    </row>
    <row r="28" spans="1:15" ht="20.25" x14ac:dyDescent="0.25">
      <c r="A28" s="61"/>
      <c r="B28" s="61"/>
      <c r="C28" s="63"/>
      <c r="D28" s="63"/>
      <c r="E28" s="41"/>
      <c r="F28" s="41"/>
      <c r="G28" s="41"/>
      <c r="H28" s="41"/>
      <c r="I28" s="41"/>
      <c r="J28" s="41"/>
      <c r="K28" s="41"/>
      <c r="L28" s="41"/>
      <c r="M28" s="41"/>
      <c r="N28" s="41"/>
      <c r="O28" s="41"/>
    </row>
    <row r="29" spans="1:15" ht="20.25" x14ac:dyDescent="0.25">
      <c r="A29" s="61"/>
      <c r="B29" s="61"/>
      <c r="C29" s="63"/>
      <c r="D29" s="63"/>
      <c r="E29" s="41"/>
      <c r="F29" s="41"/>
      <c r="G29" s="41"/>
      <c r="H29" s="41"/>
      <c r="I29" s="41"/>
      <c r="J29" s="41"/>
      <c r="K29" s="41"/>
      <c r="L29" s="41"/>
      <c r="M29" s="41"/>
      <c r="N29" s="41"/>
      <c r="O29" s="41"/>
    </row>
    <row r="30" spans="1:15" ht="20.25" x14ac:dyDescent="0.25">
      <c r="A30" s="61"/>
      <c r="B30" s="61"/>
      <c r="C30" s="63"/>
      <c r="D30" s="63"/>
      <c r="E30" s="41"/>
      <c r="F30" s="41"/>
      <c r="G30" s="41"/>
      <c r="H30" s="41"/>
      <c r="I30" s="41"/>
      <c r="J30" s="41"/>
      <c r="K30" s="41"/>
      <c r="L30" s="41"/>
      <c r="M30" s="41"/>
      <c r="N30" s="41"/>
      <c r="O30" s="41"/>
    </row>
    <row r="31" spans="1:15" ht="20.25" x14ac:dyDescent="0.25">
      <c r="A31" s="61"/>
      <c r="B31" s="61"/>
      <c r="C31" s="63"/>
      <c r="D31" s="63"/>
      <c r="E31" s="41"/>
      <c r="F31" s="41"/>
      <c r="G31" s="41"/>
      <c r="H31" s="41"/>
      <c r="I31" s="41"/>
      <c r="J31" s="41"/>
      <c r="K31" s="41"/>
      <c r="L31" s="41"/>
      <c r="M31" s="41"/>
      <c r="N31" s="41"/>
      <c r="O31" s="41"/>
    </row>
    <row r="32" spans="1:15" ht="20.25" x14ac:dyDescent="0.25">
      <c r="A32" s="61"/>
      <c r="B32" s="61"/>
      <c r="C32" s="63"/>
      <c r="D32" s="63"/>
      <c r="E32" s="41"/>
      <c r="F32" s="41"/>
      <c r="G32" s="41"/>
      <c r="H32" s="41"/>
      <c r="I32" s="41"/>
      <c r="J32" s="41"/>
      <c r="K32" s="41"/>
      <c r="L32" s="41"/>
      <c r="M32" s="41"/>
      <c r="N32" s="41"/>
      <c r="O32" s="41"/>
    </row>
    <row r="33" spans="1:15" ht="20.25" x14ac:dyDescent="0.25">
      <c r="A33" s="61"/>
      <c r="B33" s="61"/>
      <c r="C33" s="63"/>
      <c r="D33" s="63"/>
      <c r="E33" s="41"/>
      <c r="F33" s="41"/>
      <c r="G33" s="41"/>
      <c r="H33" s="41"/>
      <c r="I33" s="41"/>
      <c r="J33" s="41"/>
      <c r="K33" s="41"/>
      <c r="L33" s="41"/>
      <c r="M33" s="41"/>
      <c r="N33" s="41"/>
      <c r="O33" s="41"/>
    </row>
    <row r="34" spans="1:15" ht="20.25" x14ac:dyDescent="0.25">
      <c r="A34" s="61"/>
      <c r="B34" s="61"/>
      <c r="C34" s="63"/>
      <c r="D34" s="63"/>
      <c r="E34" s="41"/>
      <c r="F34" s="41"/>
      <c r="G34" s="41"/>
      <c r="H34" s="41"/>
      <c r="I34" s="41"/>
      <c r="J34" s="41"/>
      <c r="K34" s="41"/>
      <c r="L34" s="41"/>
      <c r="M34" s="41"/>
      <c r="N34" s="41"/>
      <c r="O34" s="41"/>
    </row>
    <row r="35" spans="1:15" ht="20.25" x14ac:dyDescent="0.25">
      <c r="A35" s="61"/>
      <c r="B35" s="61"/>
      <c r="C35" s="63"/>
      <c r="D35" s="63"/>
      <c r="E35" s="41"/>
      <c r="F35" s="41"/>
      <c r="G35" s="41"/>
      <c r="H35" s="41"/>
      <c r="I35" s="41"/>
      <c r="J35" s="41"/>
      <c r="K35" s="41"/>
      <c r="L35" s="41"/>
      <c r="M35" s="41"/>
      <c r="N35" s="41"/>
      <c r="O35" s="41"/>
    </row>
    <row r="36" spans="1:15" ht="20.25" x14ac:dyDescent="0.25">
      <c r="A36" s="61"/>
      <c r="B36" s="61"/>
      <c r="C36" s="63"/>
      <c r="D36" s="63"/>
      <c r="E36" s="41"/>
      <c r="F36" s="41"/>
      <c r="G36" s="41"/>
      <c r="H36" s="41"/>
      <c r="I36" s="41"/>
      <c r="J36" s="41"/>
      <c r="K36" s="41"/>
      <c r="L36" s="41"/>
      <c r="M36" s="41"/>
      <c r="N36" s="41"/>
      <c r="O36" s="41"/>
    </row>
    <row r="37" spans="1:15" ht="20.25" x14ac:dyDescent="0.25">
      <c r="A37" s="61"/>
      <c r="B37" s="61"/>
      <c r="C37" s="63"/>
      <c r="D37" s="63"/>
      <c r="E37" s="41"/>
      <c r="F37" s="41"/>
      <c r="G37" s="41"/>
      <c r="H37" s="41"/>
      <c r="I37" s="41"/>
      <c r="J37" s="41"/>
      <c r="K37" s="41"/>
      <c r="L37" s="41"/>
      <c r="M37" s="41"/>
      <c r="N37" s="41"/>
      <c r="O37" s="41"/>
    </row>
    <row r="38" spans="1:15" ht="20.25" x14ac:dyDescent="0.25">
      <c r="A38" s="61"/>
      <c r="B38" s="61"/>
      <c r="C38" s="63"/>
      <c r="D38" s="63"/>
      <c r="E38" s="41"/>
      <c r="F38" s="41"/>
      <c r="G38" s="41"/>
      <c r="H38" s="41"/>
      <c r="I38" s="41"/>
      <c r="J38" s="41"/>
      <c r="K38" s="41"/>
      <c r="L38" s="41"/>
      <c r="M38" s="41"/>
      <c r="N38" s="41"/>
      <c r="O38" s="41"/>
    </row>
    <row r="39" spans="1:15" ht="20.25" x14ac:dyDescent="0.25">
      <c r="A39" s="61"/>
      <c r="B39" s="61"/>
      <c r="C39" s="63"/>
      <c r="D39" s="63"/>
      <c r="E39" s="41"/>
      <c r="F39" s="41"/>
      <c r="G39" s="41"/>
      <c r="H39" s="41"/>
      <c r="I39" s="41"/>
      <c r="J39" s="41"/>
      <c r="K39" s="41"/>
      <c r="L39" s="41"/>
      <c r="M39" s="41"/>
      <c r="N39" s="41"/>
      <c r="O39" s="41"/>
    </row>
    <row r="40" spans="1:15" ht="20.25" x14ac:dyDescent="0.25">
      <c r="A40" s="61"/>
      <c r="B40" s="61"/>
      <c r="C40" s="63"/>
      <c r="D40" s="63"/>
      <c r="E40" s="41"/>
      <c r="F40" s="41"/>
      <c r="G40" s="41"/>
      <c r="H40" s="41"/>
      <c r="I40" s="41"/>
      <c r="J40" s="41"/>
      <c r="K40" s="41"/>
      <c r="L40" s="41"/>
      <c r="M40" s="41"/>
      <c r="N40" s="41"/>
      <c r="O40" s="41"/>
    </row>
    <row r="41" spans="1:15" ht="20.25" x14ac:dyDescent="0.25">
      <c r="A41" s="61"/>
      <c r="B41" s="61"/>
      <c r="C41" s="63"/>
      <c r="D41" s="63"/>
      <c r="E41" s="41"/>
      <c r="F41" s="41"/>
      <c r="G41" s="41"/>
      <c r="H41" s="41"/>
      <c r="I41" s="41"/>
      <c r="J41" s="41"/>
      <c r="K41" s="41"/>
      <c r="L41" s="41"/>
      <c r="M41" s="41"/>
      <c r="N41" s="41"/>
      <c r="O41" s="41"/>
    </row>
    <row r="42" spans="1:15" ht="20.25" x14ac:dyDescent="0.25">
      <c r="A42" s="61"/>
      <c r="B42" s="61"/>
      <c r="C42" s="63"/>
      <c r="D42" s="63"/>
      <c r="E42" s="41"/>
      <c r="F42" s="41"/>
      <c r="G42" s="41"/>
      <c r="H42" s="41"/>
      <c r="I42" s="41"/>
      <c r="J42" s="41"/>
      <c r="K42" s="41"/>
      <c r="L42" s="41"/>
      <c r="M42" s="41"/>
      <c r="N42" s="41"/>
      <c r="O42" s="41"/>
    </row>
    <row r="43" spans="1:15" ht="20.25" x14ac:dyDescent="0.25">
      <c r="A43" s="61"/>
      <c r="B43" s="61"/>
      <c r="C43" s="63"/>
      <c r="D43" s="63"/>
      <c r="E43" s="41"/>
      <c r="F43" s="41"/>
      <c r="G43" s="41"/>
      <c r="H43" s="41"/>
      <c r="I43" s="41"/>
      <c r="J43" s="41"/>
      <c r="K43" s="41"/>
      <c r="L43" s="41"/>
      <c r="M43" s="41"/>
      <c r="N43" s="41"/>
      <c r="O43" s="41"/>
    </row>
    <row r="44" spans="1:15" ht="20.25" x14ac:dyDescent="0.25">
      <c r="A44" s="61"/>
      <c r="B44" s="61"/>
      <c r="C44" s="63"/>
      <c r="D44" s="63"/>
      <c r="E44" s="41"/>
      <c r="F44" s="41"/>
      <c r="G44" s="41"/>
      <c r="H44" s="41"/>
      <c r="I44" s="41"/>
      <c r="J44" s="41"/>
      <c r="K44" s="41"/>
      <c r="L44" s="41"/>
      <c r="M44" s="41"/>
      <c r="N44" s="41"/>
      <c r="O44" s="41"/>
    </row>
    <row r="45" spans="1:15" ht="20.25" x14ac:dyDescent="0.25">
      <c r="A45" s="61"/>
      <c r="B45" s="61"/>
      <c r="C45" s="63"/>
      <c r="D45" s="63"/>
      <c r="E45" s="41"/>
      <c r="F45" s="41"/>
      <c r="G45" s="41"/>
      <c r="H45" s="41"/>
      <c r="I45" s="41"/>
      <c r="J45" s="41"/>
      <c r="K45" s="41"/>
      <c r="L45" s="41"/>
      <c r="M45" s="41"/>
      <c r="N45" s="41"/>
      <c r="O45" s="41"/>
    </row>
    <row r="46" spans="1:15" ht="20.25" x14ac:dyDescent="0.25">
      <c r="A46" s="61"/>
      <c r="B46" s="61"/>
      <c r="C46" s="63"/>
      <c r="D46" s="63"/>
      <c r="E46" s="41"/>
      <c r="F46" s="41"/>
      <c r="G46" s="41"/>
      <c r="H46" s="41"/>
      <c r="I46" s="41"/>
      <c r="J46" s="41"/>
      <c r="K46" s="41"/>
      <c r="L46" s="41"/>
      <c r="M46" s="41"/>
      <c r="N46" s="41"/>
      <c r="O46" s="41"/>
    </row>
    <row r="47" spans="1:15" ht="20.25" x14ac:dyDescent="0.25">
      <c r="A47" s="61"/>
      <c r="B47" s="61"/>
      <c r="C47" s="63"/>
      <c r="D47" s="63"/>
      <c r="E47" s="41"/>
      <c r="F47" s="41"/>
      <c r="G47" s="41"/>
      <c r="H47" s="41"/>
      <c r="I47" s="41"/>
      <c r="J47" s="41"/>
      <c r="K47" s="41"/>
      <c r="L47" s="41"/>
      <c r="M47" s="41"/>
      <c r="N47" s="41"/>
      <c r="O47" s="41"/>
    </row>
    <row r="48" spans="1:15" ht="20.25" x14ac:dyDescent="0.25">
      <c r="A48" s="61"/>
      <c r="B48" s="61"/>
      <c r="C48" s="63"/>
      <c r="D48" s="63"/>
      <c r="E48" s="41"/>
      <c r="F48" s="41"/>
      <c r="G48" s="41"/>
      <c r="H48" s="41"/>
      <c r="I48" s="41"/>
      <c r="J48" s="41"/>
      <c r="K48" s="41"/>
      <c r="L48" s="41"/>
      <c r="M48" s="41"/>
      <c r="N48" s="41"/>
      <c r="O48" s="41"/>
    </row>
    <row r="49" spans="1:15" ht="20.25" x14ac:dyDescent="0.25">
      <c r="A49" s="61"/>
      <c r="B49" s="61"/>
      <c r="C49" s="63"/>
      <c r="D49" s="63"/>
      <c r="E49" s="41"/>
      <c r="F49" s="41"/>
      <c r="G49" s="41"/>
      <c r="H49" s="41"/>
      <c r="I49" s="41"/>
      <c r="J49" s="41"/>
      <c r="K49" s="41"/>
      <c r="L49" s="41"/>
      <c r="M49" s="41"/>
      <c r="N49" s="41"/>
      <c r="O49" s="41"/>
    </row>
    <row r="50" spans="1:15" ht="20.25" x14ac:dyDescent="0.25">
      <c r="A50" s="61"/>
      <c r="B50" s="61"/>
      <c r="C50" s="63"/>
      <c r="D50" s="63"/>
      <c r="E50" s="41"/>
      <c r="F50" s="41"/>
      <c r="G50" s="41"/>
      <c r="H50" s="41"/>
      <c r="I50" s="41"/>
      <c r="J50" s="41"/>
      <c r="K50" s="41"/>
      <c r="L50" s="41"/>
      <c r="M50" s="41"/>
      <c r="N50" s="41"/>
      <c r="O50" s="41"/>
    </row>
    <row r="51" spans="1:15" ht="20.25" x14ac:dyDescent="0.25">
      <c r="A51" s="61"/>
      <c r="B51" s="61"/>
      <c r="C51" s="63"/>
      <c r="D51" s="63"/>
      <c r="E51" s="41"/>
      <c r="F51" s="41"/>
      <c r="G51" s="41"/>
      <c r="H51" s="41"/>
      <c r="I51" s="41"/>
      <c r="J51" s="41"/>
      <c r="K51" s="41"/>
      <c r="L51" s="41"/>
      <c r="M51" s="41"/>
      <c r="N51" s="41"/>
      <c r="O51" s="41"/>
    </row>
    <row r="52" spans="1:15" ht="20.25" x14ac:dyDescent="0.25">
      <c r="A52" s="61"/>
      <c r="B52" s="19"/>
      <c r="C52" s="28"/>
      <c r="D52" s="28"/>
    </row>
    <row r="53" spans="1:15" ht="20.25" x14ac:dyDescent="0.25">
      <c r="A53" s="61"/>
      <c r="B53" s="19"/>
      <c r="C53" s="28"/>
      <c r="D53" s="28"/>
    </row>
    <row r="54" spans="1:15" ht="20.25" x14ac:dyDescent="0.25">
      <c r="A54" s="61"/>
      <c r="B54" s="19"/>
      <c r="C54" s="28"/>
      <c r="D54" s="28"/>
    </row>
    <row r="55" spans="1:15" ht="20.25" x14ac:dyDescent="0.25">
      <c r="A55" s="61"/>
      <c r="B55" s="19"/>
      <c r="C55" s="28"/>
      <c r="D55" s="28"/>
    </row>
    <row r="56" spans="1:15" ht="20.25" x14ac:dyDescent="0.25">
      <c r="A56" s="61"/>
      <c r="B56" s="19"/>
      <c r="C56" s="28"/>
      <c r="D56" s="28"/>
    </row>
    <row r="57" spans="1:15" ht="20.25" x14ac:dyDescent="0.25">
      <c r="A57" s="61"/>
      <c r="B57" s="19"/>
      <c r="C57" s="28"/>
      <c r="D57" s="28"/>
    </row>
    <row r="58" spans="1:15" ht="20.25" x14ac:dyDescent="0.25">
      <c r="A58" s="61"/>
      <c r="B58" s="19"/>
      <c r="C58" s="28"/>
      <c r="D58" s="28"/>
    </row>
    <row r="59" spans="1:15" ht="20.25" x14ac:dyDescent="0.25">
      <c r="A59" s="61"/>
      <c r="B59" s="19"/>
      <c r="C59" s="28"/>
      <c r="D59" s="28"/>
    </row>
    <row r="60" spans="1:15" ht="20.25" x14ac:dyDescent="0.25">
      <c r="A60" s="61"/>
      <c r="B60" s="19"/>
      <c r="C60" s="28"/>
      <c r="D60" s="28"/>
    </row>
    <row r="61" spans="1:15" ht="20.25" x14ac:dyDescent="0.25">
      <c r="A61" s="61"/>
      <c r="B61" s="19"/>
      <c r="C61" s="28"/>
      <c r="D61" s="28"/>
    </row>
    <row r="62" spans="1:15" ht="20.25" x14ac:dyDescent="0.25">
      <c r="A62" s="61"/>
      <c r="B62" s="19"/>
      <c r="C62" s="28"/>
      <c r="D62" s="28"/>
    </row>
    <row r="63" spans="1:15" ht="20.25" x14ac:dyDescent="0.25">
      <c r="A63" s="61"/>
      <c r="B63" s="19"/>
      <c r="C63" s="28"/>
      <c r="D63" s="28"/>
    </row>
    <row r="64" spans="1:15" ht="20.25" x14ac:dyDescent="0.25">
      <c r="A64" s="61"/>
      <c r="B64" s="19"/>
      <c r="C64" s="28"/>
      <c r="D64" s="28"/>
    </row>
    <row r="65" spans="1:4" ht="20.25" x14ac:dyDescent="0.25">
      <c r="A65" s="61"/>
      <c r="B65" s="19"/>
      <c r="C65" s="28"/>
      <c r="D65" s="28"/>
    </row>
    <row r="66" spans="1:4" ht="20.25" x14ac:dyDescent="0.25">
      <c r="A66" s="61"/>
      <c r="B66" s="19"/>
      <c r="C66" s="28"/>
      <c r="D66" s="28"/>
    </row>
    <row r="67" spans="1:4" ht="20.25" x14ac:dyDescent="0.25">
      <c r="A67" s="61"/>
      <c r="B67" s="19"/>
      <c r="C67" s="28"/>
      <c r="D67" s="28"/>
    </row>
    <row r="68" spans="1:4" ht="20.25" x14ac:dyDescent="0.25">
      <c r="A68" s="61"/>
      <c r="B68" s="19"/>
      <c r="C68" s="28"/>
      <c r="D68" s="28"/>
    </row>
    <row r="69" spans="1:4" ht="20.25" x14ac:dyDescent="0.25">
      <c r="A69" s="61"/>
      <c r="B69" s="19"/>
      <c r="C69" s="28"/>
      <c r="D69" s="28"/>
    </row>
    <row r="70" spans="1:4" ht="20.25" x14ac:dyDescent="0.25">
      <c r="A70" s="61"/>
      <c r="B70" s="19"/>
      <c r="C70" s="28"/>
      <c r="D70" s="28"/>
    </row>
    <row r="71" spans="1:4" ht="20.25" x14ac:dyDescent="0.25">
      <c r="A71" s="61"/>
      <c r="B71" s="19"/>
      <c r="C71" s="28"/>
      <c r="D71" s="28"/>
    </row>
    <row r="72" spans="1:4" ht="20.25" x14ac:dyDescent="0.25">
      <c r="A72" s="61"/>
      <c r="B72" s="19"/>
      <c r="C72" s="28"/>
      <c r="D72" s="28"/>
    </row>
    <row r="73" spans="1:4" ht="20.25" x14ac:dyDescent="0.25">
      <c r="A73" s="61"/>
      <c r="B73" s="19"/>
      <c r="C73" s="28"/>
      <c r="D73" s="28"/>
    </row>
    <row r="74" spans="1:4" ht="20.25" x14ac:dyDescent="0.25">
      <c r="A74" s="61"/>
      <c r="B74" s="19"/>
      <c r="C74" s="28"/>
      <c r="D74" s="28"/>
    </row>
    <row r="75" spans="1:4" ht="20.25" x14ac:dyDescent="0.25">
      <c r="A75" s="61"/>
      <c r="B75" s="19"/>
      <c r="C75" s="28"/>
      <c r="D75" s="28"/>
    </row>
    <row r="76" spans="1:4" ht="20.25" x14ac:dyDescent="0.25">
      <c r="A76" s="61"/>
      <c r="B76" s="19"/>
      <c r="C76" s="28"/>
      <c r="D76" s="28"/>
    </row>
    <row r="77" spans="1:4" ht="20.25" x14ac:dyDescent="0.25">
      <c r="A77" s="61"/>
      <c r="B77" s="19"/>
      <c r="C77" s="28"/>
      <c r="D77" s="28"/>
    </row>
    <row r="78" spans="1:4" ht="20.25" x14ac:dyDescent="0.25">
      <c r="A78" s="61"/>
      <c r="B78" s="19"/>
      <c r="C78" s="28"/>
      <c r="D78" s="28"/>
    </row>
    <row r="79" spans="1:4" ht="20.25" x14ac:dyDescent="0.25">
      <c r="A79" s="61"/>
      <c r="B79" s="19"/>
      <c r="C79" s="28"/>
      <c r="D79" s="28"/>
    </row>
    <row r="80" spans="1:4" ht="20.25" x14ac:dyDescent="0.25">
      <c r="A80" s="61"/>
      <c r="B80" s="19"/>
      <c r="C80" s="28"/>
      <c r="D80" s="28"/>
    </row>
    <row r="81" spans="1:4" ht="20.25" x14ac:dyDescent="0.25">
      <c r="A81" s="61"/>
      <c r="B81" s="19"/>
      <c r="C81" s="28"/>
      <c r="D81" s="28"/>
    </row>
    <row r="82" spans="1:4" ht="20.25" x14ac:dyDescent="0.25">
      <c r="A82" s="61"/>
      <c r="B82" s="19"/>
      <c r="C82" s="28"/>
      <c r="D82" s="28"/>
    </row>
    <row r="83" spans="1:4" ht="20.25" x14ac:dyDescent="0.25">
      <c r="A83" s="61"/>
      <c r="B83" s="19"/>
      <c r="C83" s="28"/>
      <c r="D83" s="28"/>
    </row>
    <row r="84" spans="1:4" ht="20.25" x14ac:dyDescent="0.25">
      <c r="A84" s="61"/>
      <c r="B84" s="19"/>
      <c r="C84" s="28"/>
      <c r="D84" s="28"/>
    </row>
    <row r="85" spans="1:4" ht="20.25" x14ac:dyDescent="0.25">
      <c r="A85" s="61"/>
      <c r="B85" s="19"/>
      <c r="C85" s="28"/>
      <c r="D85" s="28"/>
    </row>
    <row r="86" spans="1:4" ht="20.25" x14ac:dyDescent="0.25">
      <c r="A86" s="61"/>
      <c r="B86" s="19"/>
      <c r="C86" s="28"/>
      <c r="D86" s="28"/>
    </row>
    <row r="87" spans="1:4" ht="20.25" x14ac:dyDescent="0.25">
      <c r="A87" s="61"/>
      <c r="B87" s="19"/>
      <c r="C87" s="28"/>
      <c r="D87" s="28"/>
    </row>
    <row r="88" spans="1:4" ht="20.25" x14ac:dyDescent="0.25">
      <c r="A88" s="61"/>
      <c r="B88" s="19"/>
      <c r="C88" s="28"/>
      <c r="D88" s="28"/>
    </row>
    <row r="89" spans="1:4" ht="20.25" x14ac:dyDescent="0.25">
      <c r="A89" s="61"/>
      <c r="B89" s="19"/>
      <c r="C89" s="28"/>
      <c r="D89" s="28"/>
    </row>
    <row r="90" spans="1:4" ht="20.25" x14ac:dyDescent="0.25">
      <c r="A90" s="61"/>
      <c r="B90" s="19"/>
      <c r="C90" s="28"/>
      <c r="D90" s="28"/>
    </row>
    <row r="91" spans="1:4" ht="20.25" x14ac:dyDescent="0.25">
      <c r="A91" s="61"/>
      <c r="B91" s="19"/>
      <c r="C91" s="28"/>
      <c r="D91" s="28"/>
    </row>
    <row r="92" spans="1:4" ht="20.25" x14ac:dyDescent="0.25">
      <c r="A92" s="61"/>
      <c r="B92" s="19"/>
      <c r="C92" s="28"/>
      <c r="D92" s="28"/>
    </row>
    <row r="93" spans="1:4" ht="20.25" x14ac:dyDescent="0.25">
      <c r="A93" s="61"/>
      <c r="B93" s="19"/>
      <c r="C93" s="28"/>
      <c r="D93" s="28"/>
    </row>
    <row r="94" spans="1:4" ht="20.25" x14ac:dyDescent="0.25">
      <c r="A94" s="61"/>
      <c r="B94" s="19"/>
      <c r="C94" s="28"/>
      <c r="D94" s="28"/>
    </row>
    <row r="95" spans="1:4" ht="20.25" x14ac:dyDescent="0.25">
      <c r="A95" s="61"/>
      <c r="B95" s="19"/>
      <c r="C95" s="28"/>
      <c r="D95" s="28"/>
    </row>
    <row r="96" spans="1:4" ht="20.25" x14ac:dyDescent="0.25">
      <c r="A96" s="61"/>
      <c r="B96" s="19"/>
      <c r="C96" s="28"/>
      <c r="D96" s="28"/>
    </row>
    <row r="97" spans="1:4" ht="20.25" x14ac:dyDescent="0.25">
      <c r="A97" s="61"/>
      <c r="B97" s="19"/>
      <c r="C97" s="28"/>
      <c r="D97" s="28"/>
    </row>
    <row r="98" spans="1:4" ht="20.25" x14ac:dyDescent="0.25">
      <c r="A98" s="61"/>
      <c r="B98" s="19"/>
      <c r="C98" s="28"/>
      <c r="D98" s="28"/>
    </row>
    <row r="99" spans="1:4" ht="20.25" x14ac:dyDescent="0.25">
      <c r="A99" s="61"/>
      <c r="B99" s="19"/>
      <c r="C99" s="28"/>
      <c r="D99" s="28"/>
    </row>
    <row r="100" spans="1:4" ht="20.25" x14ac:dyDescent="0.25">
      <c r="A100" s="61"/>
      <c r="B100" s="19"/>
      <c r="C100" s="28"/>
      <c r="D100" s="28"/>
    </row>
    <row r="101" spans="1:4" ht="20.25" x14ac:dyDescent="0.25">
      <c r="A101" s="61"/>
      <c r="B101" s="19"/>
      <c r="C101" s="28"/>
      <c r="D101" s="28"/>
    </row>
    <row r="102" spans="1:4" ht="20.25" x14ac:dyDescent="0.25">
      <c r="A102" s="61"/>
      <c r="B102" s="19"/>
      <c r="C102" s="28"/>
      <c r="D102" s="28"/>
    </row>
    <row r="103" spans="1:4" ht="20.25" x14ac:dyDescent="0.25">
      <c r="A103" s="61"/>
      <c r="B103" s="19"/>
      <c r="C103" s="28"/>
      <c r="D103" s="28"/>
    </row>
    <row r="104" spans="1:4" ht="20.25" x14ac:dyDescent="0.25">
      <c r="A104" s="61"/>
      <c r="B104" s="19"/>
      <c r="C104" s="28"/>
      <c r="D104" s="28"/>
    </row>
    <row r="105" spans="1:4" ht="20.25" x14ac:dyDescent="0.25">
      <c r="A105" s="61"/>
      <c r="B105" s="19"/>
      <c r="C105" s="28"/>
      <c r="D105" s="28"/>
    </row>
    <row r="106" spans="1:4" ht="20.25" x14ac:dyDescent="0.25">
      <c r="A106" s="61"/>
      <c r="B106" s="19"/>
      <c r="C106" s="28"/>
      <c r="D106" s="28"/>
    </row>
    <row r="107" spans="1:4" ht="20.25" x14ac:dyDescent="0.25">
      <c r="A107" s="61"/>
      <c r="B107" s="19"/>
      <c r="C107" s="28"/>
      <c r="D107" s="28"/>
    </row>
    <row r="108" spans="1:4" ht="20.25" x14ac:dyDescent="0.25">
      <c r="A108" s="61"/>
      <c r="B108" s="19"/>
      <c r="C108" s="28"/>
      <c r="D108" s="28"/>
    </row>
    <row r="109" spans="1:4" ht="20.25" x14ac:dyDescent="0.25">
      <c r="A109" s="61"/>
      <c r="B109" s="19"/>
      <c r="C109" s="28"/>
      <c r="D109" s="28"/>
    </row>
    <row r="110" spans="1:4" ht="20.25" x14ac:dyDescent="0.25">
      <c r="A110" s="61"/>
      <c r="B110" s="19"/>
      <c r="C110" s="28"/>
      <c r="D110" s="28"/>
    </row>
    <row r="111" spans="1:4" ht="20.25" x14ac:dyDescent="0.25">
      <c r="A111" s="61"/>
      <c r="B111" s="19"/>
      <c r="C111" s="28"/>
      <c r="D111" s="28"/>
    </row>
    <row r="112" spans="1:4" ht="20.25" x14ac:dyDescent="0.25">
      <c r="A112" s="61"/>
      <c r="B112" s="19"/>
      <c r="C112" s="28"/>
      <c r="D112" s="28"/>
    </row>
    <row r="113" spans="1:4" ht="20.25" x14ac:dyDescent="0.25">
      <c r="A113" s="61"/>
      <c r="B113" s="19"/>
      <c r="C113" s="28"/>
      <c r="D113" s="28"/>
    </row>
    <row r="114" spans="1:4" ht="20.25" x14ac:dyDescent="0.25">
      <c r="A114" s="61"/>
      <c r="B114" s="19"/>
      <c r="C114" s="28"/>
      <c r="D114" s="28"/>
    </row>
    <row r="115" spans="1:4" ht="20.25" x14ac:dyDescent="0.25">
      <c r="A115" s="61"/>
      <c r="B115" s="19"/>
      <c r="C115" s="28"/>
      <c r="D115" s="28"/>
    </row>
    <row r="116" spans="1:4" ht="20.25" x14ac:dyDescent="0.25">
      <c r="A116" s="61"/>
      <c r="B116" s="19"/>
      <c r="C116" s="28"/>
      <c r="D116" s="28"/>
    </row>
    <row r="117" spans="1:4" ht="20.25" x14ac:dyDescent="0.25">
      <c r="A117" s="61"/>
      <c r="B117" s="19"/>
      <c r="C117" s="28"/>
      <c r="D117" s="28"/>
    </row>
    <row r="118" spans="1:4" ht="20.25" x14ac:dyDescent="0.25">
      <c r="A118" s="61"/>
      <c r="B118" s="19"/>
      <c r="C118" s="28"/>
      <c r="D118" s="28"/>
    </row>
    <row r="119" spans="1:4" ht="20.25" x14ac:dyDescent="0.25">
      <c r="A119" s="61"/>
      <c r="B119" s="19"/>
      <c r="C119" s="28"/>
      <c r="D119" s="28"/>
    </row>
    <row r="120" spans="1:4" ht="20.25" x14ac:dyDescent="0.25">
      <c r="A120" s="61"/>
      <c r="B120" s="19"/>
      <c r="C120" s="28"/>
      <c r="D120" s="28"/>
    </row>
    <row r="121" spans="1:4" ht="20.25" x14ac:dyDescent="0.25">
      <c r="A121" s="61"/>
      <c r="B121" s="19"/>
      <c r="C121" s="28"/>
      <c r="D121" s="28"/>
    </row>
    <row r="122" spans="1:4" ht="20.25" x14ac:dyDescent="0.25">
      <c r="A122" s="61"/>
      <c r="B122" s="19"/>
      <c r="C122" s="28"/>
      <c r="D122" s="28"/>
    </row>
    <row r="123" spans="1:4" ht="20.25" x14ac:dyDescent="0.25">
      <c r="A123" s="61"/>
      <c r="B123" s="19"/>
      <c r="C123" s="28"/>
      <c r="D123" s="28"/>
    </row>
    <row r="124" spans="1:4" ht="20.25" x14ac:dyDescent="0.25">
      <c r="A124" s="61"/>
      <c r="B124" s="19"/>
      <c r="C124" s="28"/>
      <c r="D124" s="28"/>
    </row>
    <row r="125" spans="1:4" ht="20.25" x14ac:dyDescent="0.25">
      <c r="A125" s="61"/>
      <c r="B125" s="19"/>
      <c r="C125" s="28"/>
      <c r="D125" s="28"/>
    </row>
    <row r="126" spans="1:4" ht="20.25" x14ac:dyDescent="0.25">
      <c r="A126" s="61"/>
      <c r="B126" s="19"/>
      <c r="C126" s="28"/>
      <c r="D126" s="28"/>
    </row>
    <row r="127" spans="1:4" ht="20.25" x14ac:dyDescent="0.25">
      <c r="A127" s="61"/>
      <c r="B127" s="19"/>
      <c r="C127" s="28"/>
      <c r="D127" s="28"/>
    </row>
    <row r="128" spans="1:4" ht="20.25" x14ac:dyDescent="0.25">
      <c r="A128" s="61"/>
      <c r="B128" s="19"/>
      <c r="C128" s="28"/>
      <c r="D128" s="28"/>
    </row>
    <row r="129" spans="1:4" ht="20.25" x14ac:dyDescent="0.25">
      <c r="A129" s="61"/>
      <c r="B129" s="19"/>
      <c r="C129" s="28"/>
      <c r="D129" s="28"/>
    </row>
    <row r="130" spans="1:4" ht="20.25" x14ac:dyDescent="0.25">
      <c r="A130" s="61"/>
      <c r="B130" s="19"/>
      <c r="C130" s="28"/>
      <c r="D130" s="28"/>
    </row>
    <row r="131" spans="1:4" ht="20.25" x14ac:dyDescent="0.25">
      <c r="A131" s="61"/>
      <c r="B131" s="19"/>
      <c r="C131" s="28"/>
      <c r="D131" s="28"/>
    </row>
    <row r="132" spans="1:4" ht="20.25" x14ac:dyDescent="0.25">
      <c r="A132" s="61"/>
      <c r="B132" s="19"/>
      <c r="C132" s="28"/>
      <c r="D132" s="28"/>
    </row>
    <row r="133" spans="1:4" ht="20.25" x14ac:dyDescent="0.25">
      <c r="A133" s="61"/>
      <c r="B133" s="19"/>
      <c r="C133" s="28"/>
      <c r="D133" s="28"/>
    </row>
    <row r="134" spans="1:4" ht="20.25" x14ac:dyDescent="0.25">
      <c r="A134" s="61"/>
      <c r="B134" s="19"/>
      <c r="C134" s="28"/>
      <c r="D134" s="28"/>
    </row>
    <row r="135" spans="1:4" ht="20.25" x14ac:dyDescent="0.25">
      <c r="A135" s="61"/>
      <c r="B135" s="19"/>
      <c r="C135" s="28"/>
      <c r="D135" s="28"/>
    </row>
    <row r="136" spans="1:4" ht="20.25" x14ac:dyDescent="0.25">
      <c r="A136" s="61"/>
      <c r="B136" s="19"/>
      <c r="C136" s="28"/>
      <c r="D136" s="28"/>
    </row>
    <row r="137" spans="1:4" ht="20.25" x14ac:dyDescent="0.25">
      <c r="A137" s="61"/>
      <c r="B137" s="19"/>
      <c r="C137" s="28"/>
      <c r="D137" s="28"/>
    </row>
    <row r="138" spans="1:4" ht="20.25" x14ac:dyDescent="0.25">
      <c r="A138" s="61"/>
      <c r="B138" s="19"/>
      <c r="C138" s="28"/>
      <c r="D138" s="28"/>
    </row>
    <row r="139" spans="1:4" ht="20.25" x14ac:dyDescent="0.25">
      <c r="A139" s="61"/>
      <c r="B139" s="19"/>
      <c r="C139" s="28"/>
      <c r="D139" s="28"/>
    </row>
    <row r="140" spans="1:4" ht="20.25" x14ac:dyDescent="0.25">
      <c r="A140" s="61"/>
      <c r="B140" s="19"/>
      <c r="C140" s="28"/>
      <c r="D140" s="28"/>
    </row>
    <row r="141" spans="1:4" ht="20.25" x14ac:dyDescent="0.25">
      <c r="A141" s="61"/>
      <c r="B141" s="19"/>
      <c r="C141" s="28"/>
      <c r="D141" s="28"/>
    </row>
    <row r="142" spans="1:4" ht="20.25" x14ac:dyDescent="0.25">
      <c r="A142" s="61"/>
      <c r="B142" s="19"/>
      <c r="C142" s="28"/>
      <c r="D142" s="28"/>
    </row>
    <row r="143" spans="1:4" ht="20.25" x14ac:dyDescent="0.25">
      <c r="A143" s="61"/>
      <c r="B143" s="19"/>
      <c r="C143" s="28"/>
      <c r="D143" s="28"/>
    </row>
    <row r="144" spans="1:4" ht="20.25" x14ac:dyDescent="0.25">
      <c r="A144" s="61"/>
      <c r="B144" s="19"/>
      <c r="C144" s="28"/>
      <c r="D144" s="28"/>
    </row>
    <row r="145" spans="1:4" ht="20.25" x14ac:dyDescent="0.25">
      <c r="A145" s="61"/>
      <c r="B145" s="19"/>
      <c r="C145" s="28"/>
      <c r="D145" s="28"/>
    </row>
    <row r="146" spans="1:4" ht="20.25" x14ac:dyDescent="0.25">
      <c r="A146" s="61"/>
      <c r="B146" s="19"/>
      <c r="C146" s="28"/>
      <c r="D146" s="28"/>
    </row>
    <row r="147" spans="1:4" ht="20.25" x14ac:dyDescent="0.25">
      <c r="A147" s="61"/>
      <c r="B147" s="19"/>
      <c r="C147" s="28"/>
      <c r="D147" s="28"/>
    </row>
    <row r="148" spans="1:4" ht="20.25" x14ac:dyDescent="0.25">
      <c r="A148" s="61"/>
      <c r="B148" s="19"/>
      <c r="C148" s="28"/>
      <c r="D148" s="28"/>
    </row>
    <row r="149" spans="1:4" ht="20.25" x14ac:dyDescent="0.25">
      <c r="A149" s="61"/>
      <c r="B149" s="19"/>
      <c r="C149" s="28"/>
      <c r="D149" s="28"/>
    </row>
    <row r="150" spans="1:4" ht="20.25" x14ac:dyDescent="0.25">
      <c r="A150" s="61"/>
      <c r="B150" s="19"/>
      <c r="C150" s="28"/>
      <c r="D150" s="28"/>
    </row>
    <row r="151" spans="1:4" ht="20.25" x14ac:dyDescent="0.25">
      <c r="A151" s="61"/>
      <c r="B151" s="19"/>
      <c r="C151" s="28"/>
      <c r="D151" s="28"/>
    </row>
    <row r="152" spans="1:4" ht="20.25" x14ac:dyDescent="0.25">
      <c r="A152" s="61"/>
      <c r="B152" s="19"/>
      <c r="C152" s="28"/>
      <c r="D152" s="28"/>
    </row>
    <row r="153" spans="1:4" ht="20.25" x14ac:dyDescent="0.25">
      <c r="A153" s="61"/>
      <c r="B153" s="19"/>
      <c r="C153" s="28"/>
      <c r="D153" s="28"/>
    </row>
    <row r="154" spans="1:4" ht="20.25" x14ac:dyDescent="0.25">
      <c r="A154" s="61"/>
      <c r="B154" s="19"/>
      <c r="C154" s="28"/>
      <c r="D154" s="28"/>
    </row>
    <row r="155" spans="1:4" ht="20.25" x14ac:dyDescent="0.25">
      <c r="A155" s="61"/>
      <c r="B155" s="19"/>
      <c r="C155" s="28"/>
      <c r="D155" s="28"/>
    </row>
    <row r="156" spans="1:4" ht="20.25" x14ac:dyDescent="0.25">
      <c r="A156" s="61"/>
      <c r="B156" s="19"/>
      <c r="C156" s="28"/>
      <c r="D156" s="28"/>
    </row>
    <row r="157" spans="1:4" ht="20.25" x14ac:dyDescent="0.25">
      <c r="A157" s="61"/>
      <c r="B157" s="19"/>
      <c r="C157" s="28"/>
      <c r="D157" s="28"/>
    </row>
    <row r="158" spans="1:4" ht="20.25" x14ac:dyDescent="0.25">
      <c r="A158" s="61"/>
      <c r="B158" s="19"/>
      <c r="C158" s="28"/>
      <c r="D158" s="28"/>
    </row>
    <row r="159" spans="1:4" ht="20.25" x14ac:dyDescent="0.25">
      <c r="A159" s="61"/>
      <c r="B159" s="19"/>
      <c r="C159" s="28"/>
      <c r="D159" s="28"/>
    </row>
    <row r="160" spans="1:4" ht="20.25" x14ac:dyDescent="0.25">
      <c r="A160" s="61"/>
      <c r="B160" s="19"/>
      <c r="C160" s="28"/>
      <c r="D160" s="28"/>
    </row>
    <row r="161" spans="1:4" ht="20.25" x14ac:dyDescent="0.25">
      <c r="A161" s="61"/>
      <c r="B161" s="19"/>
      <c r="C161" s="28"/>
      <c r="D161" s="28"/>
    </row>
    <row r="162" spans="1:4" ht="20.25" x14ac:dyDescent="0.25">
      <c r="A162" s="61"/>
      <c r="B162" s="19"/>
      <c r="C162" s="28"/>
      <c r="D162" s="28"/>
    </row>
    <row r="163" spans="1:4" ht="20.25" x14ac:dyDescent="0.25">
      <c r="A163" s="61"/>
      <c r="B163" s="19"/>
      <c r="C163" s="28"/>
      <c r="D163" s="28"/>
    </row>
    <row r="164" spans="1:4" ht="20.25" x14ac:dyDescent="0.25">
      <c r="A164" s="61"/>
      <c r="B164" s="19"/>
      <c r="C164" s="28"/>
      <c r="D164" s="28"/>
    </row>
    <row r="165" spans="1:4" ht="20.25" x14ac:dyDescent="0.25">
      <c r="A165" s="61"/>
      <c r="B165" s="19"/>
      <c r="C165" s="28"/>
      <c r="D165" s="28"/>
    </row>
    <row r="166" spans="1:4" ht="20.25" x14ac:dyDescent="0.25">
      <c r="A166" s="61"/>
      <c r="B166" s="19"/>
      <c r="C166" s="28"/>
      <c r="D166" s="28"/>
    </row>
    <row r="167" spans="1:4" ht="20.25" x14ac:dyDescent="0.25">
      <c r="A167" s="61"/>
      <c r="B167" s="19"/>
      <c r="C167" s="28"/>
      <c r="D167" s="28"/>
    </row>
    <row r="168" spans="1:4" ht="20.25" x14ac:dyDescent="0.25">
      <c r="A168" s="61"/>
      <c r="B168" s="19"/>
      <c r="C168" s="28"/>
      <c r="D168" s="28"/>
    </row>
    <row r="169" spans="1:4" ht="20.25" x14ac:dyDescent="0.25">
      <c r="A169" s="61"/>
      <c r="B169" s="19"/>
      <c r="C169" s="28"/>
      <c r="D169" s="28"/>
    </row>
    <row r="170" spans="1:4" ht="20.25" x14ac:dyDescent="0.25">
      <c r="A170" s="61"/>
      <c r="B170" s="19"/>
      <c r="C170" s="28"/>
      <c r="D170" s="28"/>
    </row>
    <row r="171" spans="1:4" ht="20.25" x14ac:dyDescent="0.25">
      <c r="A171" s="61"/>
      <c r="B171" s="19"/>
      <c r="C171" s="28"/>
      <c r="D171" s="28"/>
    </row>
    <row r="172" spans="1:4" ht="20.25" x14ac:dyDescent="0.25">
      <c r="A172" s="61"/>
      <c r="B172" s="19"/>
      <c r="C172" s="28"/>
      <c r="D172" s="28"/>
    </row>
    <row r="173" spans="1:4" ht="20.25" x14ac:dyDescent="0.25">
      <c r="A173" s="61"/>
      <c r="B173" s="19"/>
      <c r="C173" s="28"/>
      <c r="D173" s="28"/>
    </row>
    <row r="174" spans="1:4" ht="20.25" x14ac:dyDescent="0.25">
      <c r="A174" s="61"/>
      <c r="B174" s="19"/>
      <c r="C174" s="28"/>
      <c r="D174" s="28"/>
    </row>
    <row r="175" spans="1:4" ht="20.25" x14ac:dyDescent="0.25">
      <c r="A175" s="61"/>
      <c r="B175" s="19"/>
      <c r="C175" s="28"/>
      <c r="D175" s="28"/>
    </row>
    <row r="176" spans="1:4" ht="20.25" x14ac:dyDescent="0.25">
      <c r="A176" s="61"/>
      <c r="B176" s="19"/>
      <c r="C176" s="28"/>
      <c r="D176" s="28"/>
    </row>
    <row r="177" spans="1:4" ht="20.25" x14ac:dyDescent="0.25">
      <c r="A177" s="61"/>
      <c r="B177" s="19"/>
      <c r="C177" s="28"/>
      <c r="D177" s="28"/>
    </row>
    <row r="178" spans="1:4" ht="20.25" x14ac:dyDescent="0.25">
      <c r="A178" s="61"/>
      <c r="B178" s="19"/>
      <c r="C178" s="28"/>
      <c r="D178" s="28"/>
    </row>
    <row r="179" spans="1:4" ht="20.25" x14ac:dyDescent="0.25">
      <c r="A179" s="61"/>
      <c r="B179" s="19"/>
      <c r="C179" s="28"/>
      <c r="D179" s="28"/>
    </row>
    <row r="180" spans="1:4" ht="20.25" x14ac:dyDescent="0.25">
      <c r="A180" s="61"/>
      <c r="B180" s="19"/>
      <c r="C180" s="28"/>
      <c r="D180" s="28"/>
    </row>
    <row r="181" spans="1:4" ht="20.25" x14ac:dyDescent="0.25">
      <c r="A181" s="61"/>
      <c r="B181" s="19"/>
      <c r="C181" s="28"/>
      <c r="D181" s="28"/>
    </row>
    <row r="182" spans="1:4" ht="20.25" x14ac:dyDescent="0.25">
      <c r="A182" s="61"/>
      <c r="B182" s="19"/>
      <c r="C182" s="28"/>
      <c r="D182" s="28"/>
    </row>
    <row r="183" spans="1:4" ht="20.25" x14ac:dyDescent="0.25">
      <c r="A183" s="61"/>
      <c r="B183" s="19"/>
      <c r="C183" s="28"/>
      <c r="D183" s="28"/>
    </row>
    <row r="184" spans="1:4" ht="20.25" x14ac:dyDescent="0.25">
      <c r="A184" s="61"/>
      <c r="B184" s="19"/>
      <c r="C184" s="28"/>
      <c r="D184" s="28"/>
    </row>
    <row r="185" spans="1:4" ht="20.25" x14ac:dyDescent="0.25">
      <c r="A185" s="61"/>
      <c r="B185" s="19"/>
      <c r="C185" s="28"/>
      <c r="D185" s="28"/>
    </row>
    <row r="186" spans="1:4" ht="20.25" x14ac:dyDescent="0.25">
      <c r="A186" s="61"/>
      <c r="B186" s="19"/>
      <c r="C186" s="28"/>
      <c r="D186" s="28"/>
    </row>
    <row r="187" spans="1:4" ht="20.25" x14ac:dyDescent="0.25">
      <c r="A187" s="61"/>
      <c r="B187" s="19"/>
      <c r="C187" s="28"/>
      <c r="D187" s="28"/>
    </row>
    <row r="188" spans="1:4" ht="20.25" x14ac:dyDescent="0.25">
      <c r="A188" s="61"/>
      <c r="B188" s="19"/>
      <c r="C188" s="28"/>
      <c r="D188" s="28"/>
    </row>
    <row r="189" spans="1:4" ht="20.25" x14ac:dyDescent="0.25">
      <c r="A189" s="61"/>
      <c r="B189" s="19"/>
      <c r="C189" s="28"/>
      <c r="D189" s="28"/>
    </row>
    <row r="190" spans="1:4" ht="20.25" x14ac:dyDescent="0.25">
      <c r="A190" s="61"/>
      <c r="B190" s="19"/>
      <c r="C190" s="28"/>
      <c r="D190" s="28"/>
    </row>
    <row r="191" spans="1:4" ht="20.25" x14ac:dyDescent="0.25">
      <c r="A191" s="61"/>
      <c r="B191" s="19"/>
      <c r="C191" s="28"/>
      <c r="D191" s="28"/>
    </row>
    <row r="192" spans="1:4" ht="20.25" x14ac:dyDescent="0.25">
      <c r="A192" s="61"/>
      <c r="B192" s="19"/>
      <c r="C192" s="28"/>
      <c r="D192" s="28"/>
    </row>
    <row r="193" spans="1:4" ht="20.25" x14ac:dyDescent="0.25">
      <c r="A193" s="61"/>
      <c r="B193" s="19"/>
      <c r="C193" s="28"/>
      <c r="D193" s="28"/>
    </row>
    <row r="194" spans="1:4" ht="20.25" x14ac:dyDescent="0.25">
      <c r="A194" s="61"/>
      <c r="B194" s="19"/>
      <c r="C194" s="28"/>
      <c r="D194" s="28"/>
    </row>
    <row r="195" spans="1:4" ht="20.25" x14ac:dyDescent="0.25">
      <c r="A195" s="61"/>
      <c r="B195" s="19"/>
      <c r="C195" s="28"/>
      <c r="D195" s="28"/>
    </row>
    <row r="196" spans="1:4" ht="20.25" x14ac:dyDescent="0.25">
      <c r="A196" s="61"/>
      <c r="B196" s="19"/>
      <c r="C196" s="28"/>
      <c r="D196" s="28"/>
    </row>
    <row r="197" spans="1:4" ht="20.25" x14ac:dyDescent="0.25">
      <c r="A197" s="61"/>
      <c r="B197" s="19"/>
      <c r="C197" s="28"/>
      <c r="D197" s="28"/>
    </row>
    <row r="198" spans="1:4" ht="20.25" x14ac:dyDescent="0.25">
      <c r="A198" s="61"/>
      <c r="B198" s="19"/>
      <c r="C198" s="28"/>
      <c r="D198" s="28"/>
    </row>
    <row r="199" spans="1:4" ht="20.25" x14ac:dyDescent="0.25">
      <c r="A199" s="61"/>
      <c r="B199" s="19"/>
      <c r="C199" s="28"/>
      <c r="D199" s="28"/>
    </row>
    <row r="200" spans="1:4" ht="20.25" x14ac:dyDescent="0.25">
      <c r="A200" s="61"/>
      <c r="B200" s="19"/>
      <c r="C200" s="28"/>
      <c r="D200" s="28"/>
    </row>
    <row r="201" spans="1:4" ht="20.25" x14ac:dyDescent="0.25">
      <c r="A201" s="61"/>
      <c r="B201" s="19"/>
      <c r="C201" s="28"/>
      <c r="D201" s="28"/>
    </row>
    <row r="202" spans="1:4" ht="20.25" x14ac:dyDescent="0.25">
      <c r="A202" s="61"/>
      <c r="B202" s="19"/>
      <c r="C202" s="28"/>
      <c r="D202" s="28"/>
    </row>
    <row r="203" spans="1:4" ht="20.25" x14ac:dyDescent="0.25">
      <c r="A203" s="61"/>
      <c r="B203" s="19"/>
      <c r="C203" s="28"/>
      <c r="D203" s="28"/>
    </row>
    <row r="204" spans="1:4" ht="20.25" x14ac:dyDescent="0.25">
      <c r="A204" s="61"/>
      <c r="B204" s="19"/>
      <c r="C204" s="28"/>
      <c r="D204" s="28"/>
    </row>
    <row r="205" spans="1:4" ht="20.25" x14ac:dyDescent="0.25">
      <c r="A205" s="61"/>
      <c r="B205" s="19"/>
      <c r="C205" s="28"/>
      <c r="D205" s="28"/>
    </row>
    <row r="206" spans="1:4" ht="20.25" x14ac:dyDescent="0.25">
      <c r="A206" s="61"/>
      <c r="B206" s="19"/>
      <c r="C206" s="28"/>
      <c r="D206" s="28"/>
    </row>
    <row r="207" spans="1:4" ht="20.25" x14ac:dyDescent="0.25">
      <c r="A207" s="61"/>
      <c r="B207" s="19"/>
      <c r="C207" s="28"/>
      <c r="D207" s="28"/>
    </row>
    <row r="208" spans="1:4" x14ac:dyDescent="0.25">
      <c r="A208" s="41"/>
      <c r="B208" s="19"/>
      <c r="C208" s="19"/>
      <c r="D208" s="19"/>
    </row>
    <row r="209" spans="1:8" ht="20.25" x14ac:dyDescent="0.25">
      <c r="A209" s="41"/>
      <c r="B209" s="24" t="s">
        <v>81</v>
      </c>
      <c r="C209" s="24" t="s">
        <v>129</v>
      </c>
      <c r="D209" s="27" t="s">
        <v>81</v>
      </c>
      <c r="E209" s="27" t="s">
        <v>129</v>
      </c>
    </row>
    <row r="210" spans="1:8" ht="21" x14ac:dyDescent="0.35">
      <c r="A210" s="41"/>
      <c r="B210" s="25" t="s">
        <v>83</v>
      </c>
      <c r="C210" s="25" t="s">
        <v>52</v>
      </c>
      <c r="D210" t="s">
        <v>83</v>
      </c>
      <c r="F210" t="str">
        <f t="shared" ref="F210:F221" si="0">IF(NOT(ISBLANK(D210)),D210,IF(NOT(ISBLANK(E210))," "&amp;E210,FALSE))</f>
        <v>Afectación Económica o presupuestal</v>
      </c>
      <c r="G210" t="s">
        <v>83</v>
      </c>
      <c r="H210" t="str">
        <f ca="1">IF(NOT(ISERROR(MATCH(G210,_xlfn.ANCHORARRAY(B221),0))),F223&amp;"Por favor no seleccionar los criterios de impacto",G210)</f>
        <v>Afectación Económica o presupuestal</v>
      </c>
    </row>
    <row r="211" spans="1:8" ht="21" x14ac:dyDescent="0.35">
      <c r="A211" s="41"/>
      <c r="B211" s="25" t="s">
        <v>83</v>
      </c>
      <c r="C211" s="25" t="s">
        <v>86</v>
      </c>
      <c r="E211" t="s">
        <v>52</v>
      </c>
      <c r="F211" t="str">
        <f t="shared" si="0"/>
        <v xml:space="preserve"> Afectación menor a 10 SMLMV .</v>
      </c>
    </row>
    <row r="212" spans="1:8" ht="21" x14ac:dyDescent="0.35">
      <c r="A212" s="41"/>
      <c r="B212" s="25" t="s">
        <v>83</v>
      </c>
      <c r="C212" s="25" t="s">
        <v>87</v>
      </c>
      <c r="E212" t="s">
        <v>86</v>
      </c>
      <c r="F212" t="str">
        <f t="shared" si="0"/>
        <v xml:space="preserve"> Entre 10 y 50 SMLMV </v>
      </c>
    </row>
    <row r="213" spans="1:8" ht="21" x14ac:dyDescent="0.35">
      <c r="A213" s="41"/>
      <c r="B213" s="25" t="s">
        <v>83</v>
      </c>
      <c r="C213" s="25" t="s">
        <v>88</v>
      </c>
      <c r="E213" t="s">
        <v>87</v>
      </c>
      <c r="F213" t="str">
        <f t="shared" si="0"/>
        <v xml:space="preserve"> Entre 50 y 100 SMLMV </v>
      </c>
    </row>
    <row r="214" spans="1:8" ht="21" x14ac:dyDescent="0.35">
      <c r="A214" s="41"/>
      <c r="B214" s="25" t="s">
        <v>83</v>
      </c>
      <c r="C214" s="25" t="s">
        <v>89</v>
      </c>
      <c r="E214" t="s">
        <v>88</v>
      </c>
      <c r="F214" t="str">
        <f t="shared" si="0"/>
        <v xml:space="preserve"> Entre 100 y 500 SMLMV </v>
      </c>
    </row>
    <row r="215" spans="1:8" ht="21" x14ac:dyDescent="0.35">
      <c r="A215" s="41"/>
      <c r="B215" s="25" t="s">
        <v>51</v>
      </c>
      <c r="C215" s="25" t="s">
        <v>90</v>
      </c>
      <c r="E215" t="s">
        <v>89</v>
      </c>
      <c r="F215" t="str">
        <f t="shared" si="0"/>
        <v xml:space="preserve"> Mayor a 500 SMLMV </v>
      </c>
    </row>
    <row r="216" spans="1:8" ht="21" x14ac:dyDescent="0.35">
      <c r="A216" s="41"/>
      <c r="B216" s="25" t="s">
        <v>51</v>
      </c>
      <c r="C216" s="25" t="s">
        <v>483</v>
      </c>
      <c r="D216" t="s">
        <v>51</v>
      </c>
      <c r="F216" t="str">
        <f t="shared" si="0"/>
        <v>Pérdida Reputacional</v>
      </c>
    </row>
    <row r="217" spans="1:8" ht="21" x14ac:dyDescent="0.35">
      <c r="A217" s="41"/>
      <c r="B217" s="25" t="s">
        <v>51</v>
      </c>
      <c r="C217" s="25" t="s">
        <v>91</v>
      </c>
      <c r="E217" t="s">
        <v>90</v>
      </c>
      <c r="F217" t="str">
        <f t="shared" si="0"/>
        <v xml:space="preserve"> El riesgo afecta la imagen de alguna área de la organización</v>
      </c>
    </row>
    <row r="218" spans="1:8" ht="21" x14ac:dyDescent="0.35">
      <c r="A218" s="41"/>
      <c r="B218" s="25" t="s">
        <v>51</v>
      </c>
      <c r="C218" s="25" t="s">
        <v>485</v>
      </c>
      <c r="E218" t="s">
        <v>483</v>
      </c>
      <c r="F218" t="str">
        <f t="shared" si="0"/>
        <v xml:space="preserve"> El riesgo afecta la imagen de la entidad internamente, de conocimiento general, nivel interno, de junta directiva y accionistas y/o de proveedores</v>
      </c>
    </row>
    <row r="219" spans="1:8" ht="21" x14ac:dyDescent="0.35">
      <c r="A219" s="41"/>
      <c r="B219" s="25" t="s">
        <v>51</v>
      </c>
      <c r="C219" s="25" t="s">
        <v>109</v>
      </c>
      <c r="E219" t="s">
        <v>91</v>
      </c>
      <c r="F219" t="str">
        <f t="shared" si="0"/>
        <v xml:space="preserve"> El riesgo afecta la imagen de la entidad con algunos usuarios de relevancia frente al logro de los objetivos</v>
      </c>
    </row>
    <row r="220" spans="1:8" x14ac:dyDescent="0.25">
      <c r="A220" s="41"/>
      <c r="B220" s="26"/>
      <c r="C220" s="26"/>
      <c r="E220" t="s">
        <v>485</v>
      </c>
      <c r="F220" t="str">
        <f t="shared" si="0"/>
        <v xml:space="preserve"> El riesgo afecta la imagen de la entidad con efecto publicitario sostenido a nivel de sector administrativo, nivel departamental o municipal</v>
      </c>
    </row>
    <row r="221" spans="1:8" x14ac:dyDescent="0.25">
      <c r="A221" s="41"/>
      <c r="B221" s="26" t="e">
        <f t="array" aca="1" ref="B221:B223" ca="1">_xlfn.UNIQUE(Tabla1[[#All],[Criterios]])</f>
        <v>#NAME?</v>
      </c>
      <c r="C221" s="26"/>
      <c r="E221" t="s">
        <v>109</v>
      </c>
      <c r="F221" t="str">
        <f t="shared" si="0"/>
        <v xml:space="preserve"> El riesgo afecta la imagen de la entidad a nivel nacional, con efecto publicitarios sostenible a nivel país</v>
      </c>
    </row>
    <row r="222" spans="1:8" x14ac:dyDescent="0.25">
      <c r="A222" s="41"/>
      <c r="B222" s="26" t="e">
        <f ca="1"/>
        <v>#NAME?</v>
      </c>
      <c r="C222" s="26"/>
    </row>
    <row r="223" spans="1:8" x14ac:dyDescent="0.25">
      <c r="B223" s="26" t="e">
        <f ca="1"/>
        <v>#NAME?</v>
      </c>
      <c r="C223" s="26"/>
      <c r="F223" s="29" t="s">
        <v>130</v>
      </c>
    </row>
    <row r="224" spans="1:8" x14ac:dyDescent="0.25">
      <c r="B224" s="18"/>
      <c r="C224" s="18"/>
      <c r="F224" s="29" t="s">
        <v>131</v>
      </c>
    </row>
    <row r="225" spans="2:4" x14ac:dyDescent="0.25">
      <c r="B225" s="18"/>
      <c r="C225" s="18"/>
    </row>
    <row r="226" spans="2:4" x14ac:dyDescent="0.25">
      <c r="B226" s="18"/>
      <c r="C226" s="18"/>
    </row>
    <row r="227" spans="2:4" x14ac:dyDescent="0.25">
      <c r="B227" s="18"/>
      <c r="C227" s="18"/>
      <c r="D227" s="18"/>
    </row>
    <row r="228" spans="2:4" x14ac:dyDescent="0.25">
      <c r="B228" s="18"/>
      <c r="C228" s="18"/>
      <c r="D228" s="18"/>
    </row>
    <row r="229" spans="2:4" x14ac:dyDescent="0.25">
      <c r="B229" s="18"/>
      <c r="C229" s="18"/>
      <c r="D229" s="18"/>
    </row>
    <row r="230" spans="2:4" x14ac:dyDescent="0.25">
      <c r="B230" s="18"/>
      <c r="C230" s="18"/>
      <c r="D230" s="18"/>
    </row>
    <row r="231" spans="2:4" x14ac:dyDescent="0.25">
      <c r="B231" s="18"/>
      <c r="C231" s="18"/>
      <c r="D231" s="18"/>
    </row>
    <row r="232" spans="2:4" x14ac:dyDescent="0.25">
      <c r="B232" s="18"/>
      <c r="C232" s="18"/>
      <c r="D232" s="18"/>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topLeftCell="A4" workbookViewId="0">
      <selection activeCell="C7" sqref="C7:C8"/>
    </sheetView>
  </sheetViews>
  <sheetFormatPr baseColWidth="10" defaultColWidth="14.28515625" defaultRowHeight="12.75" x14ac:dyDescent="0.2"/>
  <cols>
    <col min="1" max="2" width="14.28515625" style="46"/>
    <col min="3" max="3" width="17" style="46" customWidth="1"/>
    <col min="4" max="4" width="14.28515625" style="46"/>
    <col min="5" max="5" width="46" style="46" customWidth="1"/>
    <col min="6" max="16384" width="14.28515625" style="46"/>
  </cols>
  <sheetData>
    <row r="1" spans="2:6" ht="24" customHeight="1" thickBot="1" x14ac:dyDescent="0.25">
      <c r="B1" s="515" t="s">
        <v>72</v>
      </c>
      <c r="C1" s="516"/>
      <c r="D1" s="516"/>
      <c r="E1" s="516"/>
      <c r="F1" s="517"/>
    </row>
    <row r="2" spans="2:6" ht="16.5" thickBot="1" x14ac:dyDescent="0.3">
      <c r="B2" s="47"/>
      <c r="C2" s="47"/>
      <c r="D2" s="47"/>
      <c r="E2" s="47"/>
      <c r="F2" s="47"/>
    </row>
    <row r="3" spans="2:6" ht="16.5" thickBot="1" x14ac:dyDescent="0.25">
      <c r="B3" s="519" t="s">
        <v>58</v>
      </c>
      <c r="C3" s="520"/>
      <c r="D3" s="520"/>
      <c r="E3" s="59" t="s">
        <v>59</v>
      </c>
      <c r="F3" s="60" t="s">
        <v>60</v>
      </c>
    </row>
    <row r="4" spans="2:6" ht="31.5" x14ac:dyDescent="0.2">
      <c r="B4" s="521" t="s">
        <v>61</v>
      </c>
      <c r="C4" s="523" t="s">
        <v>13</v>
      </c>
      <c r="D4" s="48" t="s">
        <v>14</v>
      </c>
      <c r="E4" s="49" t="s">
        <v>62</v>
      </c>
      <c r="F4" s="50">
        <v>0.25</v>
      </c>
    </row>
    <row r="5" spans="2:6" ht="47.25" x14ac:dyDescent="0.2">
      <c r="B5" s="522"/>
      <c r="C5" s="524"/>
      <c r="D5" s="51" t="s">
        <v>15</v>
      </c>
      <c r="E5" s="52" t="s">
        <v>63</v>
      </c>
      <c r="F5" s="53">
        <v>0.15</v>
      </c>
    </row>
    <row r="6" spans="2:6" ht="47.25" x14ac:dyDescent="0.2">
      <c r="B6" s="522"/>
      <c r="C6" s="524"/>
      <c r="D6" s="51" t="s">
        <v>16</v>
      </c>
      <c r="E6" s="52" t="s">
        <v>64</v>
      </c>
      <c r="F6" s="53">
        <v>0.1</v>
      </c>
    </row>
    <row r="7" spans="2:6" ht="63" x14ac:dyDescent="0.2">
      <c r="B7" s="522"/>
      <c r="C7" s="524" t="s">
        <v>17</v>
      </c>
      <c r="D7" s="51" t="s">
        <v>10</v>
      </c>
      <c r="E7" s="52" t="s">
        <v>65</v>
      </c>
      <c r="F7" s="53">
        <v>0.25</v>
      </c>
    </row>
    <row r="8" spans="2:6" ht="31.5" x14ac:dyDescent="0.2">
      <c r="B8" s="522"/>
      <c r="C8" s="524"/>
      <c r="D8" s="51" t="s">
        <v>9</v>
      </c>
      <c r="E8" s="52" t="s">
        <v>66</v>
      </c>
      <c r="F8" s="53">
        <v>0.15</v>
      </c>
    </row>
    <row r="9" spans="2:6" ht="47.25" x14ac:dyDescent="0.2">
      <c r="B9" s="522" t="s">
        <v>136</v>
      </c>
      <c r="C9" s="524" t="s">
        <v>18</v>
      </c>
      <c r="D9" s="51" t="s">
        <v>19</v>
      </c>
      <c r="E9" s="52" t="s">
        <v>67</v>
      </c>
      <c r="F9" s="54" t="s">
        <v>68</v>
      </c>
    </row>
    <row r="10" spans="2:6" ht="63" x14ac:dyDescent="0.2">
      <c r="B10" s="522"/>
      <c r="C10" s="524"/>
      <c r="D10" s="51" t="s">
        <v>20</v>
      </c>
      <c r="E10" s="52" t="s">
        <v>69</v>
      </c>
      <c r="F10" s="54" t="s">
        <v>68</v>
      </c>
    </row>
    <row r="11" spans="2:6" ht="47.25" x14ac:dyDescent="0.2">
      <c r="B11" s="522"/>
      <c r="C11" s="524" t="s">
        <v>21</v>
      </c>
      <c r="D11" s="51" t="s">
        <v>22</v>
      </c>
      <c r="E11" s="52" t="s">
        <v>70</v>
      </c>
      <c r="F11" s="54" t="s">
        <v>68</v>
      </c>
    </row>
    <row r="12" spans="2:6" ht="47.25" x14ac:dyDescent="0.2">
      <c r="B12" s="522"/>
      <c r="C12" s="524"/>
      <c r="D12" s="51" t="s">
        <v>23</v>
      </c>
      <c r="E12" s="52" t="s">
        <v>71</v>
      </c>
      <c r="F12" s="54" t="s">
        <v>68</v>
      </c>
    </row>
    <row r="13" spans="2:6" ht="31.5" x14ac:dyDescent="0.2">
      <c r="B13" s="522"/>
      <c r="C13" s="524" t="s">
        <v>24</v>
      </c>
      <c r="D13" s="51" t="s">
        <v>110</v>
      </c>
      <c r="E13" s="52" t="s">
        <v>113</v>
      </c>
      <c r="F13" s="54" t="s">
        <v>68</v>
      </c>
    </row>
    <row r="14" spans="2:6" ht="32.25" thickBot="1" x14ac:dyDescent="0.25">
      <c r="B14" s="525"/>
      <c r="C14" s="526"/>
      <c r="D14" s="55" t="s">
        <v>111</v>
      </c>
      <c r="E14" s="56" t="s">
        <v>112</v>
      </c>
      <c r="F14" s="57" t="s">
        <v>68</v>
      </c>
    </row>
    <row r="15" spans="2:6" ht="49.5" customHeight="1" x14ac:dyDescent="0.2">
      <c r="B15" s="518" t="s">
        <v>133</v>
      </c>
      <c r="C15" s="518"/>
      <c r="D15" s="518"/>
      <c r="E15" s="518"/>
      <c r="F15" s="518"/>
    </row>
    <row r="16" spans="2:6" ht="27" customHeight="1" x14ac:dyDescent="0.25">
      <c r="B16" s="58"/>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workbookViewId="0">
      <selection activeCell="E3" sqref="E3"/>
    </sheetView>
  </sheetViews>
  <sheetFormatPr baseColWidth="10" defaultRowHeight="15" x14ac:dyDescent="0.25"/>
  <sheetData>
    <row r="2" spans="2:5" x14ac:dyDescent="0.25">
      <c r="B2" t="s">
        <v>31</v>
      </c>
      <c r="E2" t="s">
        <v>119</v>
      </c>
    </row>
    <row r="3" spans="2:5" x14ac:dyDescent="0.25">
      <c r="B3" t="s">
        <v>32</v>
      </c>
      <c r="E3" t="s">
        <v>118</v>
      </c>
    </row>
    <row r="4" spans="2:5" x14ac:dyDescent="0.25">
      <c r="B4" t="s">
        <v>123</v>
      </c>
      <c r="E4" t="s">
        <v>120</v>
      </c>
    </row>
    <row r="5" spans="2:5" x14ac:dyDescent="0.25">
      <c r="B5" t="s">
        <v>122</v>
      </c>
    </row>
    <row r="8" spans="2:5" x14ac:dyDescent="0.25">
      <c r="B8" t="s">
        <v>487</v>
      </c>
    </row>
    <row r="9" spans="2:5" x14ac:dyDescent="0.25">
      <c r="B9" t="s">
        <v>36</v>
      </c>
    </row>
    <row r="10" spans="2:5" x14ac:dyDescent="0.25">
      <c r="B10" t="s">
        <v>37</v>
      </c>
    </row>
    <row r="13" spans="2:5" x14ac:dyDescent="0.25">
      <c r="B13" t="s">
        <v>327</v>
      </c>
    </row>
    <row r="14" spans="2:5" x14ac:dyDescent="0.25">
      <c r="B14" t="s">
        <v>325</v>
      </c>
    </row>
    <row r="15" spans="2:5" x14ac:dyDescent="0.25">
      <c r="B15" t="s">
        <v>332</v>
      </c>
    </row>
    <row r="16" spans="2:5" x14ac:dyDescent="0.25">
      <c r="B16" t="s">
        <v>114</v>
      </c>
    </row>
    <row r="17" spans="2:2" x14ac:dyDescent="0.25">
      <c r="B17" t="s">
        <v>115</v>
      </c>
    </row>
    <row r="18" spans="2:2" x14ac:dyDescent="0.25">
      <c r="B18" t="s">
        <v>116</v>
      </c>
    </row>
    <row r="19" spans="2:2" x14ac:dyDescent="0.25">
      <c r="B19" t="s">
        <v>117</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4" sqref="A4"/>
    </sheetView>
  </sheetViews>
  <sheetFormatPr baseColWidth="10" defaultColWidth="11.42578125" defaultRowHeight="12.75" x14ac:dyDescent="0.2"/>
  <cols>
    <col min="1" max="1" width="32.85546875" style="5" customWidth="1"/>
    <col min="2" max="16384" width="11.42578125" style="5"/>
  </cols>
  <sheetData>
    <row r="3" spans="1:1" x14ac:dyDescent="0.2">
      <c r="A3" s="6" t="s">
        <v>14</v>
      </c>
    </row>
    <row r="4" spans="1:1" x14ac:dyDescent="0.2">
      <c r="A4" s="6" t="s">
        <v>15</v>
      </c>
    </row>
    <row r="5" spans="1:1" x14ac:dyDescent="0.2">
      <c r="A5" s="6" t="s">
        <v>16</v>
      </c>
    </row>
    <row r="6" spans="1:1" x14ac:dyDescent="0.2">
      <c r="A6" s="6" t="s">
        <v>10</v>
      </c>
    </row>
    <row r="7" spans="1:1" x14ac:dyDescent="0.2">
      <c r="A7" s="6" t="s">
        <v>9</v>
      </c>
    </row>
    <row r="8" spans="1:1" x14ac:dyDescent="0.2">
      <c r="A8" s="6" t="s">
        <v>19</v>
      </c>
    </row>
    <row r="9" spans="1:1" x14ac:dyDescent="0.2">
      <c r="A9" s="6" t="s">
        <v>20</v>
      </c>
    </row>
    <row r="10" spans="1:1" x14ac:dyDescent="0.2">
      <c r="A10" s="6" t="s">
        <v>22</v>
      </c>
    </row>
    <row r="11" spans="1:1" x14ac:dyDescent="0.2">
      <c r="A11" s="6" t="s">
        <v>23</v>
      </c>
    </row>
    <row r="12" spans="1:1" x14ac:dyDescent="0.2">
      <c r="A12" s="6" t="s">
        <v>25</v>
      </c>
    </row>
    <row r="13" spans="1:1" x14ac:dyDescent="0.2">
      <c r="A13" s="6" t="s">
        <v>26</v>
      </c>
    </row>
    <row r="14" spans="1:1" x14ac:dyDescent="0.2">
      <c r="A14" s="6" t="s">
        <v>27</v>
      </c>
    </row>
    <row r="16" spans="1:1" x14ac:dyDescent="0.2">
      <c r="A16" s="6" t="s">
        <v>30</v>
      </c>
    </row>
    <row r="17" spans="1:1" x14ac:dyDescent="0.2">
      <c r="A17" s="6" t="s">
        <v>31</v>
      </c>
    </row>
    <row r="18" spans="1:1" x14ac:dyDescent="0.2">
      <c r="A18" s="6" t="s">
        <v>32</v>
      </c>
    </row>
    <row r="20" spans="1:1" x14ac:dyDescent="0.2">
      <c r="A20" s="6" t="s">
        <v>36</v>
      </c>
    </row>
    <row r="21" spans="1:1" x14ac:dyDescent="0.2">
      <c r="A21" s="6"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Matriz Calor Residual</vt:lpstr>
      <vt:lpstr>Mapa final</vt:lpstr>
      <vt:lpstr>Matriz Calor Inherente</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Jose Ramon Santis Jimenez</cp:lastModifiedBy>
  <cp:lastPrinted>2023-03-27T14:56:44Z</cp:lastPrinted>
  <dcterms:created xsi:type="dcterms:W3CDTF">2020-03-24T23:12:47Z</dcterms:created>
  <dcterms:modified xsi:type="dcterms:W3CDTF">2024-03-14T21:00:15Z</dcterms:modified>
</cp:coreProperties>
</file>