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hidePivotFieldList="1" defaultThemeVersion="124226"/>
  <mc:AlternateContent xmlns:mc="http://schemas.openxmlformats.org/markup-compatibility/2006">
    <mc:Choice Requires="x15">
      <x15ac:absPath xmlns:x15ac="http://schemas.microsoft.com/office/spreadsheetml/2010/11/ac" url="C:\Users\gusab\OneDrive\Escritorio\AJUSTADO - INFORME RIESGOS\"/>
    </mc:Choice>
  </mc:AlternateContent>
  <xr:revisionPtr revIDLastSave="0" documentId="13_ncr:1_{9E3FFBEF-59E5-4C49-B582-4BA306290FE4}" xr6:coauthVersionLast="47" xr6:coauthVersionMax="47" xr10:uidLastSave="{00000000-0000-0000-0000-000000000000}"/>
  <bookViews>
    <workbookView xWindow="-120" yWindow="-120" windowWidth="20730" windowHeight="11160" tabRatio="882" activeTab="2" xr2:uid="{00000000-000D-0000-FFFF-FFFF00000000}"/>
  </bookViews>
  <sheets>
    <sheet name="Intructivo" sheetId="20" r:id="rId1"/>
    <sheet name="Matriz Calor Residual" sheetId="19" r:id="rId2"/>
    <sheet name="Mapa final" sheetId="1" r:id="rId3"/>
    <sheet name="Matriz Calor Inherente" sheetId="18" r:id="rId4"/>
    <sheet name="Tabla probabilidad" sheetId="12" r:id="rId5"/>
    <sheet name="Tabla Impacto" sheetId="13" r:id="rId6"/>
    <sheet name="Tabla Valoración controles" sheetId="15" r:id="rId7"/>
    <sheet name="Opciones Tratamiento" sheetId="16" state="hidden" r:id="rId8"/>
    <sheet name="Hoja1" sheetId="11" state="hidden" r:id="rId9"/>
  </sheets>
  <externalReferences>
    <externalReference r:id="rId10"/>
  </externalReferences>
  <definedNames>
    <definedName name="_xlnm._FilterDatabase" localSheetId="2" hidden="1">'Mapa final'!$A$6:$CP$137</definedName>
  </definedNames>
  <calcPr calcId="191029"/>
  <pivotCaches>
    <pivotCache cacheId="0" r:id="rId1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67" i="1" l="1"/>
  <c r="AE67" i="1" s="1"/>
  <c r="AD67" i="1" s="1"/>
  <c r="W67" i="1"/>
  <c r="T9" i="1" l="1"/>
  <c r="AA9" i="1" s="1"/>
  <c r="T12" i="1"/>
  <c r="AA12" i="1" s="1"/>
  <c r="T13" i="1"/>
  <c r="AA13" i="1" s="1"/>
  <c r="AB9" i="1" l="1"/>
  <c r="AC9" i="1"/>
  <c r="AE9" i="1"/>
  <c r="AD9" i="1" s="1"/>
  <c r="AB12" i="1"/>
  <c r="AC12" i="1"/>
  <c r="AE12" i="1"/>
  <c r="AD12" i="1" s="1"/>
  <c r="AC13" i="1"/>
  <c r="AB13" i="1"/>
  <c r="AE13" i="1"/>
  <c r="AD13" i="1" s="1"/>
  <c r="AF9" i="1" l="1"/>
  <c r="AF12" i="1"/>
  <c r="AF13" i="1"/>
  <c r="N7" i="1" l="1"/>
  <c r="O7" i="1" s="1"/>
  <c r="K7" i="1"/>
  <c r="X214" i="19"/>
  <c r="U214" i="19"/>
  <c r="R214" i="19"/>
  <c r="O214" i="19"/>
  <c r="L214" i="19"/>
  <c r="X206" i="19"/>
  <c r="W206" i="19"/>
  <c r="U206" i="19"/>
  <c r="T206" i="19"/>
  <c r="R206" i="19"/>
  <c r="Q206" i="19"/>
  <c r="O206" i="19"/>
  <c r="N206" i="19"/>
  <c r="L206" i="19"/>
  <c r="K206" i="19"/>
  <c r="X202" i="19"/>
  <c r="W202" i="19"/>
  <c r="U202" i="19"/>
  <c r="T202" i="19"/>
  <c r="R202" i="19"/>
  <c r="Q202" i="19"/>
  <c r="O202" i="19"/>
  <c r="N202" i="19"/>
  <c r="L202" i="19"/>
  <c r="K202" i="19"/>
  <c r="X201" i="19"/>
  <c r="W201" i="19"/>
  <c r="U201" i="19"/>
  <c r="T201" i="19"/>
  <c r="R201" i="19"/>
  <c r="Q201" i="19"/>
  <c r="O201" i="19"/>
  <c r="N201" i="19"/>
  <c r="L201" i="19"/>
  <c r="K201" i="19"/>
  <c r="X200" i="19"/>
  <c r="W200" i="19"/>
  <c r="U200" i="19"/>
  <c r="T200" i="19"/>
  <c r="R200" i="19"/>
  <c r="Q200" i="19"/>
  <c r="O200" i="19"/>
  <c r="N200" i="19"/>
  <c r="L200" i="19"/>
  <c r="K200" i="19"/>
  <c r="X199" i="19"/>
  <c r="W199" i="19"/>
  <c r="U199" i="19"/>
  <c r="T199" i="19"/>
  <c r="R199" i="19"/>
  <c r="Q199" i="19"/>
  <c r="O199" i="19"/>
  <c r="N199" i="19"/>
  <c r="L199" i="19"/>
  <c r="K199" i="19"/>
  <c r="V190" i="19"/>
  <c r="S190" i="19"/>
  <c r="P190" i="19"/>
  <c r="M190" i="19"/>
  <c r="J190" i="19"/>
  <c r="X189" i="19"/>
  <c r="U189" i="19"/>
  <c r="R189" i="19"/>
  <c r="O189" i="19"/>
  <c r="L189" i="19"/>
  <c r="X171" i="19"/>
  <c r="U171" i="19"/>
  <c r="R171" i="19"/>
  <c r="O171" i="19"/>
  <c r="L171" i="19"/>
  <c r="X163" i="19"/>
  <c r="W163" i="19"/>
  <c r="U163" i="19"/>
  <c r="T163" i="19"/>
  <c r="R163" i="19"/>
  <c r="Q163" i="19"/>
  <c r="O163" i="19"/>
  <c r="N163" i="19"/>
  <c r="L163" i="19"/>
  <c r="K163" i="19"/>
  <c r="X159" i="19"/>
  <c r="W159" i="19"/>
  <c r="U159" i="19"/>
  <c r="T159" i="19"/>
  <c r="R159" i="19"/>
  <c r="Q159" i="19"/>
  <c r="O159" i="19"/>
  <c r="N159" i="19"/>
  <c r="L159" i="19"/>
  <c r="K159" i="19"/>
  <c r="X158" i="19"/>
  <c r="W158" i="19"/>
  <c r="U158" i="19"/>
  <c r="T158" i="19"/>
  <c r="R158" i="19"/>
  <c r="Q158" i="19"/>
  <c r="O158" i="19"/>
  <c r="N158" i="19"/>
  <c r="L158" i="19"/>
  <c r="K158" i="19"/>
  <c r="X157" i="19"/>
  <c r="W157" i="19"/>
  <c r="U157" i="19"/>
  <c r="T157" i="19"/>
  <c r="R157" i="19"/>
  <c r="Q157" i="19"/>
  <c r="O157" i="19"/>
  <c r="N157" i="19"/>
  <c r="L157" i="19"/>
  <c r="K157" i="19"/>
  <c r="X156" i="19"/>
  <c r="W156" i="19"/>
  <c r="U156" i="19"/>
  <c r="T156" i="19"/>
  <c r="R156" i="19"/>
  <c r="Q156" i="19"/>
  <c r="O156" i="19"/>
  <c r="N156" i="19"/>
  <c r="L156" i="19"/>
  <c r="K156" i="19"/>
  <c r="V147" i="19"/>
  <c r="S147" i="19"/>
  <c r="P147" i="19"/>
  <c r="M147" i="19"/>
  <c r="J147" i="19"/>
  <c r="X146" i="19"/>
  <c r="U146" i="19"/>
  <c r="R146" i="19"/>
  <c r="O146" i="19"/>
  <c r="L146" i="19"/>
  <c r="X128" i="19"/>
  <c r="U128" i="19"/>
  <c r="R128" i="19"/>
  <c r="O128" i="19"/>
  <c r="L128" i="19"/>
  <c r="X120" i="19"/>
  <c r="W120" i="19"/>
  <c r="U120" i="19"/>
  <c r="T120" i="19"/>
  <c r="R120" i="19"/>
  <c r="Q120" i="19"/>
  <c r="O120" i="19"/>
  <c r="N120" i="19"/>
  <c r="L120" i="19"/>
  <c r="K120" i="19"/>
  <c r="X116" i="19"/>
  <c r="W116" i="19"/>
  <c r="U116" i="19"/>
  <c r="T116" i="19"/>
  <c r="R116" i="19"/>
  <c r="Q116" i="19"/>
  <c r="O116" i="19"/>
  <c r="N116" i="19"/>
  <c r="L116" i="19"/>
  <c r="K116" i="19"/>
  <c r="X115" i="19"/>
  <c r="W115" i="19"/>
  <c r="U115" i="19"/>
  <c r="T115" i="19"/>
  <c r="R115" i="19"/>
  <c r="Q115" i="19"/>
  <c r="O115" i="19"/>
  <c r="N115" i="19"/>
  <c r="L115" i="19"/>
  <c r="K115" i="19"/>
  <c r="X114" i="19"/>
  <c r="W114" i="19"/>
  <c r="U114" i="19"/>
  <c r="T114" i="19"/>
  <c r="R114" i="19"/>
  <c r="Q114" i="19"/>
  <c r="O114" i="19"/>
  <c r="N114" i="19"/>
  <c r="L114" i="19"/>
  <c r="K114" i="19"/>
  <c r="X113" i="19"/>
  <c r="W113" i="19"/>
  <c r="U113" i="19"/>
  <c r="T113" i="19"/>
  <c r="R113" i="19"/>
  <c r="Q113" i="19"/>
  <c r="O113" i="19"/>
  <c r="N113" i="19"/>
  <c r="L113" i="19"/>
  <c r="K113" i="19"/>
  <c r="V104" i="19"/>
  <c r="S104" i="19"/>
  <c r="P104" i="19"/>
  <c r="M104" i="19"/>
  <c r="J104" i="19"/>
  <c r="X103" i="19"/>
  <c r="U103" i="19"/>
  <c r="R103" i="19"/>
  <c r="O103" i="19"/>
  <c r="L103" i="19"/>
  <c r="X85" i="19"/>
  <c r="U85" i="19"/>
  <c r="R85" i="19"/>
  <c r="O85" i="19"/>
  <c r="L85" i="19"/>
  <c r="X77" i="19"/>
  <c r="W77" i="19"/>
  <c r="U77" i="19"/>
  <c r="T77" i="19"/>
  <c r="R77" i="19"/>
  <c r="Q77" i="19"/>
  <c r="O77" i="19"/>
  <c r="N77" i="19"/>
  <c r="L77" i="19"/>
  <c r="K77" i="19"/>
  <c r="X73" i="19"/>
  <c r="W73" i="19"/>
  <c r="U73" i="19"/>
  <c r="T73" i="19"/>
  <c r="R73" i="19"/>
  <c r="Q73" i="19"/>
  <c r="O73" i="19"/>
  <c r="N73" i="19"/>
  <c r="L73" i="19"/>
  <c r="K73" i="19"/>
  <c r="X72" i="19"/>
  <c r="W72" i="19"/>
  <c r="U72" i="19"/>
  <c r="T72" i="19"/>
  <c r="R72" i="19"/>
  <c r="Q72" i="19"/>
  <c r="O72" i="19"/>
  <c r="N72" i="19"/>
  <c r="L72" i="19"/>
  <c r="K72" i="19"/>
  <c r="X71" i="19"/>
  <c r="W71" i="19"/>
  <c r="U71" i="19"/>
  <c r="T71" i="19"/>
  <c r="R71" i="19"/>
  <c r="Q71" i="19"/>
  <c r="O71" i="19"/>
  <c r="N71" i="19"/>
  <c r="L71" i="19"/>
  <c r="K71" i="19"/>
  <c r="X70" i="19"/>
  <c r="W70" i="19"/>
  <c r="U70" i="19"/>
  <c r="T70" i="19"/>
  <c r="R70" i="19"/>
  <c r="Q70" i="19"/>
  <c r="O70" i="19"/>
  <c r="N70" i="19"/>
  <c r="L70" i="19"/>
  <c r="K70" i="19"/>
  <c r="V61" i="19"/>
  <c r="S61" i="19"/>
  <c r="P61" i="19"/>
  <c r="M61" i="19"/>
  <c r="J61" i="19"/>
  <c r="X60" i="19"/>
  <c r="U60" i="19"/>
  <c r="R60" i="19"/>
  <c r="O60" i="19"/>
  <c r="L60" i="19"/>
  <c r="X42" i="19"/>
  <c r="X34" i="19"/>
  <c r="W34" i="19"/>
  <c r="X30" i="19"/>
  <c r="W30" i="19"/>
  <c r="X29" i="19"/>
  <c r="W29" i="19"/>
  <c r="X28" i="19"/>
  <c r="W28" i="19"/>
  <c r="X27" i="19"/>
  <c r="W27" i="19"/>
  <c r="V18" i="19"/>
  <c r="X17" i="19"/>
  <c r="U42" i="19"/>
  <c r="U34" i="19"/>
  <c r="T34" i="19"/>
  <c r="U30" i="19"/>
  <c r="T30" i="19"/>
  <c r="U29" i="19"/>
  <c r="T29" i="19"/>
  <c r="U28" i="19"/>
  <c r="T28" i="19"/>
  <c r="U27" i="19"/>
  <c r="T27" i="19"/>
  <c r="S18" i="19"/>
  <c r="U17" i="19"/>
  <c r="R42" i="19"/>
  <c r="R34" i="19"/>
  <c r="Q34" i="19"/>
  <c r="R30" i="19"/>
  <c r="Q30" i="19"/>
  <c r="R29" i="19"/>
  <c r="Q29" i="19"/>
  <c r="R28" i="19"/>
  <c r="Q28" i="19"/>
  <c r="R27" i="19"/>
  <c r="Q27" i="19"/>
  <c r="P18" i="19"/>
  <c r="R17" i="19"/>
  <c r="O42" i="19"/>
  <c r="O34" i="19"/>
  <c r="N34" i="19"/>
  <c r="O30" i="19"/>
  <c r="N30" i="19"/>
  <c r="O29" i="19"/>
  <c r="N29" i="19"/>
  <c r="O28" i="19"/>
  <c r="N28" i="19"/>
  <c r="O27" i="19"/>
  <c r="N27" i="19"/>
  <c r="M18" i="19"/>
  <c r="O17" i="19"/>
  <c r="L42" i="19"/>
  <c r="L34" i="19"/>
  <c r="K34" i="19"/>
  <c r="L30" i="19"/>
  <c r="K30" i="19"/>
  <c r="L29" i="19"/>
  <c r="K29" i="19"/>
  <c r="L28" i="19"/>
  <c r="K28" i="19"/>
  <c r="L27" i="19"/>
  <c r="K27" i="19"/>
  <c r="J18" i="19"/>
  <c r="L17" i="19"/>
  <c r="BF94" i="18"/>
  <c r="BD94" i="18"/>
  <c r="BF76" i="18"/>
  <c r="BD76" i="18"/>
  <c r="BF58" i="18"/>
  <c r="BD58" i="18"/>
  <c r="AV94" i="18"/>
  <c r="AT94" i="18"/>
  <c r="AV76" i="18"/>
  <c r="AT76" i="18"/>
  <c r="AV58" i="18"/>
  <c r="AT58" i="18"/>
  <c r="AL94" i="18"/>
  <c r="AJ94" i="18"/>
  <c r="AL76" i="18"/>
  <c r="AJ76" i="18"/>
  <c r="AL58" i="18"/>
  <c r="AJ58" i="18"/>
  <c r="AB94" i="18"/>
  <c r="Z94" i="18"/>
  <c r="AB76" i="18"/>
  <c r="Z76" i="18"/>
  <c r="AB58" i="18"/>
  <c r="Z58" i="18"/>
  <c r="Q7" i="1" l="1"/>
  <c r="T60" i="18"/>
  <c r="AX78" i="18"/>
  <c r="AD78" i="18"/>
  <c r="AD60" i="18"/>
  <c r="AX60" i="18"/>
  <c r="AX6" i="18"/>
  <c r="AX42" i="18"/>
  <c r="T42" i="18"/>
  <c r="AN78" i="18"/>
  <c r="AD42" i="18"/>
  <c r="AN60" i="18"/>
  <c r="AN42" i="18"/>
  <c r="T78" i="18"/>
  <c r="BF40" i="18" l="1"/>
  <c r="BD40" i="18"/>
  <c r="AX24" i="18"/>
  <c r="AV40" i="18"/>
  <c r="AT40" i="18"/>
  <c r="AN24" i="18"/>
  <c r="AL40" i="18"/>
  <c r="AJ40" i="18"/>
  <c r="AD24" i="18"/>
  <c r="AB40" i="18"/>
  <c r="Z40" i="18"/>
  <c r="T24" i="18"/>
  <c r="R94" i="18"/>
  <c r="P94" i="18"/>
  <c r="J78" i="18"/>
  <c r="R76" i="18"/>
  <c r="P76" i="18"/>
  <c r="J60" i="18"/>
  <c r="R58" i="18"/>
  <c r="P58" i="18"/>
  <c r="J42" i="18"/>
  <c r="R40" i="18"/>
  <c r="P40" i="18"/>
  <c r="J24" i="18"/>
  <c r="BF22" i="18"/>
  <c r="BD22" i="18"/>
  <c r="AV22" i="18"/>
  <c r="AT22" i="18"/>
  <c r="AN6" i="18"/>
  <c r="AL22" i="18"/>
  <c r="AJ22" i="18"/>
  <c r="AD6" i="18"/>
  <c r="AB22" i="18"/>
  <c r="Z22" i="18"/>
  <c r="T6" i="18"/>
  <c r="W127" i="1"/>
  <c r="T127" i="1"/>
  <c r="AE127" i="1" s="1"/>
  <c r="AD127" i="1" s="1"/>
  <c r="W126" i="1"/>
  <c r="T126" i="1"/>
  <c r="AE126" i="1" s="1"/>
  <c r="AD126" i="1" s="1"/>
  <c r="W125" i="1"/>
  <c r="T125" i="1"/>
  <c r="K125" i="1"/>
  <c r="AA127" i="1" l="1"/>
  <c r="L125" i="1"/>
  <c r="AA125" i="1" s="1"/>
  <c r="AB125" i="1" l="1"/>
  <c r="AC125" i="1"/>
  <c r="AA126" i="1"/>
  <c r="AC127" i="1"/>
  <c r="AB127" i="1"/>
  <c r="AF127" i="1" l="1"/>
  <c r="R218" i="19"/>
  <c r="U218" i="19"/>
  <c r="L218" i="19"/>
  <c r="O218" i="19"/>
  <c r="R175" i="19"/>
  <c r="U175" i="19"/>
  <c r="O175" i="19"/>
  <c r="X218" i="19"/>
  <c r="R132" i="19"/>
  <c r="U132" i="19"/>
  <c r="L175" i="19"/>
  <c r="O132" i="19"/>
  <c r="U89" i="19"/>
  <c r="X46" i="19"/>
  <c r="X175" i="19"/>
  <c r="L132" i="19"/>
  <c r="X89" i="19"/>
  <c r="L89" i="19"/>
  <c r="L46" i="19"/>
  <c r="O46" i="19"/>
  <c r="X132" i="19"/>
  <c r="R46" i="19"/>
  <c r="O89" i="19"/>
  <c r="U46" i="19"/>
  <c r="R89" i="19"/>
  <c r="AB126" i="1"/>
  <c r="AC126" i="1"/>
  <c r="AF126" i="1" l="1"/>
  <c r="N218" i="19"/>
  <c r="Q218" i="19"/>
  <c r="T218" i="19"/>
  <c r="K218" i="19"/>
  <c r="N175" i="19"/>
  <c r="K175" i="19"/>
  <c r="T175" i="19"/>
  <c r="N132" i="19"/>
  <c r="W218" i="19"/>
  <c r="Q175" i="19"/>
  <c r="Q132" i="19"/>
  <c r="W132" i="19"/>
  <c r="Q89" i="19"/>
  <c r="T46" i="19"/>
  <c r="T132" i="19"/>
  <c r="T89" i="19"/>
  <c r="W46" i="19"/>
  <c r="N89" i="19"/>
  <c r="K132" i="19"/>
  <c r="K89" i="19"/>
  <c r="K46" i="19"/>
  <c r="W175" i="19"/>
  <c r="W89" i="19"/>
  <c r="N46" i="19"/>
  <c r="Q46" i="19"/>
  <c r="R22" i="18"/>
  <c r="P22" i="18"/>
  <c r="T114" i="1" l="1"/>
  <c r="AE114" i="1" s="1"/>
  <c r="AD114" i="1" s="1"/>
  <c r="W114" i="1" l="1"/>
  <c r="AA114" i="1" s="1"/>
  <c r="AC114" i="1" l="1"/>
  <c r="AB114" i="1"/>
  <c r="W63" i="1"/>
  <c r="T63" i="1"/>
  <c r="AE63" i="1" s="1"/>
  <c r="AD63" i="1" s="1"/>
  <c r="W62" i="1"/>
  <c r="T62" i="1"/>
  <c r="N214" i="19" l="1"/>
  <c r="Q214" i="19"/>
  <c r="W214" i="19"/>
  <c r="K214" i="19"/>
  <c r="T214" i="19"/>
  <c r="N171" i="19"/>
  <c r="Q171" i="19"/>
  <c r="N128" i="19"/>
  <c r="T171" i="19"/>
  <c r="Q128" i="19"/>
  <c r="K171" i="19"/>
  <c r="T128" i="19"/>
  <c r="Q85" i="19"/>
  <c r="T42" i="19"/>
  <c r="T85" i="19"/>
  <c r="W42" i="19"/>
  <c r="K128" i="19"/>
  <c r="N85" i="19"/>
  <c r="Q42" i="19"/>
  <c r="K42" i="19"/>
  <c r="W171" i="19"/>
  <c r="W85" i="19"/>
  <c r="W128" i="19"/>
  <c r="K85" i="19"/>
  <c r="N42" i="19"/>
  <c r="AF114" i="1"/>
  <c r="W103" i="1"/>
  <c r="T103" i="1"/>
  <c r="W102" i="1"/>
  <c r="T102" i="1"/>
  <c r="AE102" i="1" s="1"/>
  <c r="AD102" i="1" s="1"/>
  <c r="W101" i="1"/>
  <c r="T101" i="1"/>
  <c r="K101" i="1"/>
  <c r="L101" i="1" l="1"/>
  <c r="AA101" i="1" s="1"/>
  <c r="AA102" i="1" s="1"/>
  <c r="AE103" i="1"/>
  <c r="AD103" i="1" s="1"/>
  <c r="AC102" i="1" l="1"/>
  <c r="AB102" i="1"/>
  <c r="AA103" i="1"/>
  <c r="AC101" i="1"/>
  <c r="AB101" i="1"/>
  <c r="N210" i="19" l="1"/>
  <c r="Q210" i="19"/>
  <c r="W210" i="19"/>
  <c r="K210" i="19"/>
  <c r="T210" i="19"/>
  <c r="N167" i="19"/>
  <c r="Q167" i="19"/>
  <c r="T167" i="19"/>
  <c r="N124" i="19"/>
  <c r="K167" i="19"/>
  <c r="Q124" i="19"/>
  <c r="W167" i="19"/>
  <c r="K124" i="19"/>
  <c r="Q81" i="19"/>
  <c r="T38" i="19"/>
  <c r="T81" i="19"/>
  <c r="W38" i="19"/>
  <c r="W124" i="19"/>
  <c r="K81" i="19"/>
  <c r="T124" i="19"/>
  <c r="Q38" i="19"/>
  <c r="K38" i="19"/>
  <c r="W81" i="19"/>
  <c r="N81" i="19"/>
  <c r="N38" i="19"/>
  <c r="AF102" i="1"/>
  <c r="AC103" i="1"/>
  <c r="AB103" i="1"/>
  <c r="R210" i="19" l="1"/>
  <c r="U210" i="19"/>
  <c r="X210" i="19"/>
  <c r="O210" i="19"/>
  <c r="R167" i="19"/>
  <c r="U167" i="19"/>
  <c r="L210" i="19"/>
  <c r="L167" i="19"/>
  <c r="R124" i="19"/>
  <c r="U124" i="19"/>
  <c r="U81" i="19"/>
  <c r="X38" i="19"/>
  <c r="X124" i="19"/>
  <c r="X81" i="19"/>
  <c r="L81" i="19"/>
  <c r="X167" i="19"/>
  <c r="R38" i="19"/>
  <c r="L38" i="19"/>
  <c r="O167" i="19"/>
  <c r="R81" i="19"/>
  <c r="U38" i="19"/>
  <c r="O38" i="19"/>
  <c r="O124" i="19"/>
  <c r="O81" i="19"/>
  <c r="L124" i="19"/>
  <c r="AF103" i="1"/>
  <c r="W88" i="1"/>
  <c r="T88" i="1"/>
  <c r="AA88" i="1" s="1"/>
  <c r="W87" i="1"/>
  <c r="T87" i="1"/>
  <c r="AA87" i="1" s="1"/>
  <c r="AC87" i="1" s="1"/>
  <c r="AE87" i="1" l="1"/>
  <c r="AD87" i="1" s="1"/>
  <c r="AB88" i="1"/>
  <c r="AC88" i="1"/>
  <c r="AE88" i="1"/>
  <c r="AD88" i="1" s="1"/>
  <c r="AB87" i="1"/>
  <c r="AD66" i="1"/>
  <c r="W66" i="1"/>
  <c r="T66" i="1"/>
  <c r="W65" i="1"/>
  <c r="T65" i="1"/>
  <c r="K65" i="1"/>
  <c r="U205" i="19" l="1"/>
  <c r="X205" i="19"/>
  <c r="L205" i="19"/>
  <c r="R205" i="19"/>
  <c r="O205" i="19"/>
  <c r="U162" i="19"/>
  <c r="X162" i="19"/>
  <c r="L162" i="19"/>
  <c r="O162" i="19"/>
  <c r="U119" i="19"/>
  <c r="X119" i="19"/>
  <c r="L119" i="19"/>
  <c r="X76" i="19"/>
  <c r="L76" i="19"/>
  <c r="O76" i="19"/>
  <c r="R119" i="19"/>
  <c r="O33" i="19"/>
  <c r="O119" i="19"/>
  <c r="U33" i="19"/>
  <c r="R33" i="19"/>
  <c r="L33" i="19"/>
  <c r="U76" i="19"/>
  <c r="R76" i="19"/>
  <c r="R162" i="19"/>
  <c r="X33" i="19"/>
  <c r="Q205" i="19"/>
  <c r="T205" i="19"/>
  <c r="K205" i="19"/>
  <c r="N205" i="19"/>
  <c r="W205" i="19"/>
  <c r="Q162" i="19"/>
  <c r="T162" i="19"/>
  <c r="W162" i="19"/>
  <c r="Q119" i="19"/>
  <c r="N162" i="19"/>
  <c r="T119" i="19"/>
  <c r="K162" i="19"/>
  <c r="N119" i="19"/>
  <c r="T76" i="19"/>
  <c r="W33" i="19"/>
  <c r="K119" i="19"/>
  <c r="W76" i="19"/>
  <c r="K76" i="19"/>
  <c r="Q76" i="19"/>
  <c r="K33" i="19"/>
  <c r="N76" i="19"/>
  <c r="N33" i="19"/>
  <c r="Q33" i="19"/>
  <c r="T33" i="19"/>
  <c r="W119" i="19"/>
  <c r="L65" i="1"/>
  <c r="AA65" i="1" s="1"/>
  <c r="AA66" i="1" s="1"/>
  <c r="AA67" i="1" s="1"/>
  <c r="AF87" i="1"/>
  <c r="AF88" i="1"/>
  <c r="W100" i="1"/>
  <c r="W99" i="1"/>
  <c r="AC67" i="1" l="1"/>
  <c r="AB67" i="1"/>
  <c r="AF67" i="1" s="1"/>
  <c r="AC66" i="1"/>
  <c r="AB66" i="1"/>
  <c r="AC65" i="1"/>
  <c r="AB65" i="1"/>
  <c r="Q198" i="19" l="1"/>
  <c r="K198" i="19"/>
  <c r="T198" i="19"/>
  <c r="W198" i="19"/>
  <c r="N155" i="19"/>
  <c r="Q155" i="19"/>
  <c r="N198" i="19"/>
  <c r="N112" i="19"/>
  <c r="W155" i="19"/>
  <c r="Q112" i="19"/>
  <c r="K155" i="19"/>
  <c r="W112" i="19"/>
  <c r="Q69" i="19"/>
  <c r="T26" i="19"/>
  <c r="T155" i="19"/>
  <c r="T112" i="19"/>
  <c r="T69" i="19"/>
  <c r="W26" i="19"/>
  <c r="K112" i="19"/>
  <c r="W69" i="19"/>
  <c r="K26" i="19"/>
  <c r="N26" i="19"/>
  <c r="N69" i="19"/>
  <c r="K69" i="19"/>
  <c r="Q26" i="19"/>
  <c r="U198" i="19"/>
  <c r="O198" i="19"/>
  <c r="L198" i="19"/>
  <c r="X198" i="19"/>
  <c r="R155" i="19"/>
  <c r="R198" i="19"/>
  <c r="U155" i="19"/>
  <c r="X155" i="19"/>
  <c r="R112" i="19"/>
  <c r="O155" i="19"/>
  <c r="U112" i="19"/>
  <c r="O112" i="19"/>
  <c r="U69" i="19"/>
  <c r="X26" i="19"/>
  <c r="L112" i="19"/>
  <c r="X69" i="19"/>
  <c r="L69" i="19"/>
  <c r="R69" i="19"/>
  <c r="L26" i="19"/>
  <c r="O69" i="19"/>
  <c r="O26" i="19"/>
  <c r="L155" i="19"/>
  <c r="U26" i="19"/>
  <c r="X112" i="19"/>
  <c r="R26" i="19"/>
  <c r="AF66" i="1"/>
  <c r="W46" i="1"/>
  <c r="AA46" i="1" s="1"/>
  <c r="W45" i="1"/>
  <c r="AA45" i="1" s="1"/>
  <c r="W44" i="1"/>
  <c r="AA44" i="1" s="1"/>
  <c r="W43" i="1"/>
  <c r="T43" i="1"/>
  <c r="AA43" i="1" s="1"/>
  <c r="W42" i="1"/>
  <c r="T42" i="1"/>
  <c r="AE46" i="1"/>
  <c r="AD46" i="1" s="1"/>
  <c r="AE45" i="1"/>
  <c r="AD45" i="1" s="1"/>
  <c r="K42" i="1"/>
  <c r="T37" i="1"/>
  <c r="AA37" i="1" s="1"/>
  <c r="L42" i="1" l="1"/>
  <c r="AA42" i="1" s="1"/>
  <c r="AE43" i="1"/>
  <c r="AD43" i="1" s="1"/>
  <c r="AC44" i="1"/>
  <c r="AB44" i="1"/>
  <c r="AE44" i="1"/>
  <c r="AD44" i="1" s="1"/>
  <c r="AC43" i="1"/>
  <c r="AB43" i="1"/>
  <c r="AC46" i="1"/>
  <c r="AB46" i="1"/>
  <c r="AC37" i="1"/>
  <c r="AB37" i="1"/>
  <c r="AE37" i="1"/>
  <c r="AD37" i="1" s="1"/>
  <c r="M191" i="19" l="1"/>
  <c r="V191" i="19"/>
  <c r="P191" i="19"/>
  <c r="J191" i="19"/>
  <c r="S148" i="19"/>
  <c r="S191" i="19"/>
  <c r="V148" i="19"/>
  <c r="J148" i="19"/>
  <c r="P148" i="19"/>
  <c r="V105" i="19"/>
  <c r="J105" i="19"/>
  <c r="P105" i="19"/>
  <c r="V62" i="19"/>
  <c r="J62" i="19"/>
  <c r="M148" i="19"/>
  <c r="M62" i="19"/>
  <c r="S62" i="19"/>
  <c r="S19" i="19"/>
  <c r="M19" i="19"/>
  <c r="M105" i="19"/>
  <c r="P62" i="19"/>
  <c r="V19" i="19"/>
  <c r="P19" i="19"/>
  <c r="J19" i="19"/>
  <c r="S105" i="19"/>
  <c r="U191" i="19"/>
  <c r="O191" i="19"/>
  <c r="L191" i="19"/>
  <c r="O148" i="19"/>
  <c r="R148" i="19"/>
  <c r="X191" i="19"/>
  <c r="X148" i="19"/>
  <c r="R105" i="19"/>
  <c r="R191" i="19"/>
  <c r="U105" i="19"/>
  <c r="R62" i="19"/>
  <c r="U19" i="19"/>
  <c r="O105" i="19"/>
  <c r="U62" i="19"/>
  <c r="L148" i="19"/>
  <c r="X105" i="19"/>
  <c r="X62" i="19"/>
  <c r="L19" i="19"/>
  <c r="L105" i="19"/>
  <c r="O62" i="19"/>
  <c r="U148" i="19"/>
  <c r="L62" i="19"/>
  <c r="X19" i="19"/>
  <c r="R19" i="19"/>
  <c r="O19" i="19"/>
  <c r="R188" i="19"/>
  <c r="U188" i="19"/>
  <c r="O188" i="19"/>
  <c r="L188" i="19"/>
  <c r="X145" i="19"/>
  <c r="L145" i="19"/>
  <c r="O145" i="19"/>
  <c r="R145" i="19"/>
  <c r="X188" i="19"/>
  <c r="X102" i="19"/>
  <c r="L102" i="19"/>
  <c r="O59" i="19"/>
  <c r="O102" i="19"/>
  <c r="R59" i="19"/>
  <c r="R16" i="19"/>
  <c r="U145" i="19"/>
  <c r="X59" i="19"/>
  <c r="U16" i="19"/>
  <c r="R102" i="19"/>
  <c r="U59" i="19"/>
  <c r="O16" i="19"/>
  <c r="L16" i="19"/>
  <c r="U102" i="19"/>
  <c r="X16" i="19"/>
  <c r="L59" i="19"/>
  <c r="X190" i="19"/>
  <c r="L190" i="19"/>
  <c r="U190" i="19"/>
  <c r="O190" i="19"/>
  <c r="R190" i="19"/>
  <c r="R147" i="19"/>
  <c r="U147" i="19"/>
  <c r="X147" i="19"/>
  <c r="L147" i="19"/>
  <c r="U104" i="19"/>
  <c r="O104" i="19"/>
  <c r="U61" i="19"/>
  <c r="X18" i="19"/>
  <c r="X104" i="19"/>
  <c r="X61" i="19"/>
  <c r="L61" i="19"/>
  <c r="O147" i="19"/>
  <c r="R61" i="19"/>
  <c r="L18" i="19"/>
  <c r="L104" i="19"/>
  <c r="U18" i="19"/>
  <c r="O18" i="19"/>
  <c r="R104" i="19"/>
  <c r="O61" i="19"/>
  <c r="R18" i="19"/>
  <c r="AF46" i="1"/>
  <c r="AF43" i="1"/>
  <c r="AF44" i="1"/>
  <c r="AC45" i="1"/>
  <c r="AB45" i="1"/>
  <c r="AC42" i="1"/>
  <c r="AB42" i="1"/>
  <c r="AF37" i="1"/>
  <c r="Q191" i="19" l="1"/>
  <c r="K191" i="19"/>
  <c r="T191" i="19"/>
  <c r="W191" i="19"/>
  <c r="W148" i="19"/>
  <c r="K148" i="19"/>
  <c r="N148" i="19"/>
  <c r="Q148" i="19"/>
  <c r="N105" i="19"/>
  <c r="T148" i="19"/>
  <c r="K105" i="19"/>
  <c r="N62" i="19"/>
  <c r="N191" i="19"/>
  <c r="T105" i="19"/>
  <c r="Q62" i="19"/>
  <c r="Q105" i="19"/>
  <c r="K62" i="19"/>
  <c r="W19" i="19"/>
  <c r="Q19" i="19"/>
  <c r="K19" i="19"/>
  <c r="W105" i="19"/>
  <c r="T62" i="19"/>
  <c r="T19" i="19"/>
  <c r="W62" i="19"/>
  <c r="N19" i="19"/>
  <c r="AF45" i="1"/>
  <c r="W34" i="1"/>
  <c r="T34" i="1"/>
  <c r="AE34" i="1" s="1"/>
  <c r="AD34" i="1" s="1"/>
  <c r="W33" i="1"/>
  <c r="T33" i="1"/>
  <c r="AE33" i="1" s="1"/>
  <c r="AD33" i="1" s="1"/>
  <c r="W32" i="1"/>
  <c r="T32" i="1"/>
  <c r="K32" i="1"/>
  <c r="L32" i="1" l="1"/>
  <c r="AA32" i="1" s="1"/>
  <c r="AA33" i="1"/>
  <c r="AA34" i="1"/>
  <c r="AC34" i="1" l="1"/>
  <c r="AB34" i="1"/>
  <c r="AC33" i="1"/>
  <c r="AB33" i="1"/>
  <c r="A10" i="1"/>
  <c r="A11" i="1" s="1"/>
  <c r="W22" i="1"/>
  <c r="T22" i="1"/>
  <c r="AA22" i="1" s="1"/>
  <c r="W21" i="1"/>
  <c r="T21" i="1"/>
  <c r="AA21" i="1" s="1"/>
  <c r="W20" i="1"/>
  <c r="T20" i="1"/>
  <c r="K20" i="1"/>
  <c r="Q187" i="19" l="1"/>
  <c r="T187" i="19"/>
  <c r="N187" i="19"/>
  <c r="W144" i="19"/>
  <c r="K144" i="19"/>
  <c r="W187" i="19"/>
  <c r="N144" i="19"/>
  <c r="Q144" i="19"/>
  <c r="W101" i="19"/>
  <c r="K101" i="19"/>
  <c r="N58" i="19"/>
  <c r="K187" i="19"/>
  <c r="N101" i="19"/>
  <c r="Q58" i="19"/>
  <c r="T15" i="19"/>
  <c r="Q15" i="19"/>
  <c r="W58" i="19"/>
  <c r="W15" i="19"/>
  <c r="Q101" i="19"/>
  <c r="T58" i="19"/>
  <c r="N15" i="19"/>
  <c r="K15" i="19"/>
  <c r="T101" i="19"/>
  <c r="T144" i="19"/>
  <c r="K58" i="19"/>
  <c r="U187" i="19"/>
  <c r="O187" i="19"/>
  <c r="X187" i="19"/>
  <c r="O144" i="19"/>
  <c r="L187" i="19"/>
  <c r="R144" i="19"/>
  <c r="R187" i="19"/>
  <c r="X144" i="19"/>
  <c r="L144" i="19"/>
  <c r="O101" i="19"/>
  <c r="R58" i="19"/>
  <c r="U15" i="19"/>
  <c r="U144" i="19"/>
  <c r="R101" i="19"/>
  <c r="U58" i="19"/>
  <c r="X101" i="19"/>
  <c r="X58" i="19"/>
  <c r="X15" i="19"/>
  <c r="U101" i="19"/>
  <c r="O58" i="19"/>
  <c r="L15" i="19"/>
  <c r="L101" i="19"/>
  <c r="R15" i="19"/>
  <c r="O15" i="19"/>
  <c r="L58" i="19"/>
  <c r="L20" i="1"/>
  <c r="AA20" i="1" s="1"/>
  <c r="AF33" i="1"/>
  <c r="AF34" i="1"/>
  <c r="AE22" i="1"/>
  <c r="AD22" i="1" s="1"/>
  <c r="AE21" i="1"/>
  <c r="AD21" i="1" s="1"/>
  <c r="AB21" i="1"/>
  <c r="AC21" i="1"/>
  <c r="AB22" i="1"/>
  <c r="AC22" i="1"/>
  <c r="U183" i="19" l="1"/>
  <c r="L183" i="19"/>
  <c r="R140" i="19"/>
  <c r="R183" i="19"/>
  <c r="O140" i="19"/>
  <c r="O183" i="19"/>
  <c r="X140" i="19"/>
  <c r="U140" i="19"/>
  <c r="O97" i="19"/>
  <c r="R54" i="19"/>
  <c r="U11" i="19"/>
  <c r="R97" i="19"/>
  <c r="U54" i="19"/>
  <c r="L97" i="19"/>
  <c r="L54" i="19"/>
  <c r="X183" i="19"/>
  <c r="X11" i="19"/>
  <c r="L11" i="19"/>
  <c r="L140" i="19"/>
  <c r="U97" i="19"/>
  <c r="X54" i="19"/>
  <c r="X97" i="19"/>
  <c r="O54" i="19"/>
  <c r="R11" i="19"/>
  <c r="O11" i="19"/>
  <c r="Q183" i="19"/>
  <c r="T183" i="19"/>
  <c r="W183" i="19"/>
  <c r="N183" i="19"/>
  <c r="K183" i="19"/>
  <c r="N140" i="19"/>
  <c r="T140" i="19"/>
  <c r="K140" i="19"/>
  <c r="W97" i="19"/>
  <c r="K97" i="19"/>
  <c r="N54" i="19"/>
  <c r="Q140" i="19"/>
  <c r="N97" i="19"/>
  <c r="Q54" i="19"/>
  <c r="W140" i="19"/>
  <c r="T97" i="19"/>
  <c r="T54" i="19"/>
  <c r="Q11" i="19"/>
  <c r="Q97" i="19"/>
  <c r="K54" i="19"/>
  <c r="T11" i="19"/>
  <c r="N11" i="19"/>
  <c r="K11" i="19"/>
  <c r="W11" i="19"/>
  <c r="W54" i="19"/>
  <c r="AF22" i="1"/>
  <c r="AF21" i="1"/>
  <c r="AB20" i="1"/>
  <c r="AC20" i="1"/>
  <c r="A14" i="1" l="1"/>
  <c r="A17" i="1" s="1"/>
  <c r="A20" i="1" l="1"/>
  <c r="A23" i="1" s="1"/>
  <c r="A26" i="1" s="1"/>
  <c r="A29" i="1" s="1"/>
  <c r="A32" i="1" s="1"/>
  <c r="A35" i="1" s="1"/>
  <c r="A39" i="1" s="1"/>
  <c r="A42" i="1" s="1"/>
  <c r="A47" i="1" s="1"/>
  <c r="W96" i="1"/>
  <c r="T96" i="1"/>
  <c r="W7" i="1"/>
  <c r="T131" i="1"/>
  <c r="T128" i="1"/>
  <c r="AA96" i="1" l="1"/>
  <c r="K74" i="1"/>
  <c r="W74" i="1"/>
  <c r="T74" i="1"/>
  <c r="L74" i="1" l="1"/>
  <c r="AA74" i="1" s="1"/>
  <c r="K128" i="1"/>
  <c r="W128" i="1"/>
  <c r="T129" i="1"/>
  <c r="AA129" i="1" s="1"/>
  <c r="W129" i="1"/>
  <c r="T130" i="1"/>
  <c r="AA130" i="1" s="1"/>
  <c r="W130" i="1"/>
  <c r="K131" i="1"/>
  <c r="W131" i="1"/>
  <c r="T132" i="1"/>
  <c r="AA132" i="1" s="1"/>
  <c r="W132" i="1"/>
  <c r="T133" i="1"/>
  <c r="AA133" i="1" s="1"/>
  <c r="AC133" i="1" s="1"/>
  <c r="W133" i="1"/>
  <c r="K134" i="1"/>
  <c r="T134" i="1"/>
  <c r="AA134" i="1" s="1"/>
  <c r="W134" i="1"/>
  <c r="T135" i="1"/>
  <c r="AA135" i="1" s="1"/>
  <c r="W135" i="1"/>
  <c r="T136" i="1"/>
  <c r="AA136" i="1" s="1"/>
  <c r="W136" i="1"/>
  <c r="AE133" i="1" l="1"/>
  <c r="AD133" i="1" s="1"/>
  <c r="AB133" i="1"/>
  <c r="AE132" i="1"/>
  <c r="AD132" i="1" s="1"/>
  <c r="AC74" i="1"/>
  <c r="AB74" i="1"/>
  <c r="AC132" i="1"/>
  <c r="AB132" i="1"/>
  <c r="L128" i="1"/>
  <c r="AA128" i="1" s="1"/>
  <c r="L134" i="1"/>
  <c r="L131" i="1"/>
  <c r="AA131" i="1" s="1"/>
  <c r="AB135" i="1"/>
  <c r="AC135" i="1"/>
  <c r="AB130" i="1"/>
  <c r="AC130" i="1"/>
  <c r="AB136" i="1"/>
  <c r="AC136" i="1"/>
  <c r="AB134" i="1"/>
  <c r="AC134" i="1"/>
  <c r="AB129" i="1"/>
  <c r="AC129" i="1"/>
  <c r="AE136" i="1"/>
  <c r="AD136" i="1" s="1"/>
  <c r="AE135" i="1"/>
  <c r="AD135" i="1" s="1"/>
  <c r="AE134" i="1"/>
  <c r="AD134" i="1" s="1"/>
  <c r="AE130" i="1"/>
  <c r="AD130" i="1" s="1"/>
  <c r="AE129" i="1"/>
  <c r="AD129" i="1" s="1"/>
  <c r="W219" i="19" l="1"/>
  <c r="K219" i="19"/>
  <c r="N219" i="19"/>
  <c r="T219" i="19"/>
  <c r="Q219" i="19"/>
  <c r="T176" i="19"/>
  <c r="W176" i="19"/>
  <c r="K176" i="19"/>
  <c r="Q176" i="19"/>
  <c r="N176" i="19"/>
  <c r="W133" i="19"/>
  <c r="K133" i="19"/>
  <c r="N133" i="19"/>
  <c r="N90" i="19"/>
  <c r="Q47" i="19"/>
  <c r="Q90" i="19"/>
  <c r="Q133" i="19"/>
  <c r="W90" i="19"/>
  <c r="T90" i="19"/>
  <c r="T47" i="19"/>
  <c r="W47" i="19"/>
  <c r="T133" i="19"/>
  <c r="K90" i="19"/>
  <c r="N47" i="19"/>
  <c r="K47" i="19"/>
  <c r="T220" i="19"/>
  <c r="W220" i="19"/>
  <c r="K220" i="19"/>
  <c r="N220" i="19"/>
  <c r="Q177" i="19"/>
  <c r="Q220" i="19"/>
  <c r="T177" i="19"/>
  <c r="W177" i="19"/>
  <c r="N177" i="19"/>
  <c r="K177" i="19"/>
  <c r="T134" i="19"/>
  <c r="K134" i="19"/>
  <c r="Q134" i="19"/>
  <c r="W91" i="19"/>
  <c r="K91" i="19"/>
  <c r="N134" i="19"/>
  <c r="N91" i="19"/>
  <c r="N48" i="19"/>
  <c r="W48" i="19"/>
  <c r="T48" i="19"/>
  <c r="Q91" i="19"/>
  <c r="Q48" i="19"/>
  <c r="K48" i="19"/>
  <c r="W134" i="19"/>
  <c r="T91" i="19"/>
  <c r="O219" i="19"/>
  <c r="R219" i="19"/>
  <c r="U219" i="19"/>
  <c r="L219" i="19"/>
  <c r="X176" i="19"/>
  <c r="O176" i="19"/>
  <c r="L176" i="19"/>
  <c r="X219" i="19"/>
  <c r="O133" i="19"/>
  <c r="R133" i="19"/>
  <c r="R176" i="19"/>
  <c r="X133" i="19"/>
  <c r="R90" i="19"/>
  <c r="U47" i="19"/>
  <c r="U133" i="19"/>
  <c r="U90" i="19"/>
  <c r="X47" i="19"/>
  <c r="O90" i="19"/>
  <c r="R47" i="19"/>
  <c r="L133" i="19"/>
  <c r="L90" i="19"/>
  <c r="L47" i="19"/>
  <c r="X90" i="19"/>
  <c r="U176" i="19"/>
  <c r="O47" i="19"/>
  <c r="X220" i="19"/>
  <c r="L220" i="19"/>
  <c r="O220" i="19"/>
  <c r="U220" i="19"/>
  <c r="R220" i="19"/>
  <c r="U177" i="19"/>
  <c r="X177" i="19"/>
  <c r="L177" i="19"/>
  <c r="R177" i="19"/>
  <c r="O177" i="19"/>
  <c r="R134" i="19"/>
  <c r="U134" i="19"/>
  <c r="L134" i="19"/>
  <c r="O134" i="19"/>
  <c r="O91" i="19"/>
  <c r="R48" i="19"/>
  <c r="X134" i="19"/>
  <c r="R91" i="19"/>
  <c r="X91" i="19"/>
  <c r="X48" i="19"/>
  <c r="U91" i="19"/>
  <c r="U48" i="19"/>
  <c r="O48" i="19"/>
  <c r="L48" i="19"/>
  <c r="L91" i="19"/>
  <c r="AB131" i="1"/>
  <c r="AC131" i="1"/>
  <c r="AB128" i="1"/>
  <c r="AC128" i="1"/>
  <c r="AF133" i="1"/>
  <c r="AF129" i="1"/>
  <c r="AF136" i="1"/>
  <c r="AF132" i="1"/>
  <c r="AF134" i="1"/>
  <c r="AF130" i="1"/>
  <c r="AF135" i="1"/>
  <c r="F221" i="13" l="1"/>
  <c r="F220" i="13"/>
  <c r="F219" i="13"/>
  <c r="F218" i="13"/>
  <c r="F217" i="13"/>
  <c r="F216" i="13"/>
  <c r="F215" i="13"/>
  <c r="F214" i="13"/>
  <c r="F213" i="13"/>
  <c r="F212" i="13"/>
  <c r="F211" i="13"/>
  <c r="F210" i="13"/>
  <c r="K89" i="1" l="1"/>
  <c r="L89" i="1" l="1"/>
  <c r="T31" i="1" l="1"/>
  <c r="AE31" i="1" s="1"/>
  <c r="AD31" i="1" s="1"/>
  <c r="T16" i="1" l="1"/>
  <c r="AE16" i="1" s="1"/>
  <c r="AD16" i="1" s="1"/>
  <c r="T15" i="1"/>
  <c r="AE15" i="1" s="1"/>
  <c r="AD15" i="1" s="1"/>
  <c r="W124" i="1" l="1"/>
  <c r="T124" i="1"/>
  <c r="AE124" i="1" s="1"/>
  <c r="W123" i="1"/>
  <c r="T123" i="1"/>
  <c r="AE123" i="1" s="1"/>
  <c r="W122" i="1"/>
  <c r="T122" i="1"/>
  <c r="K122" i="1"/>
  <c r="T121" i="1"/>
  <c r="W120" i="1"/>
  <c r="T120" i="1"/>
  <c r="AE120" i="1" s="1"/>
  <c r="W119" i="1"/>
  <c r="T119" i="1"/>
  <c r="K119" i="1"/>
  <c r="T118" i="1"/>
  <c r="W117" i="1"/>
  <c r="T117" i="1"/>
  <c r="AE117" i="1" s="1"/>
  <c r="W116" i="1"/>
  <c r="T116" i="1"/>
  <c r="K116" i="1"/>
  <c r="T112" i="1"/>
  <c r="W111" i="1"/>
  <c r="T111" i="1"/>
  <c r="W110" i="1"/>
  <c r="T110" i="1"/>
  <c r="K110" i="1"/>
  <c r="K107" i="1"/>
  <c r="K104" i="1"/>
  <c r="K113" i="1"/>
  <c r="K98" i="1"/>
  <c r="K95" i="1"/>
  <c r="K92" i="1"/>
  <c r="K86" i="1"/>
  <c r="K83" i="1"/>
  <c r="K80" i="1"/>
  <c r="K77" i="1"/>
  <c r="K71" i="1"/>
  <c r="K68" i="1"/>
  <c r="K62" i="1"/>
  <c r="K59" i="1"/>
  <c r="K56" i="1"/>
  <c r="K53" i="1"/>
  <c r="K50" i="1"/>
  <c r="K47" i="1"/>
  <c r="K39" i="1"/>
  <c r="K35" i="1"/>
  <c r="K29" i="1"/>
  <c r="K26" i="1"/>
  <c r="K23" i="1"/>
  <c r="K17" i="1"/>
  <c r="K14" i="1"/>
  <c r="K11" i="1"/>
  <c r="K10" i="1"/>
  <c r="T109" i="1"/>
  <c r="W108" i="1"/>
  <c r="T108" i="1"/>
  <c r="T106" i="1"/>
  <c r="W105" i="1"/>
  <c r="T105" i="1"/>
  <c r="W104" i="1"/>
  <c r="T104" i="1"/>
  <c r="T100" i="1"/>
  <c r="AE100" i="1" s="1"/>
  <c r="T99" i="1"/>
  <c r="AE99" i="1" s="1"/>
  <c r="T97" i="1"/>
  <c r="W98" i="1"/>
  <c r="T98" i="1"/>
  <c r="T94" i="1"/>
  <c r="T93" i="1"/>
  <c r="W92" i="1"/>
  <c r="T92" i="1"/>
  <c r="W89" i="1"/>
  <c r="T89" i="1"/>
  <c r="W85" i="1"/>
  <c r="T85" i="1"/>
  <c r="W84" i="1"/>
  <c r="T84" i="1"/>
  <c r="AE84" i="1" s="1"/>
  <c r="T82" i="1"/>
  <c r="W80" i="1"/>
  <c r="T80" i="1"/>
  <c r="T81" i="1"/>
  <c r="W77" i="1"/>
  <c r="T77" i="1"/>
  <c r="T70" i="1"/>
  <c r="T64" i="1"/>
  <c r="AE64" i="1" s="1"/>
  <c r="AD64" i="1" s="1"/>
  <c r="T61" i="1"/>
  <c r="AE61" i="1" s="1"/>
  <c r="AD61" i="1" s="1"/>
  <c r="W60" i="1"/>
  <c r="T60" i="1"/>
  <c r="AE60" i="1" s="1"/>
  <c r="T58" i="1"/>
  <c r="T57" i="1"/>
  <c r="T55" i="1"/>
  <c r="AE55" i="1" s="1"/>
  <c r="AD55" i="1" s="1"/>
  <c r="W56" i="1"/>
  <c r="T56" i="1"/>
  <c r="T54" i="1"/>
  <c r="T52" i="1"/>
  <c r="AE52" i="1" s="1"/>
  <c r="AD52" i="1" s="1"/>
  <c r="T51" i="1"/>
  <c r="T49" i="1"/>
  <c r="AE49" i="1" s="1"/>
  <c r="AD49" i="1" s="1"/>
  <c r="W48" i="1"/>
  <c r="T48" i="1"/>
  <c r="AE48" i="1" s="1"/>
  <c r="W50" i="1"/>
  <c r="T50" i="1"/>
  <c r="W47" i="1"/>
  <c r="T47" i="1"/>
  <c r="T41" i="1"/>
  <c r="T40" i="1"/>
  <c r="W39" i="1"/>
  <c r="T39" i="1"/>
  <c r="T38" i="1"/>
  <c r="T36" i="1"/>
  <c r="W35" i="1"/>
  <c r="T35" i="1"/>
  <c r="W31" i="1"/>
  <c r="W30" i="1"/>
  <c r="T30" i="1"/>
  <c r="AE30" i="1" s="1"/>
  <c r="AD30" i="1" s="1"/>
  <c r="W29" i="1"/>
  <c r="T29" i="1"/>
  <c r="T28" i="1"/>
  <c r="AE28" i="1" s="1"/>
  <c r="AD28" i="1" s="1"/>
  <c r="W27" i="1"/>
  <c r="T27" i="1"/>
  <c r="AE27" i="1" s="1"/>
  <c r="W26" i="1"/>
  <c r="T26" i="1"/>
  <c r="T25" i="1"/>
  <c r="AE25" i="1" s="1"/>
  <c r="AD25" i="1" s="1"/>
  <c r="T24" i="1"/>
  <c r="W23" i="1"/>
  <c r="T23" i="1"/>
  <c r="W19" i="1"/>
  <c r="T19" i="1"/>
  <c r="AE19" i="1" s="1"/>
  <c r="AD19" i="1" s="1"/>
  <c r="W18" i="1"/>
  <c r="T18" i="1"/>
  <c r="AA36" i="1" l="1"/>
  <c r="AE36" i="1"/>
  <c r="AD36" i="1" s="1"/>
  <c r="AE38" i="1"/>
  <c r="AD38" i="1" s="1"/>
  <c r="AA38" i="1"/>
  <c r="AE85" i="1"/>
  <c r="AD85" i="1" s="1"/>
  <c r="AE24" i="1"/>
  <c r="AD24" i="1" s="1"/>
  <c r="AD60" i="1"/>
  <c r="AD84" i="1"/>
  <c r="AE93" i="1"/>
  <c r="AD93" i="1" s="1"/>
  <c r="AE97" i="1"/>
  <c r="AD97" i="1" s="1"/>
  <c r="AA97" i="1"/>
  <c r="AE118" i="1"/>
  <c r="AD118" i="1" s="1"/>
  <c r="AD123" i="1"/>
  <c r="AE18" i="1"/>
  <c r="AD18" i="1" s="1"/>
  <c r="AD27" i="1"/>
  <c r="AE51" i="1"/>
  <c r="AD51" i="1" s="1"/>
  <c r="AE54" i="1"/>
  <c r="AD54" i="1" s="1"/>
  <c r="AE58" i="1"/>
  <c r="AD58" i="1" s="1"/>
  <c r="AE81" i="1"/>
  <c r="AD81" i="1" s="1"/>
  <c r="AE82" i="1"/>
  <c r="AD82" i="1" s="1"/>
  <c r="AE94" i="1"/>
  <c r="AD94" i="1" s="1"/>
  <c r="AD99" i="1"/>
  <c r="AD105" i="1"/>
  <c r="AD108" i="1"/>
  <c r="AE112" i="1"/>
  <c r="AD112" i="1" s="1"/>
  <c r="AD120" i="1"/>
  <c r="AE57" i="1"/>
  <c r="AD57" i="1" s="1"/>
  <c r="AD100" i="1"/>
  <c r="AE106" i="1"/>
  <c r="AD106" i="1" s="1"/>
  <c r="AE109" i="1"/>
  <c r="AD109" i="1" s="1"/>
  <c r="AD111" i="1"/>
  <c r="AE121" i="1"/>
  <c r="AD121" i="1" s="1"/>
  <c r="AD117" i="1"/>
  <c r="AD124" i="1"/>
  <c r="AE96" i="1"/>
  <c r="AD96" i="1" s="1"/>
  <c r="AD48" i="1"/>
  <c r="L122" i="1"/>
  <c r="AA122" i="1" s="1"/>
  <c r="AA123" i="1" s="1"/>
  <c r="AA124" i="1" s="1"/>
  <c r="L119" i="1"/>
  <c r="AA119" i="1" s="1"/>
  <c r="AA120" i="1" s="1"/>
  <c r="AA121" i="1" s="1"/>
  <c r="L116" i="1"/>
  <c r="AA116" i="1" s="1"/>
  <c r="AA117" i="1" s="1"/>
  <c r="AA118" i="1" s="1"/>
  <c r="L110" i="1"/>
  <c r="AA110" i="1" s="1"/>
  <c r="AA111" i="1" s="1"/>
  <c r="AA112" i="1" s="1"/>
  <c r="L107" i="1"/>
  <c r="L104" i="1"/>
  <c r="AA104" i="1" s="1"/>
  <c r="AA105" i="1" s="1"/>
  <c r="AA106" i="1" s="1"/>
  <c r="L113" i="1"/>
  <c r="L98" i="1"/>
  <c r="AA99" i="1" s="1"/>
  <c r="AA100" i="1" s="1"/>
  <c r="L95" i="1"/>
  <c r="L92" i="1"/>
  <c r="L86" i="1"/>
  <c r="L83" i="1"/>
  <c r="L80" i="1"/>
  <c r="AA80" i="1" s="1"/>
  <c r="AA81" i="1" s="1"/>
  <c r="AA82" i="1" s="1"/>
  <c r="L77" i="1"/>
  <c r="AA77" i="1" s="1"/>
  <c r="L71" i="1"/>
  <c r="L68" i="1"/>
  <c r="L62" i="1"/>
  <c r="AA62" i="1" s="1"/>
  <c r="L59" i="1"/>
  <c r="L56" i="1"/>
  <c r="AA56" i="1" s="1"/>
  <c r="AA57" i="1" s="1"/>
  <c r="AA58" i="1" s="1"/>
  <c r="L53" i="1"/>
  <c r="L50" i="1"/>
  <c r="AA50" i="1" s="1"/>
  <c r="AA51" i="1" s="1"/>
  <c r="AA52" i="1" s="1"/>
  <c r="L47" i="1"/>
  <c r="AA47" i="1" s="1"/>
  <c r="AA48" i="1" s="1"/>
  <c r="AA49" i="1" s="1"/>
  <c r="L39" i="1"/>
  <c r="AA39" i="1" s="1"/>
  <c r="L35" i="1"/>
  <c r="AA35" i="1" s="1"/>
  <c r="L29" i="1"/>
  <c r="AA30" i="1" s="1"/>
  <c r="AA31" i="1" s="1"/>
  <c r="L26" i="1"/>
  <c r="AA27" i="1" s="1"/>
  <c r="AA28" i="1" s="1"/>
  <c r="L23" i="1"/>
  <c r="AA23" i="1" s="1"/>
  <c r="AA24" i="1" s="1"/>
  <c r="AA25" i="1" s="1"/>
  <c r="L17" i="1"/>
  <c r="L14" i="1"/>
  <c r="L11" i="1"/>
  <c r="L10" i="1"/>
  <c r="T14" i="1"/>
  <c r="W14" i="1"/>
  <c r="T17" i="1"/>
  <c r="W17" i="1"/>
  <c r="T53" i="1"/>
  <c r="W53" i="1"/>
  <c r="T59" i="1"/>
  <c r="W59" i="1"/>
  <c r="T68" i="1"/>
  <c r="W68" i="1"/>
  <c r="T71" i="1"/>
  <c r="W71" i="1"/>
  <c r="T83" i="1"/>
  <c r="W83" i="1"/>
  <c r="T86" i="1"/>
  <c r="W86" i="1"/>
  <c r="T95" i="1"/>
  <c r="W95" i="1"/>
  <c r="T113" i="1"/>
  <c r="W113" i="1"/>
  <c r="T107" i="1"/>
  <c r="W107" i="1"/>
  <c r="AA63" i="1" l="1"/>
  <c r="AC62" i="1"/>
  <c r="AB62" i="1"/>
  <c r="AC36" i="1"/>
  <c r="AB36" i="1"/>
  <c r="AA29" i="1"/>
  <c r="AB29" i="1" s="1"/>
  <c r="AA98" i="1"/>
  <c r="AC98" i="1" s="1"/>
  <c r="AB32" i="1"/>
  <c r="AC32" i="1"/>
  <c r="AA17" i="1"/>
  <c r="AA26" i="1"/>
  <c r="AB26" i="1" s="1"/>
  <c r="AA86" i="1"/>
  <c r="AA89" i="1" s="1"/>
  <c r="AA92" i="1" s="1"/>
  <c r="AB92" i="1" s="1"/>
  <c r="AA95" i="1"/>
  <c r="AB123" i="1"/>
  <c r="AC123" i="1"/>
  <c r="AB122" i="1"/>
  <c r="AC122" i="1"/>
  <c r="AB124" i="1"/>
  <c r="AC124" i="1"/>
  <c r="AB119" i="1"/>
  <c r="AC119" i="1"/>
  <c r="AB120" i="1"/>
  <c r="AC120" i="1"/>
  <c r="AB121" i="1"/>
  <c r="AC121" i="1"/>
  <c r="AB116" i="1"/>
  <c r="AC116" i="1"/>
  <c r="AB117" i="1"/>
  <c r="AC117" i="1"/>
  <c r="AB118" i="1"/>
  <c r="AC118" i="1"/>
  <c r="AB110" i="1"/>
  <c r="AC110" i="1"/>
  <c r="AB111" i="1"/>
  <c r="AC111" i="1"/>
  <c r="AB112" i="1"/>
  <c r="AC112" i="1"/>
  <c r="AB106" i="1"/>
  <c r="AC106" i="1"/>
  <c r="AB105" i="1"/>
  <c r="AC105" i="1"/>
  <c r="AB104" i="1"/>
  <c r="AC104" i="1"/>
  <c r="AB100" i="1"/>
  <c r="AC100" i="1"/>
  <c r="AB99" i="1"/>
  <c r="AC99" i="1"/>
  <c r="AB97" i="1"/>
  <c r="AC97" i="1"/>
  <c r="AB96" i="1"/>
  <c r="AC96" i="1"/>
  <c r="AB82" i="1"/>
  <c r="AC82" i="1"/>
  <c r="AB80" i="1"/>
  <c r="AC80" i="1"/>
  <c r="AB81" i="1"/>
  <c r="AC81" i="1"/>
  <c r="AB77" i="1"/>
  <c r="AC77" i="1"/>
  <c r="AB58" i="1"/>
  <c r="AC58" i="1"/>
  <c r="AB57" i="1"/>
  <c r="AC57" i="1"/>
  <c r="AB56" i="1"/>
  <c r="AC56" i="1"/>
  <c r="AB52" i="1"/>
  <c r="AC52" i="1"/>
  <c r="AB51" i="1"/>
  <c r="AC51" i="1"/>
  <c r="AB49" i="1"/>
  <c r="AC49" i="1"/>
  <c r="AB48" i="1"/>
  <c r="AC48" i="1"/>
  <c r="AB50" i="1"/>
  <c r="AC50" i="1"/>
  <c r="AB47" i="1"/>
  <c r="AC47" i="1"/>
  <c r="AB39" i="1"/>
  <c r="AC39" i="1"/>
  <c r="AB38" i="1"/>
  <c r="AC38" i="1"/>
  <c r="AB35" i="1"/>
  <c r="AC35" i="1"/>
  <c r="AB31" i="1"/>
  <c r="AC31" i="1"/>
  <c r="AB30" i="1"/>
  <c r="AC30" i="1"/>
  <c r="AB28" i="1"/>
  <c r="AC28" i="1"/>
  <c r="AB27" i="1"/>
  <c r="AC27" i="1"/>
  <c r="AB25" i="1"/>
  <c r="AC25" i="1"/>
  <c r="AB24" i="1"/>
  <c r="AC24" i="1"/>
  <c r="AB23" i="1"/>
  <c r="AC23" i="1"/>
  <c r="T8" i="1"/>
  <c r="W8" i="1"/>
  <c r="T7" i="1"/>
  <c r="T10" i="1"/>
  <c r="T11" i="1"/>
  <c r="S189" i="19" l="1"/>
  <c r="P189" i="19"/>
  <c r="J189" i="19"/>
  <c r="M146" i="19"/>
  <c r="M189" i="19"/>
  <c r="P146" i="19"/>
  <c r="V146" i="19"/>
  <c r="J146" i="19"/>
  <c r="S146" i="19"/>
  <c r="V103" i="19"/>
  <c r="M103" i="19"/>
  <c r="P60" i="19"/>
  <c r="S17" i="19"/>
  <c r="V189" i="19"/>
  <c r="P103" i="19"/>
  <c r="S60" i="19"/>
  <c r="J103" i="19"/>
  <c r="V60" i="19"/>
  <c r="J60" i="19"/>
  <c r="V17" i="19"/>
  <c r="J17" i="19"/>
  <c r="P17" i="19"/>
  <c r="S103" i="19"/>
  <c r="M60" i="19"/>
  <c r="M17" i="19"/>
  <c r="W193" i="19"/>
  <c r="K193" i="19"/>
  <c r="Q193" i="19"/>
  <c r="N193" i="19"/>
  <c r="Q150" i="19"/>
  <c r="T150" i="19"/>
  <c r="T193" i="19"/>
  <c r="K150" i="19"/>
  <c r="T107" i="19"/>
  <c r="W107" i="19"/>
  <c r="T64" i="19"/>
  <c r="W21" i="19"/>
  <c r="Q107" i="19"/>
  <c r="K107" i="19"/>
  <c r="W64" i="19"/>
  <c r="K64" i="19"/>
  <c r="N150" i="19"/>
  <c r="K21" i="19"/>
  <c r="N21" i="19"/>
  <c r="W150" i="19"/>
  <c r="Q64" i="19"/>
  <c r="T21" i="19"/>
  <c r="N64" i="19"/>
  <c r="N107" i="19"/>
  <c r="Q21" i="19"/>
  <c r="W203" i="19"/>
  <c r="K203" i="19"/>
  <c r="N203" i="19"/>
  <c r="Q203" i="19"/>
  <c r="W160" i="19"/>
  <c r="K160" i="19"/>
  <c r="T203" i="19"/>
  <c r="N160" i="19"/>
  <c r="W117" i="19"/>
  <c r="K117" i="19"/>
  <c r="T160" i="19"/>
  <c r="N117" i="19"/>
  <c r="T117" i="19"/>
  <c r="N74" i="19"/>
  <c r="Q117" i="19"/>
  <c r="Q74" i="19"/>
  <c r="W74" i="19"/>
  <c r="Q31" i="19"/>
  <c r="T74" i="19"/>
  <c r="Q160" i="19"/>
  <c r="T31" i="19"/>
  <c r="W31" i="19"/>
  <c r="K31" i="19"/>
  <c r="K74" i="19"/>
  <c r="N31" i="19"/>
  <c r="X208" i="19"/>
  <c r="L208" i="19"/>
  <c r="O208" i="19"/>
  <c r="U208" i="19"/>
  <c r="R208" i="19"/>
  <c r="X165" i="19"/>
  <c r="L165" i="19"/>
  <c r="O165" i="19"/>
  <c r="R165" i="19"/>
  <c r="X122" i="19"/>
  <c r="L122" i="19"/>
  <c r="O122" i="19"/>
  <c r="U165" i="19"/>
  <c r="O79" i="19"/>
  <c r="R36" i="19"/>
  <c r="R79" i="19"/>
  <c r="U122" i="19"/>
  <c r="R122" i="19"/>
  <c r="X79" i="19"/>
  <c r="U36" i="19"/>
  <c r="O36" i="19"/>
  <c r="L36" i="19"/>
  <c r="U79" i="19"/>
  <c r="X36" i="19"/>
  <c r="L79" i="19"/>
  <c r="U213" i="19"/>
  <c r="X213" i="19"/>
  <c r="L213" i="19"/>
  <c r="R213" i="19"/>
  <c r="U170" i="19"/>
  <c r="O213" i="19"/>
  <c r="X170" i="19"/>
  <c r="L170" i="19"/>
  <c r="O170" i="19"/>
  <c r="U127" i="19"/>
  <c r="X127" i="19"/>
  <c r="L127" i="19"/>
  <c r="X84" i="19"/>
  <c r="L84" i="19"/>
  <c r="O84" i="19"/>
  <c r="X41" i="19"/>
  <c r="O41" i="19"/>
  <c r="U84" i="19"/>
  <c r="R41" i="19"/>
  <c r="R84" i="19"/>
  <c r="U41" i="19"/>
  <c r="R170" i="19"/>
  <c r="L41" i="19"/>
  <c r="R127" i="19"/>
  <c r="O127" i="19"/>
  <c r="X216" i="19"/>
  <c r="L216" i="19"/>
  <c r="O216" i="19"/>
  <c r="R216" i="19"/>
  <c r="X173" i="19"/>
  <c r="L173" i="19"/>
  <c r="R173" i="19"/>
  <c r="X130" i="19"/>
  <c r="L130" i="19"/>
  <c r="O173" i="19"/>
  <c r="O130" i="19"/>
  <c r="U173" i="19"/>
  <c r="U130" i="19"/>
  <c r="O87" i="19"/>
  <c r="R44" i="19"/>
  <c r="U216" i="19"/>
  <c r="R130" i="19"/>
  <c r="R87" i="19"/>
  <c r="L87" i="19"/>
  <c r="U87" i="19"/>
  <c r="X44" i="19"/>
  <c r="U44" i="19"/>
  <c r="X87" i="19"/>
  <c r="O44" i="19"/>
  <c r="L44" i="19"/>
  <c r="T186" i="19"/>
  <c r="N186" i="19"/>
  <c r="W186" i="19"/>
  <c r="N143" i="19"/>
  <c r="Q186" i="19"/>
  <c r="Q143" i="19"/>
  <c r="K186" i="19"/>
  <c r="W143" i="19"/>
  <c r="K143" i="19"/>
  <c r="N100" i="19"/>
  <c r="Q57" i="19"/>
  <c r="T14" i="19"/>
  <c r="T143" i="19"/>
  <c r="Q100" i="19"/>
  <c r="T57" i="19"/>
  <c r="W100" i="19"/>
  <c r="W57" i="19"/>
  <c r="T100" i="19"/>
  <c r="N57" i="19"/>
  <c r="K14" i="19"/>
  <c r="W14" i="19"/>
  <c r="N14" i="19"/>
  <c r="K100" i="19"/>
  <c r="K57" i="19"/>
  <c r="Q14" i="19"/>
  <c r="Q213" i="19"/>
  <c r="T213" i="19"/>
  <c r="K213" i="19"/>
  <c r="N213" i="19"/>
  <c r="W213" i="19"/>
  <c r="Q170" i="19"/>
  <c r="T170" i="19"/>
  <c r="W170" i="19"/>
  <c r="Q127" i="19"/>
  <c r="N170" i="19"/>
  <c r="T127" i="19"/>
  <c r="N127" i="19"/>
  <c r="T84" i="19"/>
  <c r="W41" i="19"/>
  <c r="K127" i="19"/>
  <c r="W84" i="19"/>
  <c r="K84" i="19"/>
  <c r="K170" i="19"/>
  <c r="N84" i="19"/>
  <c r="K41" i="19"/>
  <c r="W127" i="19"/>
  <c r="N41" i="19"/>
  <c r="Q41" i="19"/>
  <c r="Q84" i="19"/>
  <c r="T41" i="19"/>
  <c r="O215" i="19"/>
  <c r="R215" i="19"/>
  <c r="X215" i="19"/>
  <c r="L215" i="19"/>
  <c r="U215" i="19"/>
  <c r="X172" i="19"/>
  <c r="O172" i="19"/>
  <c r="R172" i="19"/>
  <c r="U172" i="19"/>
  <c r="O129" i="19"/>
  <c r="L172" i="19"/>
  <c r="R129" i="19"/>
  <c r="L129" i="19"/>
  <c r="R86" i="19"/>
  <c r="U43" i="19"/>
  <c r="U86" i="19"/>
  <c r="X43" i="19"/>
  <c r="X129" i="19"/>
  <c r="X86" i="19"/>
  <c r="R43" i="19"/>
  <c r="L43" i="19"/>
  <c r="O43" i="19"/>
  <c r="L86" i="19"/>
  <c r="O86" i="19"/>
  <c r="U129" i="19"/>
  <c r="T216" i="19"/>
  <c r="W216" i="19"/>
  <c r="K216" i="19"/>
  <c r="Q216" i="19"/>
  <c r="N216" i="19"/>
  <c r="T173" i="19"/>
  <c r="N173" i="19"/>
  <c r="W173" i="19"/>
  <c r="Q173" i="19"/>
  <c r="T130" i="19"/>
  <c r="W130" i="19"/>
  <c r="K130" i="19"/>
  <c r="W87" i="19"/>
  <c r="K87" i="19"/>
  <c r="K173" i="19"/>
  <c r="N87" i="19"/>
  <c r="N130" i="19"/>
  <c r="T87" i="19"/>
  <c r="T44" i="19"/>
  <c r="N44" i="19"/>
  <c r="Q87" i="19"/>
  <c r="K44" i="19"/>
  <c r="Q44" i="19"/>
  <c r="Q130" i="19"/>
  <c r="W44" i="19"/>
  <c r="U217" i="19"/>
  <c r="X217" i="19"/>
  <c r="L217" i="19"/>
  <c r="R217" i="19"/>
  <c r="O217" i="19"/>
  <c r="U174" i="19"/>
  <c r="O174" i="19"/>
  <c r="X174" i="19"/>
  <c r="L174" i="19"/>
  <c r="U131" i="19"/>
  <c r="X131" i="19"/>
  <c r="L131" i="19"/>
  <c r="X88" i="19"/>
  <c r="L88" i="19"/>
  <c r="R174" i="19"/>
  <c r="O88" i="19"/>
  <c r="O131" i="19"/>
  <c r="U88" i="19"/>
  <c r="R45" i="19"/>
  <c r="O45" i="19"/>
  <c r="R88" i="19"/>
  <c r="X45" i="19"/>
  <c r="U45" i="19"/>
  <c r="L45" i="19"/>
  <c r="R131" i="19"/>
  <c r="Q217" i="19"/>
  <c r="T217" i="19"/>
  <c r="K217" i="19"/>
  <c r="N217" i="19"/>
  <c r="Q174" i="19"/>
  <c r="W217" i="19"/>
  <c r="T174" i="19"/>
  <c r="N174" i="19"/>
  <c r="W174" i="19"/>
  <c r="Q131" i="19"/>
  <c r="K174" i="19"/>
  <c r="T131" i="19"/>
  <c r="N131" i="19"/>
  <c r="T88" i="19"/>
  <c r="W45" i="19"/>
  <c r="K131" i="19"/>
  <c r="W88" i="19"/>
  <c r="K88" i="19"/>
  <c r="K45" i="19"/>
  <c r="Q45" i="19"/>
  <c r="N45" i="19"/>
  <c r="T45" i="19"/>
  <c r="Q88" i="19"/>
  <c r="W131" i="19"/>
  <c r="N88" i="19"/>
  <c r="R184" i="19"/>
  <c r="L184" i="19"/>
  <c r="U184" i="19"/>
  <c r="O184" i="19"/>
  <c r="O141" i="19"/>
  <c r="X184" i="19"/>
  <c r="U141" i="19"/>
  <c r="X98" i="19"/>
  <c r="L98" i="19"/>
  <c r="O55" i="19"/>
  <c r="X141" i="19"/>
  <c r="O98" i="19"/>
  <c r="R55" i="19"/>
  <c r="U98" i="19"/>
  <c r="U55" i="19"/>
  <c r="R12" i="19"/>
  <c r="R98" i="19"/>
  <c r="L55" i="19"/>
  <c r="U12" i="19"/>
  <c r="X12" i="19"/>
  <c r="O12" i="19"/>
  <c r="L12" i="19"/>
  <c r="L141" i="19"/>
  <c r="R141" i="19"/>
  <c r="X55" i="19"/>
  <c r="O185" i="19"/>
  <c r="X185" i="19"/>
  <c r="R185" i="19"/>
  <c r="L185" i="19"/>
  <c r="U142" i="19"/>
  <c r="U185" i="19"/>
  <c r="X142" i="19"/>
  <c r="L142" i="19"/>
  <c r="O142" i="19"/>
  <c r="U99" i="19"/>
  <c r="X56" i="19"/>
  <c r="L56" i="19"/>
  <c r="X99" i="19"/>
  <c r="L99" i="19"/>
  <c r="O56" i="19"/>
  <c r="U13" i="19"/>
  <c r="O13" i="19"/>
  <c r="U56" i="19"/>
  <c r="X13" i="19"/>
  <c r="R13" i="19"/>
  <c r="O99" i="19"/>
  <c r="R56" i="19"/>
  <c r="R142" i="19"/>
  <c r="L13" i="19"/>
  <c r="R99" i="19"/>
  <c r="X186" i="19"/>
  <c r="L186" i="19"/>
  <c r="R186" i="19"/>
  <c r="U186" i="19"/>
  <c r="R143" i="19"/>
  <c r="U143" i="19"/>
  <c r="O186" i="19"/>
  <c r="X143" i="19"/>
  <c r="O143" i="19"/>
  <c r="R100" i="19"/>
  <c r="U57" i="19"/>
  <c r="X14" i="19"/>
  <c r="U100" i="19"/>
  <c r="X57" i="19"/>
  <c r="L57" i="19"/>
  <c r="O100" i="19"/>
  <c r="O57" i="19"/>
  <c r="L14" i="19"/>
  <c r="L100" i="19"/>
  <c r="O14" i="19"/>
  <c r="L143" i="19"/>
  <c r="U14" i="19"/>
  <c r="R14" i="19"/>
  <c r="R57" i="19"/>
  <c r="X100" i="19"/>
  <c r="N192" i="19"/>
  <c r="W192" i="19"/>
  <c r="Q192" i="19"/>
  <c r="K192" i="19"/>
  <c r="T149" i="19"/>
  <c r="W149" i="19"/>
  <c r="K149" i="19"/>
  <c r="Q149" i="19"/>
  <c r="W106" i="19"/>
  <c r="K106" i="19"/>
  <c r="Q106" i="19"/>
  <c r="W63" i="19"/>
  <c r="K63" i="19"/>
  <c r="N149" i="19"/>
  <c r="N63" i="19"/>
  <c r="T63" i="19"/>
  <c r="N20" i="19"/>
  <c r="T106" i="19"/>
  <c r="Q63" i="19"/>
  <c r="T20" i="19"/>
  <c r="Q20" i="19"/>
  <c r="T192" i="19"/>
  <c r="W20" i="19"/>
  <c r="N106" i="19"/>
  <c r="K20" i="19"/>
  <c r="R195" i="19"/>
  <c r="X195" i="19"/>
  <c r="L195" i="19"/>
  <c r="O195" i="19"/>
  <c r="U195" i="19"/>
  <c r="O152" i="19"/>
  <c r="R152" i="19"/>
  <c r="U152" i="19"/>
  <c r="O109" i="19"/>
  <c r="L152" i="19"/>
  <c r="R109" i="19"/>
  <c r="X152" i="19"/>
  <c r="L109" i="19"/>
  <c r="R66" i="19"/>
  <c r="U23" i="19"/>
  <c r="U66" i="19"/>
  <c r="O66" i="19"/>
  <c r="X109" i="19"/>
  <c r="L66" i="19"/>
  <c r="L23" i="19"/>
  <c r="U109" i="19"/>
  <c r="X23" i="19"/>
  <c r="O23" i="19"/>
  <c r="X66" i="19"/>
  <c r="R23" i="19"/>
  <c r="O203" i="19"/>
  <c r="R203" i="19"/>
  <c r="X203" i="19"/>
  <c r="L203" i="19"/>
  <c r="U203" i="19"/>
  <c r="O160" i="19"/>
  <c r="R160" i="19"/>
  <c r="U160" i="19"/>
  <c r="O117" i="19"/>
  <c r="L160" i="19"/>
  <c r="R117" i="19"/>
  <c r="L117" i="19"/>
  <c r="R74" i="19"/>
  <c r="U31" i="19"/>
  <c r="X160" i="19"/>
  <c r="U74" i="19"/>
  <c r="O74" i="19"/>
  <c r="L74" i="19"/>
  <c r="L31" i="19"/>
  <c r="X74" i="19"/>
  <c r="O31" i="19"/>
  <c r="X31" i="19"/>
  <c r="X117" i="19"/>
  <c r="U117" i="19"/>
  <c r="R31" i="19"/>
  <c r="U209" i="19"/>
  <c r="X209" i="19"/>
  <c r="L209" i="19"/>
  <c r="O209" i="19"/>
  <c r="R209" i="19"/>
  <c r="U166" i="19"/>
  <c r="X166" i="19"/>
  <c r="L166" i="19"/>
  <c r="U123" i="19"/>
  <c r="R166" i="19"/>
  <c r="X123" i="19"/>
  <c r="L123" i="19"/>
  <c r="R123" i="19"/>
  <c r="X80" i="19"/>
  <c r="L80" i="19"/>
  <c r="O166" i="19"/>
  <c r="O123" i="19"/>
  <c r="O80" i="19"/>
  <c r="R80" i="19"/>
  <c r="O37" i="19"/>
  <c r="U37" i="19"/>
  <c r="X37" i="19"/>
  <c r="R37" i="19"/>
  <c r="U80" i="19"/>
  <c r="L37" i="19"/>
  <c r="W211" i="19"/>
  <c r="K211" i="19"/>
  <c r="N211" i="19"/>
  <c r="Q211" i="19"/>
  <c r="T211" i="19"/>
  <c r="W168" i="19"/>
  <c r="K168" i="19"/>
  <c r="N168" i="19"/>
  <c r="W125" i="19"/>
  <c r="K125" i="19"/>
  <c r="T168" i="19"/>
  <c r="N125" i="19"/>
  <c r="T125" i="19"/>
  <c r="N82" i="19"/>
  <c r="Q39" i="19"/>
  <c r="Q168" i="19"/>
  <c r="Q125" i="19"/>
  <c r="Q82" i="19"/>
  <c r="T82" i="19"/>
  <c r="K82" i="19"/>
  <c r="N39" i="19"/>
  <c r="K39" i="19"/>
  <c r="W39" i="19"/>
  <c r="W82" i="19"/>
  <c r="T39" i="19"/>
  <c r="W215" i="19"/>
  <c r="K215" i="19"/>
  <c r="N215" i="19"/>
  <c r="Q215" i="19"/>
  <c r="W172" i="19"/>
  <c r="K172" i="19"/>
  <c r="T215" i="19"/>
  <c r="N172" i="19"/>
  <c r="W129" i="19"/>
  <c r="K129" i="19"/>
  <c r="T172" i="19"/>
  <c r="N129" i="19"/>
  <c r="T129" i="19"/>
  <c r="N86" i="19"/>
  <c r="Q43" i="19"/>
  <c r="Q129" i="19"/>
  <c r="Q86" i="19"/>
  <c r="Q172" i="19"/>
  <c r="K86" i="19"/>
  <c r="W43" i="19"/>
  <c r="T86" i="19"/>
  <c r="T43" i="19"/>
  <c r="N43" i="19"/>
  <c r="K43" i="19"/>
  <c r="W86" i="19"/>
  <c r="N184" i="19"/>
  <c r="W184" i="19"/>
  <c r="Q184" i="19"/>
  <c r="K184" i="19"/>
  <c r="W141" i="19"/>
  <c r="K141" i="19"/>
  <c r="T184" i="19"/>
  <c r="T141" i="19"/>
  <c r="N141" i="19"/>
  <c r="Q141" i="19"/>
  <c r="T98" i="19"/>
  <c r="W55" i="19"/>
  <c r="K55" i="19"/>
  <c r="W98" i="19"/>
  <c r="K98" i="19"/>
  <c r="N55" i="19"/>
  <c r="W12" i="19"/>
  <c r="N12" i="19"/>
  <c r="T55" i="19"/>
  <c r="Q12" i="19"/>
  <c r="N98" i="19"/>
  <c r="Q55" i="19"/>
  <c r="Q98" i="19"/>
  <c r="K12" i="19"/>
  <c r="T12" i="19"/>
  <c r="W185" i="19"/>
  <c r="K185" i="19"/>
  <c r="Q185" i="19"/>
  <c r="N185" i="19"/>
  <c r="T142" i="19"/>
  <c r="W142" i="19"/>
  <c r="Q142" i="19"/>
  <c r="K142" i="19"/>
  <c r="Q99" i="19"/>
  <c r="T56" i="19"/>
  <c r="W13" i="19"/>
  <c r="T99" i="19"/>
  <c r="W56" i="19"/>
  <c r="K56" i="19"/>
  <c r="T185" i="19"/>
  <c r="N142" i="19"/>
  <c r="N99" i="19"/>
  <c r="N56" i="19"/>
  <c r="K13" i="19"/>
  <c r="K99" i="19"/>
  <c r="T13" i="19"/>
  <c r="N13" i="19"/>
  <c r="Q13" i="19"/>
  <c r="W99" i="19"/>
  <c r="Q56" i="19"/>
  <c r="R192" i="19"/>
  <c r="L192" i="19"/>
  <c r="U192" i="19"/>
  <c r="X149" i="19"/>
  <c r="L149" i="19"/>
  <c r="O192" i="19"/>
  <c r="O149" i="19"/>
  <c r="R149" i="19"/>
  <c r="O106" i="19"/>
  <c r="U149" i="19"/>
  <c r="L106" i="19"/>
  <c r="O63" i="19"/>
  <c r="U106" i="19"/>
  <c r="R63" i="19"/>
  <c r="X106" i="19"/>
  <c r="L63" i="19"/>
  <c r="U20" i="19"/>
  <c r="R20" i="19"/>
  <c r="X20" i="19"/>
  <c r="R106" i="19"/>
  <c r="X63" i="19"/>
  <c r="O20" i="19"/>
  <c r="L20" i="19"/>
  <c r="X192" i="19"/>
  <c r="U63" i="19"/>
  <c r="O193" i="19"/>
  <c r="X193" i="19"/>
  <c r="R193" i="19"/>
  <c r="L193" i="19"/>
  <c r="U150" i="19"/>
  <c r="U193" i="19"/>
  <c r="X150" i="19"/>
  <c r="L150" i="19"/>
  <c r="R150" i="19"/>
  <c r="X107" i="19"/>
  <c r="L107" i="19"/>
  <c r="R107" i="19"/>
  <c r="X64" i="19"/>
  <c r="L64" i="19"/>
  <c r="O150" i="19"/>
  <c r="O64" i="19"/>
  <c r="U64" i="19"/>
  <c r="O21" i="19"/>
  <c r="O107" i="19"/>
  <c r="R64" i="19"/>
  <c r="R21" i="19"/>
  <c r="U21" i="19"/>
  <c r="U107" i="19"/>
  <c r="L21" i="19"/>
  <c r="X21" i="19"/>
  <c r="N195" i="19"/>
  <c r="W195" i="19"/>
  <c r="Q195" i="19"/>
  <c r="K195" i="19"/>
  <c r="W152" i="19"/>
  <c r="K152" i="19"/>
  <c r="T195" i="19"/>
  <c r="N152" i="19"/>
  <c r="W109" i="19"/>
  <c r="K109" i="19"/>
  <c r="T152" i="19"/>
  <c r="N109" i="19"/>
  <c r="T109" i="19"/>
  <c r="N66" i="19"/>
  <c r="Q152" i="19"/>
  <c r="Q109" i="19"/>
  <c r="Q66" i="19"/>
  <c r="W66" i="19"/>
  <c r="Q23" i="19"/>
  <c r="T66" i="19"/>
  <c r="T23" i="19"/>
  <c r="K66" i="19"/>
  <c r="W23" i="19"/>
  <c r="N23" i="19"/>
  <c r="K23" i="19"/>
  <c r="T208" i="19"/>
  <c r="W208" i="19"/>
  <c r="K208" i="19"/>
  <c r="N208" i="19"/>
  <c r="T165" i="19"/>
  <c r="W165" i="19"/>
  <c r="K165" i="19"/>
  <c r="T122" i="19"/>
  <c r="Q208" i="19"/>
  <c r="Q165" i="19"/>
  <c r="W122" i="19"/>
  <c r="K122" i="19"/>
  <c r="Q122" i="19"/>
  <c r="W79" i="19"/>
  <c r="K79" i="19"/>
  <c r="N165" i="19"/>
  <c r="N122" i="19"/>
  <c r="N79" i="19"/>
  <c r="Q79" i="19"/>
  <c r="W36" i="19"/>
  <c r="N36" i="19"/>
  <c r="Q36" i="19"/>
  <c r="K36" i="19"/>
  <c r="T36" i="19"/>
  <c r="T79" i="19"/>
  <c r="Q209" i="19"/>
  <c r="T209" i="19"/>
  <c r="W209" i="19"/>
  <c r="N209" i="19"/>
  <c r="Q166" i="19"/>
  <c r="K209" i="19"/>
  <c r="T166" i="19"/>
  <c r="K166" i="19"/>
  <c r="Q123" i="19"/>
  <c r="T123" i="19"/>
  <c r="T80" i="19"/>
  <c r="W37" i="19"/>
  <c r="W123" i="19"/>
  <c r="W80" i="19"/>
  <c r="K80" i="19"/>
  <c r="T37" i="19"/>
  <c r="K37" i="19"/>
  <c r="Q80" i="19"/>
  <c r="N37" i="19"/>
  <c r="W166" i="19"/>
  <c r="N80" i="19"/>
  <c r="Q37" i="19"/>
  <c r="N166" i="19"/>
  <c r="N123" i="19"/>
  <c r="K123" i="19"/>
  <c r="O211" i="19"/>
  <c r="R211" i="19"/>
  <c r="X211" i="19"/>
  <c r="L211" i="19"/>
  <c r="U211" i="19"/>
  <c r="O168" i="19"/>
  <c r="R168" i="19"/>
  <c r="U168" i="19"/>
  <c r="O125" i="19"/>
  <c r="L168" i="19"/>
  <c r="R125" i="19"/>
  <c r="X168" i="19"/>
  <c r="L125" i="19"/>
  <c r="R82" i="19"/>
  <c r="U39" i="19"/>
  <c r="U82" i="19"/>
  <c r="X39" i="19"/>
  <c r="X125" i="19"/>
  <c r="L82" i="19"/>
  <c r="U125" i="19"/>
  <c r="L39" i="19"/>
  <c r="R39" i="19"/>
  <c r="O82" i="19"/>
  <c r="X82" i="19"/>
  <c r="O39" i="19"/>
  <c r="N188" i="19"/>
  <c r="K188" i="19"/>
  <c r="T188" i="19"/>
  <c r="W188" i="19"/>
  <c r="T145" i="19"/>
  <c r="W145" i="19"/>
  <c r="K145" i="19"/>
  <c r="Q145" i="19"/>
  <c r="T102" i="19"/>
  <c r="W59" i="19"/>
  <c r="K59" i="19"/>
  <c r="W102" i="19"/>
  <c r="K102" i="19"/>
  <c r="N59" i="19"/>
  <c r="Q102" i="19"/>
  <c r="Q59" i="19"/>
  <c r="N16" i="19"/>
  <c r="N102" i="19"/>
  <c r="Q16" i="19"/>
  <c r="T16" i="19"/>
  <c r="T59" i="19"/>
  <c r="K16" i="19"/>
  <c r="N145" i="19"/>
  <c r="W16" i="19"/>
  <c r="Q188" i="19"/>
  <c r="AF36" i="1"/>
  <c r="AC63" i="1"/>
  <c r="AB63" i="1"/>
  <c r="AC29" i="1"/>
  <c r="AB98" i="1"/>
  <c r="AC26" i="1"/>
  <c r="AC89" i="1"/>
  <c r="AB89" i="1"/>
  <c r="AC92" i="1"/>
  <c r="AF27" i="1"/>
  <c r="AF97" i="1"/>
  <c r="AF117" i="1"/>
  <c r="AF24" i="1"/>
  <c r="AF51" i="1"/>
  <c r="AF81" i="1"/>
  <c r="AF99" i="1"/>
  <c r="AF105" i="1"/>
  <c r="AF111" i="1"/>
  <c r="AF124" i="1"/>
  <c r="AF31" i="1"/>
  <c r="AF28" i="1"/>
  <c r="AF96" i="1"/>
  <c r="AF100" i="1"/>
  <c r="AF106" i="1"/>
  <c r="AF121" i="1"/>
  <c r="AF112" i="1"/>
  <c r="AF38" i="1"/>
  <c r="AF52" i="1"/>
  <c r="AF57" i="1"/>
  <c r="AF25" i="1"/>
  <c r="AF30" i="1"/>
  <c r="AF48" i="1"/>
  <c r="AF58" i="1"/>
  <c r="AF82" i="1"/>
  <c r="AF118" i="1"/>
  <c r="AF120" i="1"/>
  <c r="AF123" i="1"/>
  <c r="AF49" i="1"/>
  <c r="AA53" i="1"/>
  <c r="AA54" i="1" s="1"/>
  <c r="AA68" i="1"/>
  <c r="AA71" i="1"/>
  <c r="AA83" i="1"/>
  <c r="AA84" i="1" s="1"/>
  <c r="AA93" i="1"/>
  <c r="AA107" i="1"/>
  <c r="AA108" i="1" s="1"/>
  <c r="T197" i="19" l="1"/>
  <c r="N197" i="19"/>
  <c r="Q197" i="19"/>
  <c r="W197" i="19"/>
  <c r="Q154" i="19"/>
  <c r="K197" i="19"/>
  <c r="T154" i="19"/>
  <c r="W154" i="19"/>
  <c r="Q111" i="19"/>
  <c r="N154" i="19"/>
  <c r="T111" i="19"/>
  <c r="N111" i="19"/>
  <c r="T68" i="19"/>
  <c r="W25" i="19"/>
  <c r="K111" i="19"/>
  <c r="W68" i="19"/>
  <c r="K68" i="19"/>
  <c r="Q68" i="19"/>
  <c r="K25" i="19"/>
  <c r="K154" i="19"/>
  <c r="N68" i="19"/>
  <c r="N25" i="19"/>
  <c r="W111" i="19"/>
  <c r="Q25" i="19"/>
  <c r="T25" i="19"/>
  <c r="AF63" i="1"/>
  <c r="AA109" i="1"/>
  <c r="AC108" i="1"/>
  <c r="AB108" i="1"/>
  <c r="AA55" i="1"/>
  <c r="AC54" i="1"/>
  <c r="AB54" i="1"/>
  <c r="AA94" i="1"/>
  <c r="AB93" i="1"/>
  <c r="AC93" i="1"/>
  <c r="AA85" i="1"/>
  <c r="AB84" i="1"/>
  <c r="AC84" i="1"/>
  <c r="AA64" i="1"/>
  <c r="AC86" i="1"/>
  <c r="AB86" i="1"/>
  <c r="AC71" i="1"/>
  <c r="AB71" i="1"/>
  <c r="AC95" i="1"/>
  <c r="AB95" i="1"/>
  <c r="AC53" i="1"/>
  <c r="AB53" i="1"/>
  <c r="AC107" i="1"/>
  <c r="AB107" i="1"/>
  <c r="AC83" i="1"/>
  <c r="AB83" i="1"/>
  <c r="AC68" i="1"/>
  <c r="AB68" i="1"/>
  <c r="AA113" i="1"/>
  <c r="AA59" i="1"/>
  <c r="AA60" i="1" s="1"/>
  <c r="AA14" i="1"/>
  <c r="AA15" i="1" s="1"/>
  <c r="T204" i="19" l="1"/>
  <c r="W204" i="19"/>
  <c r="K204" i="19"/>
  <c r="Q204" i="19"/>
  <c r="N204" i="19"/>
  <c r="T161" i="19"/>
  <c r="W161" i="19"/>
  <c r="K161" i="19"/>
  <c r="N161" i="19"/>
  <c r="T118" i="19"/>
  <c r="W118" i="19"/>
  <c r="K118" i="19"/>
  <c r="W75" i="19"/>
  <c r="K75" i="19"/>
  <c r="N75" i="19"/>
  <c r="Q118" i="19"/>
  <c r="T32" i="19"/>
  <c r="N32" i="19"/>
  <c r="Q161" i="19"/>
  <c r="N118" i="19"/>
  <c r="W32" i="19"/>
  <c r="Q32" i="19"/>
  <c r="Q75" i="19"/>
  <c r="T75" i="19"/>
  <c r="K32" i="19"/>
  <c r="T212" i="19"/>
  <c r="W212" i="19"/>
  <c r="K212" i="19"/>
  <c r="Q212" i="19"/>
  <c r="T169" i="19"/>
  <c r="W169" i="19"/>
  <c r="K169" i="19"/>
  <c r="N169" i="19"/>
  <c r="T126" i="19"/>
  <c r="W126" i="19"/>
  <c r="K126" i="19"/>
  <c r="W83" i="19"/>
  <c r="K83" i="19"/>
  <c r="N83" i="19"/>
  <c r="Q40" i="19"/>
  <c r="N40" i="19"/>
  <c r="N212" i="19"/>
  <c r="Q169" i="19"/>
  <c r="T83" i="19"/>
  <c r="T40" i="19"/>
  <c r="Q126" i="19"/>
  <c r="Q83" i="19"/>
  <c r="W40" i="19"/>
  <c r="K40" i="19"/>
  <c r="N126" i="19"/>
  <c r="T194" i="19"/>
  <c r="W194" i="19"/>
  <c r="N194" i="19"/>
  <c r="N151" i="19"/>
  <c r="Q194" i="19"/>
  <c r="Q151" i="19"/>
  <c r="T151" i="19"/>
  <c r="K151" i="19"/>
  <c r="Q108" i="19"/>
  <c r="W151" i="19"/>
  <c r="N108" i="19"/>
  <c r="Q65" i="19"/>
  <c r="T22" i="19"/>
  <c r="K194" i="19"/>
  <c r="T65" i="19"/>
  <c r="N65" i="19"/>
  <c r="W108" i="19"/>
  <c r="K108" i="19"/>
  <c r="K65" i="19"/>
  <c r="W22" i="19"/>
  <c r="K22" i="19"/>
  <c r="N22" i="19"/>
  <c r="Q22" i="19"/>
  <c r="T108" i="19"/>
  <c r="W65" i="19"/>
  <c r="W207" i="19"/>
  <c r="K207" i="19"/>
  <c r="N207" i="19"/>
  <c r="T207" i="19"/>
  <c r="Q207" i="19"/>
  <c r="W164" i="19"/>
  <c r="K164" i="19"/>
  <c r="N164" i="19"/>
  <c r="Q164" i="19"/>
  <c r="W121" i="19"/>
  <c r="K121" i="19"/>
  <c r="N121" i="19"/>
  <c r="T164" i="19"/>
  <c r="N78" i="19"/>
  <c r="Q78" i="19"/>
  <c r="T121" i="19"/>
  <c r="T35" i="19"/>
  <c r="Q35" i="19"/>
  <c r="Q121" i="19"/>
  <c r="W78" i="19"/>
  <c r="W35" i="19"/>
  <c r="N35" i="19"/>
  <c r="K35" i="19"/>
  <c r="K78" i="19"/>
  <c r="T78" i="19"/>
  <c r="AF93" i="1"/>
  <c r="AF84" i="1"/>
  <c r="AC94" i="1"/>
  <c r="AB94" i="1"/>
  <c r="AF54" i="1"/>
  <c r="AB109" i="1"/>
  <c r="AC109" i="1"/>
  <c r="AA16" i="1"/>
  <c r="AB15" i="1"/>
  <c r="AC15" i="1"/>
  <c r="AB85" i="1"/>
  <c r="AC85" i="1"/>
  <c r="AA61" i="1"/>
  <c r="AB60" i="1"/>
  <c r="AC60" i="1"/>
  <c r="AC64" i="1"/>
  <c r="AB64" i="1"/>
  <c r="AB55" i="1"/>
  <c r="AC55" i="1"/>
  <c r="AF108" i="1"/>
  <c r="AC14" i="1"/>
  <c r="AB14" i="1"/>
  <c r="AC59" i="1"/>
  <c r="AB59" i="1"/>
  <c r="AC113" i="1"/>
  <c r="AB113" i="1"/>
  <c r="L7" i="1"/>
  <c r="AA7" i="1" s="1"/>
  <c r="AA18" i="1"/>
  <c r="B221" i="13" a="1"/>
  <c r="X197" i="19" l="1"/>
  <c r="L197" i="19"/>
  <c r="U197" i="19"/>
  <c r="O197" i="19"/>
  <c r="R197" i="19"/>
  <c r="U154" i="19"/>
  <c r="X154" i="19"/>
  <c r="L154" i="19"/>
  <c r="O154" i="19"/>
  <c r="U111" i="19"/>
  <c r="X111" i="19"/>
  <c r="L111" i="19"/>
  <c r="X68" i="19"/>
  <c r="L68" i="19"/>
  <c r="O68" i="19"/>
  <c r="R154" i="19"/>
  <c r="O111" i="19"/>
  <c r="O25" i="19"/>
  <c r="U25" i="19"/>
  <c r="R25" i="19"/>
  <c r="U68" i="19"/>
  <c r="R111" i="19"/>
  <c r="R68" i="19"/>
  <c r="X25" i="19"/>
  <c r="L25" i="19"/>
  <c r="W181" i="19"/>
  <c r="K181" i="19"/>
  <c r="N181" i="19"/>
  <c r="T181" i="19"/>
  <c r="Q181" i="19"/>
  <c r="T138" i="19"/>
  <c r="W138" i="19"/>
  <c r="Q138" i="19"/>
  <c r="K138" i="19"/>
  <c r="Q95" i="19"/>
  <c r="T52" i="19"/>
  <c r="W9" i="19"/>
  <c r="T95" i="19"/>
  <c r="W52" i="19"/>
  <c r="K52" i="19"/>
  <c r="K9" i="19"/>
  <c r="W95" i="19"/>
  <c r="Q52" i="19"/>
  <c r="N9" i="19"/>
  <c r="K95" i="19"/>
  <c r="N52" i="19"/>
  <c r="T9" i="19"/>
  <c r="Q9" i="19"/>
  <c r="N138" i="19"/>
  <c r="N95" i="19"/>
  <c r="X204" i="19"/>
  <c r="L204" i="19"/>
  <c r="O204" i="19"/>
  <c r="R204" i="19"/>
  <c r="X161" i="19"/>
  <c r="L161" i="19"/>
  <c r="O161" i="19"/>
  <c r="X118" i="19"/>
  <c r="L118" i="19"/>
  <c r="U161" i="19"/>
  <c r="O118" i="19"/>
  <c r="U204" i="19"/>
  <c r="U118" i="19"/>
  <c r="O75" i="19"/>
  <c r="R118" i="19"/>
  <c r="R75" i="19"/>
  <c r="R161" i="19"/>
  <c r="X75" i="19"/>
  <c r="X32" i="19"/>
  <c r="R32" i="19"/>
  <c r="U75" i="19"/>
  <c r="L32" i="19"/>
  <c r="L75" i="19"/>
  <c r="U32" i="19"/>
  <c r="O32" i="19"/>
  <c r="O207" i="19"/>
  <c r="R207" i="19"/>
  <c r="U207" i="19"/>
  <c r="L207" i="19"/>
  <c r="X207" i="19"/>
  <c r="O164" i="19"/>
  <c r="R164" i="19"/>
  <c r="O121" i="19"/>
  <c r="X164" i="19"/>
  <c r="R121" i="19"/>
  <c r="X121" i="19"/>
  <c r="R78" i="19"/>
  <c r="U35" i="19"/>
  <c r="U121" i="19"/>
  <c r="U78" i="19"/>
  <c r="X35" i="19"/>
  <c r="X78" i="19"/>
  <c r="O78" i="19"/>
  <c r="L35" i="19"/>
  <c r="L78" i="19"/>
  <c r="L121" i="19"/>
  <c r="R35" i="19"/>
  <c r="O35" i="19"/>
  <c r="U164" i="19"/>
  <c r="L164" i="19"/>
  <c r="X194" i="19"/>
  <c r="L194" i="19"/>
  <c r="U194" i="19"/>
  <c r="R194" i="19"/>
  <c r="R151" i="19"/>
  <c r="U151" i="19"/>
  <c r="L151" i="19"/>
  <c r="U108" i="19"/>
  <c r="O194" i="19"/>
  <c r="U65" i="19"/>
  <c r="X22" i="19"/>
  <c r="X108" i="19"/>
  <c r="R108" i="19"/>
  <c r="L108" i="19"/>
  <c r="X65" i="19"/>
  <c r="L65" i="19"/>
  <c r="O108" i="19"/>
  <c r="U22" i="19"/>
  <c r="L22" i="19"/>
  <c r="X151" i="19"/>
  <c r="O22" i="19"/>
  <c r="R65" i="19"/>
  <c r="R22" i="19"/>
  <c r="O65" i="19"/>
  <c r="O151" i="19"/>
  <c r="W196" i="19"/>
  <c r="K196" i="19"/>
  <c r="T196" i="19"/>
  <c r="N196" i="19"/>
  <c r="Q196" i="19"/>
  <c r="T153" i="19"/>
  <c r="W153" i="19"/>
  <c r="K153" i="19"/>
  <c r="N153" i="19"/>
  <c r="T110" i="19"/>
  <c r="W110" i="19"/>
  <c r="K110" i="19"/>
  <c r="W67" i="19"/>
  <c r="K67" i="19"/>
  <c r="N67" i="19"/>
  <c r="N110" i="19"/>
  <c r="T24" i="19"/>
  <c r="N24" i="19"/>
  <c r="W24" i="19"/>
  <c r="Q24" i="19"/>
  <c r="T67" i="19"/>
  <c r="Q153" i="19"/>
  <c r="Q67" i="19"/>
  <c r="K24" i="19"/>
  <c r="Q110" i="19"/>
  <c r="X212" i="19"/>
  <c r="L212" i="19"/>
  <c r="O212" i="19"/>
  <c r="R212" i="19"/>
  <c r="X169" i="19"/>
  <c r="L169" i="19"/>
  <c r="O169" i="19"/>
  <c r="X126" i="19"/>
  <c r="L126" i="19"/>
  <c r="U212" i="19"/>
  <c r="U169" i="19"/>
  <c r="O126" i="19"/>
  <c r="U126" i="19"/>
  <c r="O83" i="19"/>
  <c r="R40" i="19"/>
  <c r="R169" i="19"/>
  <c r="R126" i="19"/>
  <c r="R83" i="19"/>
  <c r="U83" i="19"/>
  <c r="U40" i="19"/>
  <c r="L83" i="19"/>
  <c r="X40" i="19"/>
  <c r="L40" i="19"/>
  <c r="O40" i="19"/>
  <c r="X83" i="19"/>
  <c r="AA8" i="1"/>
  <c r="AF64" i="1"/>
  <c r="AB61" i="1"/>
  <c r="AC61" i="1"/>
  <c r="AF85" i="1"/>
  <c r="AF15" i="1"/>
  <c r="AF94" i="1"/>
  <c r="AF55" i="1"/>
  <c r="AB16" i="1"/>
  <c r="AC16" i="1"/>
  <c r="AA19" i="1"/>
  <c r="AC18" i="1"/>
  <c r="AB18" i="1"/>
  <c r="AF60" i="1"/>
  <c r="AF109" i="1"/>
  <c r="AC17" i="1"/>
  <c r="AB17" i="1"/>
  <c r="B221" i="13"/>
  <c r="T182" i="19" l="1"/>
  <c r="W182" i="19"/>
  <c r="K182" i="19"/>
  <c r="Q139" i="19"/>
  <c r="Q182" i="19"/>
  <c r="N139" i="19"/>
  <c r="N182" i="19"/>
  <c r="W139" i="19"/>
  <c r="N96" i="19"/>
  <c r="Q53" i="19"/>
  <c r="T10" i="19"/>
  <c r="K139" i="19"/>
  <c r="Q96" i="19"/>
  <c r="T53" i="19"/>
  <c r="K96" i="19"/>
  <c r="K53" i="19"/>
  <c r="W10" i="19"/>
  <c r="K10" i="19"/>
  <c r="T139" i="19"/>
  <c r="W96" i="19"/>
  <c r="N53" i="19"/>
  <c r="Q10" i="19"/>
  <c r="N10" i="19"/>
  <c r="T96" i="19"/>
  <c r="W53" i="19"/>
  <c r="O181" i="19"/>
  <c r="R181" i="19"/>
  <c r="L181" i="19"/>
  <c r="X138" i="19"/>
  <c r="L138" i="19"/>
  <c r="R138" i="19"/>
  <c r="U95" i="19"/>
  <c r="X52" i="19"/>
  <c r="L52" i="19"/>
  <c r="X181" i="19"/>
  <c r="O138" i="19"/>
  <c r="X95" i="19"/>
  <c r="L95" i="19"/>
  <c r="O52" i="19"/>
  <c r="R95" i="19"/>
  <c r="R52" i="19"/>
  <c r="O9" i="19"/>
  <c r="O95" i="19"/>
  <c r="U9" i="19"/>
  <c r="R9" i="19"/>
  <c r="X9" i="19"/>
  <c r="U181" i="19"/>
  <c r="U138" i="19"/>
  <c r="U52" i="19"/>
  <c r="L9" i="19"/>
  <c r="O196" i="19"/>
  <c r="X196" i="19"/>
  <c r="R196" i="19"/>
  <c r="U196" i="19"/>
  <c r="L196" i="19"/>
  <c r="X153" i="19"/>
  <c r="L153" i="19"/>
  <c r="O153" i="19"/>
  <c r="X110" i="19"/>
  <c r="L110" i="19"/>
  <c r="U153" i="19"/>
  <c r="O110" i="19"/>
  <c r="U110" i="19"/>
  <c r="O67" i="19"/>
  <c r="R153" i="19"/>
  <c r="R110" i="19"/>
  <c r="R67" i="19"/>
  <c r="X67" i="19"/>
  <c r="X24" i="19"/>
  <c r="R24" i="19"/>
  <c r="U67" i="19"/>
  <c r="L24" i="19"/>
  <c r="L67" i="19"/>
  <c r="U24" i="19"/>
  <c r="O24" i="19"/>
  <c r="AB19" i="1"/>
  <c r="AC19" i="1"/>
  <c r="AF16" i="1"/>
  <c r="AF61" i="1"/>
  <c r="AF18" i="1"/>
  <c r="AC8" i="1"/>
  <c r="AB8" i="1"/>
  <c r="X182" i="19" l="1"/>
  <c r="L182" i="19"/>
  <c r="O182" i="19"/>
  <c r="U182" i="19"/>
  <c r="R182" i="19"/>
  <c r="U139" i="19"/>
  <c r="X139" i="19"/>
  <c r="R139" i="19"/>
  <c r="L139" i="19"/>
  <c r="O139" i="19"/>
  <c r="R96" i="19"/>
  <c r="U53" i="19"/>
  <c r="X10" i="19"/>
  <c r="U96" i="19"/>
  <c r="X53" i="19"/>
  <c r="L53" i="19"/>
  <c r="L10" i="19"/>
  <c r="X96" i="19"/>
  <c r="R53" i="19"/>
  <c r="O10" i="19"/>
  <c r="L96" i="19"/>
  <c r="O53" i="19"/>
  <c r="R10" i="19"/>
  <c r="O96" i="19"/>
  <c r="U10" i="19"/>
  <c r="AF19" i="1"/>
  <c r="W10" i="1" l="1"/>
  <c r="AA10" i="1" s="1"/>
  <c r="W11" i="1"/>
  <c r="AA11" i="1" s="1"/>
  <c r="AB7" i="1" l="1"/>
  <c r="N180" i="19" l="1"/>
  <c r="Q180" i="19"/>
  <c r="K180" i="19"/>
  <c r="W137" i="19"/>
  <c r="K137" i="19"/>
  <c r="Q137" i="19"/>
  <c r="T180" i="19"/>
  <c r="T94" i="19"/>
  <c r="W51" i="19"/>
  <c r="K51" i="19"/>
  <c r="T137" i="19"/>
  <c r="W94" i="19"/>
  <c r="K94" i="19"/>
  <c r="N51" i="19"/>
  <c r="W180" i="19"/>
  <c r="Q94" i="19"/>
  <c r="Q51" i="19"/>
  <c r="T8" i="19"/>
  <c r="N8" i="19"/>
  <c r="N94" i="19"/>
  <c r="W8" i="19"/>
  <c r="Q8" i="19"/>
  <c r="N137" i="19"/>
  <c r="K8" i="19"/>
  <c r="T51" i="19"/>
  <c r="N93" i="19"/>
  <c r="T50" i="19"/>
  <c r="Q93" i="19"/>
  <c r="Q179" i="19"/>
  <c r="W136" i="19"/>
  <c r="N7" i="19"/>
  <c r="N136" i="19"/>
  <c r="K93" i="19"/>
  <c r="Q50" i="19"/>
  <c r="Q7" i="19"/>
  <c r="T93" i="19"/>
  <c r="W179" i="19"/>
  <c r="N179" i="19"/>
  <c r="T136" i="19"/>
  <c r="T7" i="19"/>
  <c r="K50" i="19"/>
  <c r="K136" i="19"/>
  <c r="N50" i="19"/>
  <c r="T179" i="19"/>
  <c r="K179" i="19"/>
  <c r="Q136" i="19"/>
  <c r="W93" i="19"/>
  <c r="W7" i="19"/>
  <c r="W50" i="19"/>
  <c r="K7" i="19"/>
  <c r="AC7" i="1"/>
  <c r="R180" i="19" l="1"/>
  <c r="U180" i="19"/>
  <c r="X180" i="19"/>
  <c r="O137" i="19"/>
  <c r="O180" i="19"/>
  <c r="L137" i="19"/>
  <c r="L180" i="19"/>
  <c r="U137" i="19"/>
  <c r="X137" i="19"/>
  <c r="X94" i="19"/>
  <c r="L94" i="19"/>
  <c r="O51" i="19"/>
  <c r="O94" i="19"/>
  <c r="R51" i="19"/>
  <c r="X8" i="19"/>
  <c r="R8" i="19"/>
  <c r="R137" i="19"/>
  <c r="X51" i="19"/>
  <c r="O8" i="19"/>
  <c r="L8" i="19"/>
  <c r="U94" i="19"/>
  <c r="L51" i="19"/>
  <c r="U8" i="19"/>
  <c r="R94" i="19"/>
  <c r="U51" i="19"/>
  <c r="R179" i="19"/>
  <c r="X136" i="19"/>
  <c r="O7" i="19"/>
  <c r="L136" i="19"/>
  <c r="U93" i="19"/>
  <c r="R93" i="19"/>
  <c r="U50" i="19"/>
  <c r="L93" i="19"/>
  <c r="R50" i="19"/>
  <c r="R7" i="19"/>
  <c r="O179" i="19"/>
  <c r="U136" i="19"/>
  <c r="U7" i="19"/>
  <c r="O50" i="19"/>
  <c r="X179" i="19"/>
  <c r="U179" i="19"/>
  <c r="O93" i="19"/>
  <c r="L179" i="19"/>
  <c r="R136" i="19"/>
  <c r="X93" i="19"/>
  <c r="X7" i="19"/>
  <c r="L50" i="19"/>
  <c r="O136" i="19"/>
  <c r="X50" i="19"/>
  <c r="L7" i="19"/>
  <c r="AB10" i="1"/>
  <c r="AC10" i="1" l="1"/>
  <c r="AB11" i="1" s="1"/>
  <c r="AC11" i="1" l="1"/>
  <c r="R6" i="19" l="1"/>
  <c r="X178" i="19"/>
  <c r="O92" i="19"/>
  <c r="R135" i="19"/>
  <c r="L178" i="19"/>
  <c r="U135" i="19"/>
  <c r="O49" i="19"/>
  <c r="X49" i="19"/>
  <c r="U49" i="19"/>
  <c r="L135" i="19"/>
  <c r="U178" i="19"/>
  <c r="X135" i="19"/>
  <c r="L49" i="19"/>
  <c r="L92" i="19"/>
  <c r="U92" i="19"/>
  <c r="O178" i="19"/>
  <c r="O6" i="19"/>
  <c r="R92" i="19"/>
  <c r="X92" i="19"/>
  <c r="R49" i="19"/>
  <c r="R178" i="19"/>
  <c r="X6" i="19"/>
  <c r="U6" i="19"/>
  <c r="O135" i="19"/>
  <c r="L6" i="19"/>
  <c r="B223" i="13"/>
  <c r="B222" i="13"/>
  <c r="N125" i="1" l="1"/>
  <c r="O125" i="1" s="1"/>
  <c r="N101" i="1"/>
  <c r="O101" i="1" s="1"/>
  <c r="N65" i="1"/>
  <c r="O65" i="1" s="1"/>
  <c r="N32" i="1"/>
  <c r="O32" i="1" s="1"/>
  <c r="N42" i="1"/>
  <c r="O42" i="1" s="1"/>
  <c r="N20" i="1"/>
  <c r="O20" i="1" s="1"/>
  <c r="N14" i="1"/>
  <c r="O14" i="1" s="1"/>
  <c r="N119" i="1"/>
  <c r="O119" i="1" s="1"/>
  <c r="N71" i="1"/>
  <c r="O71" i="1" s="1"/>
  <c r="N110" i="1"/>
  <c r="O110" i="1" s="1"/>
  <c r="N10" i="1"/>
  <c r="O10" i="1" s="1"/>
  <c r="N116" i="1"/>
  <c r="O116" i="1" s="1"/>
  <c r="N107" i="1"/>
  <c r="O107" i="1" s="1"/>
  <c r="N11" i="1"/>
  <c r="O11" i="1" s="1"/>
  <c r="N74" i="1"/>
  <c r="O74" i="1" s="1"/>
  <c r="N104" i="1"/>
  <c r="O104" i="1" s="1"/>
  <c r="N92" i="1"/>
  <c r="O92" i="1" s="1"/>
  <c r="N47" i="1"/>
  <c r="O47" i="1" s="1"/>
  <c r="N95" i="1"/>
  <c r="O95" i="1" s="1"/>
  <c r="N86" i="1"/>
  <c r="O86" i="1" s="1"/>
  <c r="N113" i="1"/>
  <c r="O113" i="1" s="1"/>
  <c r="N29" i="1"/>
  <c r="O29" i="1" s="1"/>
  <c r="N128" i="1"/>
  <c r="O128" i="1" s="1"/>
  <c r="N77" i="1"/>
  <c r="O77" i="1" s="1"/>
  <c r="N80" i="1"/>
  <c r="O80" i="1" s="1"/>
  <c r="N62" i="1"/>
  <c r="O62" i="1" s="1"/>
  <c r="N17" i="1"/>
  <c r="O17" i="1" s="1"/>
  <c r="N131" i="1"/>
  <c r="O131" i="1" s="1"/>
  <c r="N50" i="1"/>
  <c r="O50" i="1" s="1"/>
  <c r="N35" i="1"/>
  <c r="O35" i="1" s="1"/>
  <c r="N23" i="1"/>
  <c r="O23" i="1" s="1"/>
  <c r="N134" i="1"/>
  <c r="O134" i="1" s="1"/>
  <c r="N98" i="1"/>
  <c r="O98" i="1" s="1"/>
  <c r="N53" i="1"/>
  <c r="O53" i="1" s="1"/>
  <c r="N83" i="1"/>
  <c r="O83" i="1" s="1"/>
  <c r="N39" i="1"/>
  <c r="O39" i="1" s="1"/>
  <c r="N89" i="1"/>
  <c r="O89" i="1" s="1"/>
  <c r="N68" i="1"/>
  <c r="O68" i="1" s="1"/>
  <c r="N26" i="1"/>
  <c r="O26" i="1" s="1"/>
  <c r="N59" i="1"/>
  <c r="O59" i="1" s="1"/>
  <c r="N122" i="1"/>
  <c r="O122" i="1" s="1"/>
  <c r="N56" i="1"/>
  <c r="O56" i="1" s="1"/>
  <c r="H210" i="13"/>
  <c r="AH66" i="18" l="1"/>
  <c r="X66" i="18"/>
  <c r="BB30" i="18"/>
  <c r="AH12" i="18"/>
  <c r="N48" i="18"/>
  <c r="AH48" i="18"/>
  <c r="X12" i="18"/>
  <c r="N66" i="18"/>
  <c r="BB84" i="18"/>
  <c r="BB66" i="18"/>
  <c r="X84" i="18"/>
  <c r="N12" i="18"/>
  <c r="AH30" i="18"/>
  <c r="AR30" i="18"/>
  <c r="BB12" i="18"/>
  <c r="AR66" i="18"/>
  <c r="AH84" i="18"/>
  <c r="X48" i="18"/>
  <c r="AR12" i="18"/>
  <c r="N84" i="18"/>
  <c r="X30" i="18"/>
  <c r="AR84" i="18"/>
  <c r="BB48" i="18"/>
  <c r="N30" i="18"/>
  <c r="AR94" i="18"/>
  <c r="BB94" i="18"/>
  <c r="X94" i="18"/>
  <c r="N40" i="18"/>
  <c r="BB40" i="18"/>
  <c r="N94" i="18"/>
  <c r="N22" i="18"/>
  <c r="BB76" i="18"/>
  <c r="AH76" i="18"/>
  <c r="AH58" i="18"/>
  <c r="AR58" i="18"/>
  <c r="AR22" i="18"/>
  <c r="AR40" i="18"/>
  <c r="N76" i="18"/>
  <c r="BB58" i="18"/>
  <c r="X58" i="18"/>
  <c r="X76" i="18"/>
  <c r="AH22" i="18"/>
  <c r="AH40" i="18"/>
  <c r="N58" i="18"/>
  <c r="AH94" i="18"/>
  <c r="AR76" i="18"/>
  <c r="X22" i="18"/>
  <c r="X40" i="18"/>
  <c r="BB22" i="18"/>
  <c r="BD68" i="18"/>
  <c r="Z50" i="18"/>
  <c r="AJ68" i="18"/>
  <c r="Z14" i="18"/>
  <c r="Z32" i="18"/>
  <c r="P32" i="18"/>
  <c r="AT68" i="18"/>
  <c r="AJ14" i="18"/>
  <c r="P50" i="18"/>
  <c r="AT50" i="18"/>
  <c r="BD86" i="18"/>
  <c r="BD32" i="18"/>
  <c r="P86" i="18"/>
  <c r="BD14" i="18"/>
  <c r="BD50" i="18"/>
  <c r="Z68" i="18"/>
  <c r="AT86" i="18"/>
  <c r="AT14" i="18"/>
  <c r="AT32" i="18"/>
  <c r="P68" i="18"/>
  <c r="P14" i="18"/>
  <c r="AJ86" i="18"/>
  <c r="Z86" i="18"/>
  <c r="AJ32" i="18"/>
  <c r="AP88" i="18"/>
  <c r="AZ88" i="18"/>
  <c r="AZ70" i="18"/>
  <c r="L52" i="18"/>
  <c r="V16" i="18"/>
  <c r="V34" i="18"/>
  <c r="L16" i="18"/>
  <c r="AF16" i="18"/>
  <c r="AF70" i="18"/>
  <c r="V52" i="18"/>
  <c r="AP52" i="18"/>
  <c r="L34" i="18"/>
  <c r="AZ34" i="18"/>
  <c r="L88" i="18"/>
  <c r="AZ52" i="18"/>
  <c r="AP70" i="18"/>
  <c r="AF52" i="18"/>
  <c r="AP16" i="18"/>
  <c r="AP34" i="18"/>
  <c r="AF88" i="18"/>
  <c r="V88" i="18"/>
  <c r="V70" i="18"/>
  <c r="AF34" i="18"/>
  <c r="AZ16" i="18"/>
  <c r="BB72" i="18"/>
  <c r="AH72" i="18"/>
  <c r="BB36" i="18"/>
  <c r="N90" i="18"/>
  <c r="BB18" i="18"/>
  <c r="X18" i="18"/>
  <c r="AR72" i="18"/>
  <c r="X72" i="18"/>
  <c r="N36" i="18"/>
  <c r="AR54" i="18"/>
  <c r="AR90" i="18"/>
  <c r="X54" i="18"/>
  <c r="AR36" i="18"/>
  <c r="N72" i="18"/>
  <c r="AR18" i="18"/>
  <c r="BB90" i="18"/>
  <c r="X90" i="18"/>
  <c r="BB54" i="18"/>
  <c r="AH36" i="18"/>
  <c r="N54" i="18"/>
  <c r="AH18" i="18"/>
  <c r="AH90" i="18"/>
  <c r="X36" i="18"/>
  <c r="N18" i="18"/>
  <c r="AP74" i="18"/>
  <c r="AP92" i="18"/>
  <c r="V74" i="18"/>
  <c r="V38" i="18"/>
  <c r="L38" i="18"/>
  <c r="AP20" i="18"/>
  <c r="AZ92" i="18"/>
  <c r="V56" i="18"/>
  <c r="L56" i="18"/>
  <c r="AZ74" i="18"/>
  <c r="AF92" i="18"/>
  <c r="AZ38" i="18"/>
  <c r="L92" i="18"/>
  <c r="AZ20" i="18"/>
  <c r="V20" i="18"/>
  <c r="AP56" i="18"/>
  <c r="AF74" i="18"/>
  <c r="AZ56" i="18"/>
  <c r="AP38" i="18"/>
  <c r="L74" i="18"/>
  <c r="AF20" i="18"/>
  <c r="V92" i="18"/>
  <c r="AF38" i="18"/>
  <c r="L20" i="18"/>
  <c r="AR92" i="18"/>
  <c r="BB74" i="18"/>
  <c r="X92" i="18"/>
  <c r="N92" i="18"/>
  <c r="BB38" i="18"/>
  <c r="N56" i="18"/>
  <c r="AH20" i="18"/>
  <c r="BB92" i="18"/>
  <c r="AH74" i="18"/>
  <c r="X74" i="18"/>
  <c r="N20" i="18"/>
  <c r="N38" i="18"/>
  <c r="AR38" i="18"/>
  <c r="BB20" i="18"/>
  <c r="AR74" i="18"/>
  <c r="BB56" i="18"/>
  <c r="X56" i="18"/>
  <c r="X20" i="18"/>
  <c r="AR20" i="18"/>
  <c r="X38" i="18"/>
  <c r="AH56" i="18"/>
  <c r="AH92" i="18"/>
  <c r="AH38" i="18"/>
  <c r="N74" i="18"/>
  <c r="BF80" i="18"/>
  <c r="BF62" i="18"/>
  <c r="AB62" i="18"/>
  <c r="R8" i="18"/>
  <c r="R80" i="18"/>
  <c r="AB26" i="18"/>
  <c r="BF8" i="18"/>
  <c r="AV80" i="18"/>
  <c r="AL44" i="18"/>
  <c r="AB44" i="18"/>
  <c r="AV26" i="18"/>
  <c r="AL8" i="18"/>
  <c r="R44" i="18"/>
  <c r="AV62" i="18"/>
  <c r="AL80" i="18"/>
  <c r="AB80" i="18"/>
  <c r="BF26" i="18"/>
  <c r="AV8" i="18"/>
  <c r="R62" i="18"/>
  <c r="AL62" i="18"/>
  <c r="BF44" i="18"/>
  <c r="AV44" i="18"/>
  <c r="AL26" i="18"/>
  <c r="AB8" i="18"/>
  <c r="R26" i="18"/>
  <c r="AH80" i="18"/>
  <c r="AH44" i="18"/>
  <c r="X80" i="18"/>
  <c r="AH8" i="18"/>
  <c r="AR26" i="18"/>
  <c r="N62" i="18"/>
  <c r="BB44" i="18"/>
  <c r="AR80" i="18"/>
  <c r="BB26" i="18"/>
  <c r="BB8" i="18"/>
  <c r="BB62" i="18"/>
  <c r="X44" i="18"/>
  <c r="AR62" i="18"/>
  <c r="X8" i="18"/>
  <c r="AH26" i="18"/>
  <c r="N44" i="18"/>
  <c r="AR44" i="18"/>
  <c r="BB80" i="18"/>
  <c r="AH62" i="18"/>
  <c r="N8" i="18"/>
  <c r="X26" i="18"/>
  <c r="N26" i="18"/>
  <c r="X62" i="18"/>
  <c r="AR8" i="18"/>
  <c r="N80" i="18"/>
  <c r="AN88" i="18"/>
  <c r="AX52" i="18"/>
  <c r="AD52" i="18"/>
  <c r="T16" i="18"/>
  <c r="J34" i="18"/>
  <c r="J70" i="18"/>
  <c r="AD88" i="18"/>
  <c r="J88" i="18"/>
  <c r="AD70" i="18"/>
  <c r="T88" i="18"/>
  <c r="T70" i="18"/>
  <c r="AX34" i="18"/>
  <c r="AD16" i="18"/>
  <c r="J52" i="18"/>
  <c r="AX88" i="18"/>
  <c r="AX70" i="18"/>
  <c r="T52" i="18"/>
  <c r="J16" i="18"/>
  <c r="AD34" i="18"/>
  <c r="AX16" i="18"/>
  <c r="AN70" i="18"/>
  <c r="AN52" i="18"/>
  <c r="AN16" i="18"/>
  <c r="T34" i="18"/>
  <c r="AP80" i="18"/>
  <c r="AP62" i="18"/>
  <c r="V62" i="18"/>
  <c r="V26" i="18"/>
  <c r="AF8" i="18"/>
  <c r="AF26" i="18"/>
  <c r="L8" i="18"/>
  <c r="AF62" i="18"/>
  <c r="V44" i="18"/>
  <c r="AZ80" i="18"/>
  <c r="L44" i="18"/>
  <c r="V8" i="18"/>
  <c r="L80" i="18"/>
  <c r="AZ44" i="18"/>
  <c r="AF44" i="18"/>
  <c r="V80" i="18"/>
  <c r="AZ8" i="18"/>
  <c r="AZ26" i="18"/>
  <c r="L62" i="18"/>
  <c r="AF80" i="18"/>
  <c r="AZ62" i="18"/>
  <c r="AP44" i="18"/>
  <c r="AP8" i="18"/>
  <c r="AP26" i="18"/>
  <c r="L26" i="18"/>
  <c r="BF78" i="18"/>
  <c r="AV78" i="18"/>
  <c r="AB42" i="18"/>
  <c r="AL24" i="18"/>
  <c r="R42" i="18"/>
  <c r="AV6" i="18"/>
  <c r="AB78" i="18"/>
  <c r="AV24" i="18"/>
  <c r="R6" i="18"/>
  <c r="AV60" i="18"/>
  <c r="AL78" i="18"/>
  <c r="AB60" i="18"/>
  <c r="AB24" i="18"/>
  <c r="R24" i="18"/>
  <c r="AL6" i="18"/>
  <c r="BF60" i="18"/>
  <c r="AL60" i="18"/>
  <c r="BF42" i="18"/>
  <c r="BF24" i="18"/>
  <c r="R78" i="18"/>
  <c r="BF6" i="18"/>
  <c r="AB6" i="18"/>
  <c r="AV42" i="18"/>
  <c r="AL42" i="18"/>
  <c r="R60" i="18"/>
  <c r="AX58" i="18"/>
  <c r="T76" i="18"/>
  <c r="T40" i="18"/>
  <c r="J40" i="18"/>
  <c r="J22" i="18"/>
  <c r="AD22" i="18"/>
  <c r="AX76" i="18"/>
  <c r="AD58" i="18"/>
  <c r="AD94" i="18"/>
  <c r="AX40" i="18"/>
  <c r="J94" i="18"/>
  <c r="AX22" i="18"/>
  <c r="T22" i="18"/>
  <c r="AN58" i="18"/>
  <c r="AN94" i="18"/>
  <c r="AD76" i="18"/>
  <c r="AN40" i="18"/>
  <c r="J76" i="18"/>
  <c r="AN22" i="18"/>
  <c r="AX94" i="18"/>
  <c r="T94" i="18"/>
  <c r="T58" i="18"/>
  <c r="AD40" i="18"/>
  <c r="J58" i="18"/>
  <c r="BF88" i="18"/>
  <c r="BF52" i="18"/>
  <c r="BF70" i="18"/>
  <c r="R16" i="18"/>
  <c r="R88" i="18"/>
  <c r="AV34" i="18"/>
  <c r="BF16" i="18"/>
  <c r="AB52" i="18"/>
  <c r="AL34" i="18"/>
  <c r="R52" i="18"/>
  <c r="AV70" i="18"/>
  <c r="AL88" i="18"/>
  <c r="AB16" i="18"/>
  <c r="R34" i="18"/>
  <c r="AB34" i="18"/>
  <c r="AV88" i="18"/>
  <c r="AB70" i="18"/>
  <c r="AL52" i="18"/>
  <c r="BF34" i="18"/>
  <c r="AV16" i="18"/>
  <c r="R70" i="18"/>
  <c r="AL70" i="18"/>
  <c r="AB88" i="18"/>
  <c r="AL16" i="18"/>
  <c r="AR86" i="18"/>
  <c r="AR68" i="18"/>
  <c r="BB68" i="18"/>
  <c r="BB14" i="18"/>
  <c r="X14" i="18"/>
  <c r="X32" i="18"/>
  <c r="N32" i="18"/>
  <c r="BB50" i="18"/>
  <c r="X86" i="18"/>
  <c r="AR14" i="18"/>
  <c r="N68" i="18"/>
  <c r="AH68" i="18"/>
  <c r="AH50" i="18"/>
  <c r="X68" i="18"/>
  <c r="N14" i="18"/>
  <c r="BB32" i="18"/>
  <c r="N86" i="18"/>
  <c r="AR32" i="18"/>
  <c r="AH86" i="18"/>
  <c r="BB86" i="18"/>
  <c r="AR50" i="18"/>
  <c r="AH14" i="18"/>
  <c r="AH32" i="18"/>
  <c r="N50" i="18"/>
  <c r="AZ42" i="18"/>
  <c r="AF60" i="18"/>
  <c r="AF42" i="18"/>
  <c r="L78" i="18"/>
  <c r="AZ24" i="18"/>
  <c r="L60" i="18"/>
  <c r="AP60" i="18"/>
  <c r="AZ6" i="18"/>
  <c r="AF78" i="18"/>
  <c r="AZ60" i="18"/>
  <c r="AP78" i="18"/>
  <c r="L24" i="18"/>
  <c r="V24" i="18"/>
  <c r="AP24" i="18"/>
  <c r="AZ78" i="18"/>
  <c r="V60" i="18"/>
  <c r="AP42" i="18"/>
  <c r="AP6" i="18"/>
  <c r="L42" i="18"/>
  <c r="V6" i="18"/>
  <c r="V42" i="18"/>
  <c r="V78" i="18"/>
  <c r="AF6" i="18"/>
  <c r="AF24" i="18"/>
  <c r="AJ78" i="18"/>
  <c r="BD78" i="18"/>
  <c r="AJ60" i="18"/>
  <c r="AJ6" i="18"/>
  <c r="AJ24" i="18"/>
  <c r="P42" i="18"/>
  <c r="BD42" i="18"/>
  <c r="AT60" i="18"/>
  <c r="AT24" i="18"/>
  <c r="P6" i="18"/>
  <c r="BD60" i="18"/>
  <c r="AT78" i="18"/>
  <c r="Z78" i="18"/>
  <c r="Z6" i="18"/>
  <c r="Z24" i="18"/>
  <c r="P24" i="18"/>
  <c r="AT42" i="18"/>
  <c r="Z42" i="18"/>
  <c r="AJ42" i="18"/>
  <c r="BD24" i="18"/>
  <c r="P78" i="18"/>
  <c r="BD6" i="18"/>
  <c r="Z60" i="18"/>
  <c r="AT6" i="18"/>
  <c r="P60" i="18"/>
  <c r="AV48" i="18"/>
  <c r="BF48" i="18"/>
  <c r="AB66" i="18"/>
  <c r="AV66" i="18"/>
  <c r="AV12" i="18"/>
  <c r="AV30" i="18"/>
  <c r="R66" i="18"/>
  <c r="R12" i="18"/>
  <c r="AL84" i="18"/>
  <c r="AL48" i="18"/>
  <c r="AL66" i="18"/>
  <c r="AL12" i="18"/>
  <c r="R48" i="18"/>
  <c r="BF66" i="18"/>
  <c r="AV84" i="18"/>
  <c r="AB84" i="18"/>
  <c r="AB12" i="18"/>
  <c r="AB30" i="18"/>
  <c r="R30" i="18"/>
  <c r="AB48" i="18"/>
  <c r="BF84" i="18"/>
  <c r="BF30" i="18"/>
  <c r="R84" i="18"/>
  <c r="BF12" i="18"/>
  <c r="AZ84" i="18"/>
  <c r="V48" i="18"/>
  <c r="AF30" i="18"/>
  <c r="L48" i="18"/>
  <c r="AF12" i="18"/>
  <c r="AP66" i="18"/>
  <c r="V66" i="18"/>
  <c r="AZ48" i="18"/>
  <c r="V30" i="18"/>
  <c r="L30" i="18"/>
  <c r="L12" i="18"/>
  <c r="AZ66" i="18"/>
  <c r="AP84" i="18"/>
  <c r="AF84" i="18"/>
  <c r="AZ30" i="18"/>
  <c r="L84" i="18"/>
  <c r="AZ12" i="18"/>
  <c r="V12" i="18"/>
  <c r="AP48" i="18"/>
  <c r="V84" i="18"/>
  <c r="AF48" i="18"/>
  <c r="AP30" i="18"/>
  <c r="L66" i="18"/>
  <c r="AP12" i="18"/>
  <c r="AN68" i="18"/>
  <c r="AN86" i="18"/>
  <c r="T68" i="18"/>
  <c r="T32" i="18"/>
  <c r="J32" i="18"/>
  <c r="AN14" i="18"/>
  <c r="AX86" i="18"/>
  <c r="AD32" i="18"/>
  <c r="AX68" i="18"/>
  <c r="AD50" i="18"/>
  <c r="AD86" i="18"/>
  <c r="AX32" i="18"/>
  <c r="J86" i="18"/>
  <c r="AX14" i="18"/>
  <c r="T14" i="18"/>
  <c r="AN50" i="18"/>
  <c r="AD68" i="18"/>
  <c r="AX50" i="18"/>
  <c r="AN32" i="18"/>
  <c r="J68" i="18"/>
  <c r="AD14" i="18"/>
  <c r="T86" i="18"/>
  <c r="J50" i="18"/>
  <c r="J14" i="18"/>
  <c r="AX48" i="18"/>
  <c r="T66" i="18"/>
  <c r="AN84" i="18"/>
  <c r="AN12" i="18"/>
  <c r="AN30" i="18"/>
  <c r="J66" i="18"/>
  <c r="J12" i="18"/>
  <c r="AN48" i="18"/>
  <c r="T48" i="18"/>
  <c r="J84" i="18"/>
  <c r="AN66" i="18"/>
  <c r="T84" i="18"/>
  <c r="AD12" i="18"/>
  <c r="AD30" i="18"/>
  <c r="J48" i="18"/>
  <c r="AX66" i="18"/>
  <c r="AD66" i="18"/>
  <c r="AD48" i="18"/>
  <c r="T12" i="18"/>
  <c r="T30" i="18"/>
  <c r="J30" i="18"/>
  <c r="AX84" i="18"/>
  <c r="AX30" i="18"/>
  <c r="AX12" i="18"/>
  <c r="AD64" i="18"/>
  <c r="T46" i="18"/>
  <c r="T64" i="18"/>
  <c r="AN10" i="18"/>
  <c r="AN28" i="18"/>
  <c r="J64" i="18"/>
  <c r="AX82" i="18"/>
  <c r="J28" i="18"/>
  <c r="J82" i="18"/>
  <c r="AX46" i="18"/>
  <c r="T82" i="18"/>
  <c r="AN64" i="18"/>
  <c r="AD10" i="18"/>
  <c r="AD28" i="18"/>
  <c r="J46" i="18"/>
  <c r="AD82" i="18"/>
  <c r="AX64" i="18"/>
  <c r="AD46" i="18"/>
  <c r="T10" i="18"/>
  <c r="T28" i="18"/>
  <c r="AX10" i="18"/>
  <c r="AN82" i="18"/>
  <c r="AN46" i="18"/>
  <c r="AX28" i="18"/>
  <c r="J10" i="18"/>
  <c r="BD48" i="18"/>
  <c r="AT66" i="18"/>
  <c r="BD66" i="18"/>
  <c r="AJ12" i="18"/>
  <c r="AJ30" i="18"/>
  <c r="P48" i="18"/>
  <c r="Z48" i="18"/>
  <c r="AT12" i="18"/>
  <c r="P66" i="18"/>
  <c r="AJ84" i="18"/>
  <c r="Z84" i="18"/>
  <c r="AJ48" i="18"/>
  <c r="Z12" i="18"/>
  <c r="Z30" i="18"/>
  <c r="BD12" i="18"/>
  <c r="AT84" i="18"/>
  <c r="BD84" i="18"/>
  <c r="P30" i="18"/>
  <c r="BD30" i="18"/>
  <c r="P84" i="18"/>
  <c r="P12" i="18"/>
  <c r="AJ66" i="18"/>
  <c r="Z66" i="18"/>
  <c r="AT30" i="18"/>
  <c r="BD62" i="18"/>
  <c r="AT80" i="18"/>
  <c r="Z62" i="18"/>
  <c r="BD26" i="18"/>
  <c r="P80" i="18"/>
  <c r="BD8" i="18"/>
  <c r="P8" i="18"/>
  <c r="BD44" i="18"/>
  <c r="Z26" i="18"/>
  <c r="Z8" i="18"/>
  <c r="AT44" i="18"/>
  <c r="Z80" i="18"/>
  <c r="AJ80" i="18"/>
  <c r="AT26" i="18"/>
  <c r="P62" i="18"/>
  <c r="AT8" i="18"/>
  <c r="BD80" i="18"/>
  <c r="Z44" i="18"/>
  <c r="AJ44" i="18"/>
  <c r="AJ26" i="18"/>
  <c r="P44" i="18"/>
  <c r="AJ8" i="18"/>
  <c r="AT62" i="18"/>
  <c r="AJ62" i="18"/>
  <c r="P26" i="18"/>
  <c r="BD82" i="18"/>
  <c r="BD46" i="18"/>
  <c r="BD64" i="18"/>
  <c r="P10" i="18"/>
  <c r="AJ28" i="18"/>
  <c r="Z28" i="18"/>
  <c r="BD10" i="18"/>
  <c r="Z46" i="18"/>
  <c r="BD28" i="18"/>
  <c r="P46" i="18"/>
  <c r="AT64" i="18"/>
  <c r="AT46" i="18"/>
  <c r="AJ82" i="18"/>
  <c r="AT10" i="18"/>
  <c r="P28" i="18"/>
  <c r="P82" i="18"/>
  <c r="AT82" i="18"/>
  <c r="AJ46" i="18"/>
  <c r="Z64" i="18"/>
  <c r="Z10" i="18"/>
  <c r="AJ10" i="18"/>
  <c r="P64" i="18"/>
  <c r="AJ64" i="18"/>
  <c r="Z82" i="18"/>
  <c r="AT28" i="18"/>
  <c r="BB42" i="18"/>
  <c r="AR60" i="18"/>
  <c r="BB60" i="18"/>
  <c r="N6" i="18"/>
  <c r="BB24" i="18"/>
  <c r="N78" i="18"/>
  <c r="AH60" i="18"/>
  <c r="X60" i="18"/>
  <c r="X6" i="18"/>
  <c r="AH78" i="18"/>
  <c r="X78" i="18"/>
  <c r="AH42" i="18"/>
  <c r="AR6" i="18"/>
  <c r="AR24" i="18"/>
  <c r="N42" i="18"/>
  <c r="AR78" i="18"/>
  <c r="BB78" i="18"/>
  <c r="AR42" i="18"/>
  <c r="N60" i="18"/>
  <c r="AH6" i="18"/>
  <c r="AH24" i="18"/>
  <c r="BB6" i="18"/>
  <c r="X42" i="18"/>
  <c r="N24" i="18"/>
  <c r="X24" i="18"/>
  <c r="AV90" i="18"/>
  <c r="BF90" i="18"/>
  <c r="R36" i="18"/>
  <c r="AB18" i="18"/>
  <c r="AB36" i="18"/>
  <c r="BF18" i="18"/>
  <c r="AL90" i="18"/>
  <c r="AL18" i="18"/>
  <c r="AL72" i="18"/>
  <c r="AL54" i="18"/>
  <c r="AB72" i="18"/>
  <c r="R18" i="18"/>
  <c r="BF36" i="18"/>
  <c r="R90" i="18"/>
  <c r="BF54" i="18"/>
  <c r="AB54" i="18"/>
  <c r="AV72" i="18"/>
  <c r="AV18" i="18"/>
  <c r="AV36" i="18"/>
  <c r="R72" i="18"/>
  <c r="AB90" i="18"/>
  <c r="BF72" i="18"/>
  <c r="AL36" i="18"/>
  <c r="R54" i="18"/>
  <c r="AN80" i="18"/>
  <c r="AD44" i="18"/>
  <c r="T62" i="18"/>
  <c r="T8" i="18"/>
  <c r="J80" i="18"/>
  <c r="J44" i="18"/>
  <c r="AX80" i="18"/>
  <c r="AX62" i="18"/>
  <c r="J8" i="18"/>
  <c r="AD26" i="18"/>
  <c r="AX8" i="18"/>
  <c r="AD80" i="18"/>
  <c r="AD62" i="18"/>
  <c r="T44" i="18"/>
  <c r="T80" i="18"/>
  <c r="AX26" i="18"/>
  <c r="AD8" i="18"/>
  <c r="J26" i="18"/>
  <c r="AX44" i="18"/>
  <c r="AN26" i="18"/>
  <c r="AN62" i="18"/>
  <c r="AN44" i="18"/>
  <c r="AN8" i="18"/>
  <c r="T26" i="18"/>
  <c r="J62" i="18"/>
  <c r="AZ54" i="18"/>
  <c r="V72" i="18"/>
  <c r="AP90" i="18"/>
  <c r="AP18" i="18"/>
  <c r="AP36" i="18"/>
  <c r="L72" i="18"/>
  <c r="L18" i="18"/>
  <c r="AZ72" i="18"/>
  <c r="V54" i="18"/>
  <c r="V90" i="18"/>
  <c r="V18" i="18"/>
  <c r="V36" i="18"/>
  <c r="L36" i="18"/>
  <c r="AF90" i="18"/>
  <c r="AF54" i="18"/>
  <c r="AF18" i="18"/>
  <c r="AF36" i="18"/>
  <c r="L54" i="18"/>
  <c r="AP54" i="18"/>
  <c r="AZ90" i="18"/>
  <c r="AP72" i="18"/>
  <c r="AZ36" i="18"/>
  <c r="L90" i="18"/>
  <c r="AZ18" i="18"/>
  <c r="AP46" i="18"/>
  <c r="AP64" i="18"/>
  <c r="AZ82" i="18"/>
  <c r="AZ28" i="18"/>
  <c r="L82" i="18"/>
  <c r="AZ10" i="18"/>
  <c r="AF46" i="18"/>
  <c r="AZ46" i="18"/>
  <c r="V64" i="18"/>
  <c r="AF64" i="18"/>
  <c r="AP10" i="18"/>
  <c r="AP28" i="18"/>
  <c r="L64" i="18"/>
  <c r="L10" i="18"/>
  <c r="AF82" i="18"/>
  <c r="AP82" i="18"/>
  <c r="V82" i="18"/>
  <c r="AF10" i="18"/>
  <c r="AF28" i="18"/>
  <c r="L46" i="18"/>
  <c r="AZ64" i="18"/>
  <c r="V46" i="18"/>
  <c r="V10" i="18"/>
  <c r="V28" i="18"/>
  <c r="L28" i="18"/>
  <c r="AF58" i="18"/>
  <c r="AF94" i="18"/>
  <c r="V76" i="18"/>
  <c r="V22" i="18"/>
  <c r="L40" i="18"/>
  <c r="L76" i="18"/>
  <c r="AP22" i="18"/>
  <c r="AP94" i="18"/>
  <c r="AZ58" i="18"/>
  <c r="V94" i="18"/>
  <c r="AZ40" i="18"/>
  <c r="AF22" i="18"/>
  <c r="L58" i="18"/>
  <c r="AZ94" i="18"/>
  <c r="V58" i="18"/>
  <c r="L22" i="18"/>
  <c r="AF40" i="18"/>
  <c r="AP40" i="18"/>
  <c r="AZ22" i="18"/>
  <c r="AP76" i="18"/>
  <c r="AZ76" i="18"/>
  <c r="AP58" i="18"/>
  <c r="L94" i="18"/>
  <c r="V40" i="18"/>
  <c r="BD56" i="18"/>
  <c r="BD92" i="18"/>
  <c r="AJ56" i="18"/>
  <c r="AJ20" i="18"/>
  <c r="AJ38" i="18"/>
  <c r="P56" i="18"/>
  <c r="AJ74" i="18"/>
  <c r="Z74" i="18"/>
  <c r="AT38" i="18"/>
  <c r="AJ92" i="18"/>
  <c r="Z92" i="18"/>
  <c r="Z20" i="18"/>
  <c r="Z38" i="18"/>
  <c r="P38" i="18"/>
  <c r="AT92" i="18"/>
  <c r="AT74" i="18"/>
  <c r="BD74" i="18"/>
  <c r="BD20" i="18"/>
  <c r="BD38" i="18"/>
  <c r="P92" i="18"/>
  <c r="P20" i="18"/>
  <c r="Z56" i="18"/>
  <c r="AT20" i="18"/>
  <c r="P74" i="18"/>
  <c r="BB52" i="18"/>
  <c r="AH52" i="18"/>
  <c r="AR70" i="18"/>
  <c r="AR16" i="18"/>
  <c r="AR34" i="18"/>
  <c r="N70" i="18"/>
  <c r="N16" i="18"/>
  <c r="N52" i="18"/>
  <c r="BB70" i="18"/>
  <c r="AR88" i="18"/>
  <c r="X88" i="18"/>
  <c r="X16" i="18"/>
  <c r="X34" i="18"/>
  <c r="N34" i="18"/>
  <c r="AR52" i="18"/>
  <c r="X52" i="18"/>
  <c r="BB88" i="18"/>
  <c r="BB34" i="18"/>
  <c r="N88" i="18"/>
  <c r="AH88" i="18"/>
  <c r="AH70" i="18"/>
  <c r="AH16" i="18"/>
  <c r="AH34" i="18"/>
  <c r="BB16" i="18"/>
  <c r="T54" i="18"/>
  <c r="AX90" i="18"/>
  <c r="AN18" i="18"/>
  <c r="AN36" i="18"/>
  <c r="J72" i="18"/>
  <c r="AN72" i="18"/>
  <c r="AX36" i="18"/>
  <c r="AX54" i="18"/>
  <c r="AN54" i="18"/>
  <c r="AD54" i="18"/>
  <c r="AD18" i="18"/>
  <c r="AD36" i="18"/>
  <c r="J54" i="18"/>
  <c r="AD90" i="18"/>
  <c r="AX72" i="18"/>
  <c r="T90" i="18"/>
  <c r="T18" i="18"/>
  <c r="T36" i="18"/>
  <c r="J36" i="18"/>
  <c r="AN90" i="18"/>
  <c r="T72" i="18"/>
  <c r="AX18" i="18"/>
  <c r="J90" i="18"/>
  <c r="J18" i="18"/>
  <c r="AL82" i="18"/>
  <c r="AV46" i="18"/>
  <c r="AL46" i="18"/>
  <c r="AV10" i="18"/>
  <c r="AV28" i="18"/>
  <c r="R64" i="18"/>
  <c r="BF82" i="18"/>
  <c r="R10" i="18"/>
  <c r="R82" i="18"/>
  <c r="AV82" i="18"/>
  <c r="AV64" i="18"/>
  <c r="BF64" i="18"/>
  <c r="R46" i="18"/>
  <c r="AL10" i="18"/>
  <c r="AL28" i="18"/>
  <c r="R28" i="18"/>
  <c r="AB46" i="18"/>
  <c r="AB64" i="18"/>
  <c r="BF10" i="18"/>
  <c r="AB10" i="18"/>
  <c r="AB28" i="18"/>
  <c r="BF46" i="18"/>
  <c r="AB82" i="18"/>
  <c r="BF28" i="18"/>
  <c r="AV50" i="18"/>
  <c r="AV86" i="18"/>
  <c r="AL68" i="18"/>
  <c r="AV32" i="18"/>
  <c r="R68" i="18"/>
  <c r="AV14" i="18"/>
  <c r="AL50" i="18"/>
  <c r="BF32" i="18"/>
  <c r="AB14" i="18"/>
  <c r="BF86" i="18"/>
  <c r="AB86" i="18"/>
  <c r="AB50" i="18"/>
  <c r="AL32" i="18"/>
  <c r="R50" i="18"/>
  <c r="R14" i="18"/>
  <c r="AV68" i="18"/>
  <c r="BF50" i="18"/>
  <c r="AB68" i="18"/>
  <c r="AB32" i="18"/>
  <c r="R32" i="18"/>
  <c r="AL14" i="18"/>
  <c r="BF68" i="18"/>
  <c r="AL86" i="18"/>
  <c r="BF14" i="18"/>
  <c r="AN56" i="18"/>
  <c r="AN74" i="18"/>
  <c r="AD56" i="18"/>
  <c r="AX38" i="18"/>
  <c r="J92" i="18"/>
  <c r="AX20" i="18"/>
  <c r="AX74" i="18"/>
  <c r="AX92" i="18"/>
  <c r="T38" i="18"/>
  <c r="AX56" i="18"/>
  <c r="T74" i="18"/>
  <c r="AD74" i="18"/>
  <c r="AN20" i="18"/>
  <c r="AN38" i="18"/>
  <c r="J74" i="18"/>
  <c r="J20" i="18"/>
  <c r="AD92" i="18"/>
  <c r="AN92" i="18"/>
  <c r="T92" i="18"/>
  <c r="AD20" i="18"/>
  <c r="J56" i="18"/>
  <c r="T56" i="18"/>
  <c r="T20" i="18"/>
  <c r="J38" i="18"/>
  <c r="AT52" i="18"/>
  <c r="Z52" i="18"/>
  <c r="AT34" i="18"/>
  <c r="P70" i="18"/>
  <c r="AJ16" i="18"/>
  <c r="AJ52" i="18"/>
  <c r="BD34" i="18"/>
  <c r="BD16" i="18"/>
  <c r="BD88" i="18"/>
  <c r="Z88" i="18"/>
  <c r="AJ88" i="18"/>
  <c r="AJ34" i="18"/>
  <c r="P52" i="18"/>
  <c r="P16" i="18"/>
  <c r="AT70" i="18"/>
  <c r="AT88" i="18"/>
  <c r="Z70" i="18"/>
  <c r="Z34" i="18"/>
  <c r="P34" i="18"/>
  <c r="AT16" i="18"/>
  <c r="BD70" i="18"/>
  <c r="BD52" i="18"/>
  <c r="P88" i="18"/>
  <c r="Z16" i="18"/>
  <c r="AT90" i="18"/>
  <c r="AT54" i="18"/>
  <c r="Z72" i="18"/>
  <c r="BD36" i="18"/>
  <c r="AJ18" i="18"/>
  <c r="P54" i="18"/>
  <c r="AJ90" i="18"/>
  <c r="Z18" i="18"/>
  <c r="P72" i="18"/>
  <c r="BD90" i="18"/>
  <c r="AJ72" i="18"/>
  <c r="Z90" i="18"/>
  <c r="P18" i="18"/>
  <c r="AJ36" i="18"/>
  <c r="AT36" i="18"/>
  <c r="BD18" i="18"/>
  <c r="AT72" i="18"/>
  <c r="BD72" i="18"/>
  <c r="Z54" i="18"/>
  <c r="AT18" i="18"/>
  <c r="P90" i="18"/>
  <c r="Z36" i="18"/>
  <c r="BD54" i="18"/>
  <c r="P36" i="18"/>
  <c r="AP68" i="18"/>
  <c r="AP50" i="18"/>
  <c r="V14" i="18"/>
  <c r="AP14" i="18"/>
  <c r="L68" i="18"/>
  <c r="AP86" i="18"/>
  <c r="AZ68" i="18"/>
  <c r="AF86" i="18"/>
  <c r="AZ32" i="18"/>
  <c r="AF14" i="18"/>
  <c r="L50" i="18"/>
  <c r="AF68" i="18"/>
  <c r="V68" i="18"/>
  <c r="V86" i="18"/>
  <c r="AF32" i="18"/>
  <c r="AP32" i="18"/>
  <c r="L32" i="18"/>
  <c r="AZ86" i="18"/>
  <c r="AZ50" i="18"/>
  <c r="AF50" i="18"/>
  <c r="L14" i="18"/>
  <c r="L86" i="18"/>
  <c r="V32" i="18"/>
  <c r="AZ14" i="18"/>
  <c r="BB64" i="18"/>
  <c r="AH64" i="18"/>
  <c r="AH46" i="18"/>
  <c r="BB28" i="18"/>
  <c r="N82" i="18"/>
  <c r="BB10" i="18"/>
  <c r="X10" i="18"/>
  <c r="BB46" i="18"/>
  <c r="AR46" i="18"/>
  <c r="X82" i="18"/>
  <c r="X46" i="18"/>
  <c r="AR28" i="18"/>
  <c r="N64" i="18"/>
  <c r="N10" i="18"/>
  <c r="BB82" i="18"/>
  <c r="AR82" i="18"/>
  <c r="AH82" i="18"/>
  <c r="AH28" i="18"/>
  <c r="N46" i="18"/>
  <c r="AR10" i="18"/>
  <c r="AR64" i="18"/>
  <c r="X64" i="18"/>
  <c r="X28" i="18"/>
  <c r="N28" i="18"/>
  <c r="AH10" i="18"/>
  <c r="BF38" i="18"/>
  <c r="R56" i="18"/>
  <c r="AL38" i="18"/>
  <c r="BF74" i="18"/>
  <c r="AB56" i="18"/>
  <c r="AB92" i="18"/>
  <c r="AV20" i="18"/>
  <c r="R74" i="18"/>
  <c r="AV38" i="18"/>
  <c r="AV56" i="18"/>
  <c r="AL74" i="18"/>
  <c r="R38" i="18"/>
  <c r="AB38" i="18"/>
  <c r="AV74" i="18"/>
  <c r="AL56" i="18"/>
  <c r="AL20" i="18"/>
  <c r="R20" i="18"/>
  <c r="BF92" i="18"/>
  <c r="BF20" i="18"/>
  <c r="R92" i="18"/>
  <c r="BF56" i="18"/>
  <c r="AB74" i="18"/>
  <c r="AV92" i="18"/>
  <c r="AB20" i="18"/>
  <c r="P125" i="1"/>
  <c r="AE125" i="1" s="1"/>
  <c r="AD125" i="1" s="1"/>
  <c r="Q125" i="1"/>
  <c r="P32" i="1"/>
  <c r="AE32" i="1" s="1"/>
  <c r="AD32" i="1" s="1"/>
  <c r="P65" i="1"/>
  <c r="AE65" i="1" s="1"/>
  <c r="AD65" i="1" s="1"/>
  <c r="Q101" i="1"/>
  <c r="P101" i="1"/>
  <c r="AE101" i="1" s="1"/>
  <c r="AD101" i="1" s="1"/>
  <c r="Q65" i="1"/>
  <c r="Q32" i="1"/>
  <c r="P42" i="1"/>
  <c r="AE42" i="1" s="1"/>
  <c r="AD42" i="1" s="1"/>
  <c r="Q42" i="1"/>
  <c r="P20" i="1"/>
  <c r="AE20" i="1" s="1"/>
  <c r="AD20" i="1" s="1"/>
  <c r="Q20" i="1"/>
  <c r="P80" i="1"/>
  <c r="AE80" i="1" s="1"/>
  <c r="AD80" i="1" s="1"/>
  <c r="Q80" i="1"/>
  <c r="P104" i="1"/>
  <c r="AE104" i="1" s="1"/>
  <c r="AD104" i="1" s="1"/>
  <c r="Q104" i="1"/>
  <c r="J6" i="18"/>
  <c r="P7" i="1"/>
  <c r="P53" i="1"/>
  <c r="AE53" i="1" s="1"/>
  <c r="AD53" i="1" s="1"/>
  <c r="Q53" i="1"/>
  <c r="P98" i="1"/>
  <c r="AE98" i="1" s="1"/>
  <c r="AD98" i="1" s="1"/>
  <c r="Q98" i="1"/>
  <c r="P74" i="1"/>
  <c r="AE74" i="1" s="1"/>
  <c r="AD74" i="1" s="1"/>
  <c r="Q74" i="1"/>
  <c r="Q56" i="1"/>
  <c r="P56" i="1"/>
  <c r="AE56" i="1" s="1"/>
  <c r="AD56" i="1" s="1"/>
  <c r="Q134" i="1"/>
  <c r="P134" i="1"/>
  <c r="P77" i="1"/>
  <c r="AE77" i="1" s="1"/>
  <c r="AD77" i="1" s="1"/>
  <c r="Q77" i="1"/>
  <c r="Q11" i="1"/>
  <c r="P11" i="1"/>
  <c r="AE11" i="1" s="1"/>
  <c r="AD11" i="1" s="1"/>
  <c r="P128" i="1"/>
  <c r="AE128" i="1" s="1"/>
  <c r="AD128" i="1" s="1"/>
  <c r="Q128" i="1"/>
  <c r="P107" i="1"/>
  <c r="AE107" i="1" s="1"/>
  <c r="AD107" i="1" s="1"/>
  <c r="Q107" i="1"/>
  <c r="P23" i="1"/>
  <c r="AE23" i="1" s="1"/>
  <c r="AD23" i="1" s="1"/>
  <c r="Q23" i="1"/>
  <c r="Q35" i="1"/>
  <c r="P35" i="1"/>
  <c r="AE35" i="1" s="1"/>
  <c r="AD35" i="1" s="1"/>
  <c r="P29" i="1"/>
  <c r="AE29" i="1" s="1"/>
  <c r="AD29" i="1" s="1"/>
  <c r="Q29" i="1"/>
  <c r="Q116" i="1"/>
  <c r="P116" i="1"/>
  <c r="AE116" i="1" s="1"/>
  <c r="AD116" i="1" s="1"/>
  <c r="Q59" i="1"/>
  <c r="P59" i="1"/>
  <c r="AE59" i="1" s="1"/>
  <c r="AD59" i="1" s="1"/>
  <c r="P50" i="1"/>
  <c r="AE50" i="1" s="1"/>
  <c r="AD50" i="1" s="1"/>
  <c r="Q50" i="1"/>
  <c r="P113" i="1"/>
  <c r="AE113" i="1" s="1"/>
  <c r="AD113" i="1" s="1"/>
  <c r="Q113" i="1"/>
  <c r="L6" i="18"/>
  <c r="Q10" i="1"/>
  <c r="P10" i="1"/>
  <c r="AE10" i="1" s="1"/>
  <c r="AD10" i="1" s="1"/>
  <c r="P89" i="1"/>
  <c r="Q89" i="1"/>
  <c r="P26" i="1"/>
  <c r="AE26" i="1" s="1"/>
  <c r="AD26" i="1" s="1"/>
  <c r="Q26" i="1"/>
  <c r="Q86" i="1"/>
  <c r="P86" i="1"/>
  <c r="P110" i="1"/>
  <c r="AE110" i="1" s="1"/>
  <c r="AD110" i="1" s="1"/>
  <c r="Q110" i="1"/>
  <c r="P122" i="1"/>
  <c r="AE122" i="1" s="1"/>
  <c r="AD122" i="1" s="1"/>
  <c r="Q122" i="1"/>
  <c r="P68" i="1"/>
  <c r="AE68" i="1" s="1"/>
  <c r="AD68" i="1" s="1"/>
  <c r="Q68" i="1"/>
  <c r="P95" i="1"/>
  <c r="AE95" i="1" s="1"/>
  <c r="AD95" i="1" s="1"/>
  <c r="Q95" i="1"/>
  <c r="P131" i="1"/>
  <c r="AE131" i="1" s="1"/>
  <c r="AD131" i="1" s="1"/>
  <c r="Q131" i="1"/>
  <c r="Q71" i="1"/>
  <c r="P71" i="1"/>
  <c r="AE71" i="1" s="1"/>
  <c r="AD71" i="1" s="1"/>
  <c r="P39" i="1"/>
  <c r="AE39" i="1" s="1"/>
  <c r="AD39" i="1" s="1"/>
  <c r="Q39" i="1"/>
  <c r="P17" i="1"/>
  <c r="AE17" i="1" s="1"/>
  <c r="AD17" i="1" s="1"/>
  <c r="Q17" i="1"/>
  <c r="P47" i="1"/>
  <c r="AE47" i="1" s="1"/>
  <c r="AD47" i="1" s="1"/>
  <c r="Q47" i="1"/>
  <c r="Q119" i="1"/>
  <c r="P119" i="1"/>
  <c r="AE119" i="1" s="1"/>
  <c r="AD119" i="1" s="1"/>
  <c r="P83" i="1"/>
  <c r="AE83" i="1" s="1"/>
  <c r="AD83" i="1" s="1"/>
  <c r="Q83" i="1"/>
  <c r="P62" i="1"/>
  <c r="AE62" i="1" s="1"/>
  <c r="AD62" i="1" s="1"/>
  <c r="Q62" i="1"/>
  <c r="P92" i="1"/>
  <c r="Q92" i="1"/>
  <c r="P14" i="1"/>
  <c r="AE14" i="1" s="1"/>
  <c r="AD14" i="1" s="1"/>
  <c r="Q14" i="1"/>
  <c r="S216" i="19" l="1"/>
  <c r="S173" i="19"/>
  <c r="V216" i="19"/>
  <c r="J130" i="19"/>
  <c r="J44" i="19"/>
  <c r="V173" i="19"/>
  <c r="M216" i="19"/>
  <c r="P130" i="19"/>
  <c r="S87" i="19"/>
  <c r="J87" i="19"/>
  <c r="M44" i="19"/>
  <c r="J173" i="19"/>
  <c r="P216" i="19"/>
  <c r="P173" i="19"/>
  <c r="S130" i="19"/>
  <c r="V44" i="19"/>
  <c r="P44" i="19"/>
  <c r="V130" i="19"/>
  <c r="M87" i="19"/>
  <c r="J216" i="19"/>
  <c r="M173" i="19"/>
  <c r="M130" i="19"/>
  <c r="V87" i="19"/>
  <c r="S44" i="19"/>
  <c r="P87" i="19"/>
  <c r="P212" i="19"/>
  <c r="V212" i="19"/>
  <c r="P126" i="19"/>
  <c r="S83" i="19"/>
  <c r="J83" i="19"/>
  <c r="P40" i="19"/>
  <c r="J169" i="19"/>
  <c r="S212" i="19"/>
  <c r="P169" i="19"/>
  <c r="M169" i="19"/>
  <c r="V40" i="19"/>
  <c r="M83" i="19"/>
  <c r="M40" i="19"/>
  <c r="J212" i="19"/>
  <c r="S169" i="19"/>
  <c r="S126" i="19"/>
  <c r="J126" i="19"/>
  <c r="J40" i="19"/>
  <c r="S40" i="19"/>
  <c r="M212" i="19"/>
  <c r="V169" i="19"/>
  <c r="M126" i="19"/>
  <c r="V83" i="19"/>
  <c r="V126" i="19"/>
  <c r="P83" i="19"/>
  <c r="P182" i="19"/>
  <c r="M139" i="19"/>
  <c r="J96" i="19"/>
  <c r="P53" i="19"/>
  <c r="S10" i="19"/>
  <c r="J53" i="19"/>
  <c r="J10" i="19"/>
  <c r="S182" i="19"/>
  <c r="S139" i="19"/>
  <c r="M53" i="19"/>
  <c r="P139" i="19"/>
  <c r="P10" i="19"/>
  <c r="V10" i="19"/>
  <c r="M182" i="19"/>
  <c r="V182" i="19"/>
  <c r="V139" i="19"/>
  <c r="S96" i="19"/>
  <c r="J139" i="19"/>
  <c r="V53" i="19"/>
  <c r="J182" i="19"/>
  <c r="V96" i="19"/>
  <c r="M96" i="19"/>
  <c r="S53" i="19"/>
  <c r="P96" i="19"/>
  <c r="M10" i="19"/>
  <c r="M195" i="19"/>
  <c r="P195" i="19"/>
  <c r="V109" i="19"/>
  <c r="M66" i="19"/>
  <c r="M23" i="19"/>
  <c r="P66" i="19"/>
  <c r="V195" i="19"/>
  <c r="S109" i="19"/>
  <c r="M109" i="19"/>
  <c r="J23" i="19"/>
  <c r="S195" i="19"/>
  <c r="J152" i="19"/>
  <c r="J195" i="19"/>
  <c r="J66" i="19"/>
  <c r="P109" i="19"/>
  <c r="S152" i="19"/>
  <c r="M152" i="19"/>
  <c r="J109" i="19"/>
  <c r="P152" i="19"/>
  <c r="P23" i="19"/>
  <c r="S23" i="19"/>
  <c r="V152" i="19"/>
  <c r="V66" i="19"/>
  <c r="S66" i="19"/>
  <c r="V23" i="19"/>
  <c r="P210" i="19"/>
  <c r="V124" i="19"/>
  <c r="S210" i="19"/>
  <c r="P167" i="19"/>
  <c r="J81" i="19"/>
  <c r="J38" i="19"/>
  <c r="M167" i="19"/>
  <c r="S81" i="19"/>
  <c r="V210" i="19"/>
  <c r="V167" i="19"/>
  <c r="J124" i="19"/>
  <c r="S124" i="19"/>
  <c r="P124" i="19"/>
  <c r="V38" i="19"/>
  <c r="V81" i="19"/>
  <c r="J210" i="19"/>
  <c r="J167" i="19"/>
  <c r="S167" i="19"/>
  <c r="M81" i="19"/>
  <c r="P81" i="19"/>
  <c r="S38" i="19"/>
  <c r="M210" i="19"/>
  <c r="M124" i="19"/>
  <c r="P38" i="19"/>
  <c r="M38" i="19"/>
  <c r="V93" i="19"/>
  <c r="J50" i="19"/>
  <c r="V136" i="19"/>
  <c r="V7" i="19"/>
  <c r="M179" i="19"/>
  <c r="M50" i="19"/>
  <c r="J93" i="19"/>
  <c r="M93" i="19"/>
  <c r="J179" i="19"/>
  <c r="P50" i="19"/>
  <c r="S7" i="19"/>
  <c r="S50" i="19"/>
  <c r="P179" i="19"/>
  <c r="P7" i="19"/>
  <c r="P93" i="19"/>
  <c r="S179" i="19"/>
  <c r="M136" i="19"/>
  <c r="M7" i="19"/>
  <c r="S136" i="19"/>
  <c r="V179" i="19"/>
  <c r="S93" i="19"/>
  <c r="J136" i="19"/>
  <c r="P136" i="19"/>
  <c r="V50" i="19"/>
  <c r="S214" i="19"/>
  <c r="M171" i="19"/>
  <c r="M128" i="19"/>
  <c r="S128" i="19"/>
  <c r="S42" i="19"/>
  <c r="J85" i="19"/>
  <c r="P214" i="19"/>
  <c r="S85" i="19"/>
  <c r="V214" i="19"/>
  <c r="V171" i="19"/>
  <c r="P171" i="19"/>
  <c r="S171" i="19"/>
  <c r="P85" i="19"/>
  <c r="M42" i="19"/>
  <c r="V42" i="19"/>
  <c r="J214" i="19"/>
  <c r="J171" i="19"/>
  <c r="V128" i="19"/>
  <c r="M85" i="19"/>
  <c r="P128" i="19"/>
  <c r="J42" i="19"/>
  <c r="M214" i="19"/>
  <c r="J128" i="19"/>
  <c r="P42" i="19"/>
  <c r="V85" i="19"/>
  <c r="P186" i="19"/>
  <c r="V143" i="19"/>
  <c r="V100" i="19"/>
  <c r="P57" i="19"/>
  <c r="V57" i="19"/>
  <c r="M14" i="19"/>
  <c r="S14" i="19"/>
  <c r="M57" i="19"/>
  <c r="P100" i="19"/>
  <c r="J186" i="19"/>
  <c r="P143" i="19"/>
  <c r="M100" i="19"/>
  <c r="S143" i="19"/>
  <c r="S57" i="19"/>
  <c r="J57" i="19"/>
  <c r="S186" i="19"/>
  <c r="J143" i="19"/>
  <c r="J100" i="19"/>
  <c r="V14" i="19"/>
  <c r="V186" i="19"/>
  <c r="J14" i="19"/>
  <c r="M186" i="19"/>
  <c r="M143" i="19"/>
  <c r="P14" i="19"/>
  <c r="S100" i="19"/>
  <c r="T190" i="19"/>
  <c r="Q190" i="19"/>
  <c r="Q104" i="19"/>
  <c r="Q61" i="19"/>
  <c r="T61" i="19"/>
  <c r="N18" i="19"/>
  <c r="Q18" i="19"/>
  <c r="W147" i="19"/>
  <c r="K147" i="19"/>
  <c r="K190" i="19"/>
  <c r="Q147" i="19"/>
  <c r="T147" i="19"/>
  <c r="T18" i="19"/>
  <c r="W61" i="19"/>
  <c r="W104" i="19"/>
  <c r="N147" i="19"/>
  <c r="T104" i="19"/>
  <c r="N190" i="19"/>
  <c r="K61" i="19"/>
  <c r="N61" i="19"/>
  <c r="W190" i="19"/>
  <c r="K104" i="19"/>
  <c r="N104" i="19"/>
  <c r="K18" i="19"/>
  <c r="W18" i="19"/>
  <c r="AF125" i="1"/>
  <c r="M218" i="19"/>
  <c r="J175" i="19"/>
  <c r="J132" i="19"/>
  <c r="P89" i="19"/>
  <c r="V46" i="19"/>
  <c r="M46" i="19"/>
  <c r="S218" i="19"/>
  <c r="P175" i="19"/>
  <c r="M132" i="19"/>
  <c r="M175" i="19"/>
  <c r="S46" i="19"/>
  <c r="J46" i="19"/>
  <c r="V218" i="19"/>
  <c r="P218" i="19"/>
  <c r="S175" i="19"/>
  <c r="M89" i="19"/>
  <c r="P132" i="19"/>
  <c r="S89" i="19"/>
  <c r="J89" i="19"/>
  <c r="J218" i="19"/>
  <c r="V175" i="19"/>
  <c r="V132" i="19"/>
  <c r="P46" i="19"/>
  <c r="V89" i="19"/>
  <c r="S132" i="19"/>
  <c r="J200" i="19"/>
  <c r="S157" i="19"/>
  <c r="S114" i="19"/>
  <c r="J157" i="19"/>
  <c r="J28" i="19"/>
  <c r="S28" i="19"/>
  <c r="P157" i="19"/>
  <c r="J71" i="19"/>
  <c r="V28" i="19"/>
  <c r="M200" i="19"/>
  <c r="M157" i="19"/>
  <c r="V114" i="19"/>
  <c r="V71" i="19"/>
  <c r="M28" i="19"/>
  <c r="M71" i="19"/>
  <c r="P200" i="19"/>
  <c r="P114" i="19"/>
  <c r="S71" i="19"/>
  <c r="P71" i="19"/>
  <c r="P28" i="19"/>
  <c r="S200" i="19"/>
  <c r="V200" i="19"/>
  <c r="V157" i="19"/>
  <c r="M114" i="19"/>
  <c r="J114" i="19"/>
  <c r="M193" i="19"/>
  <c r="P150" i="19"/>
  <c r="P107" i="19"/>
  <c r="S21" i="19"/>
  <c r="M64" i="19"/>
  <c r="M21" i="19"/>
  <c r="P193" i="19"/>
  <c r="S64" i="19"/>
  <c r="J64" i="19"/>
  <c r="S193" i="19"/>
  <c r="J193" i="19"/>
  <c r="J150" i="19"/>
  <c r="P64" i="19"/>
  <c r="S107" i="19"/>
  <c r="J21" i="19"/>
  <c r="P21" i="19"/>
  <c r="V193" i="19"/>
  <c r="S150" i="19"/>
  <c r="V150" i="19"/>
  <c r="V107" i="19"/>
  <c r="V21" i="19"/>
  <c r="J107" i="19"/>
  <c r="M150" i="19"/>
  <c r="M107" i="19"/>
  <c r="V64" i="19"/>
  <c r="M201" i="19"/>
  <c r="M158" i="19"/>
  <c r="P115" i="19"/>
  <c r="J115" i="19"/>
  <c r="S115" i="19"/>
  <c r="V115" i="19"/>
  <c r="M29" i="19"/>
  <c r="J201" i="19"/>
  <c r="V158" i="19"/>
  <c r="S29" i="19"/>
  <c r="J72" i="19"/>
  <c r="J29" i="19"/>
  <c r="S201" i="19"/>
  <c r="V201" i="19"/>
  <c r="J158" i="19"/>
  <c r="S158" i="19"/>
  <c r="V72" i="19"/>
  <c r="P201" i="19"/>
  <c r="P158" i="19"/>
  <c r="P72" i="19"/>
  <c r="S72" i="19"/>
  <c r="M72" i="19"/>
  <c r="V29" i="19"/>
  <c r="P29" i="19"/>
  <c r="M115" i="19"/>
  <c r="V194" i="19"/>
  <c r="M151" i="19"/>
  <c r="S108" i="19"/>
  <c r="V65" i="19"/>
  <c r="J108" i="19"/>
  <c r="J65" i="19"/>
  <c r="V151" i="19"/>
  <c r="S65" i="19"/>
  <c r="M108" i="19"/>
  <c r="M22" i="19"/>
  <c r="P194" i="19"/>
  <c r="J194" i="19"/>
  <c r="V108" i="19"/>
  <c r="M65" i="19"/>
  <c r="P22" i="19"/>
  <c r="J22" i="19"/>
  <c r="P108" i="19"/>
  <c r="S194" i="19"/>
  <c r="S151" i="19"/>
  <c r="P151" i="19"/>
  <c r="V22" i="19"/>
  <c r="M194" i="19"/>
  <c r="J151" i="19"/>
  <c r="P65" i="19"/>
  <c r="S22" i="19"/>
  <c r="P211" i="19"/>
  <c r="J168" i="19"/>
  <c r="J125" i="19"/>
  <c r="V39" i="19"/>
  <c r="P82" i="19"/>
  <c r="P125" i="19"/>
  <c r="V211" i="19"/>
  <c r="M211" i="19"/>
  <c r="J82" i="19"/>
  <c r="M39" i="19"/>
  <c r="J211" i="19"/>
  <c r="V168" i="19"/>
  <c r="V125" i="19"/>
  <c r="M82" i="19"/>
  <c r="S82" i="19"/>
  <c r="J39" i="19"/>
  <c r="S211" i="19"/>
  <c r="S168" i="19"/>
  <c r="M168" i="19"/>
  <c r="V82" i="19"/>
  <c r="S39" i="19"/>
  <c r="M125" i="19"/>
  <c r="P168" i="19"/>
  <c r="S125" i="19"/>
  <c r="P39" i="19"/>
  <c r="V183" i="19"/>
  <c r="V140" i="19"/>
  <c r="S97" i="19"/>
  <c r="J97" i="19"/>
  <c r="S54" i="19"/>
  <c r="V11" i="19"/>
  <c r="P97" i="19"/>
  <c r="J140" i="19"/>
  <c r="V54" i="19"/>
  <c r="M54" i="19"/>
  <c r="P11" i="19"/>
  <c r="S11" i="19"/>
  <c r="P54" i="19"/>
  <c r="M183" i="19"/>
  <c r="P183" i="19"/>
  <c r="S140" i="19"/>
  <c r="J54" i="19"/>
  <c r="M11" i="19"/>
  <c r="M97" i="19"/>
  <c r="J183" i="19"/>
  <c r="S183" i="19"/>
  <c r="M140" i="19"/>
  <c r="V97" i="19"/>
  <c r="P140" i="19"/>
  <c r="J11" i="19"/>
  <c r="P187" i="19"/>
  <c r="V187" i="19"/>
  <c r="J58" i="19"/>
  <c r="M144" i="19"/>
  <c r="M101" i="19"/>
  <c r="J15" i="19"/>
  <c r="J187" i="19"/>
  <c r="S101" i="19"/>
  <c r="J101" i="19"/>
  <c r="P58" i="19"/>
  <c r="S187" i="19"/>
  <c r="J144" i="19"/>
  <c r="V58" i="19"/>
  <c r="M58" i="19"/>
  <c r="M15" i="19"/>
  <c r="V15" i="19"/>
  <c r="M187" i="19"/>
  <c r="S144" i="19"/>
  <c r="P144" i="19"/>
  <c r="V101" i="19"/>
  <c r="P101" i="19"/>
  <c r="S15" i="19"/>
  <c r="S58" i="19"/>
  <c r="V144" i="19"/>
  <c r="P15" i="19"/>
  <c r="J181" i="19"/>
  <c r="M181" i="19"/>
  <c r="P52" i="19"/>
  <c r="J138" i="19"/>
  <c r="S95" i="19"/>
  <c r="M52" i="19"/>
  <c r="M138" i="19"/>
  <c r="J9" i="19"/>
  <c r="P138" i="19"/>
  <c r="V138" i="19"/>
  <c r="S9" i="19"/>
  <c r="J95" i="19"/>
  <c r="P9" i="19"/>
  <c r="V52" i="19"/>
  <c r="S181" i="19"/>
  <c r="P181" i="19"/>
  <c r="S138" i="19"/>
  <c r="P95" i="19"/>
  <c r="J52" i="19"/>
  <c r="M9" i="19"/>
  <c r="V9" i="19"/>
  <c r="V181" i="19"/>
  <c r="M95" i="19"/>
  <c r="S52" i="19"/>
  <c r="V95" i="19"/>
  <c r="J197" i="19"/>
  <c r="P154" i="19"/>
  <c r="P111" i="19"/>
  <c r="S25" i="19"/>
  <c r="J111" i="19"/>
  <c r="V25" i="19"/>
  <c r="M111" i="19"/>
  <c r="J154" i="19"/>
  <c r="V68" i="19"/>
  <c r="P25" i="19"/>
  <c r="M197" i="19"/>
  <c r="V111" i="19"/>
  <c r="M68" i="19"/>
  <c r="M154" i="19"/>
  <c r="V154" i="19"/>
  <c r="S68" i="19"/>
  <c r="M25" i="19"/>
  <c r="J68" i="19"/>
  <c r="S197" i="19"/>
  <c r="S154" i="19"/>
  <c r="V197" i="19"/>
  <c r="S111" i="19"/>
  <c r="J25" i="19"/>
  <c r="P197" i="19"/>
  <c r="P68" i="19"/>
  <c r="M208" i="19"/>
  <c r="P122" i="19"/>
  <c r="J208" i="19"/>
  <c r="V165" i="19"/>
  <c r="M36" i="19"/>
  <c r="S36" i="19"/>
  <c r="P208" i="19"/>
  <c r="P165" i="19"/>
  <c r="S122" i="19"/>
  <c r="V122" i="19"/>
  <c r="J36" i="19"/>
  <c r="M122" i="19"/>
  <c r="J122" i="19"/>
  <c r="S208" i="19"/>
  <c r="S165" i="19"/>
  <c r="S79" i="19"/>
  <c r="V79" i="19"/>
  <c r="M165" i="19"/>
  <c r="M79" i="19"/>
  <c r="V208" i="19"/>
  <c r="J165" i="19"/>
  <c r="V36" i="19"/>
  <c r="J79" i="19"/>
  <c r="P79" i="19"/>
  <c r="P36" i="19"/>
  <c r="M217" i="19"/>
  <c r="M174" i="19"/>
  <c r="M131" i="19"/>
  <c r="P88" i="19"/>
  <c r="V45" i="19"/>
  <c r="J88" i="19"/>
  <c r="M45" i="19"/>
  <c r="S217" i="19"/>
  <c r="V217" i="19"/>
  <c r="S131" i="19"/>
  <c r="P174" i="19"/>
  <c r="V88" i="19"/>
  <c r="J217" i="19"/>
  <c r="S174" i="19"/>
  <c r="V131" i="19"/>
  <c r="S88" i="19"/>
  <c r="J131" i="19"/>
  <c r="P45" i="19"/>
  <c r="P217" i="19"/>
  <c r="J174" i="19"/>
  <c r="V174" i="19"/>
  <c r="S45" i="19"/>
  <c r="M88" i="19"/>
  <c r="J45" i="19"/>
  <c r="P131" i="19"/>
  <c r="J196" i="19"/>
  <c r="P110" i="19"/>
  <c r="S67" i="19"/>
  <c r="J67" i="19"/>
  <c r="P196" i="19"/>
  <c r="J153" i="19"/>
  <c r="V153" i="19"/>
  <c r="P153" i="19"/>
  <c r="M153" i="19"/>
  <c r="V24" i="19"/>
  <c r="V196" i="19"/>
  <c r="M67" i="19"/>
  <c r="V110" i="19"/>
  <c r="S196" i="19"/>
  <c r="S153" i="19"/>
  <c r="S110" i="19"/>
  <c r="J110" i="19"/>
  <c r="P67" i="19"/>
  <c r="S24" i="19"/>
  <c r="P24" i="19"/>
  <c r="M196" i="19"/>
  <c r="M110" i="19"/>
  <c r="V67" i="19"/>
  <c r="J24" i="19"/>
  <c r="M24" i="19"/>
  <c r="V184" i="19"/>
  <c r="S141" i="19"/>
  <c r="S55" i="19"/>
  <c r="S98" i="19"/>
  <c r="M55" i="19"/>
  <c r="J98" i="19"/>
  <c r="P12" i="19"/>
  <c r="P184" i="19"/>
  <c r="P55" i="19"/>
  <c r="S184" i="19"/>
  <c r="P98" i="19"/>
  <c r="M141" i="19"/>
  <c r="M98" i="19"/>
  <c r="V141" i="19"/>
  <c r="V98" i="19"/>
  <c r="J184" i="19"/>
  <c r="P141" i="19"/>
  <c r="V12" i="19"/>
  <c r="V55" i="19"/>
  <c r="S12" i="19"/>
  <c r="M12" i="19"/>
  <c r="J141" i="19"/>
  <c r="M184" i="19"/>
  <c r="J55" i="19"/>
  <c r="J12" i="19"/>
  <c r="S219" i="19"/>
  <c r="P219" i="19"/>
  <c r="J176" i="19"/>
  <c r="J133" i="19"/>
  <c r="M133" i="19"/>
  <c r="J47" i="19"/>
  <c r="P90" i="19"/>
  <c r="J219" i="19"/>
  <c r="M176" i="19"/>
  <c r="M47" i="19"/>
  <c r="P176" i="19"/>
  <c r="P47" i="19"/>
  <c r="V219" i="19"/>
  <c r="S176" i="19"/>
  <c r="S133" i="19"/>
  <c r="P133" i="19"/>
  <c r="M90" i="19"/>
  <c r="V47" i="19"/>
  <c r="V176" i="19"/>
  <c r="V90" i="19"/>
  <c r="S90" i="19"/>
  <c r="M219" i="19"/>
  <c r="V133" i="19"/>
  <c r="J90" i="19"/>
  <c r="S47" i="19"/>
  <c r="V202" i="19"/>
  <c r="P202" i="19"/>
  <c r="V116" i="19"/>
  <c r="S159" i="19"/>
  <c r="P73" i="19"/>
  <c r="S30" i="19"/>
  <c r="J30" i="19"/>
  <c r="M202" i="19"/>
  <c r="J159" i="19"/>
  <c r="M73" i="19"/>
  <c r="P30" i="19"/>
  <c r="S202" i="19"/>
  <c r="M159" i="19"/>
  <c r="M116" i="19"/>
  <c r="S116" i="19"/>
  <c r="V73" i="19"/>
  <c r="V30" i="19"/>
  <c r="J202" i="19"/>
  <c r="V159" i="19"/>
  <c r="J116" i="19"/>
  <c r="P116" i="19"/>
  <c r="S73" i="19"/>
  <c r="M30" i="19"/>
  <c r="P159" i="19"/>
  <c r="J73" i="19"/>
  <c r="M209" i="19"/>
  <c r="S209" i="19"/>
  <c r="M123" i="19"/>
  <c r="J123" i="19"/>
  <c r="V37" i="19"/>
  <c r="S123" i="19"/>
  <c r="V80" i="19"/>
  <c r="S80" i="19"/>
  <c r="P209" i="19"/>
  <c r="M166" i="19"/>
  <c r="J166" i="19"/>
  <c r="P80" i="19"/>
  <c r="V123" i="19"/>
  <c r="J37" i="19"/>
  <c r="V209" i="19"/>
  <c r="P166" i="19"/>
  <c r="P123" i="19"/>
  <c r="S37" i="19"/>
  <c r="J80" i="19"/>
  <c r="M37" i="19"/>
  <c r="J209" i="19"/>
  <c r="S166" i="19"/>
  <c r="V166" i="19"/>
  <c r="P37" i="19"/>
  <c r="M80" i="19"/>
  <c r="V203" i="19"/>
  <c r="S160" i="19"/>
  <c r="S117" i="19"/>
  <c r="J74" i="19"/>
  <c r="M31" i="19"/>
  <c r="S74" i="19"/>
  <c r="V160" i="19"/>
  <c r="M74" i="19"/>
  <c r="S31" i="19"/>
  <c r="P117" i="19"/>
  <c r="S203" i="19"/>
  <c r="M160" i="19"/>
  <c r="V31" i="19"/>
  <c r="P160" i="19"/>
  <c r="J203" i="19"/>
  <c r="V117" i="19"/>
  <c r="M117" i="19"/>
  <c r="P203" i="19"/>
  <c r="J160" i="19"/>
  <c r="J117" i="19"/>
  <c r="P31" i="19"/>
  <c r="P74" i="19"/>
  <c r="M203" i="19"/>
  <c r="V74" i="19"/>
  <c r="J31" i="19"/>
  <c r="P204" i="19"/>
  <c r="P161" i="19"/>
  <c r="V204" i="19"/>
  <c r="M118" i="19"/>
  <c r="V75" i="19"/>
  <c r="M75" i="19"/>
  <c r="P32" i="19"/>
  <c r="V161" i="19"/>
  <c r="P75" i="19"/>
  <c r="M204" i="19"/>
  <c r="V118" i="19"/>
  <c r="S204" i="19"/>
  <c r="S161" i="19"/>
  <c r="M161" i="19"/>
  <c r="S75" i="19"/>
  <c r="J75" i="19"/>
  <c r="S32" i="19"/>
  <c r="J204" i="19"/>
  <c r="S118" i="19"/>
  <c r="V32" i="19"/>
  <c r="M32" i="19"/>
  <c r="P118" i="19"/>
  <c r="J161" i="19"/>
  <c r="J118" i="19"/>
  <c r="J32" i="19"/>
  <c r="V192" i="19"/>
  <c r="P149" i="19"/>
  <c r="S106" i="19"/>
  <c r="P106" i="19"/>
  <c r="M106" i="19"/>
  <c r="P63" i="19"/>
  <c r="M63" i="19"/>
  <c r="P192" i="19"/>
  <c r="M192" i="19"/>
  <c r="S63" i="19"/>
  <c r="V63" i="19"/>
  <c r="P20" i="19"/>
  <c r="S192" i="19"/>
  <c r="J149" i="19"/>
  <c r="J63" i="19"/>
  <c r="M20" i="19"/>
  <c r="M149" i="19"/>
  <c r="J192" i="19"/>
  <c r="S149" i="19"/>
  <c r="V106" i="19"/>
  <c r="J106" i="19"/>
  <c r="J20" i="19"/>
  <c r="S20" i="19"/>
  <c r="V149" i="19"/>
  <c r="V20" i="19"/>
  <c r="K189" i="19"/>
  <c r="T146" i="19"/>
  <c r="Q189" i="19"/>
  <c r="W60" i="19"/>
  <c r="K17" i="19"/>
  <c r="N146" i="19"/>
  <c r="T189" i="19"/>
  <c r="W146" i="19"/>
  <c r="Q103" i="19"/>
  <c r="N103" i="19"/>
  <c r="Q60" i="19"/>
  <c r="N189" i="19"/>
  <c r="T60" i="19"/>
  <c r="N60" i="19"/>
  <c r="W189" i="19"/>
  <c r="T103" i="19"/>
  <c r="W17" i="19"/>
  <c r="N17" i="19"/>
  <c r="Q17" i="19"/>
  <c r="K60" i="19"/>
  <c r="K146" i="19"/>
  <c r="W103" i="19"/>
  <c r="K103" i="19"/>
  <c r="Q146" i="19"/>
  <c r="T17" i="19"/>
  <c r="M220" i="19"/>
  <c r="J177" i="19"/>
  <c r="V48" i="19"/>
  <c r="S134" i="19"/>
  <c r="S177" i="19"/>
  <c r="P48" i="19"/>
  <c r="S220" i="19"/>
  <c r="V91" i="19"/>
  <c r="M91" i="19"/>
  <c r="V220" i="19"/>
  <c r="S91" i="19"/>
  <c r="J48" i="19"/>
  <c r="P220" i="19"/>
  <c r="M177" i="19"/>
  <c r="V134" i="19"/>
  <c r="V177" i="19"/>
  <c r="P91" i="19"/>
  <c r="M134" i="19"/>
  <c r="J134" i="19"/>
  <c r="P177" i="19"/>
  <c r="P134" i="19"/>
  <c r="S48" i="19"/>
  <c r="J220" i="19"/>
  <c r="J91" i="19"/>
  <c r="M48" i="19"/>
  <c r="V199" i="19"/>
  <c r="S156" i="19"/>
  <c r="M156" i="19"/>
  <c r="M113" i="19"/>
  <c r="M70" i="19"/>
  <c r="P27" i="19"/>
  <c r="P199" i="19"/>
  <c r="J113" i="19"/>
  <c r="M27" i="19"/>
  <c r="J199" i="19"/>
  <c r="V156" i="19"/>
  <c r="V113" i="19"/>
  <c r="V70" i="19"/>
  <c r="P70" i="19"/>
  <c r="S27" i="19"/>
  <c r="J156" i="19"/>
  <c r="J70" i="19"/>
  <c r="V27" i="19"/>
  <c r="S199" i="19"/>
  <c r="M199" i="19"/>
  <c r="S113" i="19"/>
  <c r="P156" i="19"/>
  <c r="P113" i="19"/>
  <c r="S70" i="19"/>
  <c r="J27" i="19"/>
  <c r="P213" i="19"/>
  <c r="M170" i="19"/>
  <c r="P127" i="19"/>
  <c r="S41" i="19"/>
  <c r="V41" i="19"/>
  <c r="J41" i="19"/>
  <c r="J127" i="19"/>
  <c r="J213" i="19"/>
  <c r="M127" i="19"/>
  <c r="V127" i="19"/>
  <c r="S127" i="19"/>
  <c r="V84" i="19"/>
  <c r="V170" i="19"/>
  <c r="S84" i="19"/>
  <c r="P41" i="19"/>
  <c r="S213" i="19"/>
  <c r="P170" i="19"/>
  <c r="J170" i="19"/>
  <c r="S170" i="19"/>
  <c r="J84" i="19"/>
  <c r="M41" i="19"/>
  <c r="M213" i="19"/>
  <c r="V213" i="19"/>
  <c r="P84" i="19"/>
  <c r="M84" i="19"/>
  <c r="V185" i="19"/>
  <c r="J142" i="19"/>
  <c r="P56" i="19"/>
  <c r="S56" i="19"/>
  <c r="M56" i="19"/>
  <c r="P13" i="19"/>
  <c r="J185" i="19"/>
  <c r="P185" i="19"/>
  <c r="V99" i="19"/>
  <c r="J13" i="19"/>
  <c r="M13" i="19"/>
  <c r="S185" i="19"/>
  <c r="M142" i="19"/>
  <c r="S142" i="19"/>
  <c r="J99" i="19"/>
  <c r="V142" i="19"/>
  <c r="M99" i="19"/>
  <c r="S99" i="19"/>
  <c r="V13" i="19"/>
  <c r="S13" i="19"/>
  <c r="P142" i="19"/>
  <c r="V56" i="19"/>
  <c r="J56" i="19"/>
  <c r="M185" i="19"/>
  <c r="P99" i="19"/>
  <c r="S215" i="19"/>
  <c r="M215" i="19"/>
  <c r="M172" i="19"/>
  <c r="P172" i="19"/>
  <c r="M129" i="19"/>
  <c r="V43" i="19"/>
  <c r="J43" i="19"/>
  <c r="V172" i="19"/>
  <c r="J86" i="19"/>
  <c r="P129" i="19"/>
  <c r="P215" i="19"/>
  <c r="J172" i="19"/>
  <c r="J129" i="19"/>
  <c r="M86" i="19"/>
  <c r="P86" i="19"/>
  <c r="S43" i="19"/>
  <c r="V215" i="19"/>
  <c r="S172" i="19"/>
  <c r="S129" i="19"/>
  <c r="V86" i="19"/>
  <c r="S86" i="19"/>
  <c r="P43" i="19"/>
  <c r="J215" i="19"/>
  <c r="V129" i="19"/>
  <c r="M43" i="19"/>
  <c r="P188" i="19"/>
  <c r="J145" i="19"/>
  <c r="S59" i="19"/>
  <c r="V59" i="19"/>
  <c r="P59" i="19"/>
  <c r="S16" i="19"/>
  <c r="M188" i="19"/>
  <c r="J59" i="19"/>
  <c r="M16" i="19"/>
  <c r="S188" i="19"/>
  <c r="V145" i="19"/>
  <c r="P16" i="19"/>
  <c r="S145" i="19"/>
  <c r="S102" i="19"/>
  <c r="V102" i="19"/>
  <c r="P145" i="19"/>
  <c r="V16" i="19"/>
  <c r="J102" i="19"/>
  <c r="V188" i="19"/>
  <c r="M145" i="19"/>
  <c r="J16" i="19"/>
  <c r="M59" i="19"/>
  <c r="J188" i="19"/>
  <c r="P102" i="19"/>
  <c r="M102" i="19"/>
  <c r="V180" i="19"/>
  <c r="P180" i="19"/>
  <c r="J137" i="19"/>
  <c r="V8" i="19"/>
  <c r="J8" i="19"/>
  <c r="M8" i="19"/>
  <c r="M94" i="19"/>
  <c r="J180" i="19"/>
  <c r="S137" i="19"/>
  <c r="S94" i="19"/>
  <c r="V94" i="19"/>
  <c r="J94" i="19"/>
  <c r="V51" i="19"/>
  <c r="M51" i="19"/>
  <c r="P137" i="19"/>
  <c r="S51" i="19"/>
  <c r="J51" i="19"/>
  <c r="P8" i="19"/>
  <c r="M137" i="19"/>
  <c r="M180" i="19"/>
  <c r="V137" i="19"/>
  <c r="P94" i="19"/>
  <c r="P51" i="19"/>
  <c r="S180" i="19"/>
  <c r="S8" i="19"/>
  <c r="M198" i="19"/>
  <c r="S198" i="19"/>
  <c r="P155" i="19"/>
  <c r="M69" i="19"/>
  <c r="S26" i="19"/>
  <c r="S155" i="19"/>
  <c r="S112" i="19"/>
  <c r="J155" i="19"/>
  <c r="J69" i="19"/>
  <c r="V198" i="19"/>
  <c r="V155" i="19"/>
  <c r="V112" i="19"/>
  <c r="P69" i="19"/>
  <c r="P26" i="19"/>
  <c r="S69" i="19"/>
  <c r="P198" i="19"/>
  <c r="J112" i="19"/>
  <c r="P112" i="19"/>
  <c r="V26" i="19"/>
  <c r="M26" i="19"/>
  <c r="J198" i="19"/>
  <c r="M155" i="19"/>
  <c r="M112" i="19"/>
  <c r="V69" i="19"/>
  <c r="J26" i="19"/>
  <c r="AF101" i="1"/>
  <c r="AF32" i="1"/>
  <c r="AF62" i="1"/>
  <c r="AF20" i="1"/>
  <c r="AF65" i="1"/>
  <c r="AF42" i="1"/>
  <c r="AE7" i="1"/>
  <c r="AD7" i="1" s="1"/>
  <c r="AE8" i="1"/>
  <c r="AD8" i="1" s="1"/>
  <c r="AF119" i="1"/>
  <c r="AF17" i="1"/>
  <c r="AF68" i="1"/>
  <c r="AF29" i="1"/>
  <c r="AF107" i="1"/>
  <c r="AF56" i="1"/>
  <c r="AF128" i="1"/>
  <c r="AF71" i="1"/>
  <c r="AF50" i="1"/>
  <c r="AF11" i="1"/>
  <c r="AF83" i="1"/>
  <c r="AF95" i="1"/>
  <c r="AF26" i="1"/>
  <c r="AF35" i="1"/>
  <c r="AF98" i="1"/>
  <c r="AF39" i="1"/>
  <c r="AF59" i="1"/>
  <c r="AF122" i="1"/>
  <c r="AF110" i="1"/>
  <c r="AE92" i="1"/>
  <c r="AD92" i="1" s="1"/>
  <c r="AE86" i="1"/>
  <c r="J7" i="19"/>
  <c r="AF10" i="1"/>
  <c r="AF116" i="1"/>
  <c r="AF47" i="1"/>
  <c r="AF23" i="1"/>
  <c r="AF104" i="1"/>
  <c r="AF77" i="1"/>
  <c r="AF14" i="1"/>
  <c r="AF131" i="1"/>
  <c r="AF113" i="1"/>
  <c r="AF74" i="1"/>
  <c r="AF53" i="1"/>
  <c r="AF80" i="1"/>
  <c r="M207" i="19" l="1"/>
  <c r="J164" i="19"/>
  <c r="J121" i="19"/>
  <c r="M164" i="19"/>
  <c r="M35" i="19"/>
  <c r="S78" i="19"/>
  <c r="P207" i="19"/>
  <c r="P121" i="19"/>
  <c r="M121" i="19"/>
  <c r="S35" i="19"/>
  <c r="V207" i="19"/>
  <c r="P164" i="19"/>
  <c r="M78" i="19"/>
  <c r="V164" i="19"/>
  <c r="V121" i="19"/>
  <c r="P78" i="19"/>
  <c r="V35" i="19"/>
  <c r="S207" i="19"/>
  <c r="S121" i="19"/>
  <c r="J35" i="19"/>
  <c r="S164" i="19"/>
  <c r="V78" i="19"/>
  <c r="P35" i="19"/>
  <c r="J207" i="19"/>
  <c r="J78" i="19"/>
  <c r="N178" i="19"/>
  <c r="T178" i="19"/>
  <c r="K178" i="19"/>
  <c r="W6" i="19"/>
  <c r="T92" i="19"/>
  <c r="T6" i="19"/>
  <c r="W49" i="19"/>
  <c r="K135" i="19"/>
  <c r="T49" i="19"/>
  <c r="W92" i="19"/>
  <c r="N92" i="19"/>
  <c r="K92" i="19"/>
  <c r="W135" i="19"/>
  <c r="N135" i="19"/>
  <c r="N6" i="19"/>
  <c r="Q92" i="19"/>
  <c r="Q135" i="19"/>
  <c r="Q178" i="19"/>
  <c r="K49" i="19"/>
  <c r="Q49" i="19"/>
  <c r="T135" i="19"/>
  <c r="N49" i="19"/>
  <c r="Q6" i="19"/>
  <c r="W178" i="19"/>
  <c r="S135" i="19"/>
  <c r="J135" i="19"/>
  <c r="V135" i="19"/>
  <c r="P49" i="19"/>
  <c r="P135" i="19"/>
  <c r="J49" i="19"/>
  <c r="J178" i="19"/>
  <c r="V6" i="19"/>
  <c r="M135" i="19"/>
  <c r="P6" i="19"/>
  <c r="V49" i="19"/>
  <c r="P92" i="19"/>
  <c r="M49" i="19"/>
  <c r="S49" i="19"/>
  <c r="M178" i="19"/>
  <c r="V92" i="19"/>
  <c r="S178" i="19"/>
  <c r="M92" i="19"/>
  <c r="P178" i="19"/>
  <c r="J92" i="19"/>
  <c r="S6" i="19"/>
  <c r="V178" i="19"/>
  <c r="M6" i="19"/>
  <c r="S92" i="19"/>
  <c r="J6" i="19"/>
  <c r="AF7" i="1"/>
  <c r="K6" i="19"/>
  <c r="AF8" i="1"/>
  <c r="AD86" i="1"/>
  <c r="AE89" i="1"/>
  <c r="AD89" i="1" s="1"/>
  <c r="AF92" i="1"/>
  <c r="S205" i="19" l="1"/>
  <c r="P162" i="19"/>
  <c r="V119" i="19"/>
  <c r="S119" i="19"/>
  <c r="J119" i="19"/>
  <c r="M76" i="19"/>
  <c r="J205" i="19"/>
  <c r="M119" i="19"/>
  <c r="P76" i="19"/>
  <c r="S76" i="19"/>
  <c r="J76" i="19"/>
  <c r="P33" i="19"/>
  <c r="M205" i="19"/>
  <c r="M162" i="19"/>
  <c r="V162" i="19"/>
  <c r="S33" i="19"/>
  <c r="V76" i="19"/>
  <c r="V33" i="19"/>
  <c r="S162" i="19"/>
  <c r="P205" i="19"/>
  <c r="V205" i="19"/>
  <c r="P119" i="19"/>
  <c r="J162" i="19"/>
  <c r="J33" i="19"/>
  <c r="M33" i="19"/>
  <c r="M206" i="19"/>
  <c r="S206" i="19"/>
  <c r="J120" i="19"/>
  <c r="P77" i="19"/>
  <c r="S77" i="19"/>
  <c r="M34" i="19"/>
  <c r="P120" i="19"/>
  <c r="P206" i="19"/>
  <c r="M163" i="19"/>
  <c r="M120" i="19"/>
  <c r="J77" i="19"/>
  <c r="V34" i="19"/>
  <c r="J34" i="19"/>
  <c r="V206" i="19"/>
  <c r="V163" i="19"/>
  <c r="S163" i="19"/>
  <c r="M77" i="19"/>
  <c r="S34" i="19"/>
  <c r="V77" i="19"/>
  <c r="S120" i="19"/>
  <c r="J206" i="19"/>
  <c r="J163" i="19"/>
  <c r="V120" i="19"/>
  <c r="P163" i="19"/>
  <c r="P34" i="19"/>
  <c r="AF89" i="1"/>
  <c r="AF86" i="1"/>
  <c r="A50" i="1"/>
  <c r="AL64" i="18" s="1"/>
  <c r="A53" i="1" l="1"/>
  <c r="AD84" i="18" s="1"/>
  <c r="A56" i="1" l="1"/>
  <c r="AF66" i="18" s="1"/>
  <c r="A59" i="1" l="1"/>
  <c r="AR48" i="18" s="1"/>
  <c r="A62" i="1" l="1"/>
  <c r="AT48" i="18" s="1"/>
  <c r="A65" i="1" l="1"/>
  <c r="AL30" i="18" s="1"/>
  <c r="A68" i="1" l="1"/>
  <c r="T50" i="18" s="1"/>
  <c r="A71" i="1" l="1"/>
  <c r="V50" i="18" s="1"/>
  <c r="A74" i="1" l="1"/>
  <c r="X50" i="18" s="1"/>
  <c r="A77" i="1" l="1"/>
  <c r="AJ50" i="18" s="1"/>
  <c r="A80" i="1" l="1"/>
  <c r="R86" i="18" s="1"/>
  <c r="A83" i="1" l="1"/>
  <c r="AN34" i="18" s="1"/>
  <c r="A86" i="1" l="1"/>
  <c r="L70" i="18" s="1"/>
  <c r="A89" i="1" l="1"/>
  <c r="X70" i="18" s="1"/>
  <c r="A92" i="1" l="1"/>
  <c r="AJ70" i="18" s="1"/>
  <c r="A95" i="1" l="1"/>
  <c r="AV52" i="18" s="1"/>
  <c r="A98" i="1" l="1"/>
  <c r="AD72" i="18" s="1"/>
  <c r="A101" i="1" l="1"/>
  <c r="AF72" i="18" s="1"/>
  <c r="A104" i="1" l="1"/>
  <c r="AH54" i="18" s="1"/>
  <c r="A107" i="1" l="1"/>
  <c r="AJ54" i="18" s="1"/>
  <c r="A110" i="1" l="1"/>
  <c r="AV54" i="18" s="1"/>
  <c r="A113" i="1" l="1"/>
  <c r="AD38" i="18" s="1"/>
  <c r="A116" i="1" l="1"/>
  <c r="AF56" i="18" s="1"/>
  <c r="A119" i="1" l="1"/>
  <c r="AR56" i="18" s="1"/>
  <c r="A122" i="1" l="1"/>
  <c r="A125" i="1" l="1"/>
  <c r="AT56" i="18"/>
  <c r="AL92" i="18" l="1"/>
  <c r="AN76" i="18" l="1"/>
  <c r="A131" i="1"/>
  <c r="AF76" i="18" l="1"/>
  <c r="A134" i="1"/>
</calcChain>
</file>

<file path=xl/sharedStrings.xml><?xml version="1.0" encoding="utf-8"?>
<sst xmlns="http://schemas.openxmlformats.org/spreadsheetml/2006/main" count="1819" uniqueCount="745">
  <si>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</si>
  <si>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</si>
  <si>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</si>
  <si>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</si>
  <si>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</si>
  <si>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</si>
  <si>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</si>
  <si>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</si>
  <si>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</si>
  <si>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</si>
  <si>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</si>
  <si>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</si>
  <si>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</si>
  <si>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</si>
  <si>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</si>
  <si>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</si>
  <si>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</si>
  <si>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</si>
  <si>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</si>
  <si>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</si>
  <si>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</si>
  <si>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</si>
  <si>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</si>
  <si>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</si>
  <si>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</si>
  <si>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</si>
  <si>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</si>
  <si>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</si>
  <si>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</si>
  <si>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</si>
  <si>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</si>
  <si>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</si>
  <si>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</si>
  <si>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</si>
  <si>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</si>
  <si>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</si>
  <si>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</si>
  <si>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</si>
  <si>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</si>
  <si>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</si>
  <si>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</si>
  <si>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</si>
  <si>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</si>
  <si>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</si>
  <si>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</si>
  <si>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</si>
  <si>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</si>
  <si>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</si>
  <si>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</si>
  <si>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</si>
  <si>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</si>
  <si>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</si>
  <si>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</si>
  <si>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</si>
  <si>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</si>
  <si>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</si>
  <si>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</si>
  <si>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</si>
  <si>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</si>
  <si>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</si>
  <si>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</si>
  <si>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</si>
  <si>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</si>
  <si>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</si>
  <si>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</si>
  <si>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</si>
  <si>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</si>
  <si>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</si>
  <si>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</si>
  <si>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</si>
  <si>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</si>
  <si>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</si>
  <si>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</si>
  <si>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</si>
  <si>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</si>
  <si>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</si>
  <si>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</si>
  <si>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</si>
  <si>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</si>
  <si>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</si>
  <si>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</si>
  <si>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</si>
  <si>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</si>
  <si>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</si>
  <si>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</si>
  <si>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</si>
  <si>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</si>
  <si>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</si>
  <si>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</si>
  <si>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</si>
  <si>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</si>
  <si>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</si>
  <si>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</si>
  <si>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</si>
  <si>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</si>
  <si>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</si>
  <si>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</si>
  <si>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</si>
  <si>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</si>
  <si>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</si>
  <si>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</si>
  <si>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</si>
  <si>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</si>
  <si>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</si>
  <si>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</si>
  <si>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</si>
  <si>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</si>
  <si>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</si>
  <si>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</si>
  <si>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</si>
  <si>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</si>
  <si>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</si>
  <si>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</si>
  <si>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</si>
  <si>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Fraude Externo</t>
  </si>
  <si>
    <t>Fraude Interno</t>
  </si>
  <si>
    <t>Relaciones Laborales</t>
  </si>
  <si>
    <t>Usuarios, productos y practicas , organizacionales</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</si>
  <si>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</si>
  <si>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</si>
  <si>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</si>
  <si>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</si>
  <si>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</si>
  <si>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</si>
  <si>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</si>
  <si>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</si>
  <si>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</si>
  <si>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</si>
  <si>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</si>
  <si>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</si>
  <si>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t>
  </si>
  <si>
    <t>✔</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</si>
  <si>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</si>
  <si>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</si>
  <si>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</si>
  <si>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</si>
  <si>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</si>
  <si>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</si>
  <si>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</si>
  <si>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</si>
  <si>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</si>
  <si>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</si>
  <si>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</si>
  <si>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</si>
  <si>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</si>
  <si>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</si>
  <si>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</si>
  <si>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</si>
  <si>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</si>
  <si>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</si>
  <si>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</si>
  <si>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</si>
  <si>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</si>
  <si>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</si>
  <si>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</si>
  <si>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</si>
  <si>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</si>
  <si>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</si>
  <si>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</si>
  <si>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</si>
  <si>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</si>
  <si>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</si>
  <si>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</si>
  <si>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</si>
  <si>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</si>
  <si>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</si>
  <si>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</si>
  <si>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</si>
  <si>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</si>
  <si>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</si>
  <si>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</si>
  <si>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</si>
  <si>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</si>
  <si>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</si>
  <si>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</si>
  <si>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</si>
  <si>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</si>
  <si>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</si>
  <si>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</si>
  <si>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</si>
  <si>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</si>
  <si>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</si>
  <si>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</si>
  <si>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</si>
  <si>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</si>
  <si>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</si>
  <si>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</si>
  <si>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</si>
  <si>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Proceso </t>
  </si>
  <si>
    <t xml:space="preserve">Objetivo </t>
  </si>
  <si>
    <t>Acción de tratamiento</t>
  </si>
  <si>
    <t>Fecha Inicio</t>
  </si>
  <si>
    <t>Fecha fin</t>
  </si>
  <si>
    <t>Trimestral</t>
  </si>
  <si>
    <t>Entrega de información incompleta por parte de los procesos.</t>
  </si>
  <si>
    <t>Anual</t>
  </si>
  <si>
    <t>Periodicidad de Seguimiento</t>
  </si>
  <si>
    <t>Semestral</t>
  </si>
  <si>
    <t>Desconocimiento en el adecuado manejo de la información confidencial.</t>
  </si>
  <si>
    <t>Retrasos en la formulación de instrumentos de planeamiento.</t>
  </si>
  <si>
    <t>Posibilidad de afectación reputacional por retrasos en la formulación de instrumentos de planeamiento debido a dificultades en la contratación de estudios técnicos, demora en la emisión de respuestas o conceptos por parte de las entidades distritales.</t>
  </si>
  <si>
    <t xml:space="preserve">Multas, sanciones o demandas
</t>
  </si>
  <si>
    <t xml:space="preserve">
Demoras en la entrega de las obras de urbanismo
</t>
  </si>
  <si>
    <t>Mensual</t>
  </si>
  <si>
    <t>Diario</t>
  </si>
  <si>
    <t>Enero</t>
  </si>
  <si>
    <t>Diciembre</t>
  </si>
  <si>
    <t>Gestión Jurídica</t>
  </si>
  <si>
    <t>Soborno.
Intereses particulares.</t>
  </si>
  <si>
    <t>Acuerdos entre apoderados para viciar la defensa judicial durante las etapas del proceso.</t>
  </si>
  <si>
    <t>Gestión Contractual</t>
  </si>
  <si>
    <t>Posibilidad de recibir o solicitar cualquier dádiva o beneficio a nombre propio o de terceros con el fin de adjudicar un proceso de contratación para favorecer a personas o grupos determinados.</t>
  </si>
  <si>
    <t>Gestión de TIC</t>
  </si>
  <si>
    <t>Realizar seguimiento a la contratación de los servicios de mantenimiento preventivo y correctivo del hardware de la Empresa a través del Plan de Adquisiciones.</t>
  </si>
  <si>
    <t>Indisponibilidad de los servicios o infraestructura de TI.</t>
  </si>
  <si>
    <t>Gestión Financiera</t>
  </si>
  <si>
    <t>Evaluación y Seguimiento</t>
  </si>
  <si>
    <t>Inicia con la planificación del Plan Anual de Auditoría basado en riesgos, su ejecución, evaluación, seguimiento de actividades planificadas, elaboración de informes y/o asesoría para la toma de decisiones, evaluación de la gestión del riesgo, finalizando con la implementación de los Planes de Mejoramiento correspondientes a fin de agregar valor y mejora en los procesos y operaciones de la Empresa, proporcionando aseguramiento, análisis basado en riesgos y de manera paralela interactuando con los entes de control conforme la normatividad vigente.</t>
  </si>
  <si>
    <t>Ejecución y Administración de procesos</t>
  </si>
  <si>
    <t>Daños Activos Físicos</t>
  </si>
  <si>
    <t>Fallas Tecnológicas</t>
  </si>
  <si>
    <t>El aplicativo ENTUITY de manera permanente realiza monitoreo web a la infraestructura tecnológica compuesta por canales de datos, canal internet y equipos tipo servidor, para verificar la disponibilidad y el estado del funcionamiento de los aplicativos, al encontrar una falla envía un correo de alerta al proceso Gestión de TIC para adelantar las acciones que corresponda.</t>
  </si>
  <si>
    <t>Fuente: Adaptado de Curso Riesgo Operativo Universidad del Rosario por Dirección de Gestión y Desempeño Institucional de Función Pública, 2020.</t>
  </si>
  <si>
    <t>Dirigir los procesos jurídicos necesarios para la implementación de proyectos misionales y ejercer la representación judicial y extrajudicial de la Empresa, con base en los lineamientos contemplados en el Manual de Prevención del Daño Antijurídico y las Políticas que se adopten con el fin de garantizar la prevención del daño antijurídico.</t>
  </si>
  <si>
    <t>Debilidad en los controles establecidos.</t>
  </si>
  <si>
    <t>Informar a las instancias internas y externas de control que corresponda.</t>
  </si>
  <si>
    <t>Realizar socializaciones sobre los requisitos exigidos por las Entidades Competentes, de acuerdo a lo establecido en el Procedimiento PD-90 Recibo y entrega de obras y áreas de cesiones públicas.</t>
  </si>
  <si>
    <t>Dejar la obra en condiciones de recibo, revisar que falta para entregar y verificar que lo que ya está se pueda entregar e ir entregando en la medida en que se vaya terminando.</t>
  </si>
  <si>
    <t>Posibilidad de afectación reputacional por divulgación de información institucional, confusa e inoportuna debido a entrega de información incompleta por parte de los procesos.</t>
  </si>
  <si>
    <t>Divulgación del procedimiento para solicitudes de Comunicaciones.</t>
  </si>
  <si>
    <t>Mantenimiento correctivo.</t>
  </si>
  <si>
    <t>Realizar seguimiento al contrato que soporta los servicios de TI, capacitar al personal del proceso de Gestión de TIC de acuerdo con la necesidad.</t>
  </si>
  <si>
    <t>Aplicar los ANS con el proveedor y restablecer el servicio.</t>
  </si>
  <si>
    <t>Generar el reporte a los entes internos y externos que corresponda.</t>
  </si>
  <si>
    <t>Gestión de Talento Humano</t>
  </si>
  <si>
    <t>Informar al jefe inmediato y generar una estrategia de convocatoria.</t>
  </si>
  <si>
    <t>Bajos niveles de agregación de valor para mejorar las operaciones en los procesos de gobierno, riesgos y control.</t>
  </si>
  <si>
    <t>Concentración de poder.</t>
  </si>
  <si>
    <t>Excesiva discrecionalidad.</t>
  </si>
  <si>
    <t>Dificultades en la contratación de estudios, demora en la emisión de respuestas o conceptos por parte de las entidades distritales.</t>
  </si>
  <si>
    <t>Vencimiento de términos judiciales.</t>
  </si>
  <si>
    <t>Descuido del apoderado en sus procesos judiciales.</t>
  </si>
  <si>
    <t>Posibilidad de afectación reputacional por el vencimiento de términos judiciales debido a descuido del apoderado en sus procesos judiciales.</t>
  </si>
  <si>
    <t xml:space="preserve">Manipulación indebida de documentos precontractuales. </t>
  </si>
  <si>
    <t>Alteración de la información financiera.</t>
  </si>
  <si>
    <t>Falta de conocimiento frente a la norma, la política y al manejo de las PQRS.</t>
  </si>
  <si>
    <t xml:space="preserve"> Afectación menor a 10 SMLMV .</t>
  </si>
  <si>
    <t xml:space="preserve"> El riesgo afecta la imagen de alguna área de la organización</t>
  </si>
  <si>
    <t xml:space="preserve"> Entre 10 y 50 SMLMV </t>
  </si>
  <si>
    <t xml:space="preserve"> Entre 50 y 100 SMLMV </t>
  </si>
  <si>
    <t xml:space="preserve"> El riesgo afecta la imagen de la entidad con algunos usuarios de relevancia frente al logro de los objetivos</t>
  </si>
  <si>
    <t xml:space="preserve"> Entre 100 y 500 SMLMV </t>
  </si>
  <si>
    <t xml:space="preserve"> Mayor a 500 SMLMV </t>
  </si>
  <si>
    <t xml:space="preserve"> El riesgo afecta la imagen de la entidad a nivel nacional, con efecto publicitarios sostenible a nivel país</t>
  </si>
  <si>
    <t>El riesgo afecta la imagen de la entidad internamente, de conocimiento general, nivel interno, de junta directiva y accionistas y/o de proveedores</t>
  </si>
  <si>
    <t xml:space="preserve"> 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</si>
  <si>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</si>
  <si>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 xml:space="preserve"> El riesgo afecta la imagen de la entidad con efecto publicitario sostenido a nivel de sector administrativo, nivel departamental o municipal</t>
  </si>
  <si>
    <t>Plan de acción (solo para la opción reducir)</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</si>
  <si>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Subgerencia de Planeación y Administración de Proyectos.</t>
    </r>
  </si>
  <si>
    <t>Elaborar y socializar un protocolo de seguridad de tesorería.</t>
  </si>
  <si>
    <t>Debilidad en la aplicación de controles a las operaciones financieras.</t>
  </si>
  <si>
    <t>Posibilidad de que, por acción u omisión, se use el poder para manipular de manera indebida los procesos judiciales para favorecer un interés particular.</t>
  </si>
  <si>
    <t>El Dependiente Judicial realiza control y vigilancia a los procesos judiciales a través de la Matriz de Seguimiento, en la cual se dejan las alertas que correspondan como insumo para los apoderados.</t>
  </si>
  <si>
    <t>Revisión del estado general de los procesos dentro del Comité de Autoevaluación.</t>
  </si>
  <si>
    <t>Posibilidad de que por acción, omisión o abuso de poder, se profieran decisiones a favor o en contra de los sujetos procesales en beneficio propio o de terceros.</t>
  </si>
  <si>
    <t>Mensualmente se realizan reuniones donde se actualiza el archivo de seguimiento disponible en Drive con las actuaciones realizadas en el mes y se verifican los términos.</t>
  </si>
  <si>
    <t>Contribuir al fortalecimiento y protección de los principios de la función pública a través de la generación de actividades de prevención en materia disciplinaria, así como adelantar las actuaciones administrativas a los servidores y exservidores públicos de la Empresa, cuando incurran en conductas que puedan constituir faltas disciplinarias de conformidad con lo establecido en la normatividad vigente.</t>
  </si>
  <si>
    <t>Inicia con el diseño de estrategias de prevención y socialización relacionadas con asuntos disciplinarios, contempla el análisis de las quejas o denuncias, o remisiones por competencia o informe de autoridad competente, la generación de las indagaciones previas y/o las investigaciones disciplinarias por las infracciones a la Constitución, las leyes y manuales de funciones o por la omisión o extralimitación en el ejercicio de sus funciones, de conformidad con lo establecido en la Ley.</t>
  </si>
  <si>
    <t>Materialización de la figura jurídica de la prescripción establecida en la ley.</t>
  </si>
  <si>
    <t>Presiones indebidas por un tercero o un superior jerárquico.
Recibir o solicitar dádivas o beneficios a nombre propio o de un tercero.</t>
  </si>
  <si>
    <t>Interés particular del servidor público.</t>
  </si>
  <si>
    <t>Posibilidad de que, por acción u omisión, haya uso indebido de información privilegiada para favorecimiento de un interés particular.</t>
  </si>
  <si>
    <t>A demanda</t>
  </si>
  <si>
    <t>El Gestor Senior 1 de atención al ciudadano cada vez que ingresa un colaborador genera la inducción en las temáticas de Atención al Ciudadano, resultado de esta reunión quedan las grabaciones y las listas de asistencia.</t>
  </si>
  <si>
    <t>Gestión del Conocimiento y la Innovación</t>
  </si>
  <si>
    <t>Acción de Contingencia ante posible materialización</t>
  </si>
  <si>
    <t>Direccionamiento y Planeación Institucional</t>
  </si>
  <si>
    <t xml:space="preserve">Establecer y liderar la implementación de metodologías, lineamientos estratégicos y de operación de la Empresa, para la programación y seguimiento al cumplimiento de objetivos, políticas y metas institucionales. </t>
  </si>
  <si>
    <t xml:space="preserve">Inicia con la definición y/o actualización del marco estratégico, incluye la definición de lineamientos y metodologías para la planeación, gestión y mejora, y termina con el seguimiento y la presentación de los resultados de la gestión institucional. </t>
  </si>
  <si>
    <t>Posibilidad de que por acción u omisión haya priorización de planes, programas o proyectos o de toma de decisiones para favorecer intereses particulares.</t>
  </si>
  <si>
    <t>El Comité Institucional de Gestión y Desempeño al inicio de cada vigencia verifica y aprueba los planes, programas o proyectos de inversión que se formulan de manera participativa entre la alta dirección y los responsables de los procesos. De otra parte, el Comité de Proyectos realiza la verificación objetiva de la viabilidad de los criterios técnicos, jurídicos, socioambientales y financieros, así como la alineación con los objetivos estratégicos de la empresa presentada por la Subgerencia de Planeamiento y Estructuración. En caso de encontrar alguna desviación se generan observaciones para presentar en siguiente iteración.</t>
  </si>
  <si>
    <t>Capacitar al equipo responsable en el uso y aplicación efectiva de las guías y procedimientos asociadas a la formulación de proyectos.</t>
  </si>
  <si>
    <t>Semestralmente la Oficina Asesora de Planeación en el marco de las mesas de trabajo con los líderes operativos presenta el cronograma de seguimientos a realizar durante el periodo, esto con el fin de que los equipos de trabajo planifiquen la entrega de información de manera oportuna y veraz.</t>
  </si>
  <si>
    <t>Reportar a la Instancia de Seguimiento correspondiente para evitar que la situación se vuelva a repetir.</t>
  </si>
  <si>
    <t>Toma de decisiones estratégicas inadecuadas.</t>
  </si>
  <si>
    <t xml:space="preserve">Relacionamiento y Comunicaciones </t>
  </si>
  <si>
    <t>Diseñar y desarrollar las políticas, planes y estrategias de relacionamiento estratégico, comunicación interna y externa de la Empresa necesarias para la promoción, posicionamiento y fortalecimiento de la imagen institucional.</t>
  </si>
  <si>
    <t>Inicia con la definición del Plan Estratégico de Comunicaciones, comprende las acciones de comunicación interna y externa, la gestión del modelo de relacionamiento con los grupos de interés y finaliza con la evaluación del Plan.</t>
  </si>
  <si>
    <t>Divulgación de información institucional confusa e inoportuna.</t>
  </si>
  <si>
    <t>El jefe y los profesionales de la Oficina Asesora de Relacionamiento y Comunicaciones cada vez que se reciben las solicitudes de divulgación de los procesos, realizan una validación con cada proceso para garantizar su veracidad y que esté acorde con los procedimientos establecidos. Cuando se encuentran diferencias se solicitan los ajustes correspondientes mediante correo electrónico y/o las herramientas de comunicación disponibles a los responsables de cada proceso, y una vez ajustada la información, se realizan las piezas de comunicación y/o actualización solicitadas. Las evidencias del control corresponden a las solicitudes realizadas por las áreas, los correos electrónicos enviados y las piezas de comunicación diseñadas.</t>
  </si>
  <si>
    <t>Asesorar y acompañar la implementación de la Política de Gestión del Conocimiento y la Innovación para materializar ideas, generar y preservar el conocimiento y generar una cultura de innovación que conlleven al mejoramiento del desempeño de la Empresa.</t>
  </si>
  <si>
    <t>Inicia con la definición del Plan y la Estrategia de Gestión del Conocimiento y la Innovación, comprende la implementación de mecanismos para generación o construcción del conocimiento y la innovación, su sistematización o documentación y finaliza con la implementación de acciones de mejora.</t>
  </si>
  <si>
    <t>Posibilidad de afectación reputacional por la pérdida del conocimiento crítico y/o estratégico de la empresa debido a la desactualización del conocimiento explicito.</t>
  </si>
  <si>
    <t>Desactualización del conocimiento explicito.</t>
  </si>
  <si>
    <t>Pérdida del conocimiento crítico y/o estratégico de la empresa.</t>
  </si>
  <si>
    <t>Informar a las instancias que corresponda para actualizar el conocimiento explícito.</t>
  </si>
  <si>
    <t>Única</t>
  </si>
  <si>
    <t>Gestión Urbana</t>
  </si>
  <si>
    <t xml:space="preserve">Liderar la formulación de los instrumentos de planeación con los estudios y diseños necesarios para determinar la viabilidad técnica, social y financiera, que deriven en la gestión y habilitación del suelo requerido para el desarrollo de los programas y proyectos de renovación y desarrollo urbano, a través de la Aplicación de instrumentos de gestión establecidos en la Ley. </t>
  </si>
  <si>
    <t xml:space="preserve">Inicia con la identificación y evaluación de las áreas de oportunidad, la elaboración de estudios técnicos, la radicación de la formulación del instrumento ante las autoridades competentes para su aprobación, además, incluye la administración de Sistemas de Información Geográfica. </t>
  </si>
  <si>
    <t>Cada vez que se requiere llevar a cabo una contratación, el abogado de la Dirección Técnica de Planeamiento y Gestión Urbana, verifica que en la solicitud de los contratos de prestación de servicios que hacen parte integral del contrato, se incluya en las obligaciones generales guardar la estricta reserva de toda la información y documentos que tenga acceso, con el fin de dar un manejo adecuado de la información por parte de los contratistas, y en caso de no encontrarla, se solicita mediante comunicación interna su incorporación a la Dirección de Contratación.</t>
  </si>
  <si>
    <t>Capacitar al personal en las directrices y el adecuado tratamiento de datos e información confidencial semestralmente.</t>
  </si>
  <si>
    <t>El Líder Operativo verifica que cada vez que se de inicio a la formulación de un instrumento, el líder del proyecto haya solicitado a la entidad competente en su primera fase, la emisión de los estudios y/o conceptos requeridos mediante una solicitud oficial; en caso de encontrar que la solicitud no se realizó en los tiempos establecidos se solicita en el marco de los seguimientos la evidencia y se registra en el cronograma de trabajo.</t>
  </si>
  <si>
    <t>El líder operativo en el marco del seguimiento al proyecto verifica que se hayan entregado los estudios o conceptos en el plazo establecido en el cronograma, de lo contrario generara una alerta al Dirección Técnica de Planeamiento y Gestión Urbana.</t>
  </si>
  <si>
    <t>Realizar el ajuste a la planeación establecida actualizando metas y cronogramas para la vigencia.</t>
  </si>
  <si>
    <t>Estructuración de Proyectos</t>
  </si>
  <si>
    <t xml:space="preserve">Dirigir la estructuración integral de los proyectos para evaluar la viabilidad económica y financiera de los proyectos urbanos e inmobiliarios de la Empresa. </t>
  </si>
  <si>
    <t>Inicia con la definición de la política de priorización de las áreas de oportunidad para el desarrollo de los proyectos a cargo de la Empresa, incluye el análisis jurídico, social, técnico ambiental y económico y termina con el documento de zonas de oportunidad, prefactibilidad o factibilidad del proyecto.</t>
  </si>
  <si>
    <t>Posibilidad de afectación económica y reputacional por estructurar procesos de selección que no son acordes a la realidad del proyecto, por falta de información, o información que no cuenta con criterios de calidad para la validación del proceso.</t>
  </si>
  <si>
    <t>Estructuración de procesos de selección que no son acordes a la realidad.</t>
  </si>
  <si>
    <t>Falta de información, o información que no cuenta con criterios de calidad para la validación del proceso.</t>
  </si>
  <si>
    <t>El profesional responsable del proyecto verifica cada vez que surja la necesidad, que la documentación entregada se ajuste a los criterios de calidad y oportunidad establecidos en el cronograma del proyecto. En caso de presentarse inconsistencias se solicita a las áreas responsables, a través de correo electrónico, o se realizan mesas de trabajo para garantizar la entrega de la información y efectuar los ajustes correspondientes.</t>
  </si>
  <si>
    <t>Actualizar el procedimiento "Modelaciones Financieras de los Proyectos", con el propósito de documentar los controles establecidos.</t>
  </si>
  <si>
    <t>´- Se informa internamente a la Gerencia General.
- Se informa Externamente a la Alcaldía Mayor.
- Se procede a dar un alcance (corrección o eliminación) a la información publicada.</t>
  </si>
  <si>
    <t>´- Cuantificar los costos incurridos en el desarrollo del instrumento de estructuración de proyectos y presentarlos a la Gerencia de la Empresa y a la Subgerencia de Planeamiento y Estructuración.
- Realizar el ajuste a la estructuración de los procesos de selección.</t>
  </si>
  <si>
    <t>Gestión Predial</t>
  </si>
  <si>
    <t xml:space="preserve">Ejecutar los procesos de adquisición del suelo que se requieran en nuevas áreas de oportunidad para el desarrollo de los planes, programas y proyectos de renovación y desarrollo urbano de la ciudad, así como administrar y movilizar, los predios fideicomitidos y de la empresa. </t>
  </si>
  <si>
    <t xml:space="preserve">Inicia con el análisis e identificación de nuevas áreas de oportunidad, la definición y ejecución del Plan de Gestión del Suelo, incluye la administración de predios, el trámite de las liquidaciones de los pagos por concepto de compensación y termina con la transferencia efectiva del derecho real de dominio a favor de la Empresa, del tercero concurrente o la Fiduciaria correspondiente. </t>
  </si>
  <si>
    <t>´- Debilidad en los controles establecidos.
- Desconocer el Código de Integridad de la Empresa.
- Favorecer a terceros en la liquidación de la obligación VIS/VIP.
- Cobro por parte de funcionarios públicos o contratistas a los ciudadanos para la asesoría del trámite "Cumplimiento de la obligación VIS-VIP a través de compensación económica".</t>
  </si>
  <si>
    <t>Falta de información o claridad de los obligados en el inicio y fin del trámite que surte la Empresa.</t>
  </si>
  <si>
    <t>Adelantar estrategias de divulgación del trámite y sus requisitos.</t>
  </si>
  <si>
    <t>Gestión de la Participación Ciudadana y Asuntos Sociales</t>
  </si>
  <si>
    <t xml:space="preserve">Definir e implementar las políticas de Gestión Social y de Participación Ciudadana para la garantía de los derechos de la comunidad en los proyectos que adelanta la Empresa. </t>
  </si>
  <si>
    <t xml:space="preserve">Inicia con la definición de la Estrategia de Participación Ciudadana, comprende la elaboración de estudios socioeconómicos requeridos en el marco de la identificación de zonas de oportunidad, la implementación de los censos de población, diagnósticos socioeconómicos, evaluación de impactos, la formulación del Planes de Gestión Social, incluyendo la identificación de espacios, el diseño y ejecución de estrategias y mecanismos de participación, comunicación y divulgación, en cumplimiento de lo establecido en la normatividad relacionada con la política de protección a moradores y finaliza con el restablecimiento de las condiciones iniciales de la población ubicada en los territorios intervenidos. </t>
  </si>
  <si>
    <t>Bimensual</t>
  </si>
  <si>
    <t>Ejecución de Proyectos</t>
  </si>
  <si>
    <t xml:space="preserve">Consolidar una gestión eficiente de proyectos que se encuentren en fase de ejecución (estudios y diseños y ejecución de obra). </t>
  </si>
  <si>
    <t xml:space="preserve">Inicia con la planeación de las actividades para la ejecución de los proyectos, incluye la gestión y el seguimiento integral a la ejecución (técnica, financiera y contractual) y finaliza con la entrega de insumos para la fase de cierre de proyecto. </t>
  </si>
  <si>
    <t>Formulación de lineamientos para los manuales de los Comités de Compras y Contrataciones de los proyectos.</t>
  </si>
  <si>
    <t>Incumplimiento de los requisitos exigibles por las Entidades competentes para el recibo de cesiones urbanísticas.</t>
  </si>
  <si>
    <t>Falta de oportunidad en la entrega de cesiones urbanísticas en proyectos de urbanización en los que la empresa actúa como responsable directo de la ejecución de obras.</t>
  </si>
  <si>
    <t>Posibilidad de afectación económica y reputacional por incumplimiento de requisitos exigibles por las Entidades competentes para el recibo de cesiones urbanísticas, debido a la falta de oportunidad en la entrega en proyectos de urbanización en los que la empresa actúa como responsable directo de la ejecución de obras.</t>
  </si>
  <si>
    <t>Los profesionales de apoyo a la Supervisión de la Subgerencia de Ejecución de Proyectos, deberán dar cumplimiento a lo establecido en el procedimiento PD-90 Recibo y entrega de obras y áreas de cesiones públicas, en el cual se solicita la revisión oportuna de los requisitos mínimos para la entrega de la obra al Empresas de Servicios Públicos, IDRD, IDU, UAESP y por último al DADEP diligenciando el formato FT-193 Requisitos mínimos para entrega de obra, y estableciendo el estado actual de los requisitos exigidos por las Entidades competentes, registrando en la columna "Se cuenta con la Certificación" (SI), en caso contrario, deberá revisar las acciones a seguir y requerirá al interventor para el cumplimiento del requisito.</t>
  </si>
  <si>
    <t>Incumplimiento en oportunidad y calidad en la entrega de los proyectos.</t>
  </si>
  <si>
    <t>Documentar e implementar la metodología de acción ante riesgos con probabilidad de materialización.</t>
  </si>
  <si>
    <t>Gestión Comercial</t>
  </si>
  <si>
    <t xml:space="preserve">Diseñar y ejecutar actividades que conduzcan a la identificación de oportunidades comerciales, la promoción de los servicios, proyectos y predios, así como a la vinculación de actores tanto públicos como privados, con el fin de generar y concretar negocios que beneficien la Empresa. </t>
  </si>
  <si>
    <t xml:space="preserve">Inicia con la definición de las actividades que conformarán la Estrategia Comercial y la definición de las líneas de Servicio que serán priorizadas, continúa con la etapa de ejecución de las actividades definidas y concluye con el reporte y/o registro de los negocios gestionados (ofertas, ventas, arriendos, y otros negocios). </t>
  </si>
  <si>
    <t>Proceso de comercialización con condiciones o requisitos que favorecen a un tercero.</t>
  </si>
  <si>
    <t>Debilidad en la gestión de los riesgos en cuanto a: 
1. Identificación
2. Seguimiento y control oportuno y 
3. Efectividad de las acciones correctivas ante la materialización</t>
  </si>
  <si>
    <t>Negocios generados por ofertas de servicios que no se pueden ejecutar.</t>
  </si>
  <si>
    <t>Al revisar la solicitud del servicio o posibilidad de negocio, no se consideran los impactos o riesgos (de tipo jurídico, financiero, técnico o reputacional) que pueden llegar a imposibilitar la ejecución de lo propuesto en la oferta que se consolida para el cliente.</t>
  </si>
  <si>
    <t>Posibilidad de afectación económica y reputacional, debido a que se concreten negocios generados por ofertas de servicios que no se puedan ejecutar, pues al revisar las solicitudes o posibilidades de negocio, no se consideran impactos o riesgos (de tipo jurídico, financiero, técnico o reputacional) que pueden llegar a imposibilitar la ejecución de lo propuesto en la oferta que se consolida para el cliente.</t>
  </si>
  <si>
    <t xml:space="preserve">Inicia con la planeación de las estrategias de defensa jurídica y prevención del daño antijurídico, el seguimiento de los procesos judiciales y extrajudiciales de los cuales sea parte la Empresa incluye dar respuesta a las solicitudes de conceptos, asesoría a clientes internos y externos, análisis y expedición de actos administrativos a los que haya lugar, en el desarrollo del objeto social de la Empresa, lo anterior para prevenir cualquier tipo de daño antijurídico. </t>
  </si>
  <si>
    <t>El Jefe de la Oficina Jurídica cada vez que conoce de un proceso judicial o extrajudicial en el que la Empresa actúa como parte activa o pasiva, designa un abogado que lleva la defensa. El abogado-apoderado revisa el proceso y valora las posibilidades de éxito procesal realizando la evaluación jurídica preliminar, esta evaluación se pone en conocimiento de los demás abogados del equipo de Defensa Judicial en las reuniones de equipo. En caso de requerirse, se realiza un análisis que sirve para fortalecer la evaluación realizada. Las decisiones tomadas quedan registradas en las actas de reunión de seguimiento a los procesos judiciales donde se plasma la estrategia del abogado y las demás recomendaciones del equipo.</t>
  </si>
  <si>
    <t>trimestral</t>
  </si>
  <si>
    <t>Reportar la conducta del abogado-apoderado ante el Consejo Superior de la Judicatura- Comisión Seccional de Disciplina Judicial.</t>
  </si>
  <si>
    <t xml:space="preserve">Apoyar, tramitar, brindar asesoría y realizar seguimiento a los procesos contractuales requeridos por la Empresa, atendiendo al régimen legal aplicable y las modalidades de selección establecidas por la ley y enmarcada en el Manual Interno de Contratación y Gestión de Negocios de la Empresa, para ejecutar los planes de Inversión, Anual de Adquisiciones y Operación Comercial y dar cumplimiento a las metas y objetivos de la Empresa. </t>
  </si>
  <si>
    <t>Inicia con la definición de políticas, objetivos, lineamientos, parámetros y estrategias en materia de contratación de la Empresa, la consolidación del Plan de Contratación, desarrolla las etapas de estructuración, de selección y contratación, lineamientos de supervisión e interventoría y finaliza con la liquidación de los contratos y cierre de los expedientes contractuales, cuando aplique.</t>
  </si>
  <si>
    <t>Estructurar documentos técnicos preliminar es deficientes.</t>
  </si>
  <si>
    <t>Inadecuada planeación y desconocimiento de los lineamientos internos para llevar a cabo los trámites contractuales.</t>
  </si>
  <si>
    <t>Posibilidad de afectación reputacional por estructurar documentos técnicos preliminares deficientes debido a una inadecuada planeación y desconocimiento de los lineamientos internos para llevar a cabo los trámites contractuales.</t>
  </si>
  <si>
    <t>Estandarizar la lista de verificación de la etapa de estructuración.</t>
  </si>
  <si>
    <t>Enviar correo electrónico a las dependencias correspondientes (por evento cuando se presente).</t>
  </si>
  <si>
    <t>Dirigir, planear, organizar, supervisar, coordinar y controlar los procesos financieros, presupuestales, Contables, Tesorería, Cartera, Administración Financiera y de operación transaccional de las fiducias y encargos fiduciarios de la Empresa, así como, formular políticas orientadas a la mejor asignación y utilización de los recursos financieros de la Empresa para brindar información confiable y oportuna que contribuya a la toma de decisiones y sostenibilidad de la Empresa.</t>
  </si>
  <si>
    <t>Inicia con el diseño de los lineamientos orientados a la mejor asignación y utilización de los recursos financieros de forma que garantice el apalancamiento de las operaciones urbanas y prestación de servicios que se estructuren y finaliza con la ejecución, seguimiento y control de los recursos financieros.</t>
  </si>
  <si>
    <t>El Tesorero General cada vez que se realiza el cargue del archivo plano de pagos a terceros en el portal bancario por el profesional de la Tesorería, verifica que esté acorde a la orden de pago y sus documentos soporte, si no hay novedades se realiza la aprobación del pago, en caso de presentarse novedades con los soportes de pago se remite un correo electrónico al profesional de la Tesorería para su validación.</t>
  </si>
  <si>
    <t>Posibilidad de afectación reputacional debido a un dictamen adverso o con abstención de opinión por parte de la Revisoría Fiscal por el incumplimiento de las características cualitativas de la información financiera y aplicación de los principios de contabilidad pública que afecta la razonabilidad de las cifras en los estados financieros.</t>
  </si>
  <si>
    <t>Posibilidad de afectación económica debido al pago en exceso de las obligaciones adquiridas con terceros por el inadecuado proceso de cancelación de cuentas por pagar a proveedores.</t>
  </si>
  <si>
    <t>Gestionar la selección, vinculación, desarrollo integral, administración y desvinculación del talento humano Renobo con el propósito de tener servidores íntegros y comprometidos con la misión, visión y objetivos institucionales.</t>
  </si>
  <si>
    <t>Inicia con el estudio y análisis de planta de personal para determinar las necesidades de la selección y vinculación del talento humano, continúa con la formulación del Plan Estratégico del Talento Humano, su ejecución y evaluación y finaliza con el retiro de los servidores públicos de la empresa.</t>
  </si>
  <si>
    <t>Baja participación en las actividades del PETH.</t>
  </si>
  <si>
    <t>Debilidad en la promoción y socialización de las actividades programadas.</t>
  </si>
  <si>
    <t>Posibilidad de afectación reputacional debido a la baja participación en las actividades del PETH por la debilidad en la promoción y socialización de éstas.</t>
  </si>
  <si>
    <t>Posterior a la programación de una actividad se envía correo electrónico y se realiza agendamiento general mensualmente, a los colaboradores de la empresa promoviendo las actividades programadas para el periodo.</t>
  </si>
  <si>
    <t xml:space="preserve">Trimestral </t>
  </si>
  <si>
    <t xml:space="preserve">Informar a la Dirección Administrativa y de TIC y proceder a formalizar el acto administrativo. </t>
  </si>
  <si>
    <t>Gestión Ambiental</t>
  </si>
  <si>
    <t>Fortalecer los hábitos de consumo sostenible y responsable de los recursos naturales, a través de la implementación del PIGA y PACA, con el fin de minimizar los impactos derivados de las actividades inherentes a la misionalidad de la Empresa y contribuir a la mitigación del Cambio Climático en Bogotá.</t>
  </si>
  <si>
    <t>Inicia con la identificación del objetivo general, concertación y ejecución para la vigencia actual del Plan Institucional de Gestión Ambiental PIGA y el Plan de Acción Cuatrienal Ambiental – PACA. Así como los objetivos de la sostenibilidad social y ambiental definida en proyectos de la empresa y finaliza con el mejoramiento continuo del desempeño ambiental de la Empresa.</t>
  </si>
  <si>
    <t>Incumplimiento de requisitos legales ambientales.</t>
  </si>
  <si>
    <t>Inobservancia de lineamientos, procedimientos y regulaciones ambientales internas por parte de los colaboradores y contratistas.</t>
  </si>
  <si>
    <t>Posibilidad de afectación económica y reputacional por incumplimiento de requisitos legales ambientales, debido a inobservancia de lineamientos, procedimientos y regulaciones ambientales internas por parte de los colaboradores y contratistas.</t>
  </si>
  <si>
    <t>Divulgación, capacitación y campañas del PIGA y sus programas para efectuar seguimiento a los programas.</t>
  </si>
  <si>
    <t>Realizar mesas de trabajo con las demás áreas, para incorporar los lineamientos del PACA dentro de los proyectos de inversión.</t>
  </si>
  <si>
    <t>Informar a la Secretaría Distrital de Ambiente.
Generar el ajuste al plan de acción.</t>
  </si>
  <si>
    <t>Gestión de Servicios Logísticos</t>
  </si>
  <si>
    <t>Administrar y gestionar el suministro de recursos físicos y servicios de apoyo administrativo para el cumplimiento de los objetivos misionales y el normal funcionamiento de los procesos de la Empresa.</t>
  </si>
  <si>
    <t>Inicia con la elaboración de la proyección del Presupuesto, Planes de Contratación y Adquisiciones, así como el manejo y control del inventario y termina con el seguimiento y ejecución de estos.</t>
  </si>
  <si>
    <t>Pérdida de los activos fijos de la Empresa</t>
  </si>
  <si>
    <t>No contar con los contratos que suministren bienes y servicios para la gestión y funcionamiento de la Empresa.</t>
  </si>
  <si>
    <t>Amiguismo Fenecimiento o recepción de dádivas, Incumplimiento del código de ética.</t>
  </si>
  <si>
    <t>Falta de controles, seguimientos de los mismos y no contar con la ubicación y el responsable de los activos fijos.</t>
  </si>
  <si>
    <t>Posibilidad de impacto económico y reputacional por la pérdida de los activos fijos de la Empresa por falta de controles, seguimientos de los mismos y no contar con la ubicación y el responsable de los activos fijos.</t>
  </si>
  <si>
    <t>Posibilidad de que, por acción u omisión, se use el poder para la destinación de Recursos Públicos de forma indebida en favor de un privado o tercero.</t>
  </si>
  <si>
    <t>Hacer la reposición del bien a través de la compañía de seguros e informar a las instancias de Control Interno correspondientes.</t>
  </si>
  <si>
    <t>Informar al jefe del área, para tomar las medidas pertinentes con el fin de cubrir los bienes y servicios que no se encuentran en el Plan Anual de Adquisiciones.
Hacer efectivas las garantías contractuales especificadas en cada uno de los contratos.</t>
  </si>
  <si>
    <t>La Subgerencia de Gestión Corporativa envía comunicados a través del correo institucional socializando los principios y valores éticos (integridad), mínimo dos veces al año.</t>
  </si>
  <si>
    <t>Gestión Documental</t>
  </si>
  <si>
    <t xml:space="preserve">Inicia con la articulación de los instrumentos estratégicos y comprende la planeación, producción, recepción, trámite, organización y custodia, culminando con la disposición final de la documentación e información de la Empresa. </t>
  </si>
  <si>
    <t>Sustracción, alteración o inclusión de documentos en los expedientes documentales que se encuentran en custodia del proceso para beneficiar a terceros.</t>
  </si>
  <si>
    <t>Seguimiento inadecuado en los préstamos documentales y consultas en sala.</t>
  </si>
  <si>
    <t>Posibilidad de que, por acción u omisión, se use el poder para sustraer, incluir y/o adulterar documentos en los expedientes (misionales y de gestión) en beneficio de terceros.</t>
  </si>
  <si>
    <t>Previo a la entrega de un préstamo documental en físico, los colaboradores de Gestión Documental verifican el contenido y estado del expediente para asegurar su integralidad y validan que se cuente con el requerimiento por correo electrónico de la dependencia solicitante. Una vez validado todo, se realiza el préstamo documental diligenciando el formato FT-111 Registro Préstamo de Documentos. Tres días previos al vencimiento del préstamo, los colaboradores de Gestión Documental solicitan la devolución o renovación del mismo a través de correo electrónico. En caso de devolución del expediente, los colaboradores de Gestión Documental verifican el contenido y estado del expediente para asegurar su integralidad y en caso de encontrar inconsistencias se solicita al responsable subsanar las novedades para poder recibirlo.</t>
  </si>
  <si>
    <t xml:space="preserve">El Técnico de Gestión Documenta realiza capacitaciones a los colaboradores del proceso de Gestión Documental con respecto al cumplimiento del procedimiento de préstamo y consulta documental. </t>
  </si>
  <si>
    <t>Degradación y deterioro parcial o total de la información o su soporte.</t>
  </si>
  <si>
    <t>Incumplimiento de los lineamientos y acciones de conservación preventiva del acervo documental de la Empresa.</t>
  </si>
  <si>
    <t>Posibilidad de afectación reputacional por degradación y deterioro parcial o total de la información o su soporte, debido al incumplimiento de los lineamientos y acciones de conservación preventiva del acervo documental de la Empresa.</t>
  </si>
  <si>
    <t>La profesional de Conservación y Restauración de Bienes Muebles mensualmente monitorea y verifica el cumplimiento del Plan de Conservación Documental diligenciando los formatos establecidos tal fin, en caso de presentarse desviaciones en la ejecución del plan se toman las acciones de mitigación necesarias para cada componente de conservación.</t>
  </si>
  <si>
    <t>Socializar el Sistema Integrado de Conservación Documental.</t>
  </si>
  <si>
    <t>Realizar la intervención de la documentación afectada por el deterioro.</t>
  </si>
  <si>
    <t>El archivista del proceso de Gestión documental trimestralmente verifica que la producción documental de las dependencias se encuentre archivada en los expedientes electrónicos del SGDEA, resultado de esta verificación se elabora una comunicación oficial dirigida al jefe de la dependencia para que se tomen las acciones que correspondan.</t>
  </si>
  <si>
    <t>Socialización, implementación y seguimiento de los instrumentos archivísticos
* PINAR
* PGD
* TRD
* CCD
* Modelo de Requisitos
* Banco Terminológico</t>
  </si>
  <si>
    <t>Aplicación de los procedimientos de recuperación, conservación y seguridad de la información.</t>
  </si>
  <si>
    <t xml:space="preserve">Gestionar de manera integral las tecnologías de la información y las comunicaciones, para prestar servicios acordes a las necesidades de la empresa y formular lineamientos relacionados con estándares y buenas prácticas para el manejo de la información. </t>
  </si>
  <si>
    <t xml:space="preserve">Inicia con la identificación de necesidades TIC en la formulación del Plan Estratégico de Tecnologías de la Información - PETI y finaliza con la implementación de soluciones integrales para el mejoramiento continuo de la Empresa. Comprende la administración y soporte de hardware – software, liderar la función Central de Gobierno de Datos, la Política de Gobierno Digital y Seguridad de la Información. </t>
  </si>
  <si>
    <t>Atención y Relacionamiento con la Ciudadanía</t>
  </si>
  <si>
    <t xml:space="preserve">Liderar la implementación de las políticas y lineamientos relacionados con la atención a los ciudadanos para dar acceso oportuno, efectivo y de calidad a la oferta de bienes y servicios de la empresa. </t>
  </si>
  <si>
    <t xml:space="preserve">Inicia con la definición de las actividades a través de las cuales se ejecute la normatividad y lineamientos aplicables para la atención a los ciudadanos, incluye la formulación de las estrategias o lineamientos dispuestos en la Política Publica de Atención al ciudadano y las normas concordantes, la definición de los escenarios de relacionamiento y la interacción con los grupos de interés que la requieran dentro del proceso y finaliza con la presentación de informes seguimiento. </t>
  </si>
  <si>
    <t xml:space="preserve">Ser agente dinamizador del Sistema de Control Interno por medio de actividades en torno a los cinco (5) roles a cargo de la Oficina de Control Interno: Liderazgo estratégico, Enfoque hacia la prevención, Evaluación de la gestión del riesgo, Evaluación y seguimiento, Relación con entes externos de control, para fortalecer el autocontrol, la autorregulación y la autogestión de la Empresa, de conformidad con la normatividad vigente y contribuir con el cumplimiento de los objetivos y metas institucionales, a través de la evaluación y mejora de la eficacia de los procesos de gestión de riesgos, control y gobierno. </t>
  </si>
  <si>
    <t xml:space="preserve">Contribuir al fortalecimiento y protección de los principios de la función pública a través de la generación de actividades de prevención en materia disciplinaria, así como adelantar las actuaciones administrativas a los servidores y ex servidores públicos de la Empresa, cuando incurran en conductas que puedan constituir faltas disciplinarias de conformidad con lo establecido en la normatividad vigente. </t>
  </si>
  <si>
    <t xml:space="preserve">Inicia con el diseño de estrategias de prevención y socialización relacionadas con asuntos disciplinarios, contempla el análisis de las quejas o denuncias, o remisiones por competencia o informe de autoridad competente, la generación de las indagaciones previas y/o las investigaciones disciplinarias por acción u omisión, por el incumplimiento de deberes, extralimitación en el ejercicio de derechos y funciones, incurrir en prohibiciones y por la violación del régimen de inhabilidades, incompatibilidades, impedimentos y conflicto de intereses, así como por las infracciones a la Constitución, las leyes y manuales de funciones. </t>
  </si>
  <si>
    <t xml:space="preserve">Control Disciplinario Interno </t>
  </si>
  <si>
    <t>Debilidades en el debido control de los términos de prescripción que permita que se tomen las decisiones de fondo en los plazos establecidos.</t>
  </si>
  <si>
    <t>Informar en Comité Institucional de Gestión y Desempeño para trasladar al área que competa para que se busque alternativa para una nueva estructuración de la propuesta.</t>
  </si>
  <si>
    <t>Posibilidad de recibir dádivas o beneficios a nombre propio o de terceros para el incumplimiento en procesos financieros y la alteración de la información del registro de ingresos, liquidaciones y de cartera en el proceso de recaudo o de descuentos y deducciones en trámites de pago.</t>
  </si>
  <si>
    <t>Revisar y actualizar las políticas contables y catalogo de cuentas atendiendo las modificaciones del marco normativo aplicable a la empresa.</t>
  </si>
  <si>
    <t xml:space="preserve">Liderar la formulación, normalización e implementación de los instrumentos archivísticos, manuales, procedimientos y lineamientos que garanticen la autenticidad, integralidad, accesibilidad, conservación y preservación de la memoria documental de la Empresa. </t>
  </si>
  <si>
    <t>La Jefatura de la Oficina de Control Interno revisa, de acuerdo con el Plan Anual de Auditorías, los Planes de Trabajo de auditoría específicos, para asegurar que se incluyan los aspectos relevantes de la auditoría, a ser tenidos en cuenta para su ejecución, y posterior envió del Plan de Trabajo al líder del proceso a auditar, conforme al procedimiento PD-57 "Auditorías Internas SIG y de Evaluación Independiente". En caso de encontrar inconsistencias en el plan de trabajo se solicitará al auditor encargado corregir las desviaciones. La evidencia del control será el Plan de trabajo final ajustado y enviado al auditado.</t>
  </si>
  <si>
    <t>Falta de revisión detallada de los documentos que contienen las condiciones y requisitos exigidos para participar en los procesos de comercialización.</t>
  </si>
  <si>
    <t>Inclusión en los estudios previos o en la presentación de Adendas que modifican las condiciones generales del proceso de contratación, posiblemente por presiones internas o externa o por nepotismo.</t>
  </si>
  <si>
    <t>Realizar plan de mejoramiento en dado caso que se materialice el riesgo.</t>
  </si>
  <si>
    <t xml:space="preserve">Posibilidad de afectación económica o reputacional por hallazgos generados a raíz de informes de organismos externos, debido a la presentación fuera de términos y/o incompletas de las actividades asignadas por ley a la Oficina de Control Interno. </t>
  </si>
  <si>
    <t>Entrega inmediata y/o ejecución inmediata de la actividad pendiente. Cuando se trate de actividades incluidas en el PAA, cuya entrega no sea de ley, se analiza su posible modificación para ser presentado y aprobado en el CICCI.</t>
  </si>
  <si>
    <t>El profesional de apoyo a la supervisión verifica bimensualmente en visita técnica a la obra, según muestreo aleatorio, las cantidades de obra y las especificaciones técnicas ejecutadas en los proyectos. Se solicitan las revisiones y/o aclaraciones de inconsistencias a que haya lugar en las actas y/o informes correspondientes.</t>
  </si>
  <si>
    <r>
      <rPr>
        <b/>
        <sz val="10"/>
        <rFont val="Arial Narrow"/>
        <family val="2"/>
      </rPr>
      <t>RIESGO ASOCIADO A TRÁMITES:</t>
    </r>
    <r>
      <rPr>
        <sz val="10"/>
        <rFont val="Arial Narrow"/>
        <family val="2"/>
      </rPr>
      <t xml:space="preserve">
Posibilidad de aceptar o solicitar dádivas de los obligados para la realización del trámite "Cumplimiento de la obligación VIS-VIP mediante pago compensatorio".</t>
    </r>
  </si>
  <si>
    <t>Revisar que la información publicada del trámite "Cumplimiento de la obligación VIS-VIP mediante pago compensatorio” se encuentre actualizada en los portales, Guía de Trámites y Servicios y en el Sistema Único de Información y Trámites - SUIT. Adicionalmente, brindar asesorías a los obligados que lo soliciten informando que el trámite no tiene ningún costo.</t>
  </si>
  <si>
    <t>´- Desconocimiento en el tratamiento de la información sensible de la Renobo.
- Conflicto de intereses.</t>
  </si>
  <si>
    <t>Llevar a cabo las siguientes actividades:
- Modificaciones contractuales técnica, jurídica y financieramente soportadas.
- Acciones de apremio o procesos de incumplimiento.
- Activación de mecanismos de cobertura de los riesgos asegurados mediante pólizas.</t>
  </si>
  <si>
    <t>El profesional de Tesorería cada vez que se recepciona un pago verifica que los documentos requeridos para trámite y pago por los diferentes conceptos estén en el Sistema de Gestión Documental, en donde verifica:
- Que el valor y periodo a cobrar corresponda a lo establecido en el contrato o en el acto administrativo debidamente legalizado.
- El pago de aportes de parafiscales y documentos soportes de pago estén acorde con lo establecido por Ley.
- El Certificado de cumplimiento este acorde con la factura electrónica y/o documento de pago del proveedor y se encuentre en los tiempos estipulados, si el tramite de pago cumple con todos los requisitos establecidos continua el tramite de pago, en caso de presentarse inconsistencia se devuelve al tercero, (a través del sistema de información y se informa a través de correo electrónico).</t>
  </si>
  <si>
    <t>Debilidad en el debido control de los procesos y procedimientos.</t>
  </si>
  <si>
    <r>
      <t>Posibilidad de que por acción u omisión se favorezca a un tercero, con las condiciones o requisitos exigidos para su participación en los procesos de comercialización</t>
    </r>
    <r>
      <rPr>
        <sz val="10"/>
        <color rgb="FFFF0000"/>
        <rFont val="Arial Narrow"/>
        <family val="2"/>
      </rPr>
      <t>.</t>
    </r>
  </si>
  <si>
    <t xml:space="preserve">Los profesionales de la Dirección Técnica Comercial, verifican que siempre que se elaboren documentos para la comercialización de inmuebles a cargo del área; éstos incluyan los parámetros establecidos en el Manual de Contratación vigente y/o las políticas definidas por la Empresa para el negocio en particular, luego el o (la) Director(a) Técnico Comercial los revisa y aprueba como evidencia del control, en caso de requerir ajustes los realiza de manera conjunta con los profesionales de la Dirección y posterior al ajuste los remite a la Dirección Contractual para validación, visto bueno y publicación en SECOP o página Web para que puedan acceder a ellos los interesados. De llegarse a presentar observaciones o necesitar ajustes resultantes de los comentarios que emitan los interesados o gestión contractual, deberá repetirse nuevamente el proceso de revisión y aprobación. </t>
  </si>
  <si>
    <t>Socializar a los profesionales de la Dirección Técnica Comercial los parámetros establecidos en el Manual de Contratación vigente y/o las políticas definidas por la Empresa para los negocios.</t>
  </si>
  <si>
    <t>El (La) Director(a) y los profesionales de la Dirección Comercial encargados de apoyar la gestión de ofertas, cada vez que se recibe una solicitud de servicios o se identifica una posibilidad de negocio, realizan una revisión preliminar para determinar si enmarca en las líneas de negocios de la Empresa, si ésta cuenta con la facultad y capacidad de atenderla y si existe algún otro aspecto (como jurídico, financiero o técnico) que imposibilita su ejecución. Como resultado de la revisión se determina si se continúa con la estructuración de la propuesta o en caso contrario, se emite la correspondiente comunicación oficial con radicado, informando al interesado la imposibilidad de atender el servicio correspondiente.</t>
  </si>
  <si>
    <t xml:space="preserve">Revisar que las propuesta elaboradas incluyan en su presentación la línea de negocio o el servicio que se prestará, y que su contenido corresponda al remitido y avalado por cada una de las áreas que participaron en su construcción. </t>
  </si>
  <si>
    <t>El dependiente judicial del proceso de Gestión Jurídica verifica día de por medio (lunes, miércoles y viernes) que el estado de los procesos judiciales en la página oficial de la rama judicial corresponda con lo reportado en la Matriz de Seguimiento a las actuaciones y en el SIPROJ, en caso de encontrar inconsistencias se remite
correo electrónico al apoderado para que realice las actuaciones que correspondan.</t>
  </si>
  <si>
    <t>Aplicación del Procedimiento PD-40 Reconstrucción de Expedientes.
Informar a las instancias internas y externas de control que corresponda.</t>
  </si>
  <si>
    <t>Pérdida de información digital y/o electrónica.</t>
  </si>
  <si>
    <t>Incumplimiento de los lineamientos internos y uso de herramientas establecidos por el proceso de gestión documental.</t>
  </si>
  <si>
    <t>Posibilidad de afectación económica y reputacional por pérdida de información digital y/o electrónica debido al incumplimiento de los lineamientos internos y uso de herramientas establecidos por el proceso de gestión documental.</t>
  </si>
  <si>
    <t>El técnico líder asignado al CAD del proceso de Gestión Documental cada vez que recepciona documentación, verifica que los documentos que se entregan estén debidamente registrados en el formato FT-33 Formato Único de Inventario Documental y valida su correcto, como evidencia de la ejecución del control queda el formato firmado por la dependencia productora y por el líder técnico del CAD de Gestión Documental, en caso de presentarse errores en el diligenciamiento se remite un correo electrónico indicando las sugerencias de ajustes.</t>
  </si>
  <si>
    <t>Los colaboradores del Centro de Administración Documental validan con las tablas de retención documental vigentes, si la solicitud para crear los expedientes electrónicos cumple con todos los criterios, de ser así se crea el expediente, en caso de encontrar inconsistencias en la solicitud realizada, se remite un correo electrónico informando de la misma al área solicitante y solo se procede hasta cuando esté corregida.</t>
  </si>
  <si>
    <t>El profesional responsable del inventario ejecuta las actividades descritas en el procedimiento PD-59 Administración de Inventarios, por lo menos una (1) vez al año con el propósito de identificar, verificar, analizar y actualizar el inventario de los bienes de propiedad o administrados por la Empresa. En caso de presentarse novedades, se procede a ejecutar los procedimientos: PD-21 Baja de bienes servibles no utilizables y bienes inservibles y PD-22 Pérdida de Bienes.</t>
  </si>
  <si>
    <t>Posibilidad de afectación reputacional por no contar con los contratos que suministren bienes y servicios para el gestión y funcionamiento de la Empresa, por la falta de control y seguimiento oportuno al Plan de Adquisiciones.</t>
  </si>
  <si>
    <t>Falta de control y seguimiento oportuno al Plan de Adquisiciones.</t>
  </si>
  <si>
    <t>El profesional de recursos físicos mensualmente verifica que los procesos contractuales programados que se requieren conforme a las necesidades evidenciadas para el normal funcionamiento de la empresa se estructuren y contraten conforme a lo establecido en el Plan de Adquisiciones y Plan de Contratación del proceso, en caso de encontrar procesos que se requieren y no han iniciado el proceso contractual, se inicia inmediatamente, y en caso de encontrar procesos que ya no se requieren, se informa a la Dirección Financiera y Dirección de Contratación para modificar el Plan de Adquisiciones y Plan de Contratación, lo cual queda evidenciado en las nuevas versiones de los planes.</t>
  </si>
  <si>
    <t>Realizar seguimiento mensual al Plan de Adquisiciones y al Plan de Contratación del proceso, en el Comité de Autoevaluación, para tomar medidas preventivas.</t>
  </si>
  <si>
    <t>Posibilidad de que por acción u omisión, haya afectación reputacional por ocultamiento o manipulación de información por parte de quien desarrolla el trabajo de auditoría, para favorecimiento propio o de un tercero.</t>
  </si>
  <si>
    <t>Amiguismo.</t>
  </si>
  <si>
    <t>Garantizar la suscripción de los Acuerdos de confidencialidad - Carta de representación.</t>
  </si>
  <si>
    <t>Realizar una socialización del Estatuto de Auditoría y del Código de Ética del Auditor al equipo de auditores.</t>
  </si>
  <si>
    <t>Cada vez que aplique</t>
  </si>
  <si>
    <t>Analizar las causas que originaron el caso y rediseñar los controles operativos para prevenir la repetición de la situación detectada.
Informar a las instancias internas y externas de control que corresponda.</t>
  </si>
  <si>
    <t>Hallazgos generados a raíz de informes de organismos externos.</t>
  </si>
  <si>
    <t xml:space="preserve">Presentación fuera de términos y/o incompletas de las actividades asignadas por ley a la Oficina de Control Interno. </t>
  </si>
  <si>
    <t xml:space="preserve">La jefatura de la Oficina de Control Interno verifica periódicamente el cumplimiento de las actividades del Plan Anual de Auditoría y del Cuadro de Actividades y Requerimientos, a cargo de la oficina; como resultado se generan y se comunican las alertas correspondientes. En caso de encontrar un vencimiento próximo que se pueda reprogramar, se hace la solicitud correspondiente. Cuando se generan ajustes en las actividades programadas del PAA se presentan para aprobación y/o comunican en el marco del Comité Institucional de Control Interno, de ser necesario. Y luego el PAA final ajustado es socializado al grupo auditor de la OCI. </t>
  </si>
  <si>
    <t>La Jefatura de la Oficina de Control Interno en las reuniones de seguimiento y/o autoevaluación trimestral, requiere al Equipo de trabajo se informe el estado de cada una de las actividades asignadas, dejando registro dentro de la documentación correspondiente del análisis y los compromisos.</t>
  </si>
  <si>
    <t>Un miembro del equipo de la Oficina de Control Interno encargado de realizar el apoyo del seguimiento y control de las actividades y requerimientos a cargo, envía correo electrónico diario al Grupo de Trabajo de la OCI, indicando los vencimientos cuya respuesta se deben enviar en los plazos y fechas establecidas.</t>
  </si>
  <si>
    <t>Aprobaciones de productos o requerimientos asociados a los proyectos sin el cumplimiento de los requisitos técnicos, jurídicos o de procedimiento.</t>
  </si>
  <si>
    <t>Posibilidad de que por acción u omisión, se acepten o soliciten dádivas para aprobar productos o requerimientos asociados a los proyectos sin el cumplimiento de los requisitos técnicos, jurídicos o de procedimiento.</t>
  </si>
  <si>
    <t xml:space="preserve">Los profesionales de apoyo a la supervisión realizan seguimiento mensual a las Interventorías, mediante la revisión de los informes de Interventoría y acompañamiento en comités (actas) en las cuales se evidencia el estado del proyecto. Se realizan las solicitudes de revisión y/o aclaración de inconsistencias a que haya lugar en las actas y/o informes correspondientes. </t>
  </si>
  <si>
    <t>El profesional de apoyo a la supervisión verifica, cada vez que sesione el Comité de Compras y Contrataciones para la toma de decisiones relacionada con los proyectos, que las cotizaciones presentadas para decisiones del comité estén a valor de mercado. Se solicitan las revisiones y/o aclaraciones de inconsistencias a que haya lugar.</t>
  </si>
  <si>
    <t>El profesional de apoyo a la supervisión verifica mensualmente que las aprobaciones de compras coincidan con lo establecido en las actas de los comités y los cuadros comparativos correspondientes. Se solicitan las revisiones y/o aclaraciones de inconsistencias a que haya lugar.</t>
  </si>
  <si>
    <t>Posibilidad de afectación económica y reputacional por el incumplimiento en oportunidad y calidad en la entrega de los proyectos, debido a debilidad en la identificación, el seguimiento y control de riesgos de proyectos y la respuesta ante la materialización de los mismos.</t>
  </si>
  <si>
    <t xml:space="preserve">Los profesionales de la Dirección Técnica correspondiente verifican, cada vez que se efectúe la etapa precontractual para estudios y diseños o ejecución de obra, la correspondencia de la matriz de riesgos respectiva con los riesgos tipo y las características específicas contenidas en el Anexo Técnico y el modelo de ejecución del proyecto. Se realizan todos los ajustes y complementos necesarios a la matriz de riesgos, previo a la contratación. </t>
  </si>
  <si>
    <t>Los profesionales de la Dirección Técnica correspondiente verifican y validan mensualmente los informes y reportes de interventoría para monitorear la probabilidad de materialización de los riesgos del proyecto y determinar los riesgos materializados durante el período. Como resultado del control se implementa la metodología de acción ante riesgos con probabilidad de materialización, se realiza el reporte a la Oficina Asesora de Planeación sobre riesgos materializados y se adelantan las acciones preventivas y correctivas correspondientes.</t>
  </si>
  <si>
    <t>Los profesionales de la Dirección Técnica correspondiente identifican semanalmente los proyectos con desviaciones negativas en la ejecución menores a 0 % y hasta -5%, respecto de lo programado y se registra en el instrumento de seguimiento. En caso de encontrar desviaciones en la ejecución, los profesionales de la Dirección Técnica correspondiente definen la ruta para superar la desviación en el corto plazo y ejecutan seguimiento semanal.</t>
  </si>
  <si>
    <t xml:space="preserve">Los profesionales de la Dirección Técnica correspondiente identifican semanalmente los proyectos con desviaciones negativas en la ejecución menores a -5% y hasta -10% respecto de lo programado y se registra en el instrumento de seguimiento. En caso de encontrar desviaciones en la ejecución, los profesionales de la Dirección Técnica correspondiente formulan plan de contingencia y se hace seguimiento mensual desde Subgerencia. </t>
  </si>
  <si>
    <t xml:space="preserve">Los profesionales de la Dirección Técnica correspondiente identifican semanalmente los proyectos con desviaciones negativas en la ejecución menores a -10%) respecto de lo programado y se registra en el instrumento de seguimiento. En caso de encontrar desviaciones en la ejecución, los profesionales de la Dirección Técnica correspondiente requieren acompañamiento de la Oficina Jurídica y de la Dirección de Contratación, se da inicio los procesos de apremio y de incumplimiento a los que haya lugar. </t>
  </si>
  <si>
    <t>Posibilidad de afectación reputacional por inexistencia de valor agregado en el desarrollo del trabajo de auditoría por debilidades en la información utilizada para la elaboración del Plan Anual de Auditoría, la planificación del objetivo y/o alcance del trabajo de auditoría y/o las competencias del equipo auditor.</t>
  </si>
  <si>
    <t xml:space="preserve"> Inexistencia de valor agregado en el desarrollo del trabajo de auditoría.</t>
  </si>
  <si>
    <t>Información utilizada para la elaboración del Plan Anual de Auditoría, la planificación del objetivo y/o alcance del trabajo de auditoría y/o las competencias del equipo auditor.</t>
  </si>
  <si>
    <t xml:space="preserve">La Jefe de la Oficina de Control Interno revisa los informes preliminares antes de ser enviados a los líderes de los procesos y/o grupos de valor, con el propósito de asegurar su entrega con calidad y oportunidad. En caso de encontrar que el informe no genera valor, solicita mediante correo electrónico o a través de reunión, al profesional responsable los ajustes correspondientes. </t>
  </si>
  <si>
    <t xml:space="preserve">La Jefe de la Oficina de Control Interno y el profesional asignado, revisan cada vez que se requiera, los comentarios recibidos por parte de los líderes del proceso y/o grupos de valor al informe preliminar, para validar la pertinencia y/o ajuste al mismo. Una vez en firme, se realiza la reunión de cierre para la entrega del informe final. </t>
  </si>
  <si>
    <t xml:space="preserve">Se solicita al inicio de cada auditoria la firma de la Carta de Representación: Veracidad, Calidad y Oportunidad en la entrega de información presentada a la Oficina de Control Interno en el marco de la realización de auditorías de gestión. </t>
  </si>
  <si>
    <t>Realizar una capacitación sobre temas inherentes al Sistema de Control Interno por parte de la Oficina de Control Interno.</t>
  </si>
  <si>
    <t>Hacer un alcance al informe final de auditoría.</t>
  </si>
  <si>
    <t>Hacer retroalimentación al equipo auditor.</t>
  </si>
  <si>
    <t>Los profesionales de la Dirección de Contratación al inicio de cada vigencia y cada vez que se realicen modificaciones al Pla de Contratación verifican que lo establecido en el Plan corresponda con el Plan de Egresos, si se encuentran diferencias se devuelve al área generadora a través del Sistema Administrativo y Financiero y una vez ajustado se presenta al Comité de Contratación para su respectiva recomendación (acta comité de contratación) y aprobación por parte del ordenador del gasto.</t>
  </si>
  <si>
    <t>Los profesionales de la Dirección de Contratación cada vez que se lleve a cabo una contratación, verifican que el anexo técnico y la matriz de riesgos preliminar, el presupuesto y el estudio de precios de mercado sean consistentes con la necesidad definida y que cumpla con los lineamientos internos para llevar a cabo el trámite contractual; en caso de encontrar inconsistencias se realizan los ajustes de manera conjunta con el área generadora en donde además se hace la retroalimentación respectiva, lo cual queda evidenciado con la formalización de los estudios previos.</t>
  </si>
  <si>
    <t>continua</t>
  </si>
  <si>
    <t>La Jefe de la Oficina de Control Disciplinario Interno verifica el sentido del acto administrativo con fundamento en la documentación entregada y determina si la decisión es ajustada o no a derecho. En caso de encontrar inconsistencias implementa los correctivos correspondientes. La evidencia del control queda consignada en actas digitales que se archivan en el despacho.</t>
  </si>
  <si>
    <t>Cada vez que se evidencie que no hay unidad de criterio en un tema, la Jefe de la Oficina de Control Disciplinario Interno realiza reuniones donde se revisan los diferentes casos y se elabora un concepto resolviendo la controversia. La evidencia queda consignada en el archivo del despacho.</t>
  </si>
  <si>
    <t>Elaborar un informe para ser enviado al superior jerárquico o al ente de control competente, dependiendo de la naturaleza del cargo.
Informar a las instancias internas y externas de control que corresponda.</t>
  </si>
  <si>
    <t>Posibilidad de afectación reputacional por la materialización de la figura jurídica de la prescripción establecida en la ley, por debilidades en el debido control de los términos de prescripción que permita que se tomen las decisiones de fondo en los plazos establecidos.</t>
  </si>
  <si>
    <t>El profesional de Gestión Ambiental realiza la verificación mensual del cumplimiento a la ejecución de los Programas Ambientales del PIGA realizando un comparativo con la vigencia anterior, los resultados del seguimiento son presentados en el marco del Comité de Autoevaluación, en caso de presentarse desviaciones respecto a la ejecución de los programas se formulan acciones preventivas y correctivas correspondientes. Las decisiones tomadas quedan registradas en las actas del Comité y en los reportes trimestrales a la ejecución de los indicadores del proceso.</t>
  </si>
  <si>
    <t>Realizar el ajuste a la planeación establecida, actualizando metas y cronogramas para la vigencia y generar una estrategia de convocatoria.</t>
  </si>
  <si>
    <t>Incumplimiento los criterios de respuesta de las peticiones (oportunidad, claridad, calidez, coherencia y manejo del sistema).</t>
  </si>
  <si>
    <t>Posibilidad de afectación reputacional por respuestas a los ciudadanos que incumplen los criterios de respuesta de las peticiones (oportunidad, claridad, calidez, coherencia y manejo del sistema) debido a falta de conocimiento frente a la norma, la política y al manejo del sistema de PQRS.</t>
  </si>
  <si>
    <t>El líder del proceso de Atención al Ciudadano y Relacionamiento con la Ciudadanía, mensualmente valida el informe de seguimiento a la calidad de las respuestas remitido por la Alcaldía Mayor de Bogotá, y de acuerdo con lo reportado por esta entidad, a través de comunicación oficial da alcance a las áreas que presentaron incumplimiento para que éstas formulen el plan de mejoramiento correspondiente en el formato establecido por la Alcaldía. De otra parte, se realizan mesas de trabajo conjuntas con las áreas que presentaron incumplimiento para retroalimentar el criterio en el cual se presentó el incumplimiento.</t>
  </si>
  <si>
    <t>El líder del proceso de Atención al Ciudadano y Relacionamiento con la Ciudadanía, una vez al año analiza los resultados de la prueba de entendimiento aplicada a los colaboradores de la empresa para detectar deficiencias frente al conocimiento de los criterios de respuesta de las peticiones. Los resultados del análisis se socializan y se realiza una retroalimentación a toda la empresa a través de piezas de comunicación interna.</t>
  </si>
  <si>
    <t>Documentar el control.</t>
  </si>
  <si>
    <t>Único</t>
  </si>
  <si>
    <t>Agosto</t>
  </si>
  <si>
    <t>Ausencia de confidencialidad de la claves de acceso a funcionarios y contratistas.
Debilidad en la actualización del hardware y software de la empresa.</t>
  </si>
  <si>
    <t xml:space="preserve">Los profesionales del proceso de Gestión de TIC, realizan un monitoreo diario de la infraestructura de TI de la entidad, utilizando herramientas de monitoreo, protección y tableros de control, ingresando a la plataforma o revisando que no hayan enviado alertas de correo electrónico sobre fallos en los sistemas, una vez revisado se generan reportes mensuales los cuales son trasladados a los expedientes contractuales. El proveedor también realiza revisión de alertas e informa inmediatamente al profesional de sistemas si se encuentran alguna anormalidad. </t>
  </si>
  <si>
    <t>Baja participación en las actividades de Gestión Social y de Participación Ciudadana</t>
  </si>
  <si>
    <t>Posibilidad de afectación reputacional debido a la baja participación en las actividades de Gestión Social y de Participación Ciudadana por la debilidad en la promoción y socialización.</t>
  </si>
  <si>
    <t>El Jefe de la Oficina de Participación Ciudadana y Asuntos Sociales, junto con el equipo de trabajo, realizará la verificación mensual del cumplimiento a la ejecución de las diferentes estrategias de Gestión Social y de Participación Ciudadana, realizando un comparativo con el periodo anterior, en el marco del Comité de Autoevaluación y Seguimiento. En caso de presentarse desviaciones respecto a la ejecución, se formularán las acciones preventivas y correctivas correspondientes. Las decisiones tomadas quedarán registradas en las actas del Comité y en los reportes trimestrales de ejecución.</t>
  </si>
  <si>
    <t>Debilidad en la promoción y socialización de las convocatorias programadas y en la inclusión de los aportes recopilados en los diferente espacios.</t>
  </si>
  <si>
    <t>Posterior a la elaboración de la estrategia, se realizarán las respectivas convocatorias por los diferentes canales de la Entidad y mediante los medios establecidos por el Jefe de la OPCAS y el líder de cada proyecto, el cual verificará que se hayan realizado en el plazo establecido en el cronograma.</t>
  </si>
  <si>
    <t>En los casos en los que se pueda dar alcance mediante alguna acción correctiva al ciudadano, se realiza el seguimiento respectivo a dicha acción.</t>
  </si>
  <si>
    <t>Sanción del ente regulador.</t>
  </si>
  <si>
    <t xml:space="preserve">
 Aplicación del incremento salarial de los trabajadores oficiales sin contar con el acto administrativo correspondiente.</t>
  </si>
  <si>
    <t>Posibilidad de afectación económica y reputacional por sanción del ente regulador debido a que se aplique aumento salarial a los trabajadores oficiales sin contar con el acto administrativo correspondiente.</t>
  </si>
  <si>
    <t>La Alta Dirección emite anualmente un acto administrativo (Resolución) en donde se especifica la escala salarial de los Trabajadores Oficiales. El profesional de nómina remite dicho acto administrativo al DASCD para que se realice la actualización de la información en el SIDEAP. Cuando se detectan desviaciones que no sean atendidas por el proceso la alta dirección determina las medidas a tomar.</t>
  </si>
  <si>
    <t>Anualmente, se realiza el cálculo del incremento salarial mediante el Sistema Administrativo y Financiero de la Empresa y se corrobora con la información que reposa en el SIDEAP, previo al pago de la nómina del mes de enero de cada vigencia.</t>
  </si>
  <si>
    <t>Dictamen adverso o con abstención de opinión por parte de la Revisoría Fiscal.</t>
  </si>
  <si>
    <t>Incumplimiento de las características cualitativas de la información financiera y aplicación de los principios de contabilidad pública que afecta la razonabilidad de las cifras en los estados financieros.</t>
  </si>
  <si>
    <t>Inadecuada aplicación normativa para la liquidación de retenciones en la fuente a practicar a proveedores.</t>
  </si>
  <si>
    <t>Posibilidad de afectación económica y reputacional debido a la inadecuada aplicación normativa para la liquidación de retenciones en la fuente a practicar a proveedores por debilidad en el debido control de los procesos y procedimientos.</t>
  </si>
  <si>
    <t>El contratista profesional tributarista encargado de revisar todas las causaciones contables verifica la adecuada liquidación de las retenciones a que haya lugar para que posteriormente la empresa consultora externa verifique la correcta retención y que en la tercera validación de control que realiza la revisoría fiscal se ratifiquen valores aplicados.</t>
  </si>
  <si>
    <t>Las presentaciones y pagos de retenciones ante la DIAN son firmadas y certificadas por la revisoría fiscal.</t>
  </si>
  <si>
    <t>Pago en exceso de las obligaciones adquiridas con terceros.</t>
  </si>
  <si>
    <t>Inadecuado proceso de cancelación de cuentas por pagar a proveedores.</t>
  </si>
  <si>
    <t>Se actualizarán los procedimientos asociados al proceso de pagos de tesorería para que se implemente un control dual entre contabilidad y el tesorero previo al cierre de las cuentas por pagar.</t>
  </si>
  <si>
    <t>Creación de formato de matriz de control de pagos validado por el profesional en Contabilidad y el profesional en Tesorería.</t>
  </si>
  <si>
    <t xml:space="preserve">El profesional ambiental realiza verificación semestral al cumplimiento de la ejecución física y presupuestal de las metas y/o acciones ambientales priorizadas en el PACA Institucional, con el fin de evidenciar avances y logros de las mismas en la vigencia. Los resultados del seguimiento se analizan y las desviaciones que se presenten con respecto a la ejecución se les genera reformulación o ajustes al plan de acción, dichos ajustes s quedan como evidencia en un documento que se registra en a la herramienta Storm User de la Secretaria de Ambiente. </t>
  </si>
  <si>
    <t xml:space="preserve">La profesional de apoyo al PETH mensualmente verifica que las actividades previstas para el siguiente periodo y las socializa mediante correo electrónico con líderes operativos para fortalecer la promoción y conocimiento de actividades a ejecutar, como evidencia queda el correo electrónico enviado. Así se garantiza que la información se divulgue a través de los líderes a los servidores y se tenga un compromiso adicional para confirmar la asistencia. Cuando se detectan desviaciones, se envía correo a los jefes de cada una de las áreas. </t>
  </si>
  <si>
    <t xml:space="preserve">Se maneja doble revisión como punto de control para los pagos. Inicialmente el profesional de Tesorería realiza el cargue del proceso de pago en el portal bancario con su token y contraseña asignada, posteriormente, el profesional contratista de la Dirección Financiera revisa la coincidencia del cargue del valor del pago con los soportes del sistema de información contable y da aval por correo electrónico antes de que se proceda a la última autorización de pago por parte del Director Financiero. </t>
  </si>
  <si>
    <t xml:space="preserve">Con el fin de consolidar los estados financieros de la vigencia de manera razonable, se preparan mensualmente estados financieros intermedios los cuales son validados y firmados por la revisoría fiscal, el Contador y el Gerente para la publicación en página web de la empresa. En el marco de esa revisión se tienen conciliaciones para todas las categorías contables y con las áreas internas y externas con un proceso debidamente documentado en las políticas contables de la empresa. </t>
  </si>
  <si>
    <t xml:space="preserve"> Vulnerabilidad de los sistemas de información.</t>
  </si>
  <si>
    <t>Posibilidad de afectación reputacional por la vulnerabilidad de los sistemas de información, debido a la debilidad en la actualización del hardware, software y claves de confidencialidad de acceso a funcionarios y contratistas.</t>
  </si>
  <si>
    <t>El profesional encargado del directorio activo generará un mensaje de advertencia que su contraseña va a caducar para que el usuario realice el cambio de la contraseña.</t>
  </si>
  <si>
    <t>El profesional del proceso de gestión de TIC mensualmente realizará actualizaciones de los servidores instalando update de seguridad en el software, sistemas operativos para minimizar las brechas de vulnerabilidades.</t>
  </si>
  <si>
    <t>Equipos obsoletos que no soportan eficientemente el software adquirido.</t>
  </si>
  <si>
    <t>Posibilidad de afectación reputacional por indisponibilidad de los servicios o infraestructura de TI debido a cortes de redes eléctricas, de datos, voz e Internet imprevistos por tiempos prolongados y equipos obsoletos que no soportan eficientemente el software adquirido.</t>
  </si>
  <si>
    <t xml:space="preserve">El profesional en cargado de TIC en el tema de redes de internet deberá asegurar la disponibilidad de los servicios con los proveedores de forma mensual con informes de indisponibilidad del servicio. </t>
  </si>
  <si>
    <t>Tener una infraestructura (Conjunto de medios técnicos, servicios e instalaciones necesarios para el desarrollo de una actividad o para que un lugar pueda ser utilizado.) de protección y contingencia desactualizada.
Pérdida de la información institucional.</t>
  </si>
  <si>
    <t>Debilidades en el proceso de realizar copias de seguridad.</t>
  </si>
  <si>
    <t>Posibilidad de afectación reputacional por pérdida de información institucional debido a una infraestructura de protección y contingencia desactualizada, junto con deficiencias en el proceso de realizar copias de seguridad.</t>
  </si>
  <si>
    <t>Verificar diariamente en los repositorios que los backups se realicen de la forma adecuada.</t>
  </si>
  <si>
    <t>Realizar mantenimiento correctivo.</t>
  </si>
  <si>
    <t>El profesional responsable del proceso de Gestión de TIC verifica una vez al mes que la copia automática del sistema JSP7 Gobierno, TAMPUS, GLPI, Intranet y de la información contenida en los servidores de la Empresa con una periodicidad de cada 12 horas, quede almacenada en los repositorios correspondientes, con el propósito de contar con información actualizada en caso de que se presente una falla. En caso de encontrar que no se realizó de manera automática, se solicita al proveedor justificación por escrito la razón por la cual no se realizó ese backup y paralelamente se ejecute la instrucción de lanzar un backup manual de forma inmediata sin interrumpir la programación de los backups automatizados.</t>
  </si>
  <si>
    <t>Solicitar una copia de seguridad de la fecha anterior más reciente del día de materialización del evento.</t>
  </si>
  <si>
    <t>El profesional financiero del proceso de Gestión Predial verifica que la liquidación de la obligación VIS- VIP corresponda con los valores certificados por la Curaduría cada vez que se reciba un trámite, lo cual queda registrado en el anexo de la resolución de la liquidación (FT-244 Liquidación Obligación VIS – VIP y FT-245 Descripción de la aplicación de la fórmula). En caso de encontrar algún error en la aplicación de la formula se devuelve al profesional técnico de Gestión Predial para realizar los ajustes correspondientes. Una vez se han realizado las validaciones se traslada para revisión y aprobación del Director (a) Técnico (a) de Gestión Predial, y revisión y firma del Subgerente (a) de Planeamiento y Estructuración del acto administrativo por medio del cual se adopta.</t>
  </si>
  <si>
    <t>Informar a las instancias internas  de control que corresponda, revocar el acto administrativo y expedir nuevamente la liquidación en debida forma.</t>
  </si>
  <si>
    <t>Informar a las instancias  internas la materialización del riesgo y  modificar o dar alcance al  acto administrativo.</t>
  </si>
  <si>
    <t>Fecha:</t>
  </si>
  <si>
    <t xml:space="preserve">Versión: </t>
  </si>
  <si>
    <t>Cambios realizados:</t>
  </si>
  <si>
    <t>La jefe de la Oficina Asesora de Planeación y su equipo de trabajo, de acuerdo con la periodicidad definida para el seguimiento del Plan de Acción Institucional, revisan la información enviada por los responsables definidos, verificando que la información esté completa, sea clara, consistente y coherente frente a lo programado, con el fin de consolidar y presentar los informes correspondientes para la toma de decisiones de la alta dirección, en caso de presentarse inconsistencias se reitera el requerimiento y de ser necesario se realiza acompañamiento en el reporte para contar con la información veraz y oportuna. Cuando se detecten desviaciones que no sean atendidas por el proceso, la alta dirección determina las medidas a tomar, lo cual queda consignado en las actas del Comité Institucional de Gestión y Desempeño.</t>
  </si>
  <si>
    <t>Posibilidad de afectación reputacional por toma de decisiones estratégicas inadecuadas debido al uso de información con datos erróneos o entrega de información posterior a la fecha definida inicialmente.</t>
  </si>
  <si>
    <t>Uso de información con datos erróneos o entrega de información posterior a la fecha definida inicialmente.</t>
  </si>
  <si>
    <t>Versión inicial.</t>
  </si>
  <si>
    <t>La Dirección Administrativa y de Tic envía comunicados a través del correo institucional recordando los lineamientos establecidos para un adecuado uso de los elementos asignados, mínimo dos veces al año.</t>
  </si>
  <si>
    <t>En cada etapa de la instrucción el profesional sustanciador verifica los términos establecidos en la ley, y lo consigna en el archivo de seguimiento disponible en Drive compartido por la Oficina. Si al verificar la queja, informe o denuncia hay dudas sobre la prescripción, esta se determinará con base en las pruebas allegadas al expediente en la etapa de indagación previa. A paritr de lo anterior,  se proyectan las decisiones, las cuales son entregadas al Jefe de la Oficina de Control Disciplinario Interno, quien verifica los términos, pruebas y la decisión a tomar.</t>
  </si>
  <si>
    <t xml:space="preserve">Proferir auto de archivo que declara la prescripción por extinción de la acción disciplinaria. </t>
  </si>
  <si>
    <t>Posibilidad de afectación reputacional por falta de oportunidad en la entrega de los resultados de trabajos de auditorias, debido a factores internos y externos.</t>
  </si>
  <si>
    <t>Falta de oportunidad en la entrega de los resultados de trabajos de auditorias.</t>
  </si>
  <si>
    <t>Factores internos y externos.</t>
  </si>
  <si>
    <t>La  Jefe de la Oficina de Control Interno y el Auditor Líder,  revisan el Plan de Trabajo de la auditoría y determinan el cumplimiento de las diferentes fechas del  cronograma establecido, una vez terminada cada etapa de la auditoria. Lo anterior, en concordancia con las NIAS sobre Desempeño: 2010: Planificación y 2020: Comunicación y Aprobación. En caso de idenfiticar alguna desviacion en el cronograma, se procede a identificar la causa especifica de la misma y se replantea el cronograma, remitiendolo posteriormente al proceso auditado, por correo electronico, previa autorizacion en el marco del comite CICCI cuando haya lugar a ello (cambios que superen un mes calendario)</t>
  </si>
  <si>
    <t>Enero 28 de 2025</t>
  </si>
  <si>
    <t>Mapa Riesgos Institucional Empresa de Renovación y Desarrollo Urbano de Bogotá - 2025</t>
  </si>
  <si>
    <t>El profesional de la Oficina Asesora de Planeación semestralmente verifica la actualización del Mapa de Conocimiento explícito; como resultado de esta verificación se genera el informe de seguimiento al Mapa, el cual es socializado a los procesos, si se presentan activos de conocimiento desactualizados, se realiza una mesa de trabajo con el líder operativo del proceso para evaluar y de ser necesario, realizar la actualización del mapa.</t>
  </si>
  <si>
    <t>Realizar 2 jornadas de sensibilización a líderes operativos sobre la importancia en la actualización del Mapa de Conocimiento explícito.</t>
  </si>
  <si>
    <t>Expedición de actos administrativos sin el cumplimiento de los requisitos establecidos en la norma en el marco de los contratos de prestación de servicios de tercera concurrencia.</t>
  </si>
  <si>
    <t>Omisión en los controles establecidos.</t>
  </si>
  <si>
    <t>Posibilidad de afectación reputacional ante la expedición de actos administrativos sin el cumplimiento de los requisitos establecidos en la norma en el marco de los contratos de prestación de servicios de tercera concurrencia, debido a la omisión en los controles establecidos.</t>
  </si>
  <si>
    <t>Revisar aleatoriamente los documentos técnicos y jurídicos y actos administrativos generados con ocasión del proceso de adquisición predial, con el fin de verificar que no existan inconsistencias, y de ser el caso, tramitar las correcciones, modificaciones o alcances que sean necesarios.</t>
  </si>
  <si>
    <t>Marzo 20 de 2025</t>
  </si>
  <si>
    <t>Marzo 28 de 2025</t>
  </si>
  <si>
    <t>Ajustes en riesgos, controles y acciones de tratamiento del proceso Gestión Predial.</t>
  </si>
  <si>
    <t>Ajustes en los controles y acciones de tratamiento del proceso Gestión del Conocimiento y la Innovación.</t>
  </si>
  <si>
    <t>Los profesionales de la Dirección Técnica de Gestión Predial revisan que los aspectos técnicos y jurídicos de los predios cumplan los requisitos de la norma, de manera preliminar y durante la adquisición predial, realizando los ajustes y/o correcciones a que haya lugar, lo cual queda registrado en los documentos y actos administrativos. Posteriormente, los profesionales designados como líderes o coordinadores revisan los documentos y actos administrativos que se generan durante el proceso de adquisición, solicitando los ajustes y/o correcciones a que haya lugar mediante correo electrónico.
Una vez se han realizado las validaciones se traslada para revisión y aprobación del Director (a) Técnico (a) de Gestión Predial y firma del (a) Subgerente de Planeamiento y Estructuración.</t>
  </si>
  <si>
    <t>Seguimiento Primer Cuatrimestre 2025</t>
  </si>
  <si>
    <t>Seguimiento Controles</t>
  </si>
  <si>
    <t>Seguimiento Acciones de Tratamiento</t>
  </si>
  <si>
    <t>¿Se materializo el riesgo?</t>
  </si>
  <si>
    <t>Seguimiento Acciones de Contingencia</t>
  </si>
  <si>
    <t xml:space="preserve">Observaciones </t>
  </si>
  <si>
    <t>Describa las actividades desarrolladas para dar cumplimiento a los controles establecidos</t>
  </si>
  <si>
    <t>Enuncie las evidencias que soportan el seguimiento del control y anéxelas en la carpeta compartida destinada para ello (si son de carácter reservado, no es necesario anexarlas)</t>
  </si>
  <si>
    <t>% de Cumplimiento</t>
  </si>
  <si>
    <t>Describa las actividades desarrolladas para dar cumplimiento a las acciones de tratamiento establecidas</t>
  </si>
  <si>
    <t>Relacione las evidencias que soportan el seguimiento de las acciones de tratamiento y anéxelas en la carpeta compartida destinada para ello (si son de carácter reservado, no es necesario anexarla)</t>
  </si>
  <si>
    <t>Si</t>
  </si>
  <si>
    <t>No</t>
  </si>
  <si>
    <t xml:space="preserve">En caso de materialización describa cómo se materializó </t>
  </si>
  <si>
    <t>Describa las actividades desarrolladas para dar cumplimiento a las acciones de contingencia en los casos que se materializo el riesgo</t>
  </si>
  <si>
    <t>Relacione las evidencias que soportan el seguimiento de las acciones de contingencia y anéxelas en la carpeta compartida destinada para ello (si son de carácter reservado, no es necesario anexarlas)</t>
  </si>
  <si>
    <t>En sesión del 31 de enero de 2025, el Comité Institucional de Gestión y Desempeño revisó y aprobó el Plan de Acción Institucional 2025, el cual fue publicado en la sección de Transparencia de la página web. De otra parte, y teniendo en cuenta que el Plan de Acción resume las actividades que buscan dar cumplimiento al Plan Estratégico de la Empresa, desde la Oficina Asesora de Planeación se alinearon los dos instrumentos.
En el marco del control definido para mitigar este riesgo, se resalta que, a la fecha, se han realizado cinco sesiones del Comité de Proyectos en el año 2025, en las cuales se ha avanzado en la verificación objetiva de las propuestas presentadas por las áreas responsables, así como en el seguimiento estructurado a proyectos en desarrollo.
En cada sesión, el Comité ha actuado como instancia colegiada de validación institucional, revisando los proyectos con base en criterios relacionados con su consistencia estratégica, condiciones técnicas, requerimientos operativos y justificación institucional. Esta revisión busca garantizar la transparencia en la priorización y evolución del portafolio de proyectos.
Proyectos nuevos presentados para inclusión en el portafolio:
Comité 1: Centros de Detención Transitoria, EcoPuntos, Cementerio Central, Optimización CEFES.
Comité 2: Cárcel Distrital II.
Comité 3: Unidad Funcional Ciudad Florida (AE Engativá), Distrito Aeroportuario – Fontibón.
Comité 4: Ratificación de las inclusiones del Comité 3.
Comité 5: Sin nuevos ingresos; se abordó el análisis de antecedentes y estrategia de cierre de proyectos de urbanismo temporal.
Por lo anterior, se puede concluir que ha sido efectivo el control, pues una vez aplicado, no se ha materializado el riesgo.</t>
  </si>
  <si>
    <t>* Acta No. 2 del CIGD disponible en Tampus bajo la TRD Actas de Comité Institucional de Gestión y Desempeño 2025
* Actas de Comité de proyectos disponibles en Tampus (del 1 al 4 están suscritas, la No. 5 esta en construcción)</t>
  </si>
  <si>
    <r>
      <t xml:space="preserve">En cumplimiento de la acción de tratamiento definida, se han desarrollado varias sesiones orientadas a fortalecer las capacidades del equipo responsable en torno al uso de la guía y sus procedimientos asociados:
</t>
    </r>
    <r>
      <rPr>
        <b/>
        <sz val="10"/>
        <color theme="1"/>
        <rFont val="Arial Narrow"/>
        <family val="2"/>
      </rPr>
      <t xml:space="preserve">20 de febrero de 2025: </t>
    </r>
    <r>
      <rPr>
        <sz val="10"/>
        <color theme="1"/>
        <rFont val="Arial Narrow"/>
        <family val="2"/>
      </rPr>
      <t xml:space="preserve">se participó en la sesión de socialización del borrador de la nueva guía con la Subgerencia de Planeamiento y Estructuración, donde se explicó el enfoque general del modelo y se discutieron ajustes a los procesos de formulación.
</t>
    </r>
    <r>
      <rPr>
        <b/>
        <sz val="10"/>
        <color theme="1"/>
        <rFont val="Arial Narrow"/>
        <family val="2"/>
      </rPr>
      <t>14 de marzo de 2025:</t>
    </r>
    <r>
      <rPr>
        <sz val="10"/>
        <color theme="1"/>
        <rFont val="Arial Narrow"/>
        <family val="2"/>
      </rPr>
      <t xml:space="preserve"> se realizó una sesión técnica con la Subgerencia General de Estructuración de Proyectos (SGEP), enfocada en explicar los contenidos y flujos de actividades incluidos en la guía, así como en recoger sugerencias para su mejora.
</t>
    </r>
    <r>
      <rPr>
        <b/>
        <sz val="10"/>
        <color theme="1"/>
        <rFont val="Arial Narrow"/>
        <family val="2"/>
      </rPr>
      <t xml:space="preserve">10 de abril de 2025: </t>
    </r>
    <r>
      <rPr>
        <sz val="10"/>
        <color theme="1"/>
        <rFont val="Arial Narrow"/>
        <family val="2"/>
      </rPr>
      <t>en el marco de la jornada institucional de Inducción y Reinducción, se apoyó la socialización de aspectos clave sobre la gestión de riesgos en proyectos, alineados con los lineamientos de la guía en construcción.</t>
    </r>
  </si>
  <si>
    <t>* Evidencia de Sesiones</t>
  </si>
  <si>
    <t>X</t>
  </si>
  <si>
    <t>OCI: Una vez analizado el reporte y las evidencias sobre los controles y acciones de tratamiento del riesgo, se puede concluir que han sido efectivas ya que una vez aplicadas, no se evidencio la materialización del riesgo en el periodo.</t>
  </si>
  <si>
    <t>- Herramienta JSP7 con el seguimiento.
- Plan de Acción Institucional y su seguimiento disponible en Página web sección Transparencia - Planeación, presupuesto e informes - 4.3 Plan de Acción
- Correos enviando links de visores Power BI
- Visores disponibles en: https://app.powerbi.com/view?r=eyJrIjoiYjRlMjc3ZmMtZDkzNS00ODA4LWEwYTItZTRiNTQxOGUwNjc3Iiwi
dCI6ImYyOTYxNmEyLWU5YzItNGI0Ny04ZjQ5LTMzOTkxMGRiNzRkMyJ9
- Borrador del acta No. 5 del Comité Institucional de Gestión y Desempeño.</t>
  </si>
  <si>
    <t>N/A</t>
  </si>
  <si>
    <t>La Oficina Asesora de Planeación realizó la presentación del cronograma de actividades y reportes aplicable para la vigencia 2025 en el marco de la mesa de líderes operativos del mes de diciembre de 2024, en este documento se relacionan reportes internos y externos, los campos que lo integran (incluyen el tipo de actividad o reporte, el responsable y la periodicidad de seguimiento así mismo tiene una agrupación de actividades por componentes del SIG-MIPG); complementario a la socialización de la mesa de líderes se generó el envío del cronograma a través de correo electrónico a todos los líderes de proceso y líderes operativos en el mes de enero de 2025.</t>
  </si>
  <si>
    <t>- Cronograma de reportes
- Correo electrónico enviando el cronograma
- Presentación de líderes operativos del mes de diciembre, que incluye la actualización del cronograma de reportes y disponible en la intranet bajo la pestaña MIPG</t>
  </si>
  <si>
    <t>formato solicitud de servicios para comunicaciones y correo electrónico socializando dicho formulario</t>
  </si>
  <si>
    <t xml:space="preserve">Para el periodo evaluado, se diseño  un formulario que genera  una   matriz como herramienta para gestionar las solicitudes presentadas a la OARC desde cada área de la empresa.   la cual se  puso en funcionamiento , permitiendo realizar la verificación, atención y seguimiento de cada solicitud;   Asi mismo se gestionaron  mediante herramientas tecnológicas las validaciones de los productos finales antes de publicación en los medios oficiales.  
</t>
  </si>
  <si>
    <t>Se diseñó y socializó pieza comunicativa poniendo en conocimiento de todas las áreas de la empresa el formulario y las instrucciones para dilligenciarlo y gestionarlo. 
Correo electrónico - ¡Solicitar servicios de la Oficina Asesora de Relacionamiento y Comunicaciones ahora es más fácil! - 13 de febrero de 2025,</t>
  </si>
  <si>
    <t>Formato solicitud de servicios para comunicaciones y correo electrónico socializando dicho formulario</t>
  </si>
  <si>
    <t>Informe de verificación de la actualización del Mapa de Conocimiento explícito.</t>
  </si>
  <si>
    <t>La primera jornada de sensibilización a líderes operativos sobre la importancia en la actualización del Mapa de Conocimiento explícito, se tiene programada para el mes de junio.</t>
  </si>
  <si>
    <t xml:space="preserve">Para el periodo evaluado se realizó mensualmente el seguimiento al Plan de Acción Institucional vigente, y una vez recibida la información reportada por los líderes de los procesos, se verificó con el fin de garantizar su alineación con los objetivos, coherencia y que esté acorde con la programación establecida, y cuando hubo lugar a ello, se realizó acompañamiento en el reporte para contar con la información veraz y oportuna, lo cual quedó registrado directamente en la herramienta JSP7. De igual manera, y de manera mensual se informó a la alta dirección el estado de avance de las metas del Plan de Acción y del Plan Estratégico Institucional a través de visores de Power BI, para su análisis y respectiva toma de decisiones.
Como resultado del seguimiento, y en el marco del Comité Institucional de Gestión y Desempeño realizado el 30 de abril, se aprobaron ajustes al plan generando así la versión 2, la cual al momento de generar este informe, está en proceso de ajuste por parte de las áreas a las cuales la Oficina de Control Interno hizo observaciones, y una vez se cuente con el plan ajustado se publicará en la página web de la empresa y el registro de los respectivos ajustes en la herramienta JSP7. De otra parte, el seguimiento correspondiente al primer trimestre del año, está disponible en la sección de Transparencia de la página web.
</t>
  </si>
  <si>
    <t xml:space="preserve">Para el periodo evaluado, se realizó la verificación de la actualización del Mapa de Conocimiento explícito; y como resultado se generó el informe de seguimiento al Mapa, el cual será socializado a los líderes operativos de los procesos en la primera sesión del segundo cuatrimestre del año, para determinar si es necesario realizar la actualización del mapa.
</t>
  </si>
  <si>
    <t>El abogado de la DTPGU verifico que en la solicitud de los contratos de prestación de servicios que hacen parte integral del contrato, se incluya en las obligaciones generales de guardar la estricta reserva de toda la información y documentos que tenga acceso, con el fin de dar un manejo adecuado de la información por parte de los contratistas.</t>
  </si>
  <si>
    <t>1. Solicitud de contratación de Prestación de Servicios Personales, con obligación de : Guardar estricta reserva sobre toda la información y documentos que tenga acceso, maneje en desarrollo de su actividad o que llegue a conocer en desarrollo del contrato y que
tenga carácter de pública. En consecuencia, se obliga a no divulgar por ningún medio dicha información o documentos a terceros, sin la previa autorización escrita de la EMPRESA
2. Contratos de Prestación de Servicios con cláusula de manejar de información</t>
  </si>
  <si>
    <t xml:space="preserve">El abogado de la DTPGU realizará la capacitación de directrices y adecuado tratamiento de datos e información confidencial de manera virtual la cual se llevará a cabo el 30 de mayo de 2024 con la participación del equipo DTPGU.
</t>
  </si>
  <si>
    <t>1. Presentación capacitación manejo y confidencialidad del tratamiento de datos e información confidencial y lista de asistencia.</t>
  </si>
  <si>
    <t>x</t>
  </si>
  <si>
    <t>En el marco de las metas establecidas para la DTPGU para el periodo de 2024 fueron priorizadas la formulación de las siguientes actuaciones: AE (Zibo, Calle 72, Chapinero, y Reencuentro ) . Durante la vigencia 2025 se prevé  avanzar en la formulación y radicación  de la AE de Rionegro y AE  Montevideo.
El Líder Operativo verificó que al inicio de  la formulación de la actuación estratégica, el líder del proyecto haya generado el cronograma con las etapas y estudios requeridos previstas para la formulación y articulación necesarias y que haya solicitado a las entidades competentes en su primera fase, la emisión de los estudios y/o conceptos requeridos.
Por otra parte y en línea directa con el cumplimiento de los metas de la DTPGU y los cronogramas, se hace seguimiento al cumplimiento de los hitos y metas establecidos para la DTPGU mediante reporte del tablero de proyectos, documento FUSS, Plan de acción, indicadores de gestión.</t>
  </si>
  <si>
    <t xml:space="preserve">1. Cronogramas de proyectos de formulación de instrumentos (actuaciones estratégicas)
2. Seguimientos de proyectos de formulación de instrumentos  (actuaciones estratégicas), en los cuales se haga seguimiento a la solicitud de conceptos y estudios
3. Documento de seguimiento FUSS
4. Documento de Seguimiento de Plan de acción 
5. Documento de seguimiento de Indicadores de gestión </t>
  </si>
  <si>
    <t>1. Cronogramas de proyectos de formulación de instrumentos (actuaciones estratégicas)
2. Seguimientos de proyectos de formulación de instrumentos  (actuaciones estratégicas), en los cuales se haga seguimiento a la solicitud de conceptos y estudios</t>
  </si>
  <si>
    <t>OCI: Una vez analizado el reporte y las evidencias sobre los controles y acciones de tratamiento del riesgo, se puede concluir que han sido efectivas ya que una vez aplicadas, no se evidencio la materialización del riesgo en el periodo.
 Para las acciones de tratamiento del riesgo, se tiene programada la capacitación respectiva para el mes de mayo, sin embargo ya se tiene lista la presentación para dicha capacitación, por tanto, su cimplimiento es del 50%</t>
  </si>
  <si>
    <t>Los profesionales de la DTEP realizaron las revisiones de la información suministrado por las diferentes áreas y sostuvieron reuniones para los casos en los que la información no se encontró acorde con el proyecto a estructurar, también se mantiene reuniones de seguimiento semanales al interior de la dirección en donde se realiza el sondeo de temas pendientes basado en el tablero de control implementado de manera interna.</t>
  </si>
  <si>
    <t>Citaciones a  las reuniones semanales adelantadas por el equipo.
Base de datos actualizada en cada una de las reuniones.
Tablero de control de la DTEP</t>
  </si>
  <si>
    <t>Se realiza la actualización del procedimiento PD-75 Modelaciones Financieras, llevándola a la realidad actual de la dirección, dicho procedimiento fue firmado el 26 de septiembre de 2024 y publicado en el sistema integral de gestión de calidad de la empresa.</t>
  </si>
  <si>
    <t>PD-75 Modelaciones Financieras</t>
  </si>
  <si>
    <t>El profesional financiero encargado del proceso de Gestión Predial revisó las liquidaciones de la obligación VIS-VIP, correspondientes a los valores certificados por la curaduría de las solicitudes realizadas entre enero y el 30 de abril de 2025.</t>
  </si>
  <si>
    <t>Anexos de la resolución de la liquidación (FT-244 Liquidación Obligación VIS – VIP y FT-245 Descripción de la aplicación de la fórmula</t>
  </si>
  <si>
    <t>Para los meses de enero a abril de 2025 , se realizaron cuatro (4) asesorías virtuales para entregar información acerca del trámite  "Cumplimiento de la obligación VIS-VIP a través de pago compensatorio",  se informa que  no tiene ningún costo y se deja registro en G-Meet.</t>
  </si>
  <si>
    <t>Calendario G-Meet - Información sobre las atenciones virtuales realizadas.</t>
  </si>
  <si>
    <t>No aplica</t>
  </si>
  <si>
    <t>Durante el periodo del seguimiento de riesgos, no se adelantaron procesos de adquisición predial en el marco de los contratos de prestación de servicios de tercera concurrencia. En consecuencia, no existe riesgo alguno de que dicho proceso se materialice.</t>
  </si>
  <si>
    <t>N.A.</t>
  </si>
  <si>
    <t>En el periodo del informe no se realizaron actividades para la mitigación del riesgo, ya que no se identificó riesgo alguno de materialización.</t>
  </si>
  <si>
    <t xml:space="preserve">El Jefe de la Oficina de Participación Ciudadana y Asuntos Sociales, junto con el equipo de trabajo, realizó la verificación mensual del cumplimiento a la ejecución de las diferentes estrategias de Gestión Social y de Participación Ciudadana. No se presentarón desviaciones respecto a la ejecución. Las decisiones tomadas quedarán registradas en las actas del Comité </t>
  </si>
  <si>
    <t>Se realizaron las respectivas convocatorias por los diferentes canales de la Entidad y mediante los medios establecidos por el Jefe de la OPCAS y el líder de cada proyecto, la jefe de la OPCAS verificó el cumplimiento en los plazos establecidos en el cronograma.</t>
  </si>
  <si>
    <t>Comité de Autoevaluación y Seguimiento Enero2025.Firmado
Comité de Autoevaluación y Seguimiento Febrero2025.Firmado
Comité de Autoevaluación y Seguimiento Marzo2025.Firmado
Comité de Autoevaluación y Seguimiento Abril2025.Firmado</t>
  </si>
  <si>
    <t xml:space="preserve">Se coordinó con el área de Talento Humano de RenoBo la difusión de las capacitaciones del programa de Cualificación para la vigencia 2025, las cuales se desarrollarán entre los meses de abril y octubre bajo la modalidad virtual sincrónica, en el marco del entrenamiento en habilidades para el servicio.
Asimismo, se realizó la inscripción de los delegados (principal y suplente) designados por cada jefe de área, quienes estarán encargados del manejo del sistema “Bogotá te escucha”.
</t>
  </si>
  <si>
    <t xml:space="preserve">Correo enviado a Marisol Salazar Mejía, para la inclusión el (PIC), Plan Institucional de Capacitación de RenoBo. Las capacitaciones de Cualificación(inician en el mes de abril y terminan en el mes de octubre: ENTRENAMIENTO EN HABILIDADES PARA EL SERVICIO
Modalidad VIRTUAL SINCRÓNICA 2025).
Presentación de Atención al Ciudadano en la Inducción y Reinducción de la Empresa.
 </t>
  </si>
  <si>
    <t>Se realizó la difusión del cronograma de las capacitaciones del programa de Cualificación 2025 —Entrenamiento en Habilidades para el Servicio, modalidad virtual sincrónica— a través de una pieza comunicativa institucional. Esta información fue compartida por medio del correo del área de Talento Humano e incorporada en el Plan Institucional de Capacitación (PIC) de RenoBo.</t>
  </si>
  <si>
    <t xml:space="preserve">Correo a Marisol Salazar Mejía, solicitando la inclusión en el PIC, del cronograma de las Cualificaciones para el 2025, ENTRENAMIENTO EN HABILIDADES PARA EL SERVICIO Modalidad VIRTUAL SINCRÓNICA 2025), cronograma cualificaciones, pieza comunicativa para difusión en la Empresa.
</t>
  </si>
  <si>
    <t xml:space="preserve">Planes de mejoramiento y memorandos a Los jefes de area </t>
  </si>
  <si>
    <t>En ejecución dentro del plazo establecido</t>
  </si>
  <si>
    <t xml:space="preserve">Se asiste a comités periódicos de seguimiento a obra que se cargan en el enlace de Drive de la Subgerencia de Ejecución de proyectos. Adicionalmente, como parte de optimización de procesos se adelanta la formulación de la guía de ejecución de obra que tendrá como anexo un documento asociado para la guía de gestión de comités de compras y contrataciones. </t>
  </si>
  <si>
    <t xml:space="preserve">Se asiste a comités periódicos de seguimiento a obra que se cargan en el enlace de Drive de la Subgerencia de Ejecución de proyectos. Se adjunta para el presente reporte del primer cuatrimestre actas de seguimiento a 3 proyectos para su seguimiento. Para los demás proyectos puede ser consultado en el siguiente link: https://drive.google.com/drive/folders/0ABiUasHgeU-RUk9PVA
</t>
  </si>
  <si>
    <t xml:space="preserve">Se realizan socializaciones sobre los procesos de cierre y entrega de obras. Adicionalmente, durante el primer cuatrimestre no se realizan entregas de obras. </t>
  </si>
  <si>
    <t xml:space="preserve">Proceso de selección de obra para Santiago Samper y Enfermedades Tropicales, procesos publicados en el primer cuatrimestre de 2025. Adicionalmente, se adelanta seguimiento a la ejecución y riesgos de los proyectos mediante matrices de seguimiento que se adjuntan igualmente al link de Drive. </t>
  </si>
  <si>
    <t>Documentación del proceso de selección de obra para Santiago Samper y Enfermedades Tropicales, procesos publicados en el primer cuatrimestre de 2025.
link: https://drive.google.com/drive/folders/0ABiUasHgeU-RUk9PVA</t>
  </si>
  <si>
    <t>Soportes de socializaciones realizadas.
link: https://drive.google.com/drive/folders/0ABiUasHgeU-RUk9PVA</t>
  </si>
  <si>
    <t>N/A
Durante el primer cuatrimestre de 2025 no se adelantaron procesos de comercialización.</t>
  </si>
  <si>
    <t>Se solicitó agendamiento de una reunión con la Dirección de Contratación para socializar las modalidades aplicables a la Gestión Comercial, de acurdo con el Manual Vigente</t>
  </si>
  <si>
    <t>Correo de solicitud  a la Directora de Contratación disponibilidad para reunión de socialización de modalidades aplicables a la Gestión Comercial, ( ver correo adjunto)</t>
  </si>
  <si>
    <t xml:space="preserve">X </t>
  </si>
  <si>
    <t xml:space="preserve">En el periodo enero-abril 2025 se realizaron gestiones para la elaboración de ofertas de servicios, las cuales cumplen con el control definido, ya que en ellas se incluye la facultad y capacidad de la Empresa para atenden el servicio ofrecido, adicionalmente se encuentran en el marco de las líneas estratégicas de negocio  de la Empresa.
1.  Universidad Pedagógica Nacional (UPN), el 11 de abril mediante correo electrónico  se remitió propuesta aprobada por el Gerente y debidamente revisada por las áreas que aportaron en su elaboración. Objeto: Propuesta para la prestación del servicio de Consultoría Integral para la formulación del Plan Maestro de Infraestructura Física y Educativa de la universidad Pedagógica Nacional para el periodo 2024-2040.  La propuesta incluye en el numeral III  El Fundamento Normativo y la Capacidad de Gestión de la Empresa. Por otra parte, la revisión de la Oficina Jurídica indica que el objeto de la propuesta "se encuentra comprendido en el objeto y funciones de la Empresa, de acuerdo con lo previsto en los artículos 4 y 5 del Acuerdo Distrital 643 de 2016 y en los artículos 2 y 6 del Acuerdo 75 de 2024 de la Junta Directiva. ". Adicionalmente las áreas que intervinieron en su construcción incluyeron el VoBo de la misma. (Ver traza de correos con revisiones y aprobaciones)
 2. *Secretaría Distrital de Salud de Bogotá D.C: Propuesta de servicio de Gerencia Integral   para el proyecto de la terminación de la construcción del Centro de Atención Prioritaria en Salud - CAPS Bravo Páez, en Bogotá D.C., esta propuesta se encuentra en revisión por parte de todas las áreas que aportan para su elaboración (Oficina Jurídica, las Direcciones de Contratación, Financiera, Gestión de Proyectos entre otras).  El borrador incluye  el numeral  III  Fundamento Normativo y  Capacidad de Gestión, así mismo relaciona la experiencia  de la Empresa. </t>
  </si>
  <si>
    <t>1.Ver carpeta Propuesta UPN:  a). traza de correos con  revisión jurídica y aprobación del Gerente. b) Propuesta en la que se indica el fundamento Normativo y capacidad de gestión (numeral   III) y la experiencia relacionada  (numeral  IV).  c) correo Traza aportes Dir Financiera y Dir Estructuracion.
2. Ver carpeta Propuesta CAPS  Bravo Paez : se adjunta el correo con la traza de revisiones que se han recibido. La propuesta todavía se encuentra en revisión, no tiene versión final.</t>
  </si>
  <si>
    <t>1.Universidad Pedagógica Nacional UPN: la propuesta se enmarca la línea de negocios de Gestor Inmobiliario  Consultoría  - Asesoría  identificando las necesidades del Cliente. El contenido de acuerdo con la traza de correo de revisiones fue avalado por las áreas que apoyaron su construcción.
2. Propuesta CAPS  Bravo Páez: corresponde  a un servicio  de Gerencia Integral de Proyectos,   se encuentra en revisión y construcción por parte de las áreas que intervienen, no tiene versión final (ver borrador en construcción y ajustes) se adjunta el correo con la traza de revisiones que se han realizado (Dir Financiera, Dir Contratación, Oficina Jurídica,  Dir Tec Gestión de Proyectos.)</t>
  </si>
  <si>
    <t>1. .Ver carpeta Propuesta UPN : traza de correos con las revisiones y aprobaciones de la propuesta, incluye la del Gerente. Correo revisión de Financiera y de Estructuración
2. Ver carpeta  Propuesta CAPS  Bravo Paez: se adjunta el correo con la traza de revisiones que se han recibido. La propuesta todavía se encuentra en revisión, no tiene versión final. ( Ver Borrador)</t>
  </si>
  <si>
    <t xml:space="preserve">Realizar un seguimiento de los procesos iniciados a favor o en contra de la Empresa y sus Patrimonios Autónomos con el fin de que la Jefe de la Oficina Jurídica asigne al apoderado responsable del asunto, se registre en la matriz de seguimiento y adelantar reuniones con el equipo de defensa para el seguimiento de los procesos y el apoderado socialice la estrategia de defensa. 
</t>
  </si>
  <si>
    <t>Matriz de seguimiento de procesos judiciales 
Actas de reunión internas</t>
  </si>
  <si>
    <t xml:space="preserve">Entre el mes de enero y abril la empresa y sus patrimonios autónomos fueron notificados de 2 procesos judiciales en contra y la Empresa instauró 1 acción penal; la Jefe de la Oficina Jurídica asignó a los abogados respectivos para adelantar la defensa y realizó el seguimiento de los demás procesos judiciales. El abogado responsable se registró en la matriz de seguimiento de procesos judiciales.
El equipo de defensa adelantó reunión para socializar la estrategia de defensa de estos 3 casos nuevos.
</t>
  </si>
  <si>
    <t xml:space="preserve">La dependiente judicial y los apoderados judiciales han realizado un seguimiento constante a sus procesos judiciales y las actuaciones se han incorporado en la matriz de seguimiento de los procesos judiciales </t>
  </si>
  <si>
    <t xml:space="preserve">Matriz de seguimiento de procesos judiciales </t>
  </si>
  <si>
    <t>La Dependiente Judicial revisó tres veces por semana los procesos judiciales con la finalidad de registrar el estado de los mismos en la matriz de seguimiento y alertar a los apoderados de los vencimientos dentro de las actuaciones judiciales.</t>
  </si>
  <si>
    <t xml:space="preserve">Las recomendaciones de los procesos de selección que fueron acompañados por los responsables de la Dirección de Contratación, se encuentran incluidas en las actas de comité de contratación las cuales fueron cargadas en el expediente del aplicativo TAMPUS: 400.3. Dirección de Contratación de la Empresa.
 </t>
  </si>
  <si>
    <t>La ubicación de los soportes de las actas de comité de contratación de 2025 se encuentran en el siguiente enlace de TAMPUS:
https://gestiondocumental.etb.net.co/Instancias/ERU_Prod/AZDigitalV6.0/ControlAdmin/index.php?DiId=71355</t>
  </si>
  <si>
    <t>A 30 de abril de 2025, la Dirección de Contratación acompañó los procesos de contratación que se presentaron ante el comité de contratación, los cuales se evidencian en los expedientes creados para las actas del comité en TAMPUS.</t>
  </si>
  <si>
    <t>Los documentos soporte de las actas de  comité de contratación se encuentran ubicados en el expedientes de plataforma TAMPUS.</t>
  </si>
  <si>
    <t>El Tesorero General una vez verificado los vistos buenos presupuestal y financiero en los meses de enero a abril de 2025 realiza la aprobación del pago. En este período evaluado no se presentaron novedades con los soportes de pago por lo cual se procede con la aprobación en el portal bancario generando la finalización del pago.</t>
  </si>
  <si>
    <t>1. Correo de visto bueno presupuestal meses enero, febrero, marzo y abril 2025.
2. Correo de visto bueno del profesional de Dirección Financiera meses meses enero, febrero, marzo y abril 2025.
3. Ejemplo de certificado de cumplimiento verificado conforme a los controles en el período de este seguimiento ( enero, febrero, marzo y abril 2025.)</t>
  </si>
  <si>
    <t>Desde el proceso Financiero en el período evaluado se realizó la iverificación de certificado de cumplimientos y se revisaron los archivos planos de relación de pagos.</t>
  </si>
  <si>
    <t>1. Ejemplo de certificados de cumplimiento
2. Archivos planos de enero, febrero, marzo y abril de 2025</t>
  </si>
  <si>
    <t xml:space="preserve">1. Url de las publicaciones de los estados financieros mensuales en la pagina web.
2.Conciliaciones cuentas por cobrar y cuentas por pagar en el período evaluado.
3. Amortizaciones período evaluado.
4.Conciliaciones bancarias.
5. Conciliaciones procesos Judiciales
</t>
  </si>
  <si>
    <t xml:space="preserve">El área contable validó en el período evaluado el catalogo de cuentas requerido por la Contabilidad Pública inactivando las cuentas contables que no estaban aprobadas en este catalogo y de esta forma se asegura el cumplimiento normativo aplicable en materia de catalogo de cuentas y NIIF actualizadas para REONOBO. </t>
  </si>
  <si>
    <t xml:space="preserve">El profesional del área contable consolida los estados financieros de  los meses enero a abril de 2025  y continua en el proceso en diciembre por cierres contables, esos reflejan la razonabilidad a través de estados financieros intermedios que fueron validados y firmados por la revisoría fiscal, el Contador y el Gerente y publicados en la página web de la empresa. En el marco de esa revisión se tienen conciliaciones para todas las categorías contables y con las áreas internas y externas con un proceso debidamente documentado en las políticas contables de la empresa. </t>
  </si>
  <si>
    <t>1. GLPI requerimiento concluido para actualización del aplicativo JSP7: inactivar las cuentas contables que se identificaron durante el período evaluado.
2. Hojas de Ruta - Retención en la Fuente, IVA, ICA,  Estampillas, Contribuciones especiales - Enero - Abril  2025 - RENOBO -firmadas</t>
  </si>
  <si>
    <t>El profesional  encargado de realizar la presentación ante la DIAN y la SDH de las declaraciones tributarias realizó el ejercicio del calculo de la declaración conforme a la norma tributaria y presentando en los meses de Septiembre a diciembre</t>
  </si>
  <si>
    <t>El profesional  encargado de revisa  las causaciones contables en el período evaluado verificando la adecuada liquidación de las retenciones a que haya lugar, las cuales fueron validadas por el revisor fiscal emitiendo una hoja de ruta para los meses enero - abril de 2025</t>
  </si>
  <si>
    <t>1. Hojas de ruta firmadas por el auditor de la revisoría fiscal sobre la revisión generada a las retenciones efectuadas en el los meses enero - diciembre de 2025.</t>
  </si>
  <si>
    <t>1. Declaraciones de retención en la fuente y retención de ICA avaladas por la Revisoría Fiscal y presentadas ante la DIAN y SDH en los meses enero - abril de  2025</t>
  </si>
  <si>
    <t>Los profesionales de tesorería y contabilidad previo al cierre de las cuentas por pagar en los meses enero - abril de 2025 realizan la conciliación de las cuentas por pagar para cada mes y reportan a la tesorera y a la Contadora para su aprobación.</t>
  </si>
  <si>
    <t>1. Correo de conciliaciones de cuentas por pagar en los meses enero - abril de  2025.
2. Conciliaciones en los meses enero - agosto 2025 firmadas por Contadora y Tesorera</t>
  </si>
  <si>
    <t>Los profesionales de tesorería y contabilidad validan previamente que los valores de la orden de pago correspondan  con el reporte mensual de las cuentas por pagar de enero - abril de  2025. Las validaciones se relacionan en una matriz de control de pagos validado por el profesional en Contabilidad y el profesional en Tesorería.</t>
  </si>
  <si>
    <t>1.Balance meses enero - abril 2025  para la cuenta 2. Cuentas por pagar.
2. Información exógena enero - abril 2025.</t>
  </si>
  <si>
    <t>Las actividades del Plan estratégico de Talento Humano se programan por medio del la agenda del correo de Talento Humano a todos los colaboradores de la empresa o publico objetivo</t>
  </si>
  <si>
    <t>Evidencia de correos electrónicos (Invitaciones-divulgación) a Empleados públicos desde el correo de Talento Humano.
Evidencia de agendamiento por calendario desde el correo de Talento Humano.
Evidencia Listado de Participación - Registros de Asistencia.</t>
  </si>
  <si>
    <t>La Alta Dirección emite anualmente un acto administrativo (RESOLUCIÓN No. 013 de 2025 “Por la cual fija el incremento salarial para la vigencia 2025 de los Trabajadores Oficiales de la Empresa de Renovación y Desarrollo Urbano de Bogotá D.C.”) en donde se especifica la escala salarial de los Trabajadores Oficiales. El profesional de nómina remite dicho acto administrativo al DASCD para que se realice la actualización de la información en el SIDEAP. Cuando se detectan desviaciones que no sean atendidas por el proceso la alta dirección determina las medidas a tomar.</t>
  </si>
  <si>
    <t>RESOLUCIÓN No. 013 de 2025 “Por la cual fija el incremento salarial para la vigencia 2025 de los Trabajadores Oficiales de la Empresa de Renovación y Desarrollo Urbano de Bogotá D.C.”</t>
  </si>
  <si>
    <t xml:space="preserve">Correo electrónico a lideres operativos.
</t>
  </si>
  <si>
    <t xml:space="preserve">Carpeta de las piezas gráficas, correo enviados y listados de asistencia </t>
  </si>
  <si>
    <t xml:space="preserve">Se realiza socialización del cronograma de actividades del Plan estratégico de Talento Humano, correspondientes al perido enero - abril de 2025, vía correo electrónico.
</t>
  </si>
  <si>
    <t xml:space="preserve">1. Se implementaron las actividades programadas durante periodo enero - abril 2025.
</t>
  </si>
  <si>
    <t xml:space="preserve">
Documentos PIGA y  PACA </t>
  </si>
  <si>
    <t>1. Durante el periodo enero - abril de 2025,  se realizaron divulgaciones, campañas  y talleres enfocados en el cumplimiento al Plan de Acción, actividades desarrolladas:
* Movilidad Sostenible.
* Capacitación residuos.
* Taller compras públicas sostenibles.
* Capacitación ruta del agua.
* Capacitación huertas urbanas.
* Consejos para ahorrar energía en Navidad.</t>
  </si>
  <si>
    <t>- Se envió correo con los inventarios solicitando la revisión y firma de los mismos
- Se envió correo masivo.</t>
  </si>
  <si>
    <t xml:space="preserve">
-El proceso cuenta con los correos en donde se solicita la revisión de los inventarios actualizados.
-Se anexa correo masivo de socialización</t>
  </si>
  <si>
    <t>- Se realizaron comités internos de seguimiento y de autoevaluación para  el seguimiento a los procesos y procedimientos de contratación.</t>
  </si>
  <si>
    <t>* Desde la Dirección Administrativa y de TIC se remiten los anexos técnicos a la  Dirección de contratación, relacionados con los bienes y servicios, los cuales se encuentran programados en el plan de contratación y en el plan de adquisiciones.</t>
  </si>
  <si>
    <t>*Tablero de control procesos contractuales de la Dirección Admin y Tics adelantados desde el área técnica.</t>
  </si>
  <si>
    <t xml:space="preserve">Reporte de actualización de los inventarios de los meses de enero - abril de 2025.
En el periodo  enero - abril de 2025 se envió un correo masivo sobre el manejo de los bienes y su traslado.
</t>
  </si>
  <si>
    <t>El profesional responsable del inventario realiza la actualización de los inventarios cada vez que se produzca el ingreso o salida de un colaborador, se reporten cambios por el responsable de los activos, jefe o supervisor de las dependencias y cuando haya cambios de los equipos de cómputo validados e informados previamente por el proceso de Gestión de TIC. Así mismo, el profesional responsable del inventario ejecuta las actividades descritas en el procedimiento PD-59 Administración de Inventarios, por lo menos una (1) vez al año con el propósito de identificar, verificar, analizar y actualizar el inventario de los bienes de propiedad o administrados por la Empresa. 
En caso de presentarse novedades, se procede a ejecutar los procedimientos: PD-21 Baja de bienes servibles no utilizables y bienes inservibles y PD-22 Pérdida de Bienes.</t>
  </si>
  <si>
    <t xml:space="preserve">
Se realizó para el periodo enero - abril de 2025 el seguimiento administrativo, técnico y financiero mensualmente,   frente a las obligaciones contractuales, verificando el cumplimiento y  el recibo a satisfacción de los bienes y servicios contratados
</t>
  </si>
  <si>
    <t>Entre otros:
R2 EC6 Anexo Téc Acc de Seg-vehículos
R2 EC5 Anexo Técnico Equipos Electrónicos y otros
R2 EC4 Acta Inicio-OC 142413 UT Ecolimpieza
R2 EC1 Acta S-Cont. S Log. Abril 2025
R2 EC-6 Anexo Técnico 013-25 Trasteos Rojas
R2 EC-5 AnexoTecnico Aseo y Caf
R2 EC-5 Acept Mod 3 P Col Vehiculos
R2 EC-4 Modif 2 y 3 Cto. 429-2023 UT-La Previsora-Sura</t>
  </si>
  <si>
    <t>Se adjunta actas de comités internos de seguimiento del proceso y del comité de auto evaluación del periodo enero - abril de 2025</t>
  </si>
  <si>
    <t xml:space="preserve">* La subgerencia de Gestión Corporativa - Dirección Administrativa y de TIC, a través del proceso de Talento Humano realizó diferentes actividades durante el periodo enero - abril de 2025, con el propósito de afianzar los valores y la cultura de integridad de los colaboradores de la Empresa, la invitación se realizó a través del correo corporativo. </t>
  </si>
  <si>
    <t>* Correo socializado a todos los colaboradores de la Empresa en el perido enero - abril de 2025.</t>
  </si>
  <si>
    <t>Se realiza el seguimiento a la correcta aplicación del Manual de Gestión Documental MN-10, numeral 4,5 Préstamo y Consulta, realizando la respuestas sobre acceso a la documentación en los tiempos y medios establecidos.</t>
  </si>
  <si>
    <t xml:space="preserve">Se realiza seguimiento sobre el vencimiento de tiempos de préstamos bien para su renovación o solicitud de devolución. </t>
  </si>
  <si>
    <t>No aplica.</t>
  </si>
  <si>
    <t xml:space="preserve">
Se puede concluir que han sido efectivo el control y las acciones de tratamiento del Riesgo, ya que una vez aplicados, no se evidencio la materialización del Riesgo en el periodo evaluado</t>
  </si>
  <si>
    <r>
      <rPr>
        <b/>
        <sz val="10"/>
        <color theme="1"/>
        <rFont val="Arial Narrow"/>
        <family val="2"/>
      </rPr>
      <t xml:space="preserve">1. </t>
    </r>
    <r>
      <rPr>
        <sz val="10"/>
        <color theme="1"/>
        <rFont val="Arial Narrow"/>
        <family val="2"/>
      </rPr>
      <t>Correos seguimiento devoluciones y/o Renovaciones perido enero - abril de 2025.</t>
    </r>
  </si>
  <si>
    <t>1. FT-111 Registro Préstamo de Documentos perido enero - abril de 2025.
2. FT-111 Registro Préstamo de Documentos perido enero - abril de 2025.</t>
  </si>
  <si>
    <t xml:space="preserve">Se realiza la implementación del Plan de Conservación Documental que incluye 6 estrategias. Se realizan brigadas de aseo mensual en Archivo Central, medición de condiciones ambientales, seguimiento al Plan de Emergencias y verificación de condiciones de almacenamiento (infraestructura y unidades de conservación). </t>
  </si>
  <si>
    <t>FT-09 Monitoreo_condiciones_ambientales.
FT-182 Planilla_de_seguimiento_mantenimiento _inmuebles archivo.
FT-234 Informe_SIC_Brigada_de_Aseo.
FT-234 Informe_condiciones_ambientales
FT-234 Informe_seguimiento_Plan_de_emergencias</t>
  </si>
  <si>
    <t>Ejecución contrato 462 de 2024_ saneamiento RenoBo periodo enero - abril de 2025.
Ejecución contrato 459 de 2024_ PROTOCOLO ALISTAMIENTO, RECIBO, TRASLADO Y CUSTODIA DE  DOCUMENTACIÓN periodo enero - abril de 2025.</t>
  </si>
  <si>
    <t>1. INFORME TÉCNICO SANEAMIENTO AMBIENTAL INTEGRAL 
RENOBO CONTRATO 462-2024
PROTOCOLO ALISTAMIENTO, RECIBO, TRASLADO Y CUSTODIA DE  DOCUMENTACIÓN Contrato 459 de 2024.</t>
  </si>
  <si>
    <t>Comunicación estado bandejas SGDEA - Tampus 
Solicitud creación de expedientes
Inventario único documental</t>
  </si>
  <si>
    <t>Se realiza seguimiento al estado de las bandejas de los usuarios del SGDEA - Tampus, informando las novedades a los correspondientes jefes de dependencia.
Se solicita la creación de expedientes en el periodo enero - abril de 2025.
Se actualiza el inventario documental en el periodo enero - abril de 2025.</t>
  </si>
  <si>
    <t>Se realiza seguimiento a usuarios que tienen documentos represados en su bandeja los cuales deben ser trasladados para realiza el correspondiente archivamiento.</t>
  </si>
  <si>
    <t>Correos electrónicos del periodo enero - abril de 2024.</t>
  </si>
  <si>
    <t xml:space="preserve">1. Se realizan copias de respaldo a la infraestructura tecnológica y a los sistemas de información, verificando que el sistema JSP7 se ha mantenido en disponibilidad y estable como se muestra en los informes de infraestructura de nube.
2. En los informes de supervisión se verifica que dispone en el equipo TI de un profesional encargado de realizar los backup correspondientes a los sistemas intranet y GLPI. 
</t>
  </si>
  <si>
    <t>1. Durante el periodo evaluado se cumplen las actividades del o PD-51 Copias de respaldo V3. las cuales aseguraron los Backus se realicen de la forma adecuada.</t>
  </si>
  <si>
    <t>1. Informe del sistema JSP7 ERP CLOUD para el periodo enero - abril de 2025..
2.Imagen soporte de que los Informes nube y Backup están  día a 30 deabril de 2025 en cumplimiento al procedimiento PD-51 Copias de respaldo V3.</t>
  </si>
  <si>
    <t>1. Archivo ejemplo de un  Backup del sistema GLPI e intranet en el período enero - abril de 2025.</t>
  </si>
  <si>
    <t>Registro de solicitudes de acceso lógico por parte de los supervisores de contratos en el sistema JSP7</t>
  </si>
  <si>
    <t>Relación de diligenciamiento de formatos de acceso lógico procesados</t>
  </si>
  <si>
    <t>Registro de usuarios acceso lógico para el periodo enero - abril de 2025.</t>
  </si>
  <si>
    <t>Matriz entrega de usuarios nuevos acceso lógico creados en el periodo enero - abril de 2025.</t>
  </si>
  <si>
    <t>El profesional delegado como supervisor del contrato 410/2023 verifica que el proveedor del servicio asegure la disponibilidad de los servicios del proveedor ETB.</t>
  </si>
  <si>
    <t>El profesional delegado como supervisor del contrato 438-2023 verifica el cumplimiento a los mantenimientos preventivos.</t>
  </si>
  <si>
    <t>Reporte ordenes de servicio de mantenimiento preventivo realizados durante el periodo enero - abril de 2025.</t>
  </si>
  <si>
    <t>Informes de disponibilidad del servicio de conectividad contrato 410-2023 para el periodo enero - abril de 2025.</t>
  </si>
  <si>
    <t xml:space="preserve">Plan Anual de Auditoria
Planes de trabajo Auditorias:
•	Seguimiento calculo valor neto de realización de los inventarios
•	Auditoria PETI - Sistemas de información
•	Auditoria San Victorino - Proceso Contratación y estado Mz 10 y 22
•	Auditoria proceso de Gestión Ambiental
•	Auditoria Gestión Comercial
•	Auditoría proceso de Gestión Contractual
</t>
  </si>
  <si>
    <t>Planes de trabajo Auditorias:
•	Seguimiento calculo valor neto de realización de los inventarios
•	Auditoria PETI - Sistemas de información
•	Auditoria San Victorino - Proceso Contratación y estado Mz 10 y 22
•	Auditoria proceso de Gestión Ambiental
•	Auditoria Gestión Comercial
•	Auditoría proceso de Gestión Contractual</t>
  </si>
  <si>
    <t>Acuerdos confidencialidad y cartas de Representación firmados por los auditores y los auditados de las auditorias:
•	Seguimiento calculo valor neto de realización de los inventarios
•	Auditoria PETI - Sistemas de información
•	Auditoria San Victorino - Proceso Contratación y estado Mz 10 y 22
•	Auditoria proceso de Gestión Ambiental
•	Auditoria Gestión Comercial
•	Auditoría proceso de Gestión Contractual</t>
  </si>
  <si>
    <t xml:space="preserve">El procesos cuenta con los Acuerdos confidencialidad y cartas de Representación de las siguientes Auditorias:
•	Seguimiento calculo valor neto de realización de los inventarios
•	Auditoria PETI - Sistemas de información
•	Auditoria San Victorino - Proceso Contratación y estado Mz 10 y 22
•	Auditoria proceso de Gestión Ambiental
•	Auditoria Gestión Comercial
•	Auditoría proceso de Gestión Contractual
</t>
  </si>
  <si>
    <t xml:space="preserve">PAA V1 Acta No. 06 Comité CICCI de diciembre  27 de 2024
PAA V2 Acta No. 02 Comité CICCI de marzo 27 de 2025
Seguimiento Plan Anual de Auditoria corte abril de 2025
Cuadro de Actividades y requerimientos 
</t>
  </si>
  <si>
    <t xml:space="preserve">PAA V1 aprobado en Comité CICCI de diciembre  27 de 2024.
PAA V2 aprobado Comité CICCI de marzo 27 de 2025.
Seguimiento Plan Anual de Auditoria corte abril de 2025.
Cuadro de Actividades y requerimientos.
</t>
  </si>
  <si>
    <t xml:space="preserve">Se realizaron las siguientes reuniones de autoevaluación para el perido enero - abril de 2025 donde se realizaron seguimiento a las tareas  y actividades de la OCI.
</t>
  </si>
  <si>
    <t>Reuniones de autoevaluación durante el periodo enero - abril de 2025, donde se realizaron seguimiento a las tareas</t>
  </si>
  <si>
    <t xml:space="preserve">Carta de Representación: Veracidad, Calidad y Oportunidad en la entrega de información presentada a la Oficina de Control Interno de las siguientes auditorias:
•	Seguimiento calculo valor neto de realización de los inventarios
•	Auditoria PETI - Sistemas de información
•	Auditoria San Victorino - Proceso Contratación y estado Mz 10 y 22
•	Auditoria proceso de Gestión Ambiental
•	Auditoria Gestión Comercial
•	Auditoría proceso de Gestión Contractual
</t>
  </si>
  <si>
    <t>Informes Preliminares Revisados por la Jefe de la Oficina de control Interno</t>
  </si>
  <si>
    <t>Informes finales  Auditorias:
•	Seguimiento calculo valor neto de realización de los inventarios
•	Auditoria PETI - Sistemas de información
•	Auditoria San Victorino - Proceso Contratación y estado Mz 10 y 22
•	Auditoría proceso de Gestión Contractual</t>
  </si>
  <si>
    <t>ACTA MES DE ENERO DE 2025: Revisión de expedientes: 002-2020 Y 007-2024.
ACTA MES DE FEBRERO DE 2025: Revisión de expedientes: 013-2023 y 009-2023.
ACTA MES DE MARZO DE 2025: Revisión de expedientes: 008-2024, 012-2024, 004-2020 y 010-2024.
ACTA MES DE ABRIL DE 2025: Revisión expediente: 011-2024.</t>
  </si>
  <si>
    <t xml:space="preserve">Para el periodo enero - abril de 2025, el grupo de trabajo de la Oficina de Control Disciplinario Interno, realizó cuatro reuniones de trabajo para el evaluación de expedientes, así:
ENERO DE 2025: Revisión de expedientes: 002-2020 Y 007-2024.
FEBRERO DE 2025: Revisión de expedientes: 013-2023 y 009-2023.
MARZO DE 2025: Revisión de expedientes: 008-2024, 012-2024, 004-2020 y 010-2024.
ABRIL DE 2025: Revisión expediente: 011-2024.
</t>
  </si>
  <si>
    <t xml:space="preserve">Reuniones en las que se  revisaron los expedientes donde se verificaron los hechos de las quejas y se revisaron las pruebas remitidas por diferentes dependencias para poder llegar a una decisión dentro de la etapa:                                                                                                                                                                                                                                                                                                                                                                           </t>
  </si>
  <si>
    <t xml:space="preserve">Seguimiento disponible en Drive denominado seguimiento de los procesos disciplinarios, compartido con los profesionales del área y la jefe de la Oficina de Control Disciplinario Interno y Actas de reunión:                                                                                                                                                                                                                                                                                                                                                                </t>
  </si>
  <si>
    <t>Para el periodo enero - abril de 2025, el grupo de trabajo de la Oficina de Control Disciplinario Interno, realizó cuatro reuniones de trabajo para verificación de términos de prescripción, así:
•	ACTA MES DE ENERO DE 2025: Verificación de los términos de prescripción: Verificar el término de prescripción de la queja presentada el 15 de enero de 2025 en la plataforma de Bogotá te escucha No. 182192025
•	ACTA MES DE FEBRERO DE 2025: Verificación de los términos de prescripción: Verificar el término de prescripción de la queja remitida por competencia desde la Contraloría de Bogotá presentada mediante radicado No. E2025001014 de fecha 5 de febrero de 2025.</t>
  </si>
  <si>
    <t xml:space="preserve">
•	ACTA MES DE ENERO DE 2025: Verificación de los términos de prescripción: Verificar el término de prescripción de la queja presentada el 15 de enero de 2025 en la plataforma de Bogotá te escucha No. 182192025
•	ACTA MES DE FEBRERO DE 2025: Verificación de los términos de prescripción: Verificar el término de prescripción de la queja remitida por competencia desde la Contraloría de Bogotá presentada mediante radicado No. E2025001014 de fecha 5 de febrero de 2025.</t>
  </si>
  <si>
    <t xml:space="preserve">Reuniones en las que se  revisaron los expedientes donde se verificaron los para verificación de términos de prescripción.                                                                                                                                                                                                                                                                                                                                                                 </t>
  </si>
  <si>
    <t xml:space="preserve">
•ENERO DE 2025: Verificación de los términos de prescripción: Verificar el término de prescripción de la queja presentada el 15 de enero de 2025 en la plataforma de Bogotá te escucha No. 182192025
•FEBRERO DE 2025: Verificación de los términos de prescripción: Verificar el término de prescripción de la queja remitida por competencia desde la Contraloría de Bogotá presentada mediante radicado No. E2025001014 de fecha 5 de febrero de 2025.</t>
  </si>
  <si>
    <t>Planes de trabajo de las auditorias ajustados por solicitud de los auditados</t>
  </si>
  <si>
    <t>En periodo evaluado se realizo ajuste y comunicación del cronograma a las siguientes auditorias:
•Auditoria proceso de Gestión Ambiental
•	Auditoria Gestión Comercial</t>
  </si>
  <si>
    <t xml:space="preserve">Carta de Representación: Veracidad, Calidad y Oportunidad en la entrega de información presentada a la Oficina de Control Interno de las siguientes auditorias:
•	Seguimiento calculo valor neto de realización de los inventarios
•	Auditoria PETI - Sistemas de información
•	Auditoria San Victorino - Proceso Contratación y estado Mz 10 y 22
•	Auditoria proceso de Gestión Ambiental
•	Auditoria Gestión Comercial
•	Auditoría proceso de Gestión Contractual
</t>
  </si>
  <si>
    <t>Carta de Representación: Veracidad, Calidad y Oportunidad en la entrega de información presentada a la Oficina de Control Interno de las siguientes auditorias:
•	Seguimiento calculo valor neto de realización de los inventarios
•	Auditoria PETI - Sistemas de información
•	Auditoria San Victorino - Proceso Contratación y estado Mz 10 y 22
•	Auditoria proceso de Gestión Ambiental
•	Auditoria Gestión Comercial
•	Auditoría proceso de Gestión Contractual</t>
  </si>
  <si>
    <t xml:space="preserve">OCI: Una vez analizado el reporte y las evidencias sobre los controles y acciones de tratamiento, y a pesar que los mismos se cumplieron, se presento MATERIALIZACIÓN DE RIESGO.
</t>
  </si>
  <si>
    <t xml:space="preserve">Durante el periodo evaluado, se presentaron cuatro (4) eventos que representaron la materialización del riesgo, así:
•	Cierre respuesta definitiva de PQRSD sin anexar respuesta en los anexos, PQRSD 61372025, Bogotá te escucha.
•	Incumplimiento los criterios de respuesta de las peticiones (oportunidad, claridad, calidez, coherencia y manejo del sistema).
•	Incumplimiento los criterios de respuesta de las peticiones (oportunidad, claridad, calidez, coherencia y manejo del sistema).
•	Oportunidad en las respuestas de las PQRSD.
</t>
  </si>
  <si>
    <t>Se remitió memorando a cada una de las áreas que incurrieron en incumplimientos, con copia a la Oficina de Control Interno, solicitando la elaboración de un plan de mejoramiento orientado a corregir las falencias identificadas.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</si>
</sst>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dd/mm/yyyy"/>
  </numFmts>
  <fonts count="64"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color theme="1"/>
      <name val="Arial Narrow"/>
      <family val="2"/>
    </font>
    <font>
      <sz val="10"/>
      <color rgb="FFFF0000"/>
      <name val="Arial Narrow"/>
      <family val="2"/>
    </font>
    <font>
      <b/>
      <sz val="10"/>
      <color rgb="FFFF0000"/>
      <name val="Arial Narrow"/>
      <family val="2"/>
    </font>
    <font>
      <b/>
      <sz val="11"/>
      <color rgb="FFFF0000"/>
      <name val="Arial Narrow"/>
      <family val="2"/>
    </font>
    <font>
      <sz val="16"/>
      <color theme="1"/>
      <name val="Arial Narrow"/>
      <family val="2"/>
    </font>
    <font>
      <u/>
      <sz val="10"/>
      <color theme="1"/>
      <name val="Arial Narrow"/>
      <family val="2"/>
    </font>
    <font>
      <sz val="8"/>
      <color theme="1"/>
      <name val="Arial Narrow"/>
      <family val="2"/>
    </font>
  </fonts>
  <fills count="20">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bgColor rgb="FF000000"/>
      </patternFill>
    </fill>
    <fill>
      <patternFill patternType="solid">
        <fgColor theme="0"/>
        <bgColor rgb="FFFFFF00"/>
      </patternFill>
    </fill>
  </fills>
  <borders count="83">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medium">
        <color theme="1"/>
      </right>
      <top/>
      <bottom/>
      <diagonal/>
    </border>
    <border>
      <left/>
      <right/>
      <top/>
      <bottom style="medium">
        <color theme="1"/>
      </bottom>
      <diagonal/>
    </border>
    <border>
      <left style="medium">
        <color indexed="64"/>
      </left>
      <right/>
      <top/>
      <bottom style="medium">
        <color theme="1"/>
      </bottom>
      <diagonal/>
    </border>
    <border>
      <left/>
      <right style="medium">
        <color theme="1"/>
      </right>
      <top/>
      <bottom style="medium">
        <color theme="1"/>
      </bottom>
      <diagonal/>
    </border>
    <border>
      <left style="dotted">
        <color rgb="FFE36C09"/>
      </left>
      <right style="dotted">
        <color rgb="FFE36C09"/>
      </right>
      <top style="dotted">
        <color rgb="FFE36C09"/>
      </top>
      <bottom style="dotted">
        <color rgb="FFE36C09"/>
      </bottom>
      <diagonal/>
    </border>
    <border>
      <left style="dashed">
        <color rgb="FFE46C0A"/>
      </left>
      <right style="dashed">
        <color rgb="FFE46C0A"/>
      </right>
      <top style="dashed">
        <color rgb="FFE46C0A"/>
      </top>
      <bottom style="dashed">
        <color rgb="FFE46C0A"/>
      </bottom>
      <diagonal/>
    </border>
    <border>
      <left style="hair">
        <color theme="9" tint="-0.24994659260841701"/>
      </left>
      <right style="hair">
        <color theme="9" tint="-0.24994659260841701"/>
      </right>
      <top style="hair">
        <color theme="9" tint="-0.24994659260841701"/>
      </top>
      <bottom style="hair">
        <color theme="9" tint="-0.24994659260841701"/>
      </bottom>
      <diagonal/>
    </border>
    <border>
      <left style="dashed">
        <color rgb="FFE26B0A"/>
      </left>
      <right style="dashed">
        <color rgb="FFE26B0A"/>
      </right>
      <top style="dashed">
        <color rgb="FFE26B0A"/>
      </top>
      <bottom style="dashed">
        <color rgb="FFE26B0A"/>
      </bottom>
      <diagonal/>
    </border>
    <border>
      <left style="dashed">
        <color rgb="FFE26B0A"/>
      </left>
      <right style="dashed">
        <color rgb="FFE26B0A"/>
      </right>
      <top style="dashed">
        <color rgb="FFE26B0A"/>
      </top>
      <bottom/>
      <diagonal/>
    </border>
    <border>
      <left style="dotted">
        <color rgb="FFFF0000"/>
      </left>
      <right style="dotted">
        <color rgb="FFFF0000"/>
      </right>
      <top/>
      <bottom/>
      <diagonal/>
    </border>
    <border>
      <left style="dashed">
        <color theme="9" tint="-0.24994659260841701"/>
      </left>
      <right style="dotted">
        <color rgb="FFFF0000"/>
      </right>
      <top/>
      <bottom style="dotted">
        <color rgb="FFFF0000"/>
      </bottom>
      <diagonal/>
    </border>
    <border>
      <left style="dotted">
        <color rgb="FFFF0000"/>
      </left>
      <right/>
      <top/>
      <bottom/>
      <diagonal/>
    </border>
    <border>
      <left style="dotted">
        <color rgb="FFFF0000"/>
      </left>
      <right style="dotted">
        <color rgb="FFFF0000"/>
      </right>
      <top style="dotted">
        <color rgb="FFFF0000"/>
      </top>
      <bottom style="dotted">
        <color rgb="FFFF0000"/>
      </bottom>
      <diagonal/>
    </border>
    <border>
      <left style="dotted">
        <color rgb="FFFF0000"/>
      </left>
      <right/>
      <top/>
      <bottom style="dotted">
        <color rgb="FFFF0000"/>
      </bottom>
      <diagonal/>
    </border>
    <border>
      <left style="dotted">
        <color rgb="FFFF0000"/>
      </left>
      <right style="dotted">
        <color rgb="FFFF0000"/>
      </right>
      <top style="dotted">
        <color rgb="FFFF0000"/>
      </top>
      <bottom/>
      <diagonal/>
    </border>
    <border>
      <left style="dotted">
        <color rgb="FFFF0000"/>
      </left>
      <right/>
      <top style="dotted">
        <color rgb="FFFF0000"/>
      </top>
      <bottom style="dotted">
        <color rgb="FFFF0000"/>
      </bottom>
      <diagonal/>
    </border>
  </borders>
  <cellStyleXfs count="5">
    <xf numFmtId="0" fontId="0" fillId="0" borderId="0"/>
    <xf numFmtId="9" fontId="14" fillId="0" borderId="0" applyFont="0" applyFill="0" applyBorder="0" applyAlignment="0" applyProtection="0"/>
    <xf numFmtId="0" fontId="46" fillId="0" borderId="0"/>
    <xf numFmtId="0" fontId="47" fillId="0" borderId="0"/>
    <xf numFmtId="0" fontId="5" fillId="0" borderId="0"/>
  </cellStyleXfs>
  <cellXfs count="581">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1" fillId="3" borderId="0" xfId="0" applyFont="1" applyFill="1" applyAlignment="1">
      <alignment vertical="center"/>
    </xf>
    <xf numFmtId="0" fontId="1" fillId="3" borderId="0" xfId="0" applyFont="1" applyFill="1" applyAlignment="1">
      <alignment horizontal="center" vertical="center"/>
    </xf>
    <xf numFmtId="0" fontId="27" fillId="0" borderId="0" xfId="0" applyFont="1" applyAlignment="1">
      <alignment vertical="center"/>
    </xf>
    <xf numFmtId="0" fontId="28" fillId="0" borderId="0" xfId="0" applyFont="1"/>
    <xf numFmtId="0" fontId="26" fillId="0" borderId="0" xfId="0" applyFont="1"/>
    <xf numFmtId="0" fontId="0" fillId="0" borderId="0" xfId="0" pivotButton="1"/>
    <xf numFmtId="0" fontId="12" fillId="0" borderId="0" xfId="0" applyFont="1" applyAlignment="1">
      <alignment horizontal="justify" vertical="center" wrapText="1" readingOrder="1"/>
    </xf>
    <xf numFmtId="0" fontId="29" fillId="0" borderId="0" xfId="0" applyFont="1"/>
    <xf numFmtId="0" fontId="31" fillId="6" borderId="0" xfId="0" applyFont="1" applyFill="1" applyAlignment="1">
      <alignment horizontal="center" vertical="center" wrapText="1" readingOrder="1"/>
    </xf>
    <xf numFmtId="0" fontId="32" fillId="0" borderId="11" xfId="0" applyFont="1" applyBorder="1" applyAlignment="1">
      <alignment horizontal="justify" vertical="center" wrapText="1" readingOrder="1"/>
    </xf>
    <xf numFmtId="0" fontId="32" fillId="0" borderId="1" xfId="0" applyFont="1" applyBorder="1" applyAlignment="1">
      <alignment horizontal="justify" vertical="center" wrapText="1" readingOrder="1"/>
    </xf>
    <xf numFmtId="0" fontId="32" fillId="5" borderId="11" xfId="0" applyFont="1" applyFill="1" applyBorder="1" applyAlignment="1">
      <alignment horizontal="center" vertical="center" wrapText="1" readingOrder="1"/>
    </xf>
    <xf numFmtId="0" fontId="32" fillId="7" borderId="1" xfId="0" applyFont="1" applyFill="1" applyBorder="1" applyAlignment="1">
      <alignment horizontal="center" vertical="center" wrapText="1" readingOrder="1"/>
    </xf>
    <xf numFmtId="0" fontId="32" fillId="4" borderId="1" xfId="0" applyFont="1" applyFill="1" applyBorder="1" applyAlignment="1">
      <alignment horizontal="center" vertical="center" wrapText="1" readingOrder="1"/>
    </xf>
    <xf numFmtId="0" fontId="32" fillId="8" borderId="1" xfId="0" applyFont="1" applyFill="1" applyBorder="1" applyAlignment="1">
      <alignment horizontal="center" vertical="center" wrapText="1" readingOrder="1"/>
    </xf>
    <xf numFmtId="0" fontId="33" fillId="9" borderId="1" xfId="0" applyFont="1" applyFill="1" applyBorder="1" applyAlignment="1">
      <alignment horizontal="center" vertical="center" wrapText="1" readingOrder="1"/>
    </xf>
    <xf numFmtId="0" fontId="32" fillId="0" borderId="11" xfId="0" applyFont="1" applyBorder="1" applyAlignment="1">
      <alignment horizontal="center" vertical="center" wrapText="1" readingOrder="1"/>
    </xf>
    <xf numFmtId="0" fontId="32" fillId="0" borderId="1" xfId="0" applyFont="1" applyBorder="1" applyAlignment="1">
      <alignment horizontal="center" vertical="center" wrapText="1" readingOrder="1"/>
    </xf>
    <xf numFmtId="0" fontId="0" fillId="3" borderId="0" xfId="0" applyFill="1"/>
    <xf numFmtId="0" fontId="48" fillId="3" borderId="43" xfId="2" applyFont="1" applyFill="1" applyBorder="1"/>
    <xf numFmtId="0" fontId="48" fillId="3" borderId="44" xfId="2" applyFont="1" applyFill="1" applyBorder="1"/>
    <xf numFmtId="0" fontId="48" fillId="3" borderId="45" xfId="2" applyFont="1" applyFill="1" applyBorder="1"/>
    <xf numFmtId="0" fontId="16" fillId="3" borderId="0" xfId="0" applyFont="1" applyFill="1" applyAlignment="1">
      <alignment vertical="center"/>
    </xf>
    <xf numFmtId="0" fontId="5" fillId="3" borderId="0" xfId="0" applyFont="1" applyFill="1"/>
    <xf numFmtId="0" fontId="35" fillId="3" borderId="0" xfId="0" applyFont="1" applyFill="1"/>
    <xf numFmtId="0" fontId="36" fillId="3" borderId="26" xfId="0" applyFont="1" applyFill="1" applyBorder="1" applyAlignment="1">
      <alignment horizontal="center" vertical="center" wrapText="1" readingOrder="1"/>
    </xf>
    <xf numFmtId="0" fontId="37" fillId="3" borderId="26" xfId="0" applyFont="1" applyFill="1" applyBorder="1" applyAlignment="1">
      <alignment horizontal="justify" vertical="center" wrapText="1" readingOrder="1"/>
    </xf>
    <xf numFmtId="9" fontId="36" fillId="3" borderId="35" xfId="0" applyNumberFormat="1" applyFont="1" applyFill="1" applyBorder="1" applyAlignment="1">
      <alignment horizontal="center" vertical="center" wrapText="1" readingOrder="1"/>
    </xf>
    <xf numFmtId="0" fontId="36" fillId="3" borderId="25" xfId="0" applyFont="1" applyFill="1" applyBorder="1" applyAlignment="1">
      <alignment horizontal="center" vertical="center" wrapText="1" readingOrder="1"/>
    </xf>
    <xf numFmtId="0" fontId="37" fillId="3" borderId="25" xfId="0" applyFont="1" applyFill="1" applyBorder="1" applyAlignment="1">
      <alignment horizontal="justify" vertical="center" wrapText="1" readingOrder="1"/>
    </xf>
    <xf numFmtId="9" fontId="36" fillId="3" borderId="30" xfId="0" applyNumberFormat="1" applyFont="1" applyFill="1" applyBorder="1" applyAlignment="1">
      <alignment horizontal="center" vertical="center" wrapText="1" readingOrder="1"/>
    </xf>
    <xf numFmtId="0" fontId="37" fillId="3" borderId="30" xfId="0" applyFont="1" applyFill="1" applyBorder="1" applyAlignment="1">
      <alignment horizontal="center" vertical="center" wrapText="1" readingOrder="1"/>
    </xf>
    <xf numFmtId="0" fontId="36" fillId="3" borderId="32" xfId="0" applyFont="1" applyFill="1" applyBorder="1" applyAlignment="1">
      <alignment horizontal="center" vertical="center" wrapText="1" readingOrder="1"/>
    </xf>
    <xf numFmtId="0" fontId="37" fillId="3" borderId="32" xfId="0" applyFont="1" applyFill="1" applyBorder="1" applyAlignment="1">
      <alignment horizontal="justify" vertical="center" wrapText="1" readingOrder="1"/>
    </xf>
    <xf numFmtId="0" fontId="37" fillId="3" borderId="33" xfId="0" applyFont="1" applyFill="1" applyBorder="1" applyAlignment="1">
      <alignment horizontal="center" vertical="center" wrapText="1" readingOrder="1"/>
    </xf>
    <xf numFmtId="0" fontId="45" fillId="3" borderId="0" xfId="0" applyFont="1" applyFill="1"/>
    <xf numFmtId="0" fontId="36" fillId="15" borderId="37" xfId="0" applyFont="1" applyFill="1" applyBorder="1" applyAlignment="1">
      <alignment horizontal="center" vertical="center" wrapText="1" readingOrder="1"/>
    </xf>
    <xf numFmtId="0" fontId="36" fillId="15" borderId="38" xfId="0" applyFont="1" applyFill="1" applyBorder="1" applyAlignment="1">
      <alignment horizontal="center" vertical="center" wrapText="1" readingOrder="1"/>
    </xf>
    <xf numFmtId="0" fontId="13" fillId="3" borderId="0" xfId="0" applyFont="1" applyFill="1"/>
    <xf numFmtId="0" fontId="30" fillId="3" borderId="0" xfId="0" applyFont="1" applyFill="1" applyAlignment="1">
      <alignment horizontal="center" vertical="center" wrapText="1"/>
    </xf>
    <xf numFmtId="0" fontId="12" fillId="3" borderId="0" xfId="0" applyFont="1" applyFill="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48" fillId="3" borderId="14" xfId="2" applyFont="1" applyFill="1" applyBorder="1"/>
    <xf numFmtId="0" fontId="53" fillId="3" borderId="0" xfId="0" applyFont="1" applyFill="1" applyAlignment="1">
      <alignment horizontal="left" vertical="center" wrapText="1"/>
    </xf>
    <xf numFmtId="0" fontId="54" fillId="3" borderId="0" xfId="0" applyFont="1" applyFill="1" applyAlignment="1">
      <alignment horizontal="left" vertical="top" wrapText="1"/>
    </xf>
    <xf numFmtId="0" fontId="48" fillId="3" borderId="0" xfId="2" applyFont="1" applyFill="1"/>
    <xf numFmtId="0" fontId="48" fillId="3" borderId="15" xfId="2" applyFont="1" applyFill="1" applyBorder="1"/>
    <xf numFmtId="0" fontId="48" fillId="3" borderId="16" xfId="2" applyFont="1" applyFill="1" applyBorder="1"/>
    <xf numFmtId="0" fontId="48" fillId="3" borderId="18" xfId="2" applyFont="1" applyFill="1" applyBorder="1"/>
    <xf numFmtId="0" fontId="48" fillId="3" borderId="17" xfId="2" applyFont="1" applyFill="1" applyBorder="1"/>
    <xf numFmtId="0" fontId="52" fillId="3" borderId="0" xfId="2" applyFont="1" applyFill="1" applyAlignment="1">
      <alignment horizontal="left" vertical="center" wrapText="1"/>
    </xf>
    <xf numFmtId="0" fontId="48" fillId="3" borderId="0" xfId="2" applyFont="1" applyFill="1" applyAlignment="1">
      <alignment horizontal="left" vertical="center" wrapText="1"/>
    </xf>
    <xf numFmtId="0" fontId="48" fillId="3" borderId="0" xfId="2" quotePrefix="1" applyFont="1" applyFill="1" applyAlignment="1">
      <alignment horizontal="left" vertical="center" wrapText="1"/>
    </xf>
    <xf numFmtId="0" fontId="50" fillId="3" borderId="14" xfId="2" quotePrefix="1" applyFont="1" applyFill="1" applyBorder="1" applyAlignment="1">
      <alignment horizontal="left" vertical="top" wrapText="1"/>
    </xf>
    <xf numFmtId="0" fontId="51" fillId="3" borderId="0" xfId="2" quotePrefix="1" applyFont="1" applyFill="1" applyAlignment="1">
      <alignment horizontal="left" vertical="top" wrapText="1"/>
    </xf>
    <xf numFmtId="0" fontId="51" fillId="3" borderId="15" xfId="2" quotePrefix="1" applyFont="1" applyFill="1" applyBorder="1" applyAlignment="1">
      <alignment horizontal="left" vertical="top" wrapText="1"/>
    </xf>
    <xf numFmtId="0" fontId="1" fillId="0" borderId="6" xfId="0" applyFont="1" applyBorder="1" applyAlignment="1">
      <alignment horizontal="center" vertical="center"/>
    </xf>
    <xf numFmtId="0" fontId="6" fillId="0" borderId="2" xfId="0" applyFont="1" applyBorder="1" applyAlignment="1" applyProtection="1">
      <alignment horizontal="justify" vertical="center" wrapText="1"/>
      <protection locked="0"/>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6" fillId="0" borderId="71" xfId="0" applyFont="1" applyBorder="1" applyAlignment="1">
      <alignment horizontal="justify" vertical="center" wrapText="1"/>
    </xf>
    <xf numFmtId="0" fontId="48" fillId="0" borderId="2" xfId="0" applyFont="1" applyBorder="1" applyAlignment="1" applyProtection="1">
      <alignment horizontal="center" vertical="center"/>
      <protection locked="0"/>
    </xf>
    <xf numFmtId="0" fontId="1" fillId="3" borderId="0" xfId="0" applyFont="1" applyFill="1" applyAlignment="1">
      <alignment horizontal="center" vertical="center" wrapText="1"/>
    </xf>
    <xf numFmtId="0" fontId="1" fillId="3" borderId="0" xfId="0" applyFont="1" applyFill="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48" fillId="0" borderId="2" xfId="0" applyFont="1" applyBorder="1" applyAlignment="1" applyProtection="1">
      <alignment horizontal="justify" vertical="center" wrapText="1"/>
      <protection locked="0"/>
    </xf>
    <xf numFmtId="0" fontId="6" fillId="0" borderId="2" xfId="0" applyFont="1" applyBorder="1" applyAlignment="1" applyProtection="1">
      <alignment horizontal="center" vertical="center"/>
      <protection locked="0"/>
    </xf>
    <xf numFmtId="14" fontId="48" fillId="0" borderId="2" xfId="0" applyNumberFormat="1" applyFont="1" applyBorder="1" applyAlignment="1" applyProtection="1">
      <alignment horizontal="center" vertical="center" wrapText="1"/>
      <protection locked="0"/>
    </xf>
    <xf numFmtId="0" fontId="6" fillId="0" borderId="2" xfId="0" applyFont="1" applyBorder="1" applyAlignment="1">
      <alignment horizontal="center" vertical="center"/>
    </xf>
    <xf numFmtId="0" fontId="6" fillId="0" borderId="2" xfId="0" applyFont="1" applyBorder="1" applyAlignment="1" applyProtection="1">
      <alignment horizontal="center" vertical="center"/>
      <protection hidden="1"/>
    </xf>
    <xf numFmtId="0" fontId="6" fillId="0" borderId="2" xfId="0" applyFont="1" applyBorder="1" applyAlignment="1" applyProtection="1">
      <alignment horizontal="center" vertical="center" textRotation="90"/>
      <protection locked="0"/>
    </xf>
    <xf numFmtId="9" fontId="6" fillId="0" borderId="2" xfId="0" applyNumberFormat="1" applyFont="1" applyBorder="1" applyAlignment="1" applyProtection="1">
      <alignment horizontal="center" vertical="center"/>
      <protection hidden="1"/>
    </xf>
    <xf numFmtId="164" fontId="6" fillId="0" borderId="2" xfId="1" applyNumberFormat="1" applyFont="1" applyBorder="1" applyAlignment="1">
      <alignment horizontal="center" vertical="center"/>
    </xf>
    <xf numFmtId="0" fontId="57" fillId="0" borderId="2" xfId="0" applyFont="1" applyBorder="1" applyAlignment="1" applyProtection="1">
      <alignment horizontal="center" vertical="center" textRotation="90" wrapText="1"/>
      <protection hidden="1"/>
    </xf>
    <xf numFmtId="9" fontId="6" fillId="0" borderId="4" xfId="0" applyNumberFormat="1" applyFont="1" applyBorder="1" applyAlignment="1" applyProtection="1">
      <alignment horizontal="center" vertical="center"/>
      <protection hidden="1"/>
    </xf>
    <xf numFmtId="0" fontId="57" fillId="0" borderId="2" xfId="0" applyFont="1" applyBorder="1" applyAlignment="1" applyProtection="1">
      <alignment horizontal="center" vertical="center" textRotation="90"/>
      <protection hidden="1"/>
    </xf>
    <xf numFmtId="0" fontId="6" fillId="0" borderId="4" xfId="0" applyFont="1" applyBorder="1" applyAlignment="1" applyProtection="1">
      <alignment horizontal="center" vertical="center" textRotation="90"/>
      <protection locked="0"/>
    </xf>
    <xf numFmtId="14" fontId="6" fillId="0" borderId="2" xfId="0" applyNumberFormat="1"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2" xfId="0" applyFont="1" applyBorder="1" applyAlignment="1" applyProtection="1">
      <alignment horizontal="justify" vertical="center"/>
      <protection locked="0"/>
    </xf>
    <xf numFmtId="164" fontId="6" fillId="0" borderId="2" xfId="1" applyNumberFormat="1" applyFont="1" applyFill="1" applyBorder="1" applyAlignment="1">
      <alignment horizontal="center" vertical="center"/>
    </xf>
    <xf numFmtId="0" fontId="6" fillId="0" borderId="71" xfId="0" applyFont="1" applyBorder="1" applyAlignment="1">
      <alignment horizontal="center" vertical="center"/>
    </xf>
    <xf numFmtId="164" fontId="6" fillId="3" borderId="2" xfId="1" applyNumberFormat="1" applyFont="1" applyFill="1" applyBorder="1" applyAlignment="1">
      <alignment horizontal="center" vertical="center"/>
    </xf>
    <xf numFmtId="165" fontId="48" fillId="0" borderId="2" xfId="0" applyNumberFormat="1" applyFont="1" applyBorder="1" applyAlignment="1" applyProtection="1">
      <alignment horizontal="center" vertical="center" wrapText="1"/>
      <protection locked="0"/>
    </xf>
    <xf numFmtId="0" fontId="48" fillId="0" borderId="2" xfId="0" applyFont="1" applyBorder="1" applyAlignment="1" applyProtection="1">
      <alignment horizontal="center" vertical="center" wrapText="1"/>
      <protection locked="0"/>
    </xf>
    <xf numFmtId="0" fontId="6" fillId="0" borderId="6" xfId="0" applyFont="1" applyBorder="1" applyAlignment="1" applyProtection="1">
      <alignment horizontal="justify" vertical="center" wrapText="1"/>
      <protection locked="0"/>
    </xf>
    <xf numFmtId="164" fontId="48" fillId="0" borderId="2" xfId="1" applyNumberFormat="1" applyFont="1" applyBorder="1" applyAlignment="1">
      <alignment horizontal="center" vertical="center"/>
    </xf>
    <xf numFmtId="164" fontId="48" fillId="0" borderId="2" xfId="1" applyNumberFormat="1" applyFont="1" applyFill="1" applyBorder="1" applyAlignment="1">
      <alignment horizontal="center" vertical="center"/>
    </xf>
    <xf numFmtId="0" fontId="6" fillId="0" borderId="2" xfId="0" quotePrefix="1" applyFont="1" applyBorder="1" applyAlignment="1" applyProtection="1">
      <alignment horizontal="justify" vertical="center" wrapText="1"/>
      <protection locked="0"/>
    </xf>
    <xf numFmtId="0" fontId="6" fillId="0" borderId="0" xfId="0" applyFont="1" applyAlignment="1">
      <alignment vertical="center"/>
    </xf>
    <xf numFmtId="0" fontId="6" fillId="3" borderId="2" xfId="0" applyFont="1" applyFill="1" applyBorder="1" applyAlignment="1" applyProtection="1">
      <alignment horizontal="center" vertical="center"/>
      <protection locked="0"/>
    </xf>
    <xf numFmtId="14" fontId="6" fillId="3" borderId="2" xfId="0" applyNumberFormat="1" applyFont="1" applyFill="1" applyBorder="1" applyAlignment="1" applyProtection="1">
      <alignment horizontal="center" vertical="center" wrapText="1"/>
      <protection locked="0"/>
    </xf>
    <xf numFmtId="0" fontId="57" fillId="3" borderId="2" xfId="0" applyFont="1" applyFill="1" applyBorder="1" applyAlignment="1" applyProtection="1">
      <alignment horizontal="center" vertical="center" textRotation="90" wrapText="1"/>
      <protection hidden="1"/>
    </xf>
    <xf numFmtId="9" fontId="6" fillId="3" borderId="4" xfId="0" applyNumberFormat="1" applyFont="1" applyFill="1" applyBorder="1" applyAlignment="1" applyProtection="1">
      <alignment horizontal="center" vertical="center"/>
      <protection hidden="1"/>
    </xf>
    <xf numFmtId="0" fontId="57" fillId="3" borderId="2" xfId="0" applyFont="1" applyFill="1" applyBorder="1" applyAlignment="1" applyProtection="1">
      <alignment horizontal="center" vertical="center" textRotation="90"/>
      <protection hidden="1"/>
    </xf>
    <xf numFmtId="0" fontId="6" fillId="3" borderId="4" xfId="0" applyFont="1" applyFill="1" applyBorder="1" applyAlignment="1" applyProtection="1">
      <alignment horizontal="center" vertical="center" textRotation="90"/>
      <protection locked="0"/>
    </xf>
    <xf numFmtId="0" fontId="6" fillId="3" borderId="2"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center" vertical="center"/>
      <protection hidden="1"/>
    </xf>
    <xf numFmtId="0" fontId="6" fillId="3" borderId="2" xfId="0" applyFont="1" applyFill="1" applyBorder="1" applyAlignment="1">
      <alignment horizontal="center" vertical="center"/>
    </xf>
    <xf numFmtId="0" fontId="6" fillId="3" borderId="2" xfId="0" applyFont="1" applyFill="1" applyBorder="1" applyAlignment="1" applyProtection="1">
      <alignment horizontal="center" vertical="center" textRotation="90"/>
      <protection locked="0"/>
    </xf>
    <xf numFmtId="9" fontId="6" fillId="3" borderId="2" xfId="0" applyNumberFormat="1" applyFont="1" applyFill="1" applyBorder="1" applyAlignment="1" applyProtection="1">
      <alignment horizontal="center" vertical="center"/>
      <protection hidden="1"/>
    </xf>
    <xf numFmtId="0" fontId="3" fillId="3" borderId="72" xfId="0" applyFont="1" applyFill="1" applyBorder="1" applyAlignment="1" applyProtection="1">
      <alignment horizontal="justify" vertical="center" wrapText="1"/>
      <protection locked="0"/>
    </xf>
    <xf numFmtId="0" fontId="3" fillId="3" borderId="72" xfId="0" applyFont="1" applyFill="1" applyBorder="1" applyAlignment="1" applyProtection="1">
      <alignment horizontal="center" vertical="center"/>
      <protection locked="0"/>
    </xf>
    <xf numFmtId="0" fontId="48" fillId="3" borderId="72" xfId="0" applyFont="1" applyFill="1" applyBorder="1" applyAlignment="1" applyProtection="1">
      <alignment horizontal="justify" vertical="center" wrapText="1"/>
      <protection locked="0"/>
    </xf>
    <xf numFmtId="0" fontId="48" fillId="3" borderId="2" xfId="0" applyFont="1" applyFill="1" applyBorder="1" applyAlignment="1" applyProtection="1">
      <alignment horizontal="justify" vertical="center" wrapText="1"/>
      <protection locked="0"/>
    </xf>
    <xf numFmtId="14" fontId="6" fillId="3" borderId="2" xfId="0" applyNumberFormat="1" applyFont="1" applyFill="1" applyBorder="1" applyAlignment="1" applyProtection="1">
      <alignment horizontal="center" vertical="center"/>
      <protection locked="0"/>
    </xf>
    <xf numFmtId="0" fontId="58" fillId="0" borderId="2" xfId="0" applyFont="1" applyBorder="1" applyAlignment="1" applyProtection="1">
      <alignment horizontal="center" vertical="center"/>
      <protection hidden="1"/>
    </xf>
    <xf numFmtId="0" fontId="58" fillId="0" borderId="2" xfId="0" applyFont="1" applyBorder="1" applyAlignment="1" applyProtection="1">
      <alignment horizontal="center" vertical="center" textRotation="90"/>
      <protection locked="0"/>
    </xf>
    <xf numFmtId="9" fontId="58" fillId="0" borderId="2" xfId="0" applyNumberFormat="1" applyFont="1" applyBorder="1" applyAlignment="1" applyProtection="1">
      <alignment horizontal="center" vertical="center"/>
      <protection hidden="1"/>
    </xf>
    <xf numFmtId="164" fontId="58" fillId="0" borderId="2" xfId="1" applyNumberFormat="1" applyFont="1" applyBorder="1" applyAlignment="1">
      <alignment horizontal="center" vertical="center"/>
    </xf>
    <xf numFmtId="0" fontId="59" fillId="0" borderId="2" xfId="0" applyFont="1" applyBorder="1" applyAlignment="1" applyProtection="1">
      <alignment horizontal="center" vertical="center" textRotation="90" wrapText="1"/>
      <protection hidden="1"/>
    </xf>
    <xf numFmtId="9" fontId="58" fillId="0" borderId="4" xfId="0" applyNumberFormat="1" applyFont="1" applyBorder="1" applyAlignment="1" applyProtection="1">
      <alignment horizontal="center" vertical="center"/>
      <protection hidden="1"/>
    </xf>
    <xf numFmtId="0" fontId="59" fillId="0" borderId="2" xfId="0" applyFont="1" applyBorder="1" applyAlignment="1" applyProtection="1">
      <alignment horizontal="center" vertical="center" textRotation="90"/>
      <protection hidden="1"/>
    </xf>
    <xf numFmtId="0" fontId="58" fillId="0" borderId="4" xfId="0" applyFont="1" applyBorder="1" applyAlignment="1" applyProtection="1">
      <alignment horizontal="center" vertical="center" textRotation="90"/>
      <protection locked="0"/>
    </xf>
    <xf numFmtId="0" fontId="58" fillId="0" borderId="2" xfId="0" applyFont="1" applyBorder="1" applyAlignment="1" applyProtection="1">
      <alignment horizontal="justify" vertical="center" wrapText="1"/>
      <protection locked="0"/>
    </xf>
    <xf numFmtId="0" fontId="58" fillId="0" borderId="2" xfId="0" applyFont="1" applyBorder="1" applyAlignment="1" applyProtection="1">
      <alignment horizontal="center" vertical="center"/>
      <protection locked="0"/>
    </xf>
    <xf numFmtId="14" fontId="58" fillId="0" borderId="2" xfId="0" applyNumberFormat="1" applyFont="1" applyBorder="1" applyAlignment="1" applyProtection="1">
      <alignment horizontal="center" vertical="center" wrapText="1"/>
      <protection locked="0"/>
    </xf>
    <xf numFmtId="0" fontId="48" fillId="0" borderId="2" xfId="0" applyFont="1" applyBorder="1" applyAlignment="1">
      <alignment horizontal="center" vertical="center"/>
    </xf>
    <xf numFmtId="0" fontId="48" fillId="0" borderId="2" xfId="0" applyFont="1" applyBorder="1" applyAlignment="1" applyProtection="1">
      <alignment horizontal="center" vertical="center"/>
      <protection hidden="1"/>
    </xf>
    <xf numFmtId="0" fontId="48" fillId="0" borderId="2" xfId="0" applyFont="1" applyBorder="1" applyAlignment="1" applyProtection="1">
      <alignment horizontal="center" vertical="center" textRotation="90"/>
      <protection locked="0"/>
    </xf>
    <xf numFmtId="9" fontId="48" fillId="0" borderId="2" xfId="0" applyNumberFormat="1" applyFont="1" applyBorder="1" applyAlignment="1" applyProtection="1">
      <alignment horizontal="center" vertical="center"/>
      <protection hidden="1"/>
    </xf>
    <xf numFmtId="0" fontId="52" fillId="0" borderId="2" xfId="0" applyFont="1" applyBorder="1" applyAlignment="1" applyProtection="1">
      <alignment horizontal="center" vertical="center" textRotation="90" wrapText="1"/>
      <protection hidden="1"/>
    </xf>
    <xf numFmtId="9" fontId="48" fillId="0" borderId="4" xfId="0" applyNumberFormat="1" applyFont="1" applyBorder="1" applyAlignment="1" applyProtection="1">
      <alignment horizontal="center" vertical="center"/>
      <protection hidden="1"/>
    </xf>
    <xf numFmtId="0" fontId="52" fillId="0" borderId="2" xfId="0" applyFont="1" applyBorder="1" applyAlignment="1" applyProtection="1">
      <alignment horizontal="center" vertical="center" textRotation="90"/>
      <protection hidden="1"/>
    </xf>
    <xf numFmtId="0" fontId="48" fillId="0" borderId="4" xfId="0" applyFont="1" applyBorder="1" applyAlignment="1" applyProtection="1">
      <alignment horizontal="center" vertical="center" textRotation="90"/>
      <protection locked="0"/>
    </xf>
    <xf numFmtId="0" fontId="4" fillId="0" borderId="0" xfId="0" applyFont="1" applyAlignment="1">
      <alignment horizontal="center" vertical="center"/>
    </xf>
    <xf numFmtId="0" fontId="6" fillId="0" borderId="0" xfId="0" applyFont="1" applyAlignment="1">
      <alignment horizontal="center" vertical="center"/>
    </xf>
    <xf numFmtId="0" fontId="58" fillId="0" borderId="0" xfId="0" applyFont="1" applyAlignment="1">
      <alignment vertical="center"/>
    </xf>
    <xf numFmtId="0" fontId="48" fillId="0" borderId="0" xfId="0" applyFont="1" applyAlignment="1">
      <alignment vertical="center"/>
    </xf>
    <xf numFmtId="0" fontId="6" fillId="3" borderId="0" xfId="0" applyFont="1" applyFill="1" applyAlignment="1">
      <alignment horizontal="center" vertical="center"/>
    </xf>
    <xf numFmtId="0" fontId="19" fillId="12" borderId="12" xfId="0" applyFont="1" applyFill="1" applyBorder="1" applyAlignment="1" applyProtection="1">
      <alignment horizontal="center" vertical="center" wrapText="1" readingOrder="1"/>
      <protection hidden="1"/>
    </xf>
    <xf numFmtId="0" fontId="19" fillId="12" borderId="19" xfId="0" applyFont="1" applyFill="1" applyBorder="1" applyAlignment="1" applyProtection="1">
      <alignment horizontal="center" vertical="center" wrapText="1" readingOrder="1"/>
      <protection hidden="1"/>
    </xf>
    <xf numFmtId="0" fontId="19" fillId="12" borderId="13"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vertical="center" wrapText="1" readingOrder="1"/>
      <protection hidden="1"/>
    </xf>
    <xf numFmtId="0" fontId="19" fillId="12" borderId="15" xfId="0" applyFont="1" applyFill="1" applyBorder="1" applyAlignment="1" applyProtection="1">
      <alignment horizontal="center" vertical="center" wrapText="1" readingOrder="1"/>
      <protection hidden="1"/>
    </xf>
    <xf numFmtId="0" fontId="19" fillId="13" borderId="12" xfId="0" applyFont="1" applyFill="1" applyBorder="1" applyAlignment="1" applyProtection="1">
      <alignment horizontal="center" vertical="center" wrapText="1" readingOrder="1"/>
      <protection hidden="1"/>
    </xf>
    <xf numFmtId="0" fontId="19" fillId="13" borderId="19" xfId="0" applyFont="1" applyFill="1" applyBorder="1" applyAlignment="1" applyProtection="1">
      <alignment horizontal="center" vertical="center" wrapText="1" readingOrder="1"/>
      <protection hidden="1"/>
    </xf>
    <xf numFmtId="0" fontId="19" fillId="13" borderId="13" xfId="0" applyFont="1" applyFill="1" applyBorder="1" applyAlignment="1" applyProtection="1">
      <alignment horizontal="center" vertical="center" wrapText="1" readingOrder="1"/>
      <protection hidden="1"/>
    </xf>
    <xf numFmtId="0" fontId="19" fillId="13" borderId="14" xfId="0" applyFont="1" applyFill="1" applyBorder="1" applyAlignment="1" applyProtection="1">
      <alignment horizontal="center" vertical="center" wrapText="1" readingOrder="1"/>
      <protection hidden="1"/>
    </xf>
    <xf numFmtId="0" fontId="19" fillId="13" borderId="15" xfId="0" applyFont="1" applyFill="1" applyBorder="1" applyAlignment="1" applyProtection="1">
      <alignment horizontal="center" vertical="center" wrapText="1" readingOrder="1"/>
      <protection hidden="1"/>
    </xf>
    <xf numFmtId="0" fontId="19" fillId="13" borderId="16" xfId="0" applyFont="1" applyFill="1" applyBorder="1" applyAlignment="1" applyProtection="1">
      <alignment horizontal="center" vertical="center" wrapText="1" readingOrder="1"/>
      <protection hidden="1"/>
    </xf>
    <xf numFmtId="0" fontId="19" fillId="13" borderId="18" xfId="0" applyFont="1" applyFill="1" applyBorder="1" applyAlignment="1" applyProtection="1">
      <alignment horizontal="center" vertical="center" wrapText="1" readingOrder="1"/>
      <protection hidden="1"/>
    </xf>
    <xf numFmtId="0" fontId="19" fillId="13" borderId="17" xfId="0" applyFont="1" applyFill="1" applyBorder="1" applyAlignment="1" applyProtection="1">
      <alignment horizontal="center" vertical="center" wrapText="1" readingOrder="1"/>
      <protection hidden="1"/>
    </xf>
    <xf numFmtId="0" fontId="19" fillId="5" borderId="12" xfId="0" applyFont="1" applyFill="1" applyBorder="1" applyAlignment="1" applyProtection="1">
      <alignment horizontal="center" vertical="center" wrapText="1" readingOrder="1"/>
      <protection hidden="1"/>
    </xf>
    <xf numFmtId="0" fontId="19" fillId="5" borderId="19" xfId="0" applyFont="1" applyFill="1" applyBorder="1" applyAlignment="1" applyProtection="1">
      <alignment horizontal="center" vertical="center" wrapText="1" readingOrder="1"/>
      <protection hidden="1"/>
    </xf>
    <xf numFmtId="0" fontId="19" fillId="5" borderId="13" xfId="0" applyFont="1" applyFill="1" applyBorder="1" applyAlignment="1" applyProtection="1">
      <alignment horizontal="center" vertical="center" wrapText="1" readingOrder="1"/>
      <protection hidden="1"/>
    </xf>
    <xf numFmtId="0" fontId="19" fillId="5" borderId="14" xfId="0" applyFont="1" applyFill="1" applyBorder="1" applyAlignment="1" applyProtection="1">
      <alignment horizontal="center" vertical="center" wrapText="1" readingOrder="1"/>
      <protection hidden="1"/>
    </xf>
    <xf numFmtId="0" fontId="19" fillId="5" borderId="15" xfId="0" applyFont="1" applyFill="1" applyBorder="1" applyAlignment="1" applyProtection="1">
      <alignment horizontal="center" vertical="center" wrapText="1" readingOrder="1"/>
      <protection hidden="1"/>
    </xf>
    <xf numFmtId="0" fontId="19" fillId="5" borderId="16" xfId="0" applyFont="1" applyFill="1" applyBorder="1" applyAlignment="1" applyProtection="1">
      <alignment horizontal="center" vertical="center" wrapText="1" readingOrder="1"/>
      <protection hidden="1"/>
    </xf>
    <xf numFmtId="0" fontId="19" fillId="5" borderId="18" xfId="0" applyFont="1" applyFill="1" applyBorder="1" applyAlignment="1" applyProtection="1">
      <alignment horizontal="center" vertical="center" wrapText="1" readingOrder="1"/>
      <protection hidden="1"/>
    </xf>
    <xf numFmtId="0" fontId="19" fillId="5" borderId="17" xfId="0" applyFont="1" applyFill="1" applyBorder="1" applyAlignment="1" applyProtection="1">
      <alignment horizontal="center" vertical="center" wrapText="1" readingOrder="1"/>
      <protection hidden="1"/>
    </xf>
    <xf numFmtId="0" fontId="19" fillId="12" borderId="16" xfId="0" applyFont="1" applyFill="1" applyBorder="1" applyAlignment="1" applyProtection="1">
      <alignment horizontal="center" vertical="center" wrapText="1" readingOrder="1"/>
      <protection hidden="1"/>
    </xf>
    <xf numFmtId="0" fontId="19" fillId="12" borderId="18" xfId="0" applyFont="1" applyFill="1" applyBorder="1" applyAlignment="1" applyProtection="1">
      <alignment horizontal="center" vertical="center" wrapText="1" readingOrder="1"/>
      <protection hidden="1"/>
    </xf>
    <xf numFmtId="0" fontId="19" fillId="12" borderId="17" xfId="0" applyFont="1" applyFill="1" applyBorder="1" applyAlignment="1" applyProtection="1">
      <alignment horizontal="center" vertical="center" wrapText="1" readingOrder="1"/>
      <protection hidden="1"/>
    </xf>
    <xf numFmtId="0" fontId="58" fillId="0" borderId="2" xfId="0" applyFont="1" applyBorder="1" applyAlignment="1" applyProtection="1">
      <alignment horizontal="center" vertical="center" wrapText="1"/>
      <protection locked="0"/>
    </xf>
    <xf numFmtId="9" fontId="6" fillId="0" borderId="4" xfId="0" applyNumberFormat="1" applyFont="1" applyBorder="1" applyAlignment="1" applyProtection="1">
      <alignment horizontal="center" vertical="center" wrapText="1"/>
      <protection hidden="1"/>
    </xf>
    <xf numFmtId="9" fontId="6" fillId="0" borderId="8" xfId="0" applyNumberFormat="1" applyFont="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hidden="1"/>
    </xf>
    <xf numFmtId="9" fontId="6" fillId="3" borderId="8" xfId="0" applyNumberFormat="1" applyFont="1" applyFill="1" applyBorder="1" applyAlignment="1" applyProtection="1">
      <alignment horizontal="center" vertical="center" wrapText="1"/>
      <protection hidden="1"/>
    </xf>
    <xf numFmtId="14" fontId="3" fillId="3" borderId="72" xfId="0" applyNumberFormat="1" applyFont="1" applyFill="1" applyBorder="1" applyAlignment="1" applyProtection="1">
      <alignment horizontal="center" vertical="center" wrapText="1"/>
      <protection locked="0"/>
    </xf>
    <xf numFmtId="0" fontId="6" fillId="0" borderId="0" xfId="0" applyFont="1" applyAlignment="1">
      <alignment horizontal="justify" vertical="center"/>
    </xf>
    <xf numFmtId="0" fontId="6" fillId="3" borderId="2" xfId="0" applyFont="1" applyFill="1" applyBorder="1" applyAlignment="1" applyProtection="1">
      <alignment horizontal="center" vertical="center" wrapText="1"/>
      <protection locked="0"/>
    </xf>
    <xf numFmtId="0" fontId="4" fillId="17" borderId="0" xfId="0" applyFont="1" applyFill="1" applyAlignment="1">
      <alignment horizontal="center" vertical="center" wrapText="1"/>
    </xf>
    <xf numFmtId="0" fontId="4" fillId="17" borderId="0" xfId="0" applyFont="1" applyFill="1" applyAlignment="1">
      <alignment horizontal="center" vertical="center"/>
    </xf>
    <xf numFmtId="0" fontId="1" fillId="0" borderId="73" xfId="0" applyFont="1" applyBorder="1" applyAlignment="1">
      <alignment horizontal="justify" vertical="center" wrapText="1"/>
    </xf>
    <xf numFmtId="0" fontId="19" fillId="13" borderId="0" xfId="0" applyFont="1" applyFill="1" applyAlignment="1" applyProtection="1">
      <alignment horizontal="center" vertical="center" wrapText="1" readingOrder="1"/>
      <protection hidden="1"/>
    </xf>
    <xf numFmtId="0" fontId="19" fillId="12" borderId="0" xfId="0" applyFont="1" applyFill="1" applyAlignment="1" applyProtection="1">
      <alignment horizontal="center" vertical="center" wrapText="1" readingOrder="1"/>
      <protection hidden="1"/>
    </xf>
    <xf numFmtId="0" fontId="19" fillId="11" borderId="0" xfId="0" applyFont="1" applyFill="1" applyAlignment="1" applyProtection="1">
      <alignment horizontal="center" vertic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19" fillId="5" borderId="0" xfId="0" applyFont="1" applyFill="1" applyAlignment="1" applyProtection="1">
      <alignment horizontal="center" vertical="center" wrapText="1" readingOrder="1"/>
      <protection hidden="1"/>
    </xf>
    <xf numFmtId="0" fontId="27" fillId="3" borderId="0" xfId="0" applyFont="1" applyFill="1" applyAlignment="1">
      <alignment horizontal="justify" vertical="center" wrapText="1" readingOrder="1"/>
    </xf>
    <xf numFmtId="0" fontId="60" fillId="3" borderId="0" xfId="0" applyFont="1" applyFill="1" applyAlignment="1">
      <alignment vertical="center"/>
    </xf>
    <xf numFmtId="0" fontId="26" fillId="3" borderId="0" xfId="0" applyFont="1" applyFill="1"/>
    <xf numFmtId="0" fontId="6" fillId="0" borderId="8" xfId="0" applyFont="1" applyBorder="1" applyAlignment="1">
      <alignment horizontal="center" vertical="center"/>
    </xf>
    <xf numFmtId="0" fontId="6" fillId="0" borderId="4" xfId="0" applyFont="1" applyBorder="1" applyAlignment="1" applyProtection="1">
      <alignment horizontal="center" vertical="center" wrapText="1"/>
      <protection locked="0"/>
    </xf>
    <xf numFmtId="0" fontId="48" fillId="0" borderId="4" xfId="0" applyFont="1" applyBorder="1" applyAlignment="1" applyProtection="1">
      <alignment horizontal="center" vertical="center" wrapText="1"/>
      <protection locked="0"/>
    </xf>
    <xf numFmtId="0" fontId="57" fillId="0" borderId="4" xfId="0" applyFont="1" applyBorder="1" applyAlignment="1" applyProtection="1">
      <alignment horizontal="center" vertical="center"/>
      <protection hidden="1"/>
    </xf>
    <xf numFmtId="0" fontId="57" fillId="0" borderId="4" xfId="0" applyFont="1" applyBorder="1" applyAlignment="1" applyProtection="1">
      <alignment horizontal="center" vertical="center" wrapText="1"/>
      <protection hidden="1"/>
    </xf>
    <xf numFmtId="9" fontId="6" fillId="0" borderId="4" xfId="0" applyNumberFormat="1" applyFont="1" applyBorder="1" applyAlignment="1" applyProtection="1">
      <alignment horizontal="center" vertical="center" wrapText="1"/>
      <protection locked="0"/>
    </xf>
    <xf numFmtId="0" fontId="6" fillId="0" borderId="4" xfId="0" applyFont="1" applyBorder="1" applyAlignment="1" applyProtection="1">
      <alignment horizontal="center" vertical="center"/>
      <protection locked="0"/>
    </xf>
    <xf numFmtId="0" fontId="6" fillId="0" borderId="4" xfId="0" applyFont="1" applyBorder="1" applyAlignment="1">
      <alignment horizontal="center" vertical="center" wrapText="1"/>
    </xf>
    <xf numFmtId="0" fontId="6" fillId="0" borderId="4" xfId="0" applyFont="1" applyBorder="1" applyAlignment="1">
      <alignment horizontal="justify" vertical="center" wrapText="1"/>
    </xf>
    <xf numFmtId="0" fontId="6" fillId="0" borderId="4" xfId="0" quotePrefix="1" applyFont="1" applyBorder="1" applyAlignment="1" applyProtection="1">
      <alignment horizontal="center" vertical="center" wrapText="1"/>
      <protection locked="0"/>
    </xf>
    <xf numFmtId="14" fontId="6" fillId="0" borderId="2" xfId="0" applyNumberFormat="1" applyFont="1" applyBorder="1" applyAlignment="1" applyProtection="1">
      <alignment horizontal="left" vertical="center" wrapText="1"/>
      <protection locked="0"/>
    </xf>
    <xf numFmtId="9" fontId="6" fillId="0" borderId="2" xfId="0" applyNumberFormat="1" applyFont="1" applyBorder="1" applyAlignment="1" applyProtection="1">
      <alignment horizontal="center" vertical="center" wrapText="1"/>
      <protection locked="0"/>
    </xf>
    <xf numFmtId="0" fontId="57" fillId="2" borderId="2" xfId="0" applyFont="1" applyFill="1" applyBorder="1" applyAlignment="1">
      <alignment horizontal="center" vertical="center" wrapText="1"/>
    </xf>
    <xf numFmtId="14" fontId="6" fillId="0" borderId="2" xfId="0" quotePrefix="1" applyNumberFormat="1" applyFont="1" applyBorder="1" applyAlignment="1" applyProtection="1">
      <alignment horizontal="center" vertical="center" wrapText="1"/>
      <protection locked="0"/>
    </xf>
    <xf numFmtId="0" fontId="6" fillId="3" borderId="4" xfId="0" applyFont="1" applyFill="1" applyBorder="1" applyAlignment="1" applyProtection="1">
      <alignment vertical="center" wrapText="1"/>
      <protection locked="0"/>
    </xf>
    <xf numFmtId="14" fontId="6" fillId="3" borderId="4" xfId="0" quotePrefix="1" applyNumberFormat="1" applyFont="1" applyFill="1" applyBorder="1" applyAlignment="1" applyProtection="1">
      <alignment vertical="center" wrapText="1"/>
      <protection locked="0"/>
    </xf>
    <xf numFmtId="9" fontId="6" fillId="3" borderId="2" xfId="0" applyNumberFormat="1" applyFont="1" applyFill="1" applyBorder="1" applyAlignment="1" applyProtection="1">
      <alignment horizontal="center" vertical="center" wrapText="1"/>
      <protection locked="0"/>
    </xf>
    <xf numFmtId="14" fontId="6" fillId="3" borderId="2" xfId="0" applyNumberFormat="1" applyFont="1" applyFill="1" applyBorder="1" applyAlignment="1" applyProtection="1">
      <alignment horizontal="justify" vertical="center" wrapText="1"/>
      <protection locked="0"/>
    </xf>
    <xf numFmtId="9" fontId="61" fillId="3" borderId="2" xfId="0" applyNumberFormat="1" applyFont="1" applyFill="1" applyBorder="1" applyAlignment="1" applyProtection="1">
      <alignment horizontal="center" vertical="center" wrapText="1"/>
      <protection locked="0"/>
    </xf>
    <xf numFmtId="0" fontId="6" fillId="3" borderId="0" xfId="0" applyFont="1" applyFill="1" applyAlignment="1">
      <alignment vertical="center"/>
    </xf>
    <xf numFmtId="0" fontId="3" fillId="18" borderId="74" xfId="0" applyFont="1" applyFill="1" applyBorder="1" applyAlignment="1" applyProtection="1">
      <alignment horizontal="justify" vertical="center" wrapText="1"/>
      <protection locked="0"/>
    </xf>
    <xf numFmtId="14" fontId="3" fillId="18" borderId="74" xfId="0" applyNumberFormat="1" applyFont="1" applyFill="1" applyBorder="1" applyAlignment="1" applyProtection="1">
      <alignment horizontal="justify" vertical="center" wrapText="1"/>
      <protection locked="0"/>
    </xf>
    <xf numFmtId="9" fontId="3" fillId="18" borderId="75" xfId="0" applyNumberFormat="1" applyFont="1" applyFill="1" applyBorder="1" applyAlignment="1" applyProtection="1">
      <alignment horizontal="center" vertical="center" wrapText="1"/>
      <protection locked="0"/>
    </xf>
    <xf numFmtId="9" fontId="3" fillId="18" borderId="74" xfId="0" applyNumberFormat="1" applyFont="1" applyFill="1" applyBorder="1" applyAlignment="1" applyProtection="1">
      <alignment horizontal="center" vertical="center" wrapText="1"/>
      <protection locked="0"/>
    </xf>
    <xf numFmtId="14" fontId="3" fillId="18" borderId="74" xfId="0" applyNumberFormat="1" applyFont="1" applyFill="1" applyBorder="1" applyAlignment="1" applyProtection="1">
      <alignment horizontal="center" vertical="center" wrapText="1"/>
      <protection locked="0"/>
    </xf>
    <xf numFmtId="9" fontId="6" fillId="13" borderId="2" xfId="0" applyNumberFormat="1" applyFont="1" applyFill="1" applyBorder="1" applyAlignment="1" applyProtection="1">
      <alignment horizontal="center" vertical="center" wrapText="1"/>
      <protection locked="0"/>
    </xf>
    <xf numFmtId="14" fontId="6" fillId="13" borderId="2" xfId="0" applyNumberFormat="1" applyFont="1" applyFill="1" applyBorder="1" applyAlignment="1" applyProtection="1">
      <alignment horizontal="center" vertical="center" wrapText="1"/>
      <protection locked="0"/>
    </xf>
    <xf numFmtId="14" fontId="6" fillId="0" borderId="2" xfId="0" applyNumberFormat="1" applyFont="1" applyBorder="1" applyAlignment="1" applyProtection="1">
      <alignment horizontal="justify" vertical="center" wrapText="1"/>
      <protection locked="0"/>
    </xf>
    <xf numFmtId="9" fontId="6" fillId="0" borderId="2" xfId="0" applyNumberFormat="1" applyFont="1" applyBorder="1" applyAlignment="1" applyProtection="1">
      <alignment horizontal="center" vertical="center"/>
      <protection locked="0"/>
    </xf>
    <xf numFmtId="9" fontId="6" fillId="0" borderId="0" xfId="0" applyNumberFormat="1" applyFont="1" applyAlignment="1">
      <alignment vertical="center"/>
    </xf>
    <xf numFmtId="0" fontId="6" fillId="0" borderId="0" xfId="0" applyFont="1" applyAlignment="1">
      <alignment horizontal="center" vertical="center" wrapText="1"/>
    </xf>
    <xf numFmtId="0" fontId="6" fillId="0" borderId="0" xfId="0" applyFont="1" applyAlignment="1">
      <alignment vertical="center" wrapText="1"/>
    </xf>
    <xf numFmtId="0" fontId="0" fillId="0" borderId="0" xfId="0" applyAlignment="1">
      <alignment horizontal="justify" vertical="center"/>
    </xf>
    <xf numFmtId="0" fontId="6" fillId="13" borderId="0" xfId="0" applyFont="1" applyFill="1" applyAlignment="1">
      <alignment horizontal="center" vertical="center"/>
    </xf>
    <xf numFmtId="0" fontId="62" fillId="19" borderId="0" xfId="0" applyFont="1" applyFill="1" applyAlignment="1">
      <alignment vertical="center" wrapText="1"/>
    </xf>
    <xf numFmtId="0" fontId="6" fillId="0" borderId="2" xfId="0" applyFont="1" applyBorder="1" applyAlignment="1" applyProtection="1">
      <alignment horizontal="left" vertical="center" wrapText="1"/>
      <protection locked="0"/>
    </xf>
    <xf numFmtId="0" fontId="6" fillId="0" borderId="77" xfId="0" applyFont="1" applyBorder="1" applyAlignment="1">
      <alignment vertical="center" wrapText="1"/>
    </xf>
    <xf numFmtId="0" fontId="6" fillId="0" borderId="78" xfId="0" applyFont="1" applyBorder="1" applyAlignment="1">
      <alignment vertical="center"/>
    </xf>
    <xf numFmtId="0" fontId="6" fillId="0" borderId="79" xfId="0" applyFont="1" applyBorder="1" applyAlignment="1">
      <alignment vertical="center" wrapText="1"/>
    </xf>
    <xf numFmtId="0" fontId="6" fillId="0" borderId="80" xfId="0" applyFont="1" applyBorder="1" applyAlignment="1">
      <alignment vertical="center" wrapText="1"/>
    </xf>
    <xf numFmtId="0" fontId="6" fillId="0" borderId="76" xfId="0" applyFont="1" applyBorder="1" applyAlignment="1">
      <alignment vertical="center"/>
    </xf>
    <xf numFmtId="0" fontId="6" fillId="0" borderId="79" xfId="0" applyFont="1" applyBorder="1" applyAlignment="1">
      <alignment vertical="center"/>
    </xf>
    <xf numFmtId="0" fontId="6" fillId="0" borderId="81" xfId="0" applyFont="1" applyBorder="1" applyAlignment="1">
      <alignment horizontal="center" vertical="center"/>
    </xf>
    <xf numFmtId="0" fontId="6" fillId="0" borderId="81" xfId="0" applyFont="1" applyBorder="1" applyAlignment="1">
      <alignment vertical="center"/>
    </xf>
    <xf numFmtId="0" fontId="6" fillId="0" borderId="79" xfId="0" applyFont="1" applyBorder="1" applyAlignment="1">
      <alignment horizontal="center" vertical="center"/>
    </xf>
    <xf numFmtId="0" fontId="6" fillId="0" borderId="82" xfId="0" applyFont="1" applyBorder="1" applyAlignment="1">
      <alignment horizontal="center" vertical="center"/>
    </xf>
    <xf numFmtId="0" fontId="6" fillId="19" borderId="71" xfId="0" applyFont="1" applyFill="1" applyBorder="1" applyAlignment="1">
      <alignment horizontal="center" vertical="center" wrapText="1"/>
    </xf>
    <xf numFmtId="9" fontId="6" fillId="3" borderId="2" xfId="0" applyNumberFormat="1" applyFont="1" applyFill="1" applyBorder="1" applyAlignment="1" applyProtection="1">
      <alignment horizontal="center" vertical="center"/>
      <protection locked="0"/>
    </xf>
    <xf numFmtId="0" fontId="6" fillId="19" borderId="71" xfId="0" applyFont="1" applyFill="1" applyBorder="1" applyAlignment="1">
      <alignment horizontal="center" vertical="center"/>
    </xf>
    <xf numFmtId="14" fontId="48" fillId="0" borderId="2" xfId="0" applyNumberFormat="1" applyFont="1" applyBorder="1" applyAlignment="1" applyProtection="1">
      <alignment horizontal="left" vertical="center" wrapText="1"/>
      <protection locked="0"/>
    </xf>
    <xf numFmtId="9" fontId="48" fillId="0" borderId="2" xfId="0" applyNumberFormat="1" applyFont="1" applyBorder="1" applyAlignment="1" applyProtection="1">
      <alignment horizontal="center" vertical="center" wrapText="1"/>
      <protection locked="0"/>
    </xf>
    <xf numFmtId="14" fontId="63" fillId="0" borderId="2" xfId="0" applyNumberFormat="1" applyFont="1" applyBorder="1" applyAlignment="1" applyProtection="1">
      <alignment horizontal="left" vertical="center" wrapText="1"/>
      <protection locked="0"/>
    </xf>
    <xf numFmtId="14" fontId="6" fillId="0" borderId="2" xfId="0" applyNumberFormat="1" applyFont="1" applyBorder="1" applyAlignment="1" applyProtection="1">
      <alignment horizontal="center" vertical="top" wrapText="1"/>
      <protection locked="0"/>
    </xf>
    <xf numFmtId="0" fontId="6" fillId="0" borderId="2" xfId="0" quotePrefix="1" applyFont="1" applyBorder="1" applyAlignment="1" applyProtection="1">
      <alignment horizontal="left" vertical="center" wrapText="1"/>
      <protection locked="0"/>
    </xf>
    <xf numFmtId="0" fontId="6" fillId="0" borderId="2" xfId="0" applyFont="1" applyBorder="1" applyAlignment="1" applyProtection="1">
      <alignment wrapText="1"/>
      <protection locked="0"/>
    </xf>
    <xf numFmtId="0" fontId="54" fillId="3" borderId="56" xfId="2" applyFont="1" applyFill="1" applyBorder="1" applyAlignment="1">
      <alignment horizontal="justify" vertical="center" wrapText="1"/>
    </xf>
    <xf numFmtId="0" fontId="54" fillId="3" borderId="57" xfId="2" applyFont="1" applyFill="1" applyBorder="1" applyAlignment="1">
      <alignment horizontal="justify" vertical="center" wrapText="1"/>
    </xf>
    <xf numFmtId="0" fontId="53" fillId="3" borderId="63" xfId="0" applyFont="1" applyFill="1" applyBorder="1" applyAlignment="1">
      <alignment horizontal="left" vertical="center" wrapText="1"/>
    </xf>
    <xf numFmtId="0" fontId="53" fillId="3" borderId="64" xfId="0" applyFont="1" applyFill="1" applyBorder="1" applyAlignment="1">
      <alignment horizontal="left" vertical="center" wrapText="1"/>
    </xf>
    <xf numFmtId="0" fontId="53" fillId="3" borderId="50" xfId="3" applyFont="1" applyFill="1" applyBorder="1" applyAlignment="1">
      <alignment horizontal="left" vertical="top" wrapText="1" readingOrder="1"/>
    </xf>
    <xf numFmtId="0" fontId="53" fillId="3" borderId="51" xfId="3" applyFont="1" applyFill="1" applyBorder="1" applyAlignment="1">
      <alignment horizontal="left" vertical="top" wrapText="1" readingOrder="1"/>
    </xf>
    <xf numFmtId="0" fontId="54" fillId="3" borderId="52" xfId="2" applyFont="1" applyFill="1" applyBorder="1" applyAlignment="1">
      <alignment horizontal="justify" vertical="center" wrapText="1"/>
    </xf>
    <xf numFmtId="0" fontId="54" fillId="3" borderId="53" xfId="2" applyFont="1" applyFill="1" applyBorder="1" applyAlignment="1">
      <alignment horizontal="justify" vertical="center" wrapText="1"/>
    </xf>
    <xf numFmtId="0" fontId="53" fillId="3" borderId="54" xfId="0" applyFont="1" applyFill="1" applyBorder="1" applyAlignment="1">
      <alignment horizontal="left" vertical="center" wrapText="1"/>
    </xf>
    <xf numFmtId="0" fontId="53" fillId="3" borderId="55" xfId="0" applyFont="1" applyFill="1" applyBorder="1" applyAlignment="1">
      <alignment horizontal="left" vertical="center" wrapText="1"/>
    </xf>
    <xf numFmtId="0" fontId="48" fillId="3" borderId="14" xfId="2" applyFont="1" applyFill="1" applyBorder="1" applyAlignment="1">
      <alignment horizontal="left" vertical="top" wrapText="1"/>
    </xf>
    <xf numFmtId="0" fontId="48" fillId="3" borderId="0" xfId="2" applyFont="1" applyFill="1" applyAlignment="1">
      <alignment horizontal="left" vertical="top" wrapText="1"/>
    </xf>
    <xf numFmtId="0" fontId="48" fillId="3" borderId="15" xfId="2" applyFont="1" applyFill="1" applyBorder="1" applyAlignment="1">
      <alignment horizontal="left" vertical="top" wrapText="1"/>
    </xf>
    <xf numFmtId="0" fontId="53" fillId="3" borderId="65" xfId="0" applyFont="1" applyFill="1" applyBorder="1" applyAlignment="1">
      <alignment horizontal="left" vertical="center" wrapText="1"/>
    </xf>
    <xf numFmtId="0" fontId="53" fillId="3" borderId="66" xfId="0" applyFont="1" applyFill="1" applyBorder="1" applyAlignment="1">
      <alignment horizontal="left" vertical="center" wrapText="1"/>
    </xf>
    <xf numFmtId="0" fontId="54" fillId="3" borderId="58" xfId="0" applyFont="1" applyFill="1" applyBorder="1" applyAlignment="1">
      <alignment horizontal="justify" vertical="center" wrapText="1"/>
    </xf>
    <xf numFmtId="0" fontId="54" fillId="3" borderId="59" xfId="0" applyFont="1" applyFill="1" applyBorder="1" applyAlignment="1">
      <alignment horizontal="justify" vertical="center" wrapText="1"/>
    </xf>
    <xf numFmtId="0" fontId="49" fillId="14" borderId="40" xfId="2" applyFont="1" applyFill="1" applyBorder="1" applyAlignment="1">
      <alignment horizontal="center" vertical="center" wrapText="1"/>
    </xf>
    <xf numFmtId="0" fontId="49" fillId="14" borderId="41" xfId="2" applyFont="1" applyFill="1" applyBorder="1" applyAlignment="1">
      <alignment horizontal="center" vertical="center" wrapText="1"/>
    </xf>
    <xf numFmtId="0" fontId="49" fillId="14" borderId="42" xfId="2" applyFont="1" applyFill="1" applyBorder="1" applyAlignment="1">
      <alignment horizontal="center" vertical="center" wrapText="1"/>
    </xf>
    <xf numFmtId="0" fontId="48" fillId="0" borderId="14" xfId="2" quotePrefix="1" applyFont="1" applyBorder="1" applyAlignment="1">
      <alignment horizontal="left" vertical="center" wrapText="1"/>
    </xf>
    <xf numFmtId="0" fontId="48" fillId="0" borderId="0" xfId="2" quotePrefix="1" applyFont="1" applyAlignment="1">
      <alignment horizontal="left" vertical="center" wrapText="1"/>
    </xf>
    <xf numFmtId="0" fontId="48" fillId="0" borderId="15" xfId="2" quotePrefix="1" applyFont="1" applyBorder="1" applyAlignment="1">
      <alignment horizontal="left" vertical="center" wrapText="1"/>
    </xf>
    <xf numFmtId="0" fontId="48" fillId="0" borderId="60" xfId="2" quotePrefix="1" applyFont="1" applyBorder="1" applyAlignment="1">
      <alignment horizontal="left" vertical="center" wrapText="1"/>
    </xf>
    <xf numFmtId="0" fontId="48" fillId="0" borderId="61" xfId="2" quotePrefix="1" applyFont="1" applyBorder="1" applyAlignment="1">
      <alignment horizontal="left" vertical="center" wrapText="1"/>
    </xf>
    <xf numFmtId="0" fontId="48" fillId="0" borderId="62" xfId="2" quotePrefix="1" applyFont="1" applyBorder="1" applyAlignment="1">
      <alignment horizontal="left" vertical="center" wrapText="1"/>
    </xf>
    <xf numFmtId="0" fontId="50" fillId="3" borderId="43" xfId="2" quotePrefix="1" applyFont="1" applyFill="1" applyBorder="1" applyAlignment="1">
      <alignment horizontal="left" vertical="top" wrapText="1"/>
    </xf>
    <xf numFmtId="0" fontId="51" fillId="3" borderId="44" xfId="2" quotePrefix="1" applyFont="1" applyFill="1" applyBorder="1" applyAlignment="1">
      <alignment horizontal="left" vertical="top" wrapText="1"/>
    </xf>
    <xf numFmtId="0" fontId="51" fillId="3" borderId="45" xfId="2" quotePrefix="1" applyFont="1" applyFill="1" applyBorder="1" applyAlignment="1">
      <alignment horizontal="left" vertical="top" wrapText="1"/>
    </xf>
    <xf numFmtId="0" fontId="48" fillId="0" borderId="14" xfId="2" quotePrefix="1" applyFont="1" applyBorder="1" applyAlignment="1">
      <alignment horizontal="left" vertical="top" wrapText="1"/>
    </xf>
    <xf numFmtId="0" fontId="48" fillId="0" borderId="0" xfId="2" quotePrefix="1" applyFont="1" applyAlignment="1">
      <alignment horizontal="left" vertical="top" wrapText="1"/>
    </xf>
    <xf numFmtId="0" fontId="48" fillId="0" borderId="15" xfId="2" quotePrefix="1" applyFont="1" applyBorder="1" applyAlignment="1">
      <alignment horizontal="left" vertical="top" wrapText="1"/>
    </xf>
    <xf numFmtId="0" fontId="53" fillId="14" borderId="46" xfId="3" applyFont="1" applyFill="1" applyBorder="1" applyAlignment="1">
      <alignment horizontal="center" vertical="center" wrapText="1"/>
    </xf>
    <xf numFmtId="0" fontId="53" fillId="14" borderId="47" xfId="3" applyFont="1" applyFill="1" applyBorder="1" applyAlignment="1">
      <alignment horizontal="center" vertical="center" wrapText="1"/>
    </xf>
    <xf numFmtId="0" fontId="53" fillId="14" borderId="48" xfId="2" applyFont="1" applyFill="1" applyBorder="1" applyAlignment="1">
      <alignment horizontal="center" vertical="center"/>
    </xf>
    <xf numFmtId="0" fontId="53" fillId="14" borderId="49" xfId="2" applyFont="1" applyFill="1" applyBorder="1" applyAlignment="1">
      <alignment horizontal="center" vertical="center"/>
    </xf>
    <xf numFmtId="0" fontId="2" fillId="3" borderId="60" xfId="2" quotePrefix="1" applyFont="1" applyFill="1" applyBorder="1" applyAlignment="1">
      <alignment horizontal="justify" vertical="center" wrapText="1"/>
    </xf>
    <xf numFmtId="0" fontId="2" fillId="3" borderId="61" xfId="2" quotePrefix="1" applyFont="1" applyFill="1" applyBorder="1" applyAlignment="1">
      <alignment horizontal="justify" vertical="center" wrapText="1"/>
    </xf>
    <xf numFmtId="0" fontId="2" fillId="3" borderId="62" xfId="2" quotePrefix="1" applyFont="1" applyFill="1" applyBorder="1" applyAlignment="1">
      <alignment horizontal="justify" vertical="center" wrapText="1"/>
    </xf>
    <xf numFmtId="0" fontId="41" fillId="11" borderId="12" xfId="0" applyFont="1" applyFill="1" applyBorder="1" applyAlignment="1">
      <alignment horizontal="center" vertical="center" wrapText="1" readingOrder="1"/>
    </xf>
    <xf numFmtId="0" fontId="41" fillId="11" borderId="19" xfId="0" applyFont="1" applyFill="1" applyBorder="1" applyAlignment="1">
      <alignment horizontal="center" vertical="center" wrapText="1" readingOrder="1"/>
    </xf>
    <xf numFmtId="0" fontId="41" fillId="11" borderId="13" xfId="0" applyFont="1" applyFill="1" applyBorder="1" applyAlignment="1">
      <alignment horizontal="center" vertical="center" wrapText="1" readingOrder="1"/>
    </xf>
    <xf numFmtId="0" fontId="41" fillId="11" borderId="14" xfId="0" applyFont="1" applyFill="1" applyBorder="1" applyAlignment="1">
      <alignment horizontal="center" vertical="center" wrapText="1" readingOrder="1"/>
    </xf>
    <xf numFmtId="0" fontId="41" fillId="11" borderId="0" xfId="0" applyFont="1" applyFill="1" applyAlignment="1">
      <alignment horizontal="center" vertical="center" wrapText="1" readingOrder="1"/>
    </xf>
    <xf numFmtId="0" fontId="41" fillId="11" borderId="15" xfId="0" applyFont="1" applyFill="1" applyBorder="1" applyAlignment="1">
      <alignment horizontal="center" vertical="center" wrapText="1" readingOrder="1"/>
    </xf>
    <xf numFmtId="0" fontId="41" fillId="11" borderId="16" xfId="0" applyFont="1" applyFill="1" applyBorder="1" applyAlignment="1">
      <alignment horizontal="center" vertical="center" wrapText="1" readingOrder="1"/>
    </xf>
    <xf numFmtId="0" fontId="41" fillId="11" borderId="18" xfId="0" applyFont="1" applyFill="1" applyBorder="1" applyAlignment="1">
      <alignment horizontal="center" vertical="center" wrapText="1" readingOrder="1"/>
    </xf>
    <xf numFmtId="0" fontId="41" fillId="11" borderId="17" xfId="0" applyFont="1" applyFill="1" applyBorder="1" applyAlignment="1">
      <alignment horizontal="center" vertical="center" wrapText="1" readingOrder="1"/>
    </xf>
    <xf numFmtId="0" fontId="42" fillId="0" borderId="12" xfId="0" applyFont="1" applyBorder="1" applyAlignment="1">
      <alignment horizontal="center" vertical="center" wrapText="1"/>
    </xf>
    <xf numFmtId="0" fontId="42" fillId="0" borderId="19" xfId="0" applyFont="1" applyBorder="1" applyAlignment="1">
      <alignment horizontal="center" vertical="center"/>
    </xf>
    <xf numFmtId="0" fontId="42" fillId="0" borderId="14" xfId="0" applyFont="1" applyBorder="1" applyAlignment="1">
      <alignment horizontal="center" vertical="center" wrapText="1"/>
    </xf>
    <xf numFmtId="0" fontId="42" fillId="0" borderId="0" xfId="0" applyFont="1" applyAlignment="1">
      <alignment horizontal="center" vertical="center"/>
    </xf>
    <xf numFmtId="0" fontId="42" fillId="0" borderId="14" xfId="0" applyFont="1" applyBorder="1" applyAlignment="1">
      <alignment horizontal="center" vertical="center"/>
    </xf>
    <xf numFmtId="0" fontId="41" fillId="12" borderId="12" xfId="0" applyFont="1" applyFill="1" applyBorder="1" applyAlignment="1">
      <alignment horizontal="center" vertical="center" wrapText="1" readingOrder="1"/>
    </xf>
    <xf numFmtId="0" fontId="41" fillId="12" borderId="19" xfId="0" applyFont="1" applyFill="1" applyBorder="1" applyAlignment="1">
      <alignment horizontal="center" vertical="center" wrapText="1" readingOrder="1"/>
    </xf>
    <xf numFmtId="0" fontId="41" fillId="12" borderId="13" xfId="0" applyFont="1" applyFill="1" applyBorder="1" applyAlignment="1">
      <alignment horizontal="center" vertical="center" wrapText="1" readingOrder="1"/>
    </xf>
    <xf numFmtId="0" fontId="41" fillId="12" borderId="14" xfId="0" applyFont="1" applyFill="1" applyBorder="1" applyAlignment="1">
      <alignment horizontal="center" vertical="center" wrapText="1" readingOrder="1"/>
    </xf>
    <xf numFmtId="0" fontId="41" fillId="12" borderId="0" xfId="0" applyFont="1" applyFill="1" applyAlignment="1">
      <alignment horizontal="center" vertical="center" wrapText="1" readingOrder="1"/>
    </xf>
    <xf numFmtId="0" fontId="41" fillId="12" borderId="15" xfId="0" applyFont="1" applyFill="1" applyBorder="1" applyAlignment="1">
      <alignment horizontal="center" vertical="center" wrapText="1" readingOrder="1"/>
    </xf>
    <xf numFmtId="0" fontId="41" fillId="12" borderId="16" xfId="0" applyFont="1" applyFill="1" applyBorder="1" applyAlignment="1">
      <alignment horizontal="center" vertical="center" wrapText="1" readingOrder="1"/>
    </xf>
    <xf numFmtId="0" fontId="41" fillId="12" borderId="18" xfId="0" applyFont="1" applyFill="1" applyBorder="1" applyAlignment="1">
      <alignment horizontal="center" vertical="center" wrapText="1" readingOrder="1"/>
    </xf>
    <xf numFmtId="0" fontId="41" fillId="12" borderId="17" xfId="0" applyFont="1" applyFill="1" applyBorder="1" applyAlignment="1">
      <alignment horizontal="center" vertical="center" wrapText="1" readingOrder="1"/>
    </xf>
    <xf numFmtId="0" fontId="40" fillId="0" borderId="0" xfId="0" applyFont="1" applyAlignment="1">
      <alignment horizontal="center" vertical="center" wrapText="1"/>
    </xf>
    <xf numFmtId="0" fontId="22" fillId="0" borderId="0" xfId="0" applyFont="1" applyAlignment="1">
      <alignment horizontal="center" vertical="center" wrapText="1"/>
    </xf>
    <xf numFmtId="0" fontId="18" fillId="10" borderId="0" xfId="0" applyFont="1" applyFill="1" applyAlignment="1">
      <alignment horizontal="center" vertical="center" wrapText="1" readingOrder="1"/>
    </xf>
    <xf numFmtId="0" fontId="18" fillId="10" borderId="12" xfId="0" applyFont="1" applyFill="1" applyBorder="1" applyAlignment="1">
      <alignment horizontal="center" vertical="center" textRotation="90" wrapText="1" readingOrder="1"/>
    </xf>
    <xf numFmtId="0" fontId="18" fillId="10" borderId="19" xfId="0" applyFont="1" applyFill="1" applyBorder="1" applyAlignment="1">
      <alignment horizontal="center" vertical="center" textRotation="90" wrapText="1" readingOrder="1"/>
    </xf>
    <xf numFmtId="0" fontId="18" fillId="10" borderId="13" xfId="0" applyFont="1" applyFill="1" applyBorder="1" applyAlignment="1">
      <alignment horizontal="center" vertical="center" textRotation="90" wrapText="1" readingOrder="1"/>
    </xf>
    <xf numFmtId="0" fontId="18" fillId="10" borderId="14" xfId="0" applyFont="1" applyFill="1" applyBorder="1" applyAlignment="1">
      <alignment horizontal="center" vertical="center" textRotation="90" wrapText="1" readingOrder="1"/>
    </xf>
    <xf numFmtId="0" fontId="18" fillId="10" borderId="0" xfId="0" applyFont="1" applyFill="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18" fillId="10" borderId="16" xfId="0" applyFont="1" applyFill="1" applyBorder="1" applyAlignment="1">
      <alignment horizontal="center" vertical="center" textRotation="90" wrapText="1" readingOrder="1"/>
    </xf>
    <xf numFmtId="0" fontId="18" fillId="10" borderId="18" xfId="0" applyFont="1" applyFill="1" applyBorder="1" applyAlignment="1">
      <alignment horizontal="center" vertical="center" textRotation="90" wrapText="1" readingOrder="1"/>
    </xf>
    <xf numFmtId="0" fontId="18" fillId="10" borderId="17" xfId="0" applyFont="1" applyFill="1" applyBorder="1" applyAlignment="1">
      <alignment horizontal="center" vertical="center" textRotation="90" wrapText="1" readingOrder="1"/>
    </xf>
    <xf numFmtId="0" fontId="42" fillId="0" borderId="16" xfId="0" applyFont="1" applyBorder="1" applyAlignment="1">
      <alignment horizontal="center" vertical="center"/>
    </xf>
    <xf numFmtId="0" fontId="42" fillId="0" borderId="18" xfId="0" applyFont="1" applyBorder="1" applyAlignment="1">
      <alignment horizontal="center" vertical="center"/>
    </xf>
    <xf numFmtId="0" fontId="41" fillId="5" borderId="12" xfId="0" applyFont="1" applyFill="1" applyBorder="1" applyAlignment="1">
      <alignment horizontal="center" vertical="center" wrapText="1" readingOrder="1"/>
    </xf>
    <xf numFmtId="0" fontId="41" fillId="5" borderId="19" xfId="0" applyFont="1" applyFill="1" applyBorder="1" applyAlignment="1">
      <alignment horizontal="center" vertical="center" wrapText="1" readingOrder="1"/>
    </xf>
    <xf numFmtId="0" fontId="41" fillId="5" borderId="13" xfId="0" applyFont="1" applyFill="1" applyBorder="1" applyAlignment="1">
      <alignment horizontal="center" vertical="center" wrapText="1" readingOrder="1"/>
    </xf>
    <xf numFmtId="0" fontId="41" fillId="5" borderId="14" xfId="0" applyFont="1" applyFill="1" applyBorder="1" applyAlignment="1">
      <alignment horizontal="center" vertical="center" wrapText="1" readingOrder="1"/>
    </xf>
    <xf numFmtId="0" fontId="41" fillId="5" borderId="0" xfId="0" applyFont="1" applyFill="1" applyAlignment="1">
      <alignment horizontal="center" vertical="center" wrapText="1" readingOrder="1"/>
    </xf>
    <xf numFmtId="0" fontId="41" fillId="5" borderId="15" xfId="0" applyFont="1" applyFill="1" applyBorder="1" applyAlignment="1">
      <alignment horizontal="center" vertical="center" wrapText="1" readingOrder="1"/>
    </xf>
    <xf numFmtId="0" fontId="41" fillId="5" borderId="16" xfId="0" applyFont="1" applyFill="1" applyBorder="1" applyAlignment="1">
      <alignment horizontal="center" vertical="center" wrapText="1" readingOrder="1"/>
    </xf>
    <xf numFmtId="0" fontId="41" fillId="5" borderId="18" xfId="0" applyFont="1" applyFill="1" applyBorder="1" applyAlignment="1">
      <alignment horizontal="center" vertical="center" wrapText="1" readingOrder="1"/>
    </xf>
    <xf numFmtId="0" fontId="41" fillId="5" borderId="17" xfId="0" applyFont="1" applyFill="1" applyBorder="1" applyAlignment="1">
      <alignment horizontal="center" vertical="center" wrapText="1" readingOrder="1"/>
    </xf>
    <xf numFmtId="0" fontId="41" fillId="13" borderId="12" xfId="0" applyFont="1" applyFill="1" applyBorder="1" applyAlignment="1">
      <alignment horizontal="center" vertical="center" wrapText="1" readingOrder="1"/>
    </xf>
    <xf numFmtId="0" fontId="41" fillId="13" borderId="19" xfId="0" applyFont="1" applyFill="1" applyBorder="1" applyAlignment="1">
      <alignment horizontal="center" vertical="center" wrapText="1" readingOrder="1"/>
    </xf>
    <xf numFmtId="0" fontId="41" fillId="13" borderId="13" xfId="0" applyFont="1" applyFill="1" applyBorder="1" applyAlignment="1">
      <alignment horizontal="center" vertical="center" wrapText="1" readingOrder="1"/>
    </xf>
    <xf numFmtId="0" fontId="41" fillId="13" borderId="14" xfId="0" applyFont="1" applyFill="1" applyBorder="1" applyAlignment="1">
      <alignment horizontal="center" vertical="center" wrapText="1" readingOrder="1"/>
    </xf>
    <xf numFmtId="0" fontId="41" fillId="13" borderId="0" xfId="0" applyFont="1" applyFill="1" applyAlignment="1">
      <alignment horizontal="center" vertical="center" wrapText="1" readingOrder="1"/>
    </xf>
    <xf numFmtId="0" fontId="41" fillId="13" borderId="15" xfId="0" applyFont="1" applyFill="1" applyBorder="1" applyAlignment="1">
      <alignment horizontal="center" vertical="center" wrapText="1" readingOrder="1"/>
    </xf>
    <xf numFmtId="0" fontId="41" fillId="13" borderId="16" xfId="0" applyFont="1" applyFill="1" applyBorder="1" applyAlignment="1">
      <alignment horizontal="center" vertical="center" wrapText="1" readingOrder="1"/>
    </xf>
    <xf numFmtId="0" fontId="41" fillId="13" borderId="18" xfId="0" applyFont="1" applyFill="1" applyBorder="1" applyAlignment="1">
      <alignment horizontal="center" vertical="center" wrapText="1" readingOrder="1"/>
    </xf>
    <xf numFmtId="0" fontId="41" fillId="13" borderId="17" xfId="0" applyFont="1" applyFill="1" applyBorder="1" applyAlignment="1">
      <alignment horizontal="center" vertical="center" wrapText="1" readingOrder="1"/>
    </xf>
    <xf numFmtId="0" fontId="42" fillId="0" borderId="15" xfId="0" applyFont="1" applyBorder="1" applyAlignment="1">
      <alignment horizontal="center" vertical="center"/>
    </xf>
    <xf numFmtId="0" fontId="42" fillId="0" borderId="17" xfId="0" applyFont="1" applyBorder="1" applyAlignment="1">
      <alignment horizontal="center" vertical="center"/>
    </xf>
    <xf numFmtId="0" fontId="42" fillId="0" borderId="0" xfId="0" applyFont="1" applyAlignment="1">
      <alignment horizontal="center" vertical="center" wrapText="1"/>
    </xf>
    <xf numFmtId="0" fontId="42" fillId="0" borderId="69" xfId="0" applyFont="1" applyBorder="1" applyAlignment="1">
      <alignment horizontal="center" vertical="center"/>
    </xf>
    <xf numFmtId="0" fontId="42" fillId="0" borderId="68" xfId="0" applyFont="1" applyBorder="1" applyAlignment="1">
      <alignment horizontal="center" vertical="center"/>
    </xf>
    <xf numFmtId="0" fontId="42" fillId="0" borderId="67" xfId="0" applyFont="1" applyBorder="1" applyAlignment="1">
      <alignment horizontal="center" vertical="center"/>
    </xf>
    <xf numFmtId="0" fontId="42" fillId="0" borderId="70" xfId="0" applyFont="1" applyBorder="1" applyAlignment="1">
      <alignment horizontal="center" vertical="center"/>
    </xf>
    <xf numFmtId="0" fontId="4" fillId="2" borderId="3" xfId="0" applyFont="1" applyFill="1" applyBorder="1" applyAlignment="1">
      <alignment horizontal="center" vertical="center"/>
    </xf>
    <xf numFmtId="0" fontId="4" fillId="2" borderId="23" xfId="0" applyFont="1" applyFill="1" applyBorder="1" applyAlignment="1">
      <alignment horizontal="center" vertical="center"/>
    </xf>
    <xf numFmtId="0" fontId="57" fillId="2" borderId="6" xfId="0" applyFont="1" applyFill="1" applyBorder="1" applyAlignment="1">
      <alignment horizontal="center" vertical="center" wrapText="1"/>
    </xf>
    <xf numFmtId="0" fontId="57" fillId="2" borderId="10" xfId="0" applyFont="1" applyFill="1" applyBorder="1" applyAlignment="1">
      <alignment horizontal="center" vertical="center" wrapText="1"/>
    </xf>
    <xf numFmtId="0" fontId="57" fillId="2" borderId="7" xfId="0" applyFont="1" applyFill="1" applyBorder="1" applyAlignment="1">
      <alignment horizontal="center" vertical="center" wrapText="1"/>
    </xf>
    <xf numFmtId="0" fontId="57" fillId="2" borderId="2" xfId="0" applyFont="1" applyFill="1" applyBorder="1" applyAlignment="1">
      <alignment horizontal="center" vertical="center" wrapText="1"/>
    </xf>
    <xf numFmtId="0" fontId="1" fillId="3" borderId="0" xfId="0" applyFont="1" applyFill="1" applyAlignment="1">
      <alignment horizontal="left" vertical="center" wrapText="1"/>
    </xf>
    <xf numFmtId="0" fontId="6" fillId="3" borderId="4"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57" fillId="3" borderId="4" xfId="0" applyFont="1" applyFill="1" applyBorder="1" applyAlignment="1" applyProtection="1">
      <alignment horizontal="center" vertical="center" wrapText="1"/>
      <protection hidden="1"/>
    </xf>
    <xf numFmtId="0" fontId="57" fillId="3" borderId="8" xfId="0" applyFont="1" applyFill="1" applyBorder="1" applyAlignment="1" applyProtection="1">
      <alignment horizontal="center" vertical="center" wrapText="1"/>
      <protection hidden="1"/>
    </xf>
    <xf numFmtId="0" fontId="57" fillId="3" borderId="5" xfId="0"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hidden="1"/>
    </xf>
    <xf numFmtId="9" fontId="6" fillId="3" borderId="8" xfId="0" applyNumberFormat="1" applyFont="1" applyFill="1" applyBorder="1" applyAlignment="1" applyProtection="1">
      <alignment horizontal="center" vertical="center" wrapText="1"/>
      <protection hidden="1"/>
    </xf>
    <xf numFmtId="9" fontId="6" fillId="3" borderId="5" xfId="0" applyNumberFormat="1"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locked="0"/>
    </xf>
    <xf numFmtId="9" fontId="6" fillId="3" borderId="8" xfId="0" applyNumberFormat="1" applyFont="1" applyFill="1" applyBorder="1" applyAlignment="1" applyProtection="1">
      <alignment horizontal="center" vertical="center" wrapText="1"/>
      <protection locked="0"/>
    </xf>
    <xf numFmtId="9" fontId="6" fillId="3" borderId="5" xfId="0" applyNumberFormat="1" applyFont="1" applyFill="1" applyBorder="1" applyAlignment="1" applyProtection="1">
      <alignment horizontal="center" vertical="center" wrapText="1"/>
      <protection locked="0"/>
    </xf>
    <xf numFmtId="0" fontId="57" fillId="3" borderId="4" xfId="0" applyFont="1" applyFill="1" applyBorder="1" applyAlignment="1" applyProtection="1">
      <alignment horizontal="center" vertical="center"/>
      <protection hidden="1"/>
    </xf>
    <xf numFmtId="0" fontId="57" fillId="3" borderId="8" xfId="0" applyFont="1" applyFill="1" applyBorder="1" applyAlignment="1" applyProtection="1">
      <alignment horizontal="center" vertical="center"/>
      <protection hidden="1"/>
    </xf>
    <xf numFmtId="0" fontId="57" fillId="3" borderId="5" xfId="0" applyFont="1" applyFill="1" applyBorder="1" applyAlignment="1" applyProtection="1">
      <alignment horizontal="center" vertical="center"/>
      <protection hidden="1"/>
    </xf>
    <xf numFmtId="0" fontId="6" fillId="3" borderId="4" xfId="0" applyFont="1" applyFill="1" applyBorder="1" applyAlignment="1">
      <alignment horizontal="justify" vertical="center" wrapText="1"/>
    </xf>
    <xf numFmtId="0" fontId="6" fillId="3" borderId="8" xfId="0" applyFont="1" applyFill="1" applyBorder="1" applyAlignment="1">
      <alignment horizontal="justify" vertical="center" wrapText="1"/>
    </xf>
    <xf numFmtId="0" fontId="6" fillId="3" borderId="5" xfId="0" applyFont="1" applyFill="1" applyBorder="1" applyAlignment="1">
      <alignment horizontal="justify" vertical="center" wrapText="1"/>
    </xf>
    <xf numFmtId="0" fontId="6" fillId="3" borderId="4"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6" fillId="3" borderId="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48" fillId="3" borderId="4" xfId="0" applyFont="1" applyFill="1" applyBorder="1" applyAlignment="1" applyProtection="1">
      <alignment horizontal="center" vertical="center" wrapText="1"/>
      <protection locked="0"/>
    </xf>
    <xf numFmtId="0" fontId="48" fillId="3" borderId="8" xfId="0" applyFont="1" applyFill="1" applyBorder="1" applyAlignment="1" applyProtection="1">
      <alignment horizontal="center" vertical="center" wrapText="1"/>
      <protection locked="0"/>
    </xf>
    <xf numFmtId="0" fontId="48" fillId="3" borderId="5" xfId="0" applyFont="1" applyFill="1" applyBorder="1" applyAlignment="1" applyProtection="1">
      <alignment horizontal="center" vertical="center" wrapText="1"/>
      <protection locked="0"/>
    </xf>
    <xf numFmtId="0" fontId="6" fillId="0" borderId="8" xfId="0" applyFont="1" applyBorder="1" applyAlignment="1">
      <alignment horizontal="center" vertical="center"/>
    </xf>
    <xf numFmtId="0" fontId="6" fillId="3" borderId="4" xfId="0" applyFont="1" applyFill="1" applyBorder="1" applyAlignment="1">
      <alignment horizontal="justify" vertical="center"/>
    </xf>
    <xf numFmtId="0" fontId="6" fillId="3" borderId="8" xfId="0" applyFont="1" applyFill="1" applyBorder="1" applyAlignment="1">
      <alignment horizontal="justify" vertical="center"/>
    </xf>
    <xf numFmtId="0" fontId="6" fillId="3" borderId="5" xfId="0" applyFont="1" applyFill="1" applyBorder="1" applyAlignment="1">
      <alignment horizontal="justify" vertical="center"/>
    </xf>
    <xf numFmtId="0" fontId="6" fillId="0" borderId="4"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48" fillId="3" borderId="4" xfId="0" applyFont="1" applyFill="1" applyBorder="1" applyAlignment="1" applyProtection="1">
      <alignment horizontal="center" vertical="center"/>
      <protection locked="0"/>
    </xf>
    <xf numFmtId="0" fontId="48" fillId="3" borderId="8" xfId="0" applyFont="1" applyFill="1" applyBorder="1" applyAlignment="1" applyProtection="1">
      <alignment horizontal="center" vertical="center"/>
      <protection locked="0"/>
    </xf>
    <xf numFmtId="0" fontId="48" fillId="3" borderId="5" xfId="0" applyFont="1" applyFill="1" applyBorder="1" applyAlignment="1" applyProtection="1">
      <alignment horizontal="center" vertical="center"/>
      <protection locked="0"/>
    </xf>
    <xf numFmtId="0" fontId="48" fillId="0" borderId="4" xfId="0" applyFont="1" applyBorder="1" applyAlignment="1" applyProtection="1">
      <alignment horizontal="center" vertical="center" wrapText="1"/>
      <protection locked="0"/>
    </xf>
    <xf numFmtId="0" fontId="48" fillId="0" borderId="8" xfId="0" applyFont="1" applyBorder="1" applyAlignment="1" applyProtection="1">
      <alignment horizontal="center" vertical="center" wrapText="1"/>
      <protection locked="0"/>
    </xf>
    <xf numFmtId="9" fontId="6" fillId="0" borderId="4" xfId="0" applyNumberFormat="1" applyFont="1" applyBorder="1" applyAlignment="1" applyProtection="1">
      <alignment horizontal="center" vertical="center" wrapText="1"/>
      <protection hidden="1"/>
    </xf>
    <xf numFmtId="9" fontId="6" fillId="0" borderId="8" xfId="0" applyNumberFormat="1" applyFont="1" applyBorder="1" applyAlignment="1" applyProtection="1">
      <alignment horizontal="center" vertical="center" wrapText="1"/>
      <protection hidden="1"/>
    </xf>
    <xf numFmtId="9" fontId="6" fillId="0" borderId="5" xfId="0" applyNumberFormat="1" applyFont="1" applyBorder="1" applyAlignment="1" applyProtection="1">
      <alignment horizontal="center" vertical="center" wrapText="1"/>
      <protection hidden="1"/>
    </xf>
    <xf numFmtId="0" fontId="57" fillId="0" borderId="4" xfId="0" applyFont="1" applyBorder="1" applyAlignment="1" applyProtection="1">
      <alignment horizontal="center" vertical="center"/>
      <protection hidden="1"/>
    </xf>
    <xf numFmtId="0" fontId="57" fillId="0" borderId="8" xfId="0" applyFont="1" applyBorder="1" applyAlignment="1" applyProtection="1">
      <alignment horizontal="center" vertical="center"/>
      <protection hidden="1"/>
    </xf>
    <xf numFmtId="0" fontId="57" fillId="0" borderId="5" xfId="0" applyFont="1" applyBorder="1" applyAlignment="1" applyProtection="1">
      <alignment horizontal="center" vertical="center"/>
      <protection hidden="1"/>
    </xf>
    <xf numFmtId="0" fontId="6" fillId="0" borderId="4"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57" fillId="0" borderId="4" xfId="0" applyFont="1" applyBorder="1" applyAlignment="1" applyProtection="1">
      <alignment horizontal="center" vertical="center" wrapText="1"/>
      <protection hidden="1"/>
    </xf>
    <xf numFmtId="0" fontId="57" fillId="0" borderId="8" xfId="0" applyFont="1" applyBorder="1" applyAlignment="1" applyProtection="1">
      <alignment horizontal="center" vertical="center" wrapText="1"/>
      <protection hidden="1"/>
    </xf>
    <xf numFmtId="0" fontId="57" fillId="0" borderId="5" xfId="0" applyFont="1" applyBorder="1" applyAlignment="1" applyProtection="1">
      <alignment horizontal="center" vertical="center" wrapText="1"/>
      <protection hidden="1"/>
    </xf>
    <xf numFmtId="9" fontId="6" fillId="0" borderId="4" xfId="0" applyNumberFormat="1" applyFont="1" applyBorder="1" applyAlignment="1" applyProtection="1">
      <alignment horizontal="center" vertical="center" wrapText="1"/>
      <protection locked="0"/>
    </xf>
    <xf numFmtId="9" fontId="6" fillId="0" borderId="8" xfId="0" applyNumberFormat="1" applyFont="1" applyBorder="1" applyAlignment="1" applyProtection="1">
      <alignment horizontal="center" vertical="center" wrapText="1"/>
      <protection locked="0"/>
    </xf>
    <xf numFmtId="0" fontId="6" fillId="0" borderId="4" xfId="0" quotePrefix="1" applyFont="1" applyBorder="1" applyAlignment="1" applyProtection="1">
      <alignment horizontal="center" vertical="center" wrapText="1"/>
      <protection locked="0"/>
    </xf>
    <xf numFmtId="0" fontId="6" fillId="0" borderId="4" xfId="0" applyFont="1" applyBorder="1" applyAlignment="1">
      <alignment horizontal="justify" vertical="center" wrapText="1"/>
    </xf>
    <xf numFmtId="0" fontId="6" fillId="0" borderId="8" xfId="0" applyFont="1" applyBorder="1" applyAlignment="1">
      <alignment horizontal="justify" vertical="center" wrapText="1"/>
    </xf>
    <xf numFmtId="0" fontId="6" fillId="0" borderId="8" xfId="0" applyFont="1" applyBorder="1" applyAlignment="1">
      <alignment horizontal="justify" vertical="center"/>
    </xf>
    <xf numFmtId="0" fontId="48" fillId="0" borderId="4" xfId="0" quotePrefix="1" applyFont="1" applyBorder="1" applyAlignment="1" applyProtection="1">
      <alignment horizontal="center" vertical="center" wrapText="1"/>
      <protection locked="0"/>
    </xf>
    <xf numFmtId="0" fontId="48" fillId="0" borderId="8" xfId="0" quotePrefix="1" applyFont="1" applyBorder="1" applyAlignment="1" applyProtection="1">
      <alignment horizontal="center" vertical="center" wrapText="1"/>
      <protection locked="0"/>
    </xf>
    <xf numFmtId="0" fontId="48" fillId="0" borderId="5" xfId="0" quotePrefix="1" applyFont="1" applyBorder="1" applyAlignment="1" applyProtection="1">
      <alignment horizontal="center" vertical="center" wrapText="1"/>
      <protection locked="0"/>
    </xf>
    <xf numFmtId="0" fontId="52" fillId="0" borderId="4" xfId="0" applyFont="1" applyBorder="1" applyAlignment="1" applyProtection="1">
      <alignment horizontal="center" vertical="center"/>
      <protection hidden="1"/>
    </xf>
    <xf numFmtId="0" fontId="52" fillId="0" borderId="8" xfId="0" applyFont="1" applyBorder="1" applyAlignment="1" applyProtection="1">
      <alignment horizontal="center" vertical="center"/>
      <protection hidden="1"/>
    </xf>
    <xf numFmtId="0" fontId="52" fillId="0" borderId="5" xfId="0" applyFont="1" applyBorder="1" applyAlignment="1" applyProtection="1">
      <alignment horizontal="center" vertical="center"/>
      <protection hidden="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48" fillId="0" borderId="4" xfId="0" applyFont="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48" fillId="0" borderId="5" xfId="0" applyFont="1" applyBorder="1" applyAlignment="1" applyProtection="1">
      <alignment horizontal="center" vertical="center" wrapText="1"/>
      <protection locked="0"/>
    </xf>
    <xf numFmtId="0" fontId="6" fillId="0" borderId="5" xfId="0" applyFont="1" applyBorder="1" applyAlignment="1">
      <alignment horizontal="justify" vertical="center" wrapText="1"/>
    </xf>
    <xf numFmtId="0" fontId="6" fillId="3" borderId="4" xfId="0" quotePrefix="1" applyFont="1" applyFill="1" applyBorder="1" applyAlignment="1" applyProtection="1">
      <alignment horizontal="center" vertical="center" wrapText="1"/>
      <protection locked="0"/>
    </xf>
    <xf numFmtId="0" fontId="6" fillId="3" borderId="8" xfId="0" quotePrefix="1" applyFont="1" applyFill="1" applyBorder="1" applyAlignment="1" applyProtection="1">
      <alignment horizontal="center" vertical="center" wrapText="1"/>
      <protection locked="0"/>
    </xf>
    <xf numFmtId="9" fontId="6" fillId="0" borderId="5" xfId="0" applyNumberFormat="1" applyFont="1" applyBorder="1" applyAlignment="1" applyProtection="1">
      <alignment horizontal="center" vertical="center" wrapText="1"/>
      <protection locked="0"/>
    </xf>
    <xf numFmtId="0" fontId="6" fillId="0" borderId="4" xfId="0" applyFont="1" applyBorder="1" applyAlignment="1">
      <alignment horizontal="center" vertical="center"/>
    </xf>
    <xf numFmtId="0" fontId="1" fillId="9" borderId="6" xfId="0" applyFont="1" applyFill="1" applyBorder="1" applyAlignment="1">
      <alignment horizontal="left" vertical="center" wrapText="1"/>
    </xf>
    <xf numFmtId="0" fontId="1" fillId="9" borderId="10" xfId="0" applyFont="1" applyFill="1" applyBorder="1" applyAlignment="1">
      <alignment horizontal="left" vertical="center" wrapText="1"/>
    </xf>
    <xf numFmtId="0" fontId="1" fillId="9" borderId="7" xfId="0" applyFont="1" applyFill="1" applyBorder="1" applyAlignment="1">
      <alignment horizontal="left" vertical="center" wrapText="1"/>
    </xf>
    <xf numFmtId="0" fontId="52" fillId="0" borderId="4" xfId="0" applyFont="1" applyBorder="1" applyAlignment="1" applyProtection="1">
      <alignment horizontal="center" vertical="center" wrapText="1"/>
      <protection hidden="1"/>
    </xf>
    <xf numFmtId="0" fontId="52" fillId="0" borderId="8" xfId="0" applyFont="1" applyBorder="1" applyAlignment="1" applyProtection="1">
      <alignment horizontal="center" vertical="center" wrapText="1"/>
      <protection hidden="1"/>
    </xf>
    <xf numFmtId="0" fontId="52" fillId="0" borderId="5" xfId="0" applyFont="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9" fontId="48" fillId="0" borderId="5" xfId="0" applyNumberFormat="1" applyFont="1" applyBorder="1" applyAlignment="1" applyProtection="1">
      <alignment horizontal="center" vertical="center" wrapText="1"/>
      <protection hidden="1"/>
    </xf>
    <xf numFmtId="0" fontId="24" fillId="2" borderId="20" xfId="0" applyFont="1" applyFill="1" applyBorder="1" applyAlignment="1">
      <alignment horizontal="center" vertical="center" wrapText="1"/>
    </xf>
    <xf numFmtId="0" fontId="24" fillId="2" borderId="21" xfId="0" applyFont="1" applyFill="1" applyBorder="1" applyAlignment="1">
      <alignment horizontal="center" vertical="center"/>
    </xf>
    <xf numFmtId="0" fontId="24" fillId="2" borderId="22"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23" xfId="0" applyFont="1" applyFill="1" applyBorder="1" applyAlignment="1">
      <alignment horizontal="center" vertical="center"/>
    </xf>
    <xf numFmtId="0" fontId="24" fillId="2" borderId="2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wrapText="1"/>
    </xf>
    <xf numFmtId="0" fontId="4" fillId="2" borderId="2" xfId="0" applyFont="1" applyFill="1" applyBorder="1" applyAlignment="1">
      <alignment horizontal="center" vertical="center" wrapText="1"/>
    </xf>
    <xf numFmtId="0" fontId="25" fillId="2" borderId="4" xfId="0" applyFont="1" applyFill="1" applyBorder="1" applyAlignment="1">
      <alignment horizontal="center" vertical="center" textRotation="90"/>
    </xf>
    <xf numFmtId="0" fontId="25"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9" xfId="0" applyFont="1" applyFill="1" applyBorder="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8" xfId="0" quotePrefix="1" applyFont="1" applyBorder="1" applyAlignment="1" applyProtection="1">
      <alignment horizontal="center" vertical="center" wrapText="1"/>
      <protection locked="0"/>
    </xf>
    <xf numFmtId="0" fontId="6" fillId="0" borderId="5" xfId="0" quotePrefix="1" applyFont="1" applyBorder="1" applyAlignment="1" applyProtection="1">
      <alignment horizontal="center" vertical="center" wrapText="1"/>
      <protection locked="0"/>
    </xf>
    <xf numFmtId="0" fontId="4" fillId="17" borderId="0" xfId="0" applyFont="1" applyFill="1" applyAlignment="1">
      <alignment horizontal="center" vertical="center"/>
    </xf>
    <xf numFmtId="0" fontId="20" fillId="5" borderId="14" xfId="0" applyFont="1" applyFill="1" applyBorder="1" applyAlignment="1" applyProtection="1">
      <alignment horizontal="center" vertical="center" wrapText="1" readingOrder="1"/>
      <protection hidden="1"/>
    </xf>
    <xf numFmtId="0" fontId="20" fillId="5" borderId="0" xfId="0" applyFont="1" applyFill="1" applyAlignment="1" applyProtection="1">
      <alignment horizontal="center" vertical="center" wrapText="1" readingOrder="1"/>
      <protection hidden="1"/>
    </xf>
    <xf numFmtId="0" fontId="20" fillId="5" borderId="15" xfId="0" applyFont="1" applyFill="1" applyBorder="1" applyAlignment="1" applyProtection="1">
      <alignment horizontal="center" vertical="center" wrapText="1" readingOrder="1"/>
      <protection hidden="1"/>
    </xf>
    <xf numFmtId="0" fontId="20" fillId="12" borderId="0" xfId="0" applyFont="1" applyFill="1" applyAlignment="1" applyProtection="1">
      <alignment horizontal="center" vertical="center" wrapText="1" readingOrder="1"/>
      <protection hidden="1"/>
    </xf>
    <xf numFmtId="0" fontId="20" fillId="12"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vertical="center" wrapText="1" readingOrder="1"/>
      <protection hidden="1"/>
    </xf>
    <xf numFmtId="0" fontId="20" fillId="13" borderId="0" xfId="0" applyFont="1" applyFill="1" applyAlignment="1" applyProtection="1">
      <alignment horizontal="center" vertical="center" wrapText="1" readingOrder="1"/>
      <protection hidden="1"/>
    </xf>
    <xf numFmtId="0" fontId="20" fillId="13" borderId="14" xfId="0" applyFont="1" applyFill="1" applyBorder="1" applyAlignment="1" applyProtection="1">
      <alignment horizontal="center" vertical="center" wrapText="1" readingOrder="1"/>
      <protection hidden="1"/>
    </xf>
    <xf numFmtId="0" fontId="20" fillId="16" borderId="0" xfId="0" applyFont="1" applyFill="1" applyAlignment="1" applyProtection="1">
      <alignment horizontal="center" vertical="center" wrapText="1" readingOrder="1"/>
      <protection hidden="1"/>
    </xf>
    <xf numFmtId="0" fontId="20" fillId="16" borderId="15" xfId="0" applyFont="1" applyFill="1" applyBorder="1" applyAlignment="1" applyProtection="1">
      <alignment horizontal="center" vertical="center" wrapText="1" readingOrder="1"/>
      <protection hidden="1"/>
    </xf>
    <xf numFmtId="0" fontId="20" fillId="16" borderId="14" xfId="0" applyFont="1" applyFill="1" applyBorder="1" applyAlignment="1" applyProtection="1">
      <alignment horizontal="center" vertical="center" wrapText="1" readingOrder="1"/>
      <protection hidden="1"/>
    </xf>
    <xf numFmtId="0" fontId="20" fillId="13" borderId="15" xfId="0" applyFont="1" applyFill="1" applyBorder="1" applyAlignment="1" applyProtection="1">
      <alignment horizontal="center" vertical="center" wrapText="1" readingOrder="1"/>
      <protection hidden="1"/>
    </xf>
    <xf numFmtId="0" fontId="20" fillId="16" borderId="12" xfId="0" applyFont="1" applyFill="1" applyBorder="1" applyAlignment="1" applyProtection="1">
      <alignment horizontal="center" vertical="center" wrapText="1" readingOrder="1"/>
      <protection hidden="1"/>
    </xf>
    <xf numFmtId="0" fontId="20" fillId="16" borderId="19" xfId="0" applyFont="1" applyFill="1" applyBorder="1" applyAlignment="1" applyProtection="1">
      <alignment horizontal="center" vertical="center" wrapText="1" readingOrder="1"/>
      <protection hidden="1"/>
    </xf>
    <xf numFmtId="0" fontId="20" fillId="16" borderId="18" xfId="0" applyFont="1" applyFill="1" applyBorder="1" applyAlignment="1" applyProtection="1">
      <alignment horizontal="center" vertical="center" wrapText="1" readingOrder="1"/>
      <protection hidden="1"/>
    </xf>
    <xf numFmtId="0" fontId="20" fillId="13" borderId="12" xfId="0" applyFont="1" applyFill="1" applyBorder="1" applyAlignment="1" applyProtection="1">
      <alignment horizontal="center" vertical="center" wrapText="1" readingOrder="1"/>
      <protection hidden="1"/>
    </xf>
    <xf numFmtId="0" fontId="20" fillId="13" borderId="19" xfId="0" applyFont="1" applyFill="1" applyBorder="1" applyAlignment="1" applyProtection="1">
      <alignment horizontal="center" vertic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6" borderId="13" xfId="0" applyFont="1" applyFill="1" applyBorder="1" applyAlignment="1" applyProtection="1">
      <alignment horizontal="center" vertical="center" wrapText="1" readingOrder="1"/>
      <protection hidden="1"/>
    </xf>
    <xf numFmtId="0" fontId="20" fillId="13" borderId="18" xfId="0" applyFont="1" applyFill="1" applyBorder="1" applyAlignment="1" applyProtection="1">
      <alignment horizontal="center" vertical="center" wrapText="1" readingOrder="1"/>
      <protection hidden="1"/>
    </xf>
    <xf numFmtId="0" fontId="20" fillId="13" borderId="13" xfId="0" applyFont="1" applyFill="1" applyBorder="1" applyAlignment="1" applyProtection="1">
      <alignment horizontal="center" vertical="center" wrapText="1" readingOrder="1"/>
      <protection hidden="1"/>
    </xf>
    <xf numFmtId="0" fontId="20" fillId="13" borderId="16" xfId="0" applyFont="1" applyFill="1" applyBorder="1" applyAlignment="1" applyProtection="1">
      <alignment horizontal="center" vertical="center" wrapText="1" readingOrder="1"/>
      <protection hidden="1"/>
    </xf>
    <xf numFmtId="0" fontId="20" fillId="16" borderId="16"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vertical="center" wrapText="1" readingOrder="1"/>
      <protection hidden="1"/>
    </xf>
    <xf numFmtId="0" fontId="20" fillId="12" borderId="18" xfId="0" applyFont="1" applyFill="1" applyBorder="1" applyAlignment="1" applyProtection="1">
      <alignment horizontal="center" vertical="center" wrapText="1" readingOrder="1"/>
      <protection hidden="1"/>
    </xf>
    <xf numFmtId="0" fontId="20" fillId="12" borderId="17" xfId="0" applyFont="1" applyFill="1" applyBorder="1" applyAlignment="1" applyProtection="1">
      <alignment horizontal="center" vertical="center" wrapText="1" readingOrder="1"/>
      <protection hidden="1"/>
    </xf>
    <xf numFmtId="0" fontId="20" fillId="5" borderId="16" xfId="0" applyFont="1" applyFill="1" applyBorder="1" applyAlignment="1" applyProtection="1">
      <alignment horizontal="center" vertical="center" wrapText="1" readingOrder="1"/>
      <protection hidden="1"/>
    </xf>
    <xf numFmtId="0" fontId="20" fillId="5" borderId="18" xfId="0" applyFont="1" applyFill="1" applyBorder="1" applyAlignment="1" applyProtection="1">
      <alignment horizontal="center" vertical="center" wrapText="1" readingOrder="1"/>
      <protection hidden="1"/>
    </xf>
    <xf numFmtId="0" fontId="20" fillId="5" borderId="17"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vertical="center" wrapText="1" readingOrder="1"/>
      <protection hidden="1"/>
    </xf>
    <xf numFmtId="0" fontId="20" fillId="12" borderId="19" xfId="0" applyFont="1" applyFill="1" applyBorder="1" applyAlignment="1" applyProtection="1">
      <alignment horizontal="center" vertical="center" wrapText="1" readingOrder="1"/>
      <protection hidden="1"/>
    </xf>
    <xf numFmtId="0" fontId="20" fillId="12" borderId="13"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5" borderId="19" xfId="0" applyFont="1" applyFill="1" applyBorder="1" applyAlignment="1" applyProtection="1">
      <alignment horizontal="center" vertical="center" wrapText="1" readingOrder="1"/>
      <protection hidden="1"/>
    </xf>
    <xf numFmtId="0" fontId="20" fillId="16" borderId="17" xfId="0" applyFont="1" applyFill="1" applyBorder="1" applyAlignment="1" applyProtection="1">
      <alignment horizontal="center" vertical="center" wrapText="1" readingOrder="1"/>
      <protection hidden="1"/>
    </xf>
    <xf numFmtId="0" fontId="20" fillId="5" borderId="13" xfId="0" applyFont="1" applyFill="1" applyBorder="1" applyAlignment="1" applyProtection="1">
      <alignment horizontal="center" vertical="center" wrapText="1" readingOrder="1"/>
      <protection hidden="1"/>
    </xf>
    <xf numFmtId="0" fontId="20" fillId="5" borderId="12" xfId="0" applyFont="1" applyFill="1" applyBorder="1" applyAlignment="1" applyProtection="1">
      <alignment horizontal="center" vertical="center" wrapText="1" readingOrder="1"/>
      <protection hidden="1"/>
    </xf>
    <xf numFmtId="0" fontId="20" fillId="13" borderId="17" xfId="0" applyFont="1" applyFill="1" applyBorder="1" applyAlignment="1" applyProtection="1">
      <alignment horizontal="center" vertical="center" wrapText="1" readingOrder="1"/>
      <protection hidden="1"/>
    </xf>
    <xf numFmtId="0" fontId="21" fillId="12" borderId="12" xfId="0" applyFont="1" applyFill="1" applyBorder="1" applyAlignment="1">
      <alignment horizontal="center" vertical="center" wrapText="1" readingOrder="1"/>
    </xf>
    <xf numFmtId="0" fontId="21" fillId="12" borderId="19" xfId="0" applyFont="1" applyFill="1" applyBorder="1" applyAlignment="1">
      <alignment horizontal="center" vertical="center" wrapText="1" readingOrder="1"/>
    </xf>
    <xf numFmtId="0" fontId="21" fillId="12" borderId="13" xfId="0" applyFont="1" applyFill="1" applyBorder="1" applyAlignment="1">
      <alignment horizontal="center" vertical="center" wrapText="1" readingOrder="1"/>
    </xf>
    <xf numFmtId="0" fontId="21" fillId="12" borderId="14" xfId="0" applyFont="1" applyFill="1" applyBorder="1" applyAlignment="1">
      <alignment horizontal="center" vertical="center" wrapText="1" readingOrder="1"/>
    </xf>
    <xf numFmtId="0" fontId="21" fillId="12" borderId="0" xfId="0" applyFont="1" applyFill="1" applyAlignment="1">
      <alignment horizontal="center" vertical="center" wrapText="1" readingOrder="1"/>
    </xf>
    <xf numFmtId="0" fontId="21" fillId="12" borderId="15" xfId="0" applyFont="1" applyFill="1" applyBorder="1" applyAlignment="1">
      <alignment horizontal="center" vertical="center" wrapText="1" readingOrder="1"/>
    </xf>
    <xf numFmtId="0" fontId="21" fillId="12" borderId="16" xfId="0" applyFont="1" applyFill="1" applyBorder="1" applyAlignment="1">
      <alignment horizontal="center" vertical="center" wrapText="1" readingOrder="1"/>
    </xf>
    <xf numFmtId="0" fontId="21" fillId="12" borderId="18" xfId="0" applyFont="1" applyFill="1" applyBorder="1" applyAlignment="1">
      <alignment horizontal="center" vertical="center" wrapText="1" readingOrder="1"/>
    </xf>
    <xf numFmtId="0" fontId="21" fillId="12" borderId="17" xfId="0" applyFont="1" applyFill="1" applyBorder="1" applyAlignment="1">
      <alignment horizontal="center" vertical="center" wrapText="1" readingOrder="1"/>
    </xf>
    <xf numFmtId="0" fontId="21" fillId="11" borderId="12" xfId="0" applyFont="1" applyFill="1" applyBorder="1" applyAlignment="1">
      <alignment horizontal="center" vertical="center" wrapText="1" readingOrder="1"/>
    </xf>
    <xf numFmtId="0" fontId="21" fillId="11" borderId="19" xfId="0" applyFont="1" applyFill="1" applyBorder="1" applyAlignment="1">
      <alignment horizontal="center" vertical="center" wrapText="1" readingOrder="1"/>
    </xf>
    <xf numFmtId="0" fontId="21" fillId="11" borderId="13" xfId="0" applyFont="1" applyFill="1" applyBorder="1" applyAlignment="1">
      <alignment horizontal="center" vertical="center" wrapText="1" readingOrder="1"/>
    </xf>
    <xf numFmtId="0" fontId="21" fillId="11" borderId="14" xfId="0" applyFont="1" applyFill="1" applyBorder="1" applyAlignment="1">
      <alignment horizontal="center" vertical="center" wrapText="1" readingOrder="1"/>
    </xf>
    <xf numFmtId="0" fontId="21" fillId="11" borderId="0" xfId="0" applyFont="1" applyFill="1" applyAlignment="1">
      <alignment horizontal="center" vertical="center" wrapText="1" readingOrder="1"/>
    </xf>
    <xf numFmtId="0" fontId="21" fillId="11" borderId="15" xfId="0" applyFont="1" applyFill="1" applyBorder="1" applyAlignment="1">
      <alignment horizontal="center" vertical="center" wrapText="1" readingOrder="1"/>
    </xf>
    <xf numFmtId="0" fontId="21" fillId="11" borderId="16" xfId="0" applyFont="1" applyFill="1" applyBorder="1" applyAlignment="1">
      <alignment horizontal="center" vertical="center" wrapText="1" readingOrder="1"/>
    </xf>
    <xf numFmtId="0" fontId="21" fillId="11" borderId="18" xfId="0" applyFont="1" applyFill="1" applyBorder="1" applyAlignment="1">
      <alignment horizontal="center" vertical="center" wrapText="1" readingOrder="1"/>
    </xf>
    <xf numFmtId="0" fontId="21" fillId="11" borderId="17" xfId="0" applyFont="1" applyFill="1" applyBorder="1" applyAlignment="1">
      <alignment horizontal="center" vertical="center" wrapText="1" readingOrder="1"/>
    </xf>
    <xf numFmtId="0" fontId="21" fillId="13" borderId="12" xfId="0" applyFont="1" applyFill="1" applyBorder="1" applyAlignment="1">
      <alignment horizontal="center" vertical="center" wrapText="1" readingOrder="1"/>
    </xf>
    <xf numFmtId="0" fontId="21" fillId="13" borderId="19" xfId="0" applyFont="1" applyFill="1" applyBorder="1" applyAlignment="1">
      <alignment horizontal="center" vertical="center" wrapText="1" readingOrder="1"/>
    </xf>
    <xf numFmtId="0" fontId="21" fillId="13" borderId="13" xfId="0" applyFont="1" applyFill="1" applyBorder="1" applyAlignment="1">
      <alignment horizontal="center" vertical="center" wrapText="1" readingOrder="1"/>
    </xf>
    <xf numFmtId="0" fontId="21" fillId="13" borderId="14" xfId="0" applyFont="1" applyFill="1" applyBorder="1" applyAlignment="1">
      <alignment horizontal="center" vertical="center" wrapText="1" readingOrder="1"/>
    </xf>
    <xf numFmtId="0" fontId="21" fillId="13" borderId="0" xfId="0" applyFont="1" applyFill="1" applyAlignment="1">
      <alignment horizontal="center" vertical="center" wrapText="1" readingOrder="1"/>
    </xf>
    <xf numFmtId="0" fontId="21" fillId="13" borderId="15" xfId="0" applyFont="1" applyFill="1" applyBorder="1" applyAlignment="1">
      <alignment horizontal="center" vertical="center" wrapText="1" readingOrder="1"/>
    </xf>
    <xf numFmtId="0" fontId="21" fillId="13" borderId="16" xfId="0" applyFont="1" applyFill="1" applyBorder="1" applyAlignment="1">
      <alignment horizontal="center" vertical="center" wrapText="1" readingOrder="1"/>
    </xf>
    <xf numFmtId="0" fontId="21" fillId="13" borderId="18" xfId="0" applyFont="1" applyFill="1" applyBorder="1" applyAlignment="1">
      <alignment horizontal="center" vertical="center" wrapText="1" readingOrder="1"/>
    </xf>
    <xf numFmtId="0" fontId="21" fillId="13" borderId="17" xfId="0" applyFont="1" applyFill="1" applyBorder="1" applyAlignment="1">
      <alignment horizontal="center" vertical="center" wrapText="1" readingOrder="1"/>
    </xf>
    <xf numFmtId="0" fontId="21" fillId="5" borderId="12" xfId="0" applyFont="1" applyFill="1" applyBorder="1" applyAlignment="1">
      <alignment horizontal="center" vertical="center" wrapText="1" readingOrder="1"/>
    </xf>
    <xf numFmtId="0" fontId="21" fillId="5" borderId="19" xfId="0" applyFont="1" applyFill="1" applyBorder="1" applyAlignment="1">
      <alignment horizontal="center" vertical="center" wrapText="1" readingOrder="1"/>
    </xf>
    <xf numFmtId="0" fontId="21" fillId="5" borderId="13" xfId="0" applyFont="1" applyFill="1" applyBorder="1" applyAlignment="1">
      <alignment horizontal="center" vertical="center" wrapText="1" readingOrder="1"/>
    </xf>
    <xf numFmtId="0" fontId="21" fillId="5" borderId="14" xfId="0" applyFont="1" applyFill="1" applyBorder="1" applyAlignment="1">
      <alignment horizontal="center" vertical="center" wrapText="1" readingOrder="1"/>
    </xf>
    <xf numFmtId="0" fontId="21" fillId="5" borderId="0" xfId="0" applyFont="1" applyFill="1" applyAlignment="1">
      <alignment horizontal="center" vertical="center" wrapText="1" readingOrder="1"/>
    </xf>
    <xf numFmtId="0" fontId="21" fillId="5" borderId="15" xfId="0" applyFont="1" applyFill="1" applyBorder="1" applyAlignment="1">
      <alignment horizontal="center" vertical="center" wrapText="1" readingOrder="1"/>
    </xf>
    <xf numFmtId="0" fontId="21" fillId="5" borderId="16" xfId="0" applyFont="1" applyFill="1" applyBorder="1" applyAlignment="1">
      <alignment horizontal="center" vertical="center" wrapText="1" readingOrder="1"/>
    </xf>
    <xf numFmtId="0" fontId="21" fillId="5" borderId="18" xfId="0" applyFont="1" applyFill="1" applyBorder="1" applyAlignment="1">
      <alignment horizontal="center" vertical="center" wrapText="1" readingOrder="1"/>
    </xf>
    <xf numFmtId="0" fontId="21" fillId="5" borderId="17" xfId="0" applyFont="1" applyFill="1" applyBorder="1" applyAlignment="1">
      <alignment horizontal="center" vertical="center" wrapText="1" readingOrder="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13" xfId="0" applyFont="1" applyBorder="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7" xfId="0" applyFont="1" applyBorder="1" applyAlignment="1">
      <alignment horizontal="center" vertical="center"/>
    </xf>
    <xf numFmtId="0" fontId="17" fillId="0" borderId="14" xfId="0" applyFont="1" applyBorder="1" applyAlignment="1">
      <alignment horizontal="center" vertical="center" wrapText="1"/>
    </xf>
    <xf numFmtId="0" fontId="20" fillId="11" borderId="12"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17" fillId="0" borderId="0" xfId="0" applyFont="1" applyAlignment="1">
      <alignment horizontal="center" vertical="center" wrapText="1"/>
    </xf>
    <xf numFmtId="0" fontId="24" fillId="0" borderId="0" xfId="0" applyFont="1" applyAlignment="1">
      <alignment horizontal="center" vertical="center" wrapText="1"/>
    </xf>
    <xf numFmtId="0" fontId="23" fillId="0" borderId="0" xfId="0" applyFont="1" applyAlignment="1">
      <alignment horizontal="center" vertical="center"/>
    </xf>
    <xf numFmtId="0" fontId="44" fillId="0" borderId="0" xfId="0" applyFont="1" applyAlignment="1">
      <alignment horizontal="center" vertical="center"/>
    </xf>
    <xf numFmtId="0" fontId="39" fillId="15" borderId="27" xfId="0" applyFont="1" applyFill="1" applyBorder="1" applyAlignment="1">
      <alignment horizontal="center" vertical="center" wrapText="1" readingOrder="1"/>
    </xf>
    <xf numFmtId="0" fontId="39" fillId="15" borderId="28" xfId="0" applyFont="1" applyFill="1" applyBorder="1" applyAlignment="1">
      <alignment horizontal="center" vertical="center" wrapText="1" readingOrder="1"/>
    </xf>
    <xf numFmtId="0" fontId="39" fillId="15" borderId="39" xfId="0" applyFont="1" applyFill="1" applyBorder="1" applyAlignment="1">
      <alignment horizontal="center" vertical="center" wrapText="1" readingOrder="1"/>
    </xf>
    <xf numFmtId="0" fontId="34" fillId="3" borderId="0" xfId="0" applyFont="1" applyFill="1" applyAlignment="1">
      <alignment horizontal="justify" vertical="center" wrapText="1"/>
    </xf>
    <xf numFmtId="0" fontId="36" fillId="15" borderId="36" xfId="0" applyFont="1" applyFill="1" applyBorder="1" applyAlignment="1">
      <alignment horizontal="center" vertical="center" wrapText="1" readingOrder="1"/>
    </xf>
    <xf numFmtId="0" fontId="36" fillId="15" borderId="37" xfId="0" applyFont="1" applyFill="1" applyBorder="1" applyAlignment="1">
      <alignment horizontal="center" vertical="center" wrapText="1" readingOrder="1"/>
    </xf>
    <xf numFmtId="0" fontId="36" fillId="3" borderId="34" xfId="0" applyFont="1" applyFill="1" applyBorder="1" applyAlignment="1">
      <alignment horizontal="center" vertical="center" wrapText="1" readingOrder="1"/>
    </xf>
    <xf numFmtId="0" fontId="36" fillId="3" borderId="29" xfId="0" applyFont="1" applyFill="1" applyBorder="1" applyAlignment="1">
      <alignment horizontal="center" vertical="center" wrapText="1" readingOrder="1"/>
    </xf>
    <xf numFmtId="0" fontId="36" fillId="3" borderId="26" xfId="0" applyFont="1" applyFill="1" applyBorder="1" applyAlignment="1">
      <alignment horizontal="center" vertical="center" wrapText="1" readingOrder="1"/>
    </xf>
    <xf numFmtId="0" fontId="36" fillId="3" borderId="25" xfId="0" applyFont="1" applyFill="1" applyBorder="1" applyAlignment="1">
      <alignment horizontal="center" vertical="center" wrapText="1" readingOrder="1"/>
    </xf>
    <xf numFmtId="0" fontId="36" fillId="3" borderId="31" xfId="0" applyFont="1" applyFill="1" applyBorder="1" applyAlignment="1">
      <alignment horizontal="center" vertical="center" wrapText="1" readingOrder="1"/>
    </xf>
    <xf numFmtId="0" fontId="36" fillId="3" borderId="32" xfId="0" applyFont="1" applyFill="1" applyBorder="1" applyAlignment="1">
      <alignment horizontal="center" vertical="center" wrapText="1" readingOrder="1"/>
    </xf>
    <xf numFmtId="14" fontId="6" fillId="0" borderId="2" xfId="0" applyNumberFormat="1" applyFont="1" applyFill="1" applyBorder="1" applyAlignment="1" applyProtection="1">
      <alignment horizontal="center" vertical="center" wrapText="1"/>
      <protection locked="0"/>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593">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C00000"/>
        </patternFill>
      </fill>
    </dxf>
    <dxf>
      <fill>
        <patternFill>
          <bgColor rgb="FFFFFF00"/>
        </patternFill>
      </fill>
    </dxf>
    <dxf>
      <fill>
        <patternFill>
          <bgColor theme="9" tint="-0.24994659260841701"/>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C000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FFFF66"/>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000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ill>
        <patternFill>
          <bgColor rgb="FF00B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rgb="FF9C0006"/>
      </font>
      <fill>
        <patternFill>
          <bgColor rgb="FFFFC7CE"/>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ill>
        <patternFill>
          <bgColor rgb="FFFFFF66"/>
        </patternFill>
      </fill>
    </dxf>
    <dxf>
      <fill>
        <patternFill>
          <bgColor rgb="FFFFFF66"/>
        </patternFill>
      </fill>
    </dxf>
    <dxf>
      <fill>
        <patternFill>
          <bgColor rgb="FFFF0000"/>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000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FF66"/>
        </patternFill>
      </fill>
    </dxf>
    <dxf>
      <fill>
        <patternFill>
          <bgColor rgb="FFFFC000"/>
        </patternFill>
      </fill>
    </dxf>
    <dxf>
      <fill>
        <patternFill>
          <bgColor rgb="FFFFC000"/>
        </patternFill>
      </fill>
    </dxf>
    <dxf>
      <fill>
        <patternFill>
          <bgColor rgb="FFFF0000"/>
        </patternFill>
      </fill>
    </dxf>
    <dxf>
      <fill>
        <patternFill>
          <bgColor rgb="FF00B050"/>
        </patternFill>
      </fill>
    </dxf>
    <dxf>
      <fill>
        <patternFill>
          <bgColor rgb="FFFFFF66"/>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FF0000"/>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ont>
        <color auto="1"/>
      </font>
      <fill>
        <patternFill>
          <bgColor rgb="FF92D050"/>
        </patternFill>
      </fill>
    </dxf>
    <dxf>
      <fill>
        <patternFill>
          <bgColor rgb="FFFFFF66"/>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ill>
        <patternFill>
          <bgColor rgb="FF00B050"/>
        </patternFill>
      </fill>
    </dxf>
    <dxf>
      <fill>
        <patternFill>
          <bgColor rgb="FFFFC00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00B050"/>
        </patternFill>
      </fill>
    </dxf>
    <dxf>
      <fill>
        <patternFill>
          <bgColor rgb="FFFFFF66"/>
        </patternFill>
      </fill>
    </dxf>
    <dxf>
      <font>
        <color auto="1"/>
      </font>
      <fill>
        <patternFill>
          <bgColor rgb="FF92D050"/>
        </patternFill>
      </fill>
    </dxf>
    <dxf>
      <fill>
        <patternFill>
          <bgColor rgb="FFFFC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1" defaultTableStyle="TableStyleMedium2" defaultPivotStyle="PivotStyleLight16">
    <tableStyle name="Invisible" pivot="0" table="0" count="0" xr9:uid="{00000000-0011-0000-FFFF-FFFF00000000}"/>
  </tableStyles>
  <colors>
    <mruColors>
      <color rgb="FFFFFF66"/>
      <color rgb="FFFF99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lujo6\Downloads\Mapa_riesgos_Ejec_Proy_2024_Propuesta_SGE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sheetName val="Matriz Calor Residual"/>
      <sheetName val="Mapa final"/>
      <sheetName val="Matriz Calor Inherente"/>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n="El riesgo afecta la imagen de la entidad internamente, de conocimiento general, nivel interno, de junta directiva y accionistas y/o de proveedores" x="6"/>
        <item x="7"/>
        <item n="El riesgo afecta la imagen de la entidad con efecto publicitario sostenido a nivel de sector administrativo, nivel departamental o municipal"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592" dataDxfId="591">
  <autoFilter ref="B209:C219" xr:uid="{00000000-0009-0000-0100-000001000000}"/>
  <tableColumns count="2">
    <tableColumn id="1" xr3:uid="{00000000-0010-0000-0000-000001000000}" name="Criterios" dataDxfId="590"/>
    <tableColumn id="2" xr3:uid="{00000000-0010-0000-0000-000002000000}" name="Subcriterios" dataDxfId="589"/>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topLeftCell="B37" zoomScale="110" zoomScaleNormal="110" workbookViewId="0">
      <selection activeCell="B43" sqref="B43:H43"/>
    </sheetView>
  </sheetViews>
  <sheetFormatPr baseColWidth="10" defaultColWidth="11.42578125" defaultRowHeight="15" x14ac:dyDescent="0.25"/>
  <cols>
    <col min="1" max="1" width="2.85546875" style="38" customWidth="1"/>
    <col min="2" max="3" width="24.5703125" style="38" customWidth="1"/>
    <col min="4" max="4" width="16" style="38" customWidth="1"/>
    <col min="5" max="5" width="24.5703125" style="38" customWidth="1"/>
    <col min="6" max="6" width="27.5703125" style="38" customWidth="1"/>
    <col min="7" max="8" width="24.5703125" style="38" customWidth="1"/>
    <col min="9" max="16384" width="11.42578125" style="38"/>
  </cols>
  <sheetData>
    <row r="1" spans="2:8" ht="15.75" thickBot="1" x14ac:dyDescent="0.3"/>
    <row r="2" spans="2:8" ht="18" x14ac:dyDescent="0.25">
      <c r="B2" s="275" t="s">
        <v>140</v>
      </c>
      <c r="C2" s="276"/>
      <c r="D2" s="276"/>
      <c r="E2" s="276"/>
      <c r="F2" s="276"/>
      <c r="G2" s="276"/>
      <c r="H2" s="277"/>
    </row>
    <row r="3" spans="2:8" x14ac:dyDescent="0.25">
      <c r="B3" s="39"/>
      <c r="C3" s="40"/>
      <c r="D3" s="40"/>
      <c r="E3" s="40"/>
      <c r="F3" s="40"/>
      <c r="G3" s="40"/>
      <c r="H3" s="41"/>
    </row>
    <row r="4" spans="2:8" ht="63" customHeight="1" x14ac:dyDescent="0.25">
      <c r="B4" s="278" t="s">
        <v>183</v>
      </c>
      <c r="C4" s="279"/>
      <c r="D4" s="279"/>
      <c r="E4" s="279"/>
      <c r="F4" s="279"/>
      <c r="G4" s="279"/>
      <c r="H4" s="280"/>
    </row>
    <row r="5" spans="2:8" ht="63" customHeight="1" x14ac:dyDescent="0.25">
      <c r="B5" s="281"/>
      <c r="C5" s="282"/>
      <c r="D5" s="282"/>
      <c r="E5" s="282"/>
      <c r="F5" s="282"/>
      <c r="G5" s="282"/>
      <c r="H5" s="283"/>
    </row>
    <row r="6" spans="2:8" ht="16.5" x14ac:dyDescent="0.25">
      <c r="B6" s="284" t="s">
        <v>138</v>
      </c>
      <c r="C6" s="285"/>
      <c r="D6" s="285"/>
      <c r="E6" s="285"/>
      <c r="F6" s="285"/>
      <c r="G6" s="285"/>
      <c r="H6" s="286"/>
    </row>
    <row r="7" spans="2:8" ht="95.25" customHeight="1" x14ac:dyDescent="0.25">
      <c r="B7" s="294" t="s">
        <v>143</v>
      </c>
      <c r="C7" s="295"/>
      <c r="D7" s="295"/>
      <c r="E7" s="295"/>
      <c r="F7" s="295"/>
      <c r="G7" s="295"/>
      <c r="H7" s="296"/>
    </row>
    <row r="8" spans="2:8" ht="16.5" x14ac:dyDescent="0.25">
      <c r="B8" s="75"/>
      <c r="C8" s="76"/>
      <c r="D8" s="76"/>
      <c r="E8" s="76"/>
      <c r="F8" s="76"/>
      <c r="G8" s="76"/>
      <c r="H8" s="77"/>
    </row>
    <row r="9" spans="2:8" ht="16.5" customHeight="1" x14ac:dyDescent="0.25">
      <c r="B9" s="287" t="s">
        <v>176</v>
      </c>
      <c r="C9" s="288"/>
      <c r="D9" s="288"/>
      <c r="E9" s="288"/>
      <c r="F9" s="288"/>
      <c r="G9" s="288"/>
      <c r="H9" s="289"/>
    </row>
    <row r="10" spans="2:8" ht="44.25" customHeight="1" x14ac:dyDescent="0.25">
      <c r="B10" s="287"/>
      <c r="C10" s="288"/>
      <c r="D10" s="288"/>
      <c r="E10" s="288"/>
      <c r="F10" s="288"/>
      <c r="G10" s="288"/>
      <c r="H10" s="289"/>
    </row>
    <row r="11" spans="2:8" ht="15.75" thickBot="1" x14ac:dyDescent="0.3">
      <c r="B11" s="64"/>
      <c r="C11" s="67"/>
      <c r="D11" s="72"/>
      <c r="E11" s="73"/>
      <c r="F11" s="73"/>
      <c r="G11" s="74"/>
      <c r="H11" s="68"/>
    </row>
    <row r="12" spans="2:8" ht="15.75" thickTop="1" x14ac:dyDescent="0.25">
      <c r="B12" s="64"/>
      <c r="C12" s="290" t="s">
        <v>139</v>
      </c>
      <c r="D12" s="291"/>
      <c r="E12" s="292" t="s">
        <v>177</v>
      </c>
      <c r="F12" s="293"/>
      <c r="G12" s="67"/>
      <c r="H12" s="68"/>
    </row>
    <row r="13" spans="2:8" ht="35.25" customHeight="1" x14ac:dyDescent="0.25">
      <c r="B13" s="64"/>
      <c r="C13" s="262" t="s">
        <v>170</v>
      </c>
      <c r="D13" s="263"/>
      <c r="E13" s="264" t="s">
        <v>175</v>
      </c>
      <c r="F13" s="265"/>
      <c r="G13" s="67"/>
      <c r="H13" s="68"/>
    </row>
    <row r="14" spans="2:8" ht="17.25" customHeight="1" x14ac:dyDescent="0.25">
      <c r="B14" s="64"/>
      <c r="C14" s="262" t="s">
        <v>171</v>
      </c>
      <c r="D14" s="263"/>
      <c r="E14" s="264" t="s">
        <v>173</v>
      </c>
      <c r="F14" s="265"/>
      <c r="G14" s="67"/>
      <c r="H14" s="68"/>
    </row>
    <row r="15" spans="2:8" ht="19.5" customHeight="1" x14ac:dyDescent="0.25">
      <c r="B15" s="64"/>
      <c r="C15" s="262" t="s">
        <v>172</v>
      </c>
      <c r="D15" s="263"/>
      <c r="E15" s="264" t="s">
        <v>174</v>
      </c>
      <c r="F15" s="265"/>
      <c r="G15" s="67"/>
      <c r="H15" s="68"/>
    </row>
    <row r="16" spans="2:8" ht="69.75" customHeight="1" x14ac:dyDescent="0.25">
      <c r="B16" s="64"/>
      <c r="C16" s="262" t="s">
        <v>141</v>
      </c>
      <c r="D16" s="263"/>
      <c r="E16" s="264" t="s">
        <v>142</v>
      </c>
      <c r="F16" s="265"/>
      <c r="G16" s="67"/>
      <c r="H16" s="68"/>
    </row>
    <row r="17" spans="2:8" ht="34.5" customHeight="1" x14ac:dyDescent="0.25">
      <c r="B17" s="64"/>
      <c r="C17" s="266" t="s">
        <v>2</v>
      </c>
      <c r="D17" s="267"/>
      <c r="E17" s="258" t="s">
        <v>184</v>
      </c>
      <c r="F17" s="259"/>
      <c r="G17" s="67"/>
      <c r="H17" s="68"/>
    </row>
    <row r="18" spans="2:8" ht="27.75" customHeight="1" x14ac:dyDescent="0.25">
      <c r="B18" s="64"/>
      <c r="C18" s="266" t="s">
        <v>3</v>
      </c>
      <c r="D18" s="267"/>
      <c r="E18" s="258" t="s">
        <v>185</v>
      </c>
      <c r="F18" s="259"/>
      <c r="G18" s="67"/>
      <c r="H18" s="68"/>
    </row>
    <row r="19" spans="2:8" ht="28.5" customHeight="1" x14ac:dyDescent="0.25">
      <c r="B19" s="64"/>
      <c r="C19" s="266" t="s">
        <v>38</v>
      </c>
      <c r="D19" s="267"/>
      <c r="E19" s="258" t="s">
        <v>186</v>
      </c>
      <c r="F19" s="259"/>
      <c r="G19" s="67"/>
      <c r="H19" s="68"/>
    </row>
    <row r="20" spans="2:8" ht="72.75" customHeight="1" x14ac:dyDescent="0.25">
      <c r="B20" s="64"/>
      <c r="C20" s="266" t="s">
        <v>1</v>
      </c>
      <c r="D20" s="267"/>
      <c r="E20" s="258" t="s">
        <v>187</v>
      </c>
      <c r="F20" s="259"/>
      <c r="G20" s="67"/>
      <c r="H20" s="68"/>
    </row>
    <row r="21" spans="2:8" ht="64.5" customHeight="1" x14ac:dyDescent="0.25">
      <c r="B21" s="64"/>
      <c r="C21" s="266" t="s">
        <v>44</v>
      </c>
      <c r="D21" s="267"/>
      <c r="E21" s="258" t="s">
        <v>145</v>
      </c>
      <c r="F21" s="259"/>
      <c r="G21" s="67"/>
      <c r="H21" s="68"/>
    </row>
    <row r="22" spans="2:8" ht="71.25" customHeight="1" x14ac:dyDescent="0.25">
      <c r="B22" s="64"/>
      <c r="C22" s="266" t="s">
        <v>144</v>
      </c>
      <c r="D22" s="267"/>
      <c r="E22" s="258" t="s">
        <v>146</v>
      </c>
      <c r="F22" s="259"/>
      <c r="G22" s="67"/>
      <c r="H22" s="68"/>
    </row>
    <row r="23" spans="2:8" ht="55.5" customHeight="1" x14ac:dyDescent="0.25">
      <c r="B23" s="64"/>
      <c r="C23" s="260" t="s">
        <v>147</v>
      </c>
      <c r="D23" s="261"/>
      <c r="E23" s="258" t="s">
        <v>148</v>
      </c>
      <c r="F23" s="259"/>
      <c r="G23" s="67"/>
      <c r="H23" s="68"/>
    </row>
    <row r="24" spans="2:8" ht="42" customHeight="1" x14ac:dyDescent="0.25">
      <c r="B24" s="64"/>
      <c r="C24" s="260" t="s">
        <v>42</v>
      </c>
      <c r="D24" s="261"/>
      <c r="E24" s="258" t="s">
        <v>149</v>
      </c>
      <c r="F24" s="259"/>
      <c r="G24" s="67"/>
      <c r="H24" s="68"/>
    </row>
    <row r="25" spans="2:8" ht="59.25" customHeight="1" x14ac:dyDescent="0.25">
      <c r="B25" s="64"/>
      <c r="C25" s="260" t="s">
        <v>137</v>
      </c>
      <c r="D25" s="261"/>
      <c r="E25" s="258" t="s">
        <v>150</v>
      </c>
      <c r="F25" s="259"/>
      <c r="G25" s="67"/>
      <c r="H25" s="68"/>
    </row>
    <row r="26" spans="2:8" ht="23.25" customHeight="1" x14ac:dyDescent="0.25">
      <c r="B26" s="64"/>
      <c r="C26" s="260" t="s">
        <v>12</v>
      </c>
      <c r="D26" s="261"/>
      <c r="E26" s="258" t="s">
        <v>151</v>
      </c>
      <c r="F26" s="259"/>
      <c r="G26" s="67"/>
      <c r="H26" s="68"/>
    </row>
    <row r="27" spans="2:8" ht="30.75" customHeight="1" x14ac:dyDescent="0.25">
      <c r="B27" s="64"/>
      <c r="C27" s="260" t="s">
        <v>155</v>
      </c>
      <c r="D27" s="261"/>
      <c r="E27" s="258" t="s">
        <v>152</v>
      </c>
      <c r="F27" s="259"/>
      <c r="G27" s="67"/>
      <c r="H27" s="68"/>
    </row>
    <row r="28" spans="2:8" ht="35.25" customHeight="1" x14ac:dyDescent="0.25">
      <c r="B28" s="64"/>
      <c r="C28" s="260" t="s">
        <v>156</v>
      </c>
      <c r="D28" s="261"/>
      <c r="E28" s="258" t="s">
        <v>153</v>
      </c>
      <c r="F28" s="259"/>
      <c r="G28" s="67"/>
      <c r="H28" s="68"/>
    </row>
    <row r="29" spans="2:8" ht="33" customHeight="1" x14ac:dyDescent="0.25">
      <c r="B29" s="64"/>
      <c r="C29" s="260" t="s">
        <v>156</v>
      </c>
      <c r="D29" s="261"/>
      <c r="E29" s="258" t="s">
        <v>153</v>
      </c>
      <c r="F29" s="259"/>
      <c r="G29" s="67"/>
      <c r="H29" s="68"/>
    </row>
    <row r="30" spans="2:8" ht="30" customHeight="1" x14ac:dyDescent="0.25">
      <c r="B30" s="64"/>
      <c r="C30" s="260" t="s">
        <v>157</v>
      </c>
      <c r="D30" s="261"/>
      <c r="E30" s="258" t="s">
        <v>154</v>
      </c>
      <c r="F30" s="259"/>
      <c r="G30" s="67"/>
      <c r="H30" s="68"/>
    </row>
    <row r="31" spans="2:8" ht="35.25" customHeight="1" x14ac:dyDescent="0.25">
      <c r="B31" s="64"/>
      <c r="C31" s="260" t="s">
        <v>158</v>
      </c>
      <c r="D31" s="261"/>
      <c r="E31" s="258" t="s">
        <v>159</v>
      </c>
      <c r="F31" s="259"/>
      <c r="G31" s="67"/>
      <c r="H31" s="68"/>
    </row>
    <row r="32" spans="2:8" ht="31.5" customHeight="1" x14ac:dyDescent="0.25">
      <c r="B32" s="64"/>
      <c r="C32" s="260" t="s">
        <v>160</v>
      </c>
      <c r="D32" s="261"/>
      <c r="E32" s="258" t="s">
        <v>161</v>
      </c>
      <c r="F32" s="259"/>
      <c r="G32" s="67"/>
      <c r="H32" s="68"/>
    </row>
    <row r="33" spans="2:8" ht="35.25" customHeight="1" x14ac:dyDescent="0.25">
      <c r="B33" s="64"/>
      <c r="C33" s="260" t="s">
        <v>162</v>
      </c>
      <c r="D33" s="261"/>
      <c r="E33" s="258" t="s">
        <v>163</v>
      </c>
      <c r="F33" s="259"/>
      <c r="G33" s="67"/>
      <c r="H33" s="68"/>
    </row>
    <row r="34" spans="2:8" ht="59.25" customHeight="1" x14ac:dyDescent="0.25">
      <c r="B34" s="64"/>
      <c r="C34" s="260" t="s">
        <v>164</v>
      </c>
      <c r="D34" s="261"/>
      <c r="E34" s="258" t="s">
        <v>165</v>
      </c>
      <c r="F34" s="259"/>
      <c r="G34" s="67"/>
      <c r="H34" s="68"/>
    </row>
    <row r="35" spans="2:8" ht="29.25" customHeight="1" x14ac:dyDescent="0.25">
      <c r="B35" s="64"/>
      <c r="C35" s="260" t="s">
        <v>29</v>
      </c>
      <c r="D35" s="261"/>
      <c r="E35" s="258" t="s">
        <v>166</v>
      </c>
      <c r="F35" s="259"/>
      <c r="G35" s="67"/>
      <c r="H35" s="68"/>
    </row>
    <row r="36" spans="2:8" ht="82.5" customHeight="1" x14ac:dyDescent="0.25">
      <c r="B36" s="64"/>
      <c r="C36" s="260" t="s">
        <v>168</v>
      </c>
      <c r="D36" s="261"/>
      <c r="E36" s="258" t="s">
        <v>167</v>
      </c>
      <c r="F36" s="259"/>
      <c r="G36" s="67"/>
      <c r="H36" s="68"/>
    </row>
    <row r="37" spans="2:8" ht="46.5" customHeight="1" x14ac:dyDescent="0.25">
      <c r="B37" s="64"/>
      <c r="C37" s="260" t="s">
        <v>35</v>
      </c>
      <c r="D37" s="261"/>
      <c r="E37" s="258" t="s">
        <v>169</v>
      </c>
      <c r="F37" s="259"/>
      <c r="G37" s="67"/>
      <c r="H37" s="68"/>
    </row>
    <row r="38" spans="2:8" ht="6.75" customHeight="1" thickBot="1" x14ac:dyDescent="0.3">
      <c r="B38" s="64"/>
      <c r="C38" s="271"/>
      <c r="D38" s="272"/>
      <c r="E38" s="273"/>
      <c r="F38" s="274"/>
      <c r="G38" s="67"/>
      <c r="H38" s="68"/>
    </row>
    <row r="39" spans="2:8" ht="15.75" thickTop="1" x14ac:dyDescent="0.25">
      <c r="B39" s="64"/>
      <c r="C39" s="65"/>
      <c r="D39" s="65"/>
      <c r="E39" s="66"/>
      <c r="F39" s="66"/>
      <c r="G39" s="67"/>
      <c r="H39" s="68"/>
    </row>
    <row r="40" spans="2:8" ht="21" customHeight="1" x14ac:dyDescent="0.25">
      <c r="B40" s="268" t="s">
        <v>178</v>
      </c>
      <c r="C40" s="269"/>
      <c r="D40" s="269"/>
      <c r="E40" s="269"/>
      <c r="F40" s="269"/>
      <c r="G40" s="269"/>
      <c r="H40" s="270"/>
    </row>
    <row r="41" spans="2:8" ht="20.25" customHeight="1" x14ac:dyDescent="0.25">
      <c r="B41" s="268" t="s">
        <v>179</v>
      </c>
      <c r="C41" s="269"/>
      <c r="D41" s="269"/>
      <c r="E41" s="269"/>
      <c r="F41" s="269"/>
      <c r="G41" s="269"/>
      <c r="H41" s="270"/>
    </row>
    <row r="42" spans="2:8" ht="20.25" customHeight="1" x14ac:dyDescent="0.25">
      <c r="B42" s="268" t="s">
        <v>180</v>
      </c>
      <c r="C42" s="269"/>
      <c r="D42" s="269"/>
      <c r="E42" s="269"/>
      <c r="F42" s="269"/>
      <c r="G42" s="269"/>
      <c r="H42" s="270"/>
    </row>
    <row r="43" spans="2:8" ht="20.25" customHeight="1" x14ac:dyDescent="0.25">
      <c r="B43" s="268" t="s">
        <v>181</v>
      </c>
      <c r="C43" s="269"/>
      <c r="D43" s="269"/>
      <c r="E43" s="269"/>
      <c r="F43" s="269"/>
      <c r="G43" s="269"/>
      <c r="H43" s="270"/>
    </row>
    <row r="44" spans="2:8" x14ac:dyDescent="0.25">
      <c r="B44" s="268" t="s">
        <v>182</v>
      </c>
      <c r="C44" s="269"/>
      <c r="D44" s="269"/>
      <c r="E44" s="269"/>
      <c r="F44" s="269"/>
      <c r="G44" s="269"/>
      <c r="H44" s="270"/>
    </row>
    <row r="45" spans="2:8" ht="15.75" thickBot="1" x14ac:dyDescent="0.3">
      <c r="B45" s="69"/>
      <c r="C45" s="70"/>
      <c r="D45" s="70"/>
      <c r="E45" s="70"/>
      <c r="F45" s="70"/>
      <c r="G45" s="70"/>
      <c r="H45" s="71"/>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X413"/>
  <sheetViews>
    <sheetView topLeftCell="A133" zoomScale="70" zoomScaleNormal="70" workbookViewId="0">
      <selection activeCell="P135" sqref="P135"/>
    </sheetView>
  </sheetViews>
  <sheetFormatPr baseColWidth="10" defaultRowHeight="15" x14ac:dyDescent="0.25"/>
  <cols>
    <col min="2" max="9" width="5.5703125" customWidth="1"/>
    <col min="10" max="10" width="10.5703125" bestFit="1" customWidth="1"/>
    <col min="11" max="12" width="11" bestFit="1" customWidth="1"/>
    <col min="13" max="13" width="10.5703125" bestFit="1" customWidth="1"/>
    <col min="14" max="15" width="11" bestFit="1" customWidth="1"/>
    <col min="16" max="16" width="10.85546875" customWidth="1"/>
    <col min="17" max="17" width="11" bestFit="1" customWidth="1"/>
    <col min="18" max="18" width="11" customWidth="1"/>
    <col min="19" max="19" width="10.5703125" bestFit="1" customWidth="1"/>
    <col min="20" max="21" width="11" customWidth="1"/>
    <col min="22" max="22" width="10.85546875" bestFit="1" customWidth="1"/>
    <col min="23" max="24" width="9.5703125" customWidth="1"/>
    <col min="26" max="31" width="5.5703125" customWidth="1"/>
  </cols>
  <sheetData>
    <row r="1" spans="1:76" x14ac:dyDescent="0.25">
      <c r="A1" s="38"/>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row>
    <row r="2" spans="1:76" ht="18" customHeight="1" x14ac:dyDescent="0.25">
      <c r="A2" s="38"/>
      <c r="B2" s="320" t="s">
        <v>134</v>
      </c>
      <c r="C2" s="321"/>
      <c r="D2" s="321"/>
      <c r="E2" s="321"/>
      <c r="F2" s="321"/>
      <c r="G2" s="321"/>
      <c r="H2" s="321"/>
      <c r="I2" s="321"/>
      <c r="J2" s="322" t="s">
        <v>2</v>
      </c>
      <c r="K2" s="322"/>
      <c r="L2" s="322"/>
      <c r="M2" s="322"/>
      <c r="N2" s="322"/>
      <c r="O2" s="322"/>
      <c r="P2" s="322"/>
      <c r="Q2" s="322"/>
      <c r="R2" s="322"/>
      <c r="S2" s="322"/>
      <c r="T2" s="322"/>
      <c r="U2" s="322"/>
      <c r="V2" s="322"/>
      <c r="W2" s="322"/>
      <c r="X2" s="322"/>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row>
    <row r="3" spans="1:76" ht="18.75" customHeight="1" x14ac:dyDescent="0.25">
      <c r="A3" s="38"/>
      <c r="B3" s="321"/>
      <c r="C3" s="321"/>
      <c r="D3" s="321"/>
      <c r="E3" s="321"/>
      <c r="F3" s="321"/>
      <c r="G3" s="321"/>
      <c r="H3" s="321"/>
      <c r="I3" s="321"/>
      <c r="J3" s="322"/>
      <c r="K3" s="322"/>
      <c r="L3" s="322"/>
      <c r="M3" s="322"/>
      <c r="N3" s="322"/>
      <c r="O3" s="322"/>
      <c r="P3" s="322"/>
      <c r="Q3" s="322"/>
      <c r="R3" s="322"/>
      <c r="S3" s="322"/>
      <c r="T3" s="322"/>
      <c r="U3" s="322"/>
      <c r="V3" s="322"/>
      <c r="W3" s="322"/>
      <c r="X3" s="322"/>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row>
    <row r="4" spans="1:76" ht="15" customHeight="1" x14ac:dyDescent="0.25">
      <c r="A4" s="38"/>
      <c r="B4" s="321"/>
      <c r="C4" s="321"/>
      <c r="D4" s="321"/>
      <c r="E4" s="321"/>
      <c r="F4" s="321"/>
      <c r="G4" s="321"/>
      <c r="H4" s="321"/>
      <c r="I4" s="321"/>
      <c r="J4" s="322"/>
      <c r="K4" s="322"/>
      <c r="L4" s="322"/>
      <c r="M4" s="322"/>
      <c r="N4" s="322"/>
      <c r="O4" s="322"/>
      <c r="P4" s="322"/>
      <c r="Q4" s="322"/>
      <c r="R4" s="322"/>
      <c r="S4" s="322"/>
      <c r="T4" s="322"/>
      <c r="U4" s="322"/>
      <c r="V4" s="322"/>
      <c r="W4" s="322"/>
      <c r="X4" s="322"/>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row>
    <row r="5" spans="1:76" ht="15.75" thickBot="1" x14ac:dyDescent="0.3">
      <c r="A5" s="38"/>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row>
    <row r="6" spans="1:76" ht="15" customHeight="1" x14ac:dyDescent="0.25">
      <c r="A6" s="38"/>
      <c r="B6" s="323" t="s">
        <v>4</v>
      </c>
      <c r="C6" s="324"/>
      <c r="D6" s="325"/>
      <c r="E6" s="306" t="s">
        <v>107</v>
      </c>
      <c r="F6" s="307"/>
      <c r="G6" s="307"/>
      <c r="H6" s="307"/>
      <c r="I6" s="307"/>
      <c r="J6" s="80" t="str">
        <f>IF(AND('Mapa final'!$AB$7="Muy Alta",'Mapa final'!$AD$7="Leve"),CONCATENATE("R1C",'Mapa final'!$R$7),"")</f>
        <v/>
      </c>
      <c r="K6" s="81" t="str">
        <f>IF(AND('Mapa final'!$AB$8="Muy Alta",'Mapa final'!$AD$8="Leve"),CONCATENATE("R1C",'Mapa final'!$R$8),"")</f>
        <v/>
      </c>
      <c r="L6" s="82" t="str">
        <f>IF(AND('Mapa final'!$AB$9="Muy Alta",'Mapa final'!$AD$9="Leve"),CONCATENATE("R1C",'Mapa final'!$R$9),"")</f>
        <v/>
      </c>
      <c r="M6" s="80" t="str">
        <f>IF(AND('Mapa final'!$AB$7="Muy Alta",'Mapa final'!$AD$7="Menor"),CONCATENATE("R1C",'Mapa final'!$R$7),"")</f>
        <v/>
      </c>
      <c r="N6" s="81" t="str">
        <f>IF(AND('Mapa final'!$AB$8="Muy Alta",'Mapa final'!$AD$8="Menor"),CONCATENATE("R1C",'Mapa final'!$R$8),"")</f>
        <v/>
      </c>
      <c r="O6" s="82" t="str">
        <f>IF(AND('Mapa final'!$AB$9="Muy Alta",'Mapa final'!$AD$9="Menor"),CONCATENATE("R1C",'Mapa final'!$R$9),"")</f>
        <v/>
      </c>
      <c r="P6" s="80" t="str">
        <f>IF(AND('Mapa final'!$AB$7="Muy Alta",'Mapa final'!$AD$7="Moderado"),CONCATENATE("R1C",'Mapa final'!$R$7),"")</f>
        <v/>
      </c>
      <c r="Q6" s="81" t="str">
        <f>IF(AND('Mapa final'!$AB$8="Muy Alta",'Mapa final'!$AD$8="Moderado"),CONCATENATE("R1C",'Mapa final'!$R$8),"")</f>
        <v/>
      </c>
      <c r="R6" s="82" t="str">
        <f>IF(AND('Mapa final'!$AB$9="Muy Alta",'Mapa final'!$AD$9="Moderado"),CONCATENATE("R1C",'Mapa final'!$R$9),"")</f>
        <v/>
      </c>
      <c r="S6" s="80" t="str">
        <f>IF(AND('Mapa final'!$AB$7="Muy Alta",'Mapa final'!$AD$7="Mayor"),CONCATENATE("R1C",'Mapa final'!$R$7),"")</f>
        <v/>
      </c>
      <c r="T6" s="81" t="str">
        <f>IF(AND('Mapa final'!$AB$8="Muy Alta",'Mapa final'!$AD$8="Mayor"),CONCATENATE("R1C",'Mapa final'!$R$8),"")</f>
        <v/>
      </c>
      <c r="U6" s="82" t="str">
        <f>IF(AND('Mapa final'!$AB$9="Muy Alta",'Mapa final'!$AD$9="Mayor"),CONCATENATE("R1C",'Mapa final'!$R$9),"")</f>
        <v/>
      </c>
      <c r="V6" s="156" t="str">
        <f>IF(AND('Mapa final'!$AB$7="Muy Alta",'Mapa final'!$AD$7="Catastrófico"),CONCATENATE("R1C",'Mapa final'!$R$7),"")</f>
        <v/>
      </c>
      <c r="W6" s="157" t="str">
        <f>IF(AND('Mapa final'!$AB$8="Muy Alta",'Mapa final'!$AD$8="Catastrófico"),CONCATENATE("R1C",'Mapa final'!$R$8),"")</f>
        <v/>
      </c>
      <c r="X6" s="158" t="str">
        <f>IF(AND('Mapa final'!$AB$9="Muy Alta",'Mapa final'!$AD$9="Catastrófico"),CONCATENATE("R1C",'Mapa final'!$R$9),"")</f>
        <v/>
      </c>
      <c r="Y6" s="38"/>
      <c r="Z6" s="311" t="s">
        <v>73</v>
      </c>
      <c r="AA6" s="312"/>
      <c r="AB6" s="312"/>
      <c r="AC6" s="312"/>
      <c r="AD6" s="312"/>
      <c r="AE6" s="313"/>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row>
    <row r="7" spans="1:76" ht="15" customHeight="1" x14ac:dyDescent="0.25">
      <c r="A7" s="38"/>
      <c r="B7" s="326"/>
      <c r="C7" s="327"/>
      <c r="D7" s="328"/>
      <c r="E7" s="310"/>
      <c r="F7" s="309"/>
      <c r="G7" s="309"/>
      <c r="H7" s="309"/>
      <c r="I7" s="309"/>
      <c r="J7" s="83" t="str">
        <f>IF(AND('Mapa final'!$AB$10="Muy Alta",'Mapa final'!$AD$10="Leve"),CONCATENATE("R2C",'Mapa final'!$R$10),"")</f>
        <v/>
      </c>
      <c r="K7" s="195" t="e">
        <f>IF(AND('Mapa final'!#REF!="Muy Alta",'Mapa final'!#REF!="Leve"),CONCATENATE("R2C",'Mapa final'!#REF!),"")</f>
        <v>#REF!</v>
      </c>
      <c r="L7" s="84" t="e">
        <f>IF(AND('Mapa final'!#REF!="Muy Alta",'Mapa final'!#REF!="Leve"),CONCATENATE("R2C",'Mapa final'!#REF!),"")</f>
        <v>#REF!</v>
      </c>
      <c r="M7" s="83" t="str">
        <f>IF(AND('Mapa final'!$AB$10="Muy Alta",'Mapa final'!$AD$10="Menor"),CONCATENATE("R2C",'Mapa final'!$R$10),"")</f>
        <v/>
      </c>
      <c r="N7" s="195" t="e">
        <f>IF(AND('Mapa final'!#REF!="Muy Alta",'Mapa final'!#REF!="Menor"),CONCATENATE("R2C",'Mapa final'!#REF!),"")</f>
        <v>#REF!</v>
      </c>
      <c r="O7" s="84" t="e">
        <f>IF(AND('Mapa final'!#REF!="Muy Alta",'Mapa final'!#REF!="Menor"),CONCATENATE("R2C",'Mapa final'!#REF!),"")</f>
        <v>#REF!</v>
      </c>
      <c r="P7" s="83" t="str">
        <f>IF(AND('Mapa final'!$AB$10="Muy Alta",'Mapa final'!$AD$10="Moderado"),CONCATENATE("R2C",'Mapa final'!$R$10),"")</f>
        <v/>
      </c>
      <c r="Q7" s="195" t="e">
        <f>IF(AND('Mapa final'!#REF!="Muy Alta",'Mapa final'!#REF!="Moderado"),CONCATENATE("R2C",'Mapa final'!#REF!),"")</f>
        <v>#REF!</v>
      </c>
      <c r="R7" s="84" t="e">
        <f>IF(AND('Mapa final'!#REF!="Muy Alta",'Mapa final'!#REF!="Moderado"),CONCATENATE("R2C",'Mapa final'!#REF!),"")</f>
        <v>#REF!</v>
      </c>
      <c r="S7" s="83" t="str">
        <f>IF(AND('Mapa final'!$AB$10="Muy Alta",'Mapa final'!$AD$10="Mayor"),CONCATENATE("R2C",'Mapa final'!$R$10),"")</f>
        <v/>
      </c>
      <c r="T7" s="195" t="e">
        <f>IF(AND('Mapa final'!#REF!="Muy Alta",'Mapa final'!#REF!="Mayor"),CONCATENATE("R2C",'Mapa final'!#REF!),"")</f>
        <v>#REF!</v>
      </c>
      <c r="U7" s="84" t="e">
        <f>IF(AND('Mapa final'!#REF!="Muy Alta",'Mapa final'!#REF!="Mayor"),CONCATENATE("R2C",'Mapa final'!#REF!),"")</f>
        <v>#REF!</v>
      </c>
      <c r="V7" s="159" t="str">
        <f>IF(AND('Mapa final'!$AB$10="Muy Alta",'Mapa final'!$AD$10="Catastrófico"),CONCATENATE("R2C",'Mapa final'!$R$10),"")</f>
        <v/>
      </c>
      <c r="W7" s="194" t="e">
        <f>IF(AND('Mapa final'!#REF!="Muy Alta",'Mapa final'!#REF!="Catastrófico"),CONCATENATE("R2C",'Mapa final'!#REF!),"")</f>
        <v>#REF!</v>
      </c>
      <c r="X7" s="160" t="e">
        <f>IF(AND('Mapa final'!#REF!="Muy Alta",'Mapa final'!#REF!="Catastrófico"),CONCATENATE("R2C",'Mapa final'!#REF!),"")</f>
        <v>#REF!</v>
      </c>
      <c r="Y7" s="38"/>
      <c r="Z7" s="314"/>
      <c r="AA7" s="315"/>
      <c r="AB7" s="315"/>
      <c r="AC7" s="315"/>
      <c r="AD7" s="315"/>
      <c r="AE7" s="316"/>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row>
    <row r="8" spans="1:76" ht="15" customHeight="1" x14ac:dyDescent="0.25">
      <c r="A8" s="38"/>
      <c r="B8" s="326"/>
      <c r="C8" s="327"/>
      <c r="D8" s="328"/>
      <c r="E8" s="310"/>
      <c r="F8" s="309"/>
      <c r="G8" s="309"/>
      <c r="H8" s="309"/>
      <c r="I8" s="309"/>
      <c r="J8" s="83" t="str">
        <f>IF(AND('Mapa final'!$AB$11="Muy Alta",'Mapa final'!$AD$11="Leve"),CONCATENATE("R3C",'Mapa final'!$R$11),"")</f>
        <v/>
      </c>
      <c r="K8" s="195" t="str">
        <f>IF(AND('Mapa final'!$AB$12="Muy Alta",'Mapa final'!$AD$12="Leve"),CONCATENATE("R3C",'Mapa final'!$R$12),"")</f>
        <v/>
      </c>
      <c r="L8" s="84" t="str">
        <f>IF(AND('Mapa final'!$AB$13="Muy Alta",'Mapa final'!$AD$13="Leve"),CONCATENATE("R3C",'Mapa final'!$R$13),"")</f>
        <v/>
      </c>
      <c r="M8" s="83" t="str">
        <f>IF(AND('Mapa final'!$AB$11="Muy Alta",'Mapa final'!$AD$11="Menor"),CONCATENATE("R3C",'Mapa final'!$R$11),"")</f>
        <v/>
      </c>
      <c r="N8" s="195" t="str">
        <f>IF(AND('Mapa final'!$AB$12="Muy Alta",'Mapa final'!$AD$12="Menor"),CONCATENATE("R3C",'Mapa final'!$R$12),"")</f>
        <v/>
      </c>
      <c r="O8" s="84" t="str">
        <f>IF(AND('Mapa final'!$AB$13="Muy Alta",'Mapa final'!$AD$13="Menor"),CONCATENATE("R3C",'Mapa final'!$R$13),"")</f>
        <v/>
      </c>
      <c r="P8" s="83" t="str">
        <f>IF(AND('Mapa final'!$AB$11="Muy Alta",'Mapa final'!$AD$11="Moderado"),CONCATENATE("R3C",'Mapa final'!$R$11),"")</f>
        <v/>
      </c>
      <c r="Q8" s="195" t="str">
        <f>IF(AND('Mapa final'!$AB$12="Muy Alta",'Mapa final'!$AD$12="Moderado"),CONCATENATE("R3C",'Mapa final'!$R$12),"")</f>
        <v/>
      </c>
      <c r="R8" s="84" t="str">
        <f>IF(AND('Mapa final'!$AB$13="Muy Alta",'Mapa final'!$AD$13="Moderado"),CONCATENATE("R3C",'Mapa final'!$R$13),"")</f>
        <v/>
      </c>
      <c r="S8" s="83" t="str">
        <f>IF(AND('Mapa final'!$AB$11="Muy Alta",'Mapa final'!$AD$11="Mayor"),CONCATENATE("R3C",'Mapa final'!$R$11),"")</f>
        <v/>
      </c>
      <c r="T8" s="195" t="str">
        <f>IF(AND('Mapa final'!$AB$12="Muy Alta",'Mapa final'!$AD$12="Mayor"),CONCATENATE("R3C",'Mapa final'!$R$12),"")</f>
        <v/>
      </c>
      <c r="U8" s="84" t="str">
        <f>IF(AND('Mapa final'!$AB$13="Muy Alta",'Mapa final'!$AD$13="Mayor"),CONCATENATE("R3C",'Mapa final'!$R$13),"")</f>
        <v/>
      </c>
      <c r="V8" s="159" t="str">
        <f>IF(AND('Mapa final'!$AB$11="Muy Alta",'Mapa final'!$AD$11="Catastrófico"),CONCATENATE("R3C",'Mapa final'!$R$11),"")</f>
        <v/>
      </c>
      <c r="W8" s="194" t="str">
        <f>IF(AND('Mapa final'!$AB$12="Muy Alta",'Mapa final'!$AD$12="Catastrófico"),CONCATENATE("R3C",'Mapa final'!$R$12),"")</f>
        <v/>
      </c>
      <c r="X8" s="160" t="str">
        <f>IF(AND('Mapa final'!$AB$13="Muy Alta",'Mapa final'!$AD$13="Catastrófico"),CONCATENATE("R3C",'Mapa final'!$R$13),"")</f>
        <v/>
      </c>
      <c r="Y8" s="38"/>
      <c r="Z8" s="314"/>
      <c r="AA8" s="315"/>
      <c r="AB8" s="315"/>
      <c r="AC8" s="315"/>
      <c r="AD8" s="315"/>
      <c r="AE8" s="316"/>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row>
    <row r="9" spans="1:76" ht="15" customHeight="1" x14ac:dyDescent="0.25">
      <c r="A9" s="38"/>
      <c r="B9" s="326"/>
      <c r="C9" s="327"/>
      <c r="D9" s="328"/>
      <c r="E9" s="310"/>
      <c r="F9" s="309"/>
      <c r="G9" s="309"/>
      <c r="H9" s="309"/>
      <c r="I9" s="309"/>
      <c r="J9" s="83" t="str">
        <f>IF(AND('Mapa final'!$AB$14="Muy Alta",'Mapa final'!$AD$14="Leve"),CONCATENATE("R4C",'Mapa final'!$R$14),"")</f>
        <v/>
      </c>
      <c r="K9" s="195" t="str">
        <f>IF(AND('Mapa final'!$AB$15="Muy Alta",'Mapa final'!$AD$15="Leve"),CONCATENATE("R4C",'Mapa final'!$R$15),"")</f>
        <v/>
      </c>
      <c r="L9" s="84" t="str">
        <f>IF(AND('Mapa final'!$AB$16="Muy Alta",'Mapa final'!$AD$16="Leve"),CONCATENATE("R4C",'Mapa final'!$R$16),"")</f>
        <v/>
      </c>
      <c r="M9" s="83" t="str">
        <f>IF(AND('Mapa final'!$AB$14="Muy Alta",'Mapa final'!$AD$14="Menor"),CONCATENATE("R4C",'Mapa final'!$R$14),"")</f>
        <v/>
      </c>
      <c r="N9" s="195" t="str">
        <f>IF(AND('Mapa final'!$AB$15="Muy Alta",'Mapa final'!$AD$15="Menor"),CONCATENATE("R4C",'Mapa final'!$R$15),"")</f>
        <v/>
      </c>
      <c r="O9" s="84" t="str">
        <f>IF(AND('Mapa final'!$AB$16="Muy Alta",'Mapa final'!$AD$16="Menor"),CONCATENATE("R4C",'Mapa final'!$R$16),"")</f>
        <v/>
      </c>
      <c r="P9" s="83" t="str">
        <f>IF(AND('Mapa final'!$AB$14="Muy Alta",'Mapa final'!$AD$14="Moderado"),CONCATENATE("R4C",'Mapa final'!$R$14),"")</f>
        <v/>
      </c>
      <c r="Q9" s="195" t="str">
        <f>IF(AND('Mapa final'!$AB$15="Muy Alta",'Mapa final'!$AD$15="Moderado"),CONCATENATE("R4C",'Mapa final'!$R$15),"")</f>
        <v/>
      </c>
      <c r="R9" s="84" t="str">
        <f>IF(AND('Mapa final'!$AB$16="Muy Alta",'Mapa final'!$AD$16="Moderado"),CONCATENATE("R4C",'Mapa final'!$R$16),"")</f>
        <v/>
      </c>
      <c r="S9" s="83" t="str">
        <f>IF(AND('Mapa final'!$AB$14="Muy Alta",'Mapa final'!$AD$14="Mayor"),CONCATENATE("R4C",'Mapa final'!$R$14),"")</f>
        <v/>
      </c>
      <c r="T9" s="195" t="str">
        <f>IF(AND('Mapa final'!$AB$15="Muy Alta",'Mapa final'!$AD$15="Mayor"),CONCATENATE("R4C",'Mapa final'!$R$15),"")</f>
        <v/>
      </c>
      <c r="U9" s="84" t="str">
        <f>IF(AND('Mapa final'!$AB$16="Muy Alta",'Mapa final'!$AD$16="Mayor"),CONCATENATE("R4C",'Mapa final'!$R$16),"")</f>
        <v/>
      </c>
      <c r="V9" s="159" t="str">
        <f>IF(AND('Mapa final'!$AB$14="Muy Alta",'Mapa final'!$AD$14="Catastrófico"),CONCATENATE("R4C",'Mapa final'!$R$14),"")</f>
        <v/>
      </c>
      <c r="W9" s="194" t="str">
        <f>IF(AND('Mapa final'!$AB$15="Muy Alta",'Mapa final'!$AD$15="Catastrófico"),CONCATENATE("R4C",'Mapa final'!$R$15),"")</f>
        <v/>
      </c>
      <c r="X9" s="160" t="str">
        <f>IF(AND('Mapa final'!$AB$16="Muy Alta",'Mapa final'!$AD$16="Catastrófico"),CONCATENATE("R4C",'Mapa final'!$R$16),"")</f>
        <v/>
      </c>
      <c r="Y9" s="38"/>
      <c r="Z9" s="314"/>
      <c r="AA9" s="315"/>
      <c r="AB9" s="315"/>
      <c r="AC9" s="315"/>
      <c r="AD9" s="315"/>
      <c r="AE9" s="316"/>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row>
    <row r="10" spans="1:76" ht="15" customHeight="1" x14ac:dyDescent="0.25">
      <c r="A10" s="38"/>
      <c r="B10" s="326"/>
      <c r="C10" s="327"/>
      <c r="D10" s="328"/>
      <c r="E10" s="310"/>
      <c r="F10" s="309"/>
      <c r="G10" s="309"/>
      <c r="H10" s="309"/>
      <c r="I10" s="309"/>
      <c r="J10" s="83" t="str">
        <f>IF(AND('Mapa final'!$AB$17="Muy Alta",'Mapa final'!$AD$17="Leve"),CONCATENATE("R5C",'Mapa final'!$R$17),"")</f>
        <v/>
      </c>
      <c r="K10" s="195" t="str">
        <f>IF(AND('Mapa final'!$AB$18="Muy Alta",'Mapa final'!$AD$18="Leve"),CONCATENATE("R5C",'Mapa final'!$R$18),"")</f>
        <v/>
      </c>
      <c r="L10" s="84" t="str">
        <f>IF(AND('Mapa final'!$AB$19="Muy Alta",'Mapa final'!$AD$19="Leve"),CONCATENATE("R5C",'Mapa final'!$R$19),"")</f>
        <v/>
      </c>
      <c r="M10" s="83" t="str">
        <f>IF(AND('Mapa final'!$AB$17="Muy Alta",'Mapa final'!$AD$17="Menor"),CONCATENATE("R5C",'Mapa final'!$R$17),"")</f>
        <v/>
      </c>
      <c r="N10" s="195" t="str">
        <f>IF(AND('Mapa final'!$AB$18="Muy Alta",'Mapa final'!$AD$18="Menor"),CONCATENATE("R5C",'Mapa final'!$R$18),"")</f>
        <v/>
      </c>
      <c r="O10" s="84" t="str">
        <f>IF(AND('Mapa final'!$AB$19="Muy Alta",'Mapa final'!$AD$19="Menor"),CONCATENATE("R5C",'Mapa final'!$R$19),"")</f>
        <v/>
      </c>
      <c r="P10" s="83" t="str">
        <f>IF(AND('Mapa final'!$AB$17="Muy Alta",'Mapa final'!$AD$17="Moderado"),CONCATENATE("R5C",'Mapa final'!$R$17),"")</f>
        <v/>
      </c>
      <c r="Q10" s="195" t="str">
        <f>IF(AND('Mapa final'!$AB$18="Muy Alta",'Mapa final'!$AD$18="Moderado"),CONCATENATE("R5C",'Mapa final'!$R$18),"")</f>
        <v/>
      </c>
      <c r="R10" s="84" t="str">
        <f>IF(AND('Mapa final'!$AB$19="Muy Alta",'Mapa final'!$AD$19="Moderado"),CONCATENATE("R5C",'Mapa final'!$R$19),"")</f>
        <v/>
      </c>
      <c r="S10" s="83" t="str">
        <f>IF(AND('Mapa final'!$AB$17="Muy Alta",'Mapa final'!$AD$17="Mayor"),CONCATENATE("R5C",'Mapa final'!$R$17),"")</f>
        <v/>
      </c>
      <c r="T10" s="195" t="str">
        <f>IF(AND('Mapa final'!$AB$18="Muy Alta",'Mapa final'!$AD$18="Mayor"),CONCATENATE("R5C",'Mapa final'!$R$18),"")</f>
        <v/>
      </c>
      <c r="U10" s="84" t="str">
        <f>IF(AND('Mapa final'!$AB$19="Muy Alta",'Mapa final'!$AD$19="Mayor"),CONCATENATE("R5C",'Mapa final'!$R$19),"")</f>
        <v/>
      </c>
      <c r="V10" s="159" t="str">
        <f>IF(AND('Mapa final'!$AB$17="Muy Alta",'Mapa final'!$AD$17="Catastrófico"),CONCATENATE("R5C",'Mapa final'!$R$17),"")</f>
        <v/>
      </c>
      <c r="W10" s="194" t="str">
        <f>IF(AND('Mapa final'!$AB$18="Muy Alta",'Mapa final'!$AD$18="Catastrófico"),CONCATENATE("R5C",'Mapa final'!$R$18),"")</f>
        <v/>
      </c>
      <c r="X10" s="160" t="str">
        <f>IF(AND('Mapa final'!$AB$19="Muy Alta",'Mapa final'!$AD$19="Catastrófico"),CONCATENATE("R5C",'Mapa final'!$R$19),"")</f>
        <v/>
      </c>
      <c r="Y10" s="38"/>
      <c r="Z10" s="314"/>
      <c r="AA10" s="315"/>
      <c r="AB10" s="315"/>
      <c r="AC10" s="315"/>
      <c r="AD10" s="315"/>
      <c r="AE10" s="316"/>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row>
    <row r="11" spans="1:76" ht="15" customHeight="1" x14ac:dyDescent="0.25">
      <c r="A11" s="38"/>
      <c r="B11" s="326"/>
      <c r="C11" s="327"/>
      <c r="D11" s="328"/>
      <c r="E11" s="310"/>
      <c r="F11" s="309"/>
      <c r="G11" s="309"/>
      <c r="H11" s="309"/>
      <c r="I11" s="309"/>
      <c r="J11" s="83" t="str">
        <f>IF(AND('Mapa final'!$AB$20="Muy Alta",'Mapa final'!$AD$20="Leve"),CONCATENATE("R6C",'Mapa final'!$R$20),"")</f>
        <v/>
      </c>
      <c r="K11" s="195" t="str">
        <f>IF(AND('Mapa final'!$AB$21="Muy Alta",'Mapa final'!$AD$21="Leve"),CONCATENATE("R6C",'Mapa final'!$R$21),"")</f>
        <v/>
      </c>
      <c r="L11" s="84" t="str">
        <f>IF(AND('Mapa final'!$AB$22="Muy Alta",'Mapa final'!$AD$22="Leve"),CONCATENATE("R6C",'Mapa final'!$R$22),"")</f>
        <v/>
      </c>
      <c r="M11" s="83" t="str">
        <f>IF(AND('Mapa final'!$AB$20="Muy Alta",'Mapa final'!$AD$20="Menor"),CONCATENATE("R6C",'Mapa final'!$R$20),"")</f>
        <v/>
      </c>
      <c r="N11" s="195" t="str">
        <f>IF(AND('Mapa final'!$AB$21="Muy Alta",'Mapa final'!$AD$21="Menor"),CONCATENATE("R6C",'Mapa final'!$R$21),"")</f>
        <v/>
      </c>
      <c r="O11" s="84" t="str">
        <f>IF(AND('Mapa final'!$AB$22="Muy Alta",'Mapa final'!$AD$22="Menor"),CONCATENATE("R6C",'Mapa final'!$R$22),"")</f>
        <v/>
      </c>
      <c r="P11" s="83" t="str">
        <f>IF(AND('Mapa final'!$AB$20="Muy Alta",'Mapa final'!$AD$20="Moderado"),CONCATENATE("R6C",'Mapa final'!$R$20),"")</f>
        <v/>
      </c>
      <c r="Q11" s="195" t="str">
        <f>IF(AND('Mapa final'!$AB$21="Muy Alta",'Mapa final'!$AD$21="Moderado"),CONCATENATE("R6C",'Mapa final'!$R$21),"")</f>
        <v/>
      </c>
      <c r="R11" s="84" t="str">
        <f>IF(AND('Mapa final'!$AB$22="Muy Alta",'Mapa final'!$AD$22="Moderado"),CONCATENATE("R6C",'Mapa final'!$R$22),"")</f>
        <v/>
      </c>
      <c r="S11" s="83" t="str">
        <f>IF(AND('Mapa final'!$AB$20="Muy Alta",'Mapa final'!$AD$20="Mayor"),CONCATENATE("R6C",'Mapa final'!$R$20),"")</f>
        <v/>
      </c>
      <c r="T11" s="195" t="str">
        <f>IF(AND('Mapa final'!$AB$21="Muy Alta",'Mapa final'!$AD$21="Mayor"),CONCATENATE("R6C",'Mapa final'!$R$21),"")</f>
        <v/>
      </c>
      <c r="U11" s="84" t="str">
        <f>IF(AND('Mapa final'!$AB$22="Muy Alta",'Mapa final'!$AD$22="Mayor"),CONCATENATE("R6C",'Mapa final'!$R$22),"")</f>
        <v/>
      </c>
      <c r="V11" s="159" t="str">
        <f>IF(AND('Mapa final'!$AB$20="Muy Alta",'Mapa final'!$AD$20="Catastrófico"),CONCATENATE("R6C",'Mapa final'!$R$20),"")</f>
        <v/>
      </c>
      <c r="W11" s="194" t="str">
        <f>IF(AND('Mapa final'!$AB$21="Muy Alta",'Mapa final'!$AD$21="Catastrófico"),CONCATENATE("R6C",'Mapa final'!$R$21),"")</f>
        <v/>
      </c>
      <c r="X11" s="160" t="str">
        <f>IF(AND('Mapa final'!$AB$22="Muy Alta",'Mapa final'!$AD$22="Catastrófico"),CONCATENATE("R6C",'Mapa final'!$R$22),"")</f>
        <v/>
      </c>
      <c r="Y11" s="38"/>
      <c r="Z11" s="314"/>
      <c r="AA11" s="315"/>
      <c r="AB11" s="315"/>
      <c r="AC11" s="315"/>
      <c r="AD11" s="315"/>
      <c r="AE11" s="316"/>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row>
    <row r="12" spans="1:76" ht="15" customHeight="1" x14ac:dyDescent="0.25">
      <c r="A12" s="38"/>
      <c r="B12" s="326"/>
      <c r="C12" s="327"/>
      <c r="D12" s="328"/>
      <c r="E12" s="310"/>
      <c r="F12" s="309"/>
      <c r="G12" s="309"/>
      <c r="H12" s="309"/>
      <c r="I12" s="309"/>
      <c r="J12" s="83" t="str">
        <f>IF(AND('Mapa final'!$AB$23="Muy Alta",'Mapa final'!$AD$23="Leve"),CONCATENATE("R7C",'Mapa final'!$R$23),"")</f>
        <v/>
      </c>
      <c r="K12" s="195" t="str">
        <f>IF(AND('Mapa final'!$AB$24="Muy Alta",'Mapa final'!$AD$24="Leve"),CONCATENATE("R7C",'Mapa final'!$R$24),"")</f>
        <v/>
      </c>
      <c r="L12" s="84" t="str">
        <f>IF(AND('Mapa final'!$AB$25="Muy Alta",'Mapa final'!$AD$25="Leve"),CONCATENATE("R7C",'Mapa final'!$R$25),"")</f>
        <v/>
      </c>
      <c r="M12" s="83" t="str">
        <f>IF(AND('Mapa final'!$AB$23="Muy Alta",'Mapa final'!$AD$23="Menor"),CONCATENATE("R7C",'Mapa final'!$R$23),"")</f>
        <v/>
      </c>
      <c r="N12" s="195" t="str">
        <f>IF(AND('Mapa final'!$AB$24="Muy Alta",'Mapa final'!$AD$24="Menor"),CONCATENATE("R7C",'Mapa final'!$R$24),"")</f>
        <v/>
      </c>
      <c r="O12" s="84" t="str">
        <f>IF(AND('Mapa final'!$AB$25="Muy Alta",'Mapa final'!$AD$25="Menor"),CONCATENATE("R7C",'Mapa final'!$R$25),"")</f>
        <v/>
      </c>
      <c r="P12" s="83" t="str">
        <f>IF(AND('Mapa final'!$AB$23="Muy Alta",'Mapa final'!$AD$23="Moderado"),CONCATENATE("R7C",'Mapa final'!$R$23),"")</f>
        <v/>
      </c>
      <c r="Q12" s="195" t="str">
        <f>IF(AND('Mapa final'!$AB$24="Muy Alta",'Mapa final'!$AD$24="Moderado"),CONCATENATE("R7C",'Mapa final'!$R$24),"")</f>
        <v/>
      </c>
      <c r="R12" s="84" t="str">
        <f>IF(AND('Mapa final'!$AB$25="Muy Alta",'Mapa final'!$AD$25="Moderado"),CONCATENATE("R7C",'Mapa final'!$R$25),"")</f>
        <v/>
      </c>
      <c r="S12" s="83" t="str">
        <f>IF(AND('Mapa final'!$AB$23="Muy Alta",'Mapa final'!$AD$23="Mayor"),CONCATENATE("R7C",'Mapa final'!$R$23),"")</f>
        <v/>
      </c>
      <c r="T12" s="195" t="str">
        <f>IF(AND('Mapa final'!$AB$24="Muy Alta",'Mapa final'!$AD$24="Mayor"),CONCATENATE("R7C",'Mapa final'!$R$24),"")</f>
        <v/>
      </c>
      <c r="U12" s="84" t="str">
        <f>IF(AND('Mapa final'!$AB$25="Muy Alta",'Mapa final'!$AD$25="Mayor"),CONCATENATE("R7C",'Mapa final'!$R$25),"")</f>
        <v/>
      </c>
      <c r="V12" s="159" t="str">
        <f>IF(AND('Mapa final'!$AB$23="Muy Alta",'Mapa final'!$AD$23="Catastrófico"),CONCATENATE("R7C",'Mapa final'!$R$23),"")</f>
        <v/>
      </c>
      <c r="W12" s="194" t="str">
        <f>IF(AND('Mapa final'!$AB$24="Muy Alta",'Mapa final'!$AD$24="Catastrófico"),CONCATENATE("R7C",'Mapa final'!$R$24),"")</f>
        <v/>
      </c>
      <c r="X12" s="160" t="str">
        <f>IF(AND('Mapa final'!$AB$25="Muy Alta",'Mapa final'!$AD$25="Catastrófico"),CONCATENATE("R7C",'Mapa final'!$R$25),"")</f>
        <v/>
      </c>
      <c r="Y12" s="38"/>
      <c r="Z12" s="314"/>
      <c r="AA12" s="315"/>
      <c r="AB12" s="315"/>
      <c r="AC12" s="315"/>
      <c r="AD12" s="315"/>
      <c r="AE12" s="316"/>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row>
    <row r="13" spans="1:76" ht="15" customHeight="1" x14ac:dyDescent="0.25">
      <c r="A13" s="38"/>
      <c r="B13" s="326"/>
      <c r="C13" s="327"/>
      <c r="D13" s="328"/>
      <c r="E13" s="310"/>
      <c r="F13" s="309"/>
      <c r="G13" s="309"/>
      <c r="H13" s="309"/>
      <c r="I13" s="309"/>
      <c r="J13" s="83" t="str">
        <f>IF(AND('Mapa final'!$AB$26="Muy Alta",'Mapa final'!$AD$26="Leve"),CONCATENATE("R8C",'Mapa final'!$R$26),"")</f>
        <v/>
      </c>
      <c r="K13" s="195" t="str">
        <f>IF(AND('Mapa final'!$AB$27="Muy Alta",'Mapa final'!$AD$27="Leve"),CONCATENATE("R8C",'Mapa final'!$R$27),"")</f>
        <v/>
      </c>
      <c r="L13" s="84" t="str">
        <f>IF(AND('Mapa final'!$AB$28="Muy Alta",'Mapa final'!$AD$28="Leve"),CONCATENATE("R8C",'Mapa final'!$R$28),"")</f>
        <v/>
      </c>
      <c r="M13" s="83" t="str">
        <f>IF(AND('Mapa final'!$AB$26="Muy Alta",'Mapa final'!$AD$26="Menor"),CONCATENATE("R8C",'Mapa final'!$R$26),"")</f>
        <v/>
      </c>
      <c r="N13" s="195" t="str">
        <f>IF(AND('Mapa final'!$AB$27="Muy Alta",'Mapa final'!$AD$27="Menor"),CONCATENATE("R8C",'Mapa final'!$R$27),"")</f>
        <v/>
      </c>
      <c r="O13" s="84" t="str">
        <f>IF(AND('Mapa final'!$AB$28="Muy Alta",'Mapa final'!$AD$28="Menor"),CONCATENATE("R8C",'Mapa final'!$R$28),"")</f>
        <v/>
      </c>
      <c r="P13" s="83" t="str">
        <f>IF(AND('Mapa final'!$AB$26="Muy Alta",'Mapa final'!$AD$26="Moderado"),CONCATENATE("R8C",'Mapa final'!$R$26),"")</f>
        <v/>
      </c>
      <c r="Q13" s="195" t="str">
        <f>IF(AND('Mapa final'!$AB$27="Muy Alta",'Mapa final'!$AD$27="Moderado"),CONCATENATE("R8C",'Mapa final'!$R$27),"")</f>
        <v/>
      </c>
      <c r="R13" s="84" t="str">
        <f>IF(AND('Mapa final'!$AB$28="Muy Alta",'Mapa final'!$AD$28="Moderado"),CONCATENATE("R8C",'Mapa final'!$R$28),"")</f>
        <v/>
      </c>
      <c r="S13" s="83" t="str">
        <f>IF(AND('Mapa final'!$AB$26="Muy Alta",'Mapa final'!$AD$26="Mayor"),CONCATENATE("R8C",'Mapa final'!$R$26),"")</f>
        <v/>
      </c>
      <c r="T13" s="195" t="str">
        <f>IF(AND('Mapa final'!$AB$27="Muy Alta",'Mapa final'!$AD$27="Mayor"),CONCATENATE("R8C",'Mapa final'!$R$27),"")</f>
        <v/>
      </c>
      <c r="U13" s="84" t="str">
        <f>IF(AND('Mapa final'!$AB$28="Muy Alta",'Mapa final'!$AD$28="Mayor"),CONCATENATE("R8C",'Mapa final'!$R$28),"")</f>
        <v/>
      </c>
      <c r="V13" s="159" t="str">
        <f>IF(AND('Mapa final'!$AB$26="Muy Alta",'Mapa final'!$AD$26="Catastrófico"),CONCATENATE("R8C",'Mapa final'!$R$26),"")</f>
        <v/>
      </c>
      <c r="W13" s="194" t="str">
        <f>IF(AND('Mapa final'!$AB$27="Muy Alta",'Mapa final'!$AD$27="Catastrófico"),CONCATENATE("R8C",'Mapa final'!$R$27),"")</f>
        <v/>
      </c>
      <c r="X13" s="160" t="str">
        <f>IF(AND('Mapa final'!$AB$28="Muy Alta",'Mapa final'!$AD$28="Catastrófico"),CONCATENATE("R8C",'Mapa final'!$R$28),"")</f>
        <v/>
      </c>
      <c r="Y13" s="38"/>
      <c r="Z13" s="314"/>
      <c r="AA13" s="315"/>
      <c r="AB13" s="315"/>
      <c r="AC13" s="315"/>
      <c r="AD13" s="315"/>
      <c r="AE13" s="316"/>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row>
    <row r="14" spans="1:76" ht="15" customHeight="1" x14ac:dyDescent="0.25">
      <c r="A14" s="38"/>
      <c r="B14" s="326"/>
      <c r="C14" s="327"/>
      <c r="D14" s="328"/>
      <c r="E14" s="310"/>
      <c r="F14" s="309"/>
      <c r="G14" s="309"/>
      <c r="H14" s="309"/>
      <c r="I14" s="309"/>
      <c r="J14" s="83" t="str">
        <f>IF(AND('Mapa final'!$AB$29="Muy Alta",'Mapa final'!$AD$29="Leve"),CONCATENATE("R9C",'Mapa final'!$R$29),"")</f>
        <v/>
      </c>
      <c r="K14" s="195" t="str">
        <f>IF(AND('Mapa final'!$AB$30="Muy Alta",'Mapa final'!$AD$30="Leve"),CONCATENATE("R9C",'Mapa final'!$R$30),"")</f>
        <v/>
      </c>
      <c r="L14" s="84" t="str">
        <f>IF(AND('Mapa final'!$AB$31="Muy Alta",'Mapa final'!$AD$31="Leve"),CONCATENATE("R9C",'Mapa final'!$R$31),"")</f>
        <v/>
      </c>
      <c r="M14" s="83" t="str">
        <f>IF(AND('Mapa final'!$AB$29="Muy Alta",'Mapa final'!$AD$29="Menor"),CONCATENATE("R9C",'Mapa final'!$R$29),"")</f>
        <v/>
      </c>
      <c r="N14" s="195" t="str">
        <f>IF(AND('Mapa final'!$AB$30="Muy Alta",'Mapa final'!$AD$30="Menor"),CONCATENATE("R9C",'Mapa final'!$R$30),"")</f>
        <v/>
      </c>
      <c r="O14" s="84" t="str">
        <f>IF(AND('Mapa final'!$AB$31="Muy Alta",'Mapa final'!$AD$31="Menor"),CONCATENATE("R9C",'Mapa final'!$R$31),"")</f>
        <v/>
      </c>
      <c r="P14" s="83" t="str">
        <f>IF(AND('Mapa final'!$AB$29="Muy Alta",'Mapa final'!$AD$29="Moderado"),CONCATENATE("R9C",'Mapa final'!$R$29),"")</f>
        <v/>
      </c>
      <c r="Q14" s="195" t="str">
        <f>IF(AND('Mapa final'!$AB$30="Muy Alta",'Mapa final'!$AD$30="Moderado"),CONCATENATE("R9C",'Mapa final'!$R$30),"")</f>
        <v/>
      </c>
      <c r="R14" s="84" t="str">
        <f>IF(AND('Mapa final'!$AB$31="Muy Alta",'Mapa final'!$AD$31="Moderado"),CONCATENATE("R9C",'Mapa final'!$R$31),"")</f>
        <v/>
      </c>
      <c r="S14" s="83" t="str">
        <f>IF(AND('Mapa final'!$AB$29="Muy Alta",'Mapa final'!$AD$29="Mayor"),CONCATENATE("R9C",'Mapa final'!$R$29),"")</f>
        <v/>
      </c>
      <c r="T14" s="195" t="str">
        <f>IF(AND('Mapa final'!$AB$30="Muy Alta",'Mapa final'!$AD$30="Mayor"),CONCATENATE("R9C",'Mapa final'!$R$30),"")</f>
        <v/>
      </c>
      <c r="U14" s="84" t="str">
        <f>IF(AND('Mapa final'!$AB$31="Muy Alta",'Mapa final'!$AD$31="Mayor"),CONCATENATE("R9C",'Mapa final'!$R$31),"")</f>
        <v/>
      </c>
      <c r="V14" s="159" t="str">
        <f>IF(AND('Mapa final'!$AB$29="Muy Alta",'Mapa final'!$AD$29="Catastrófico"),CONCATENATE("R9C",'Mapa final'!$R$29),"")</f>
        <v/>
      </c>
      <c r="W14" s="194" t="str">
        <f>IF(AND('Mapa final'!$AB$30="Muy Alta",'Mapa final'!$AD$30="Catastrófico"),CONCATENATE("R9C",'Mapa final'!$R$30),"")</f>
        <v/>
      </c>
      <c r="X14" s="160" t="str">
        <f>IF(AND('Mapa final'!$AB$31="Muy Alta",'Mapa final'!$AD$31="Catastrófico"),CONCATENATE("R9C",'Mapa final'!$R$31),"")</f>
        <v/>
      </c>
      <c r="Y14" s="38"/>
      <c r="Z14" s="314"/>
      <c r="AA14" s="315"/>
      <c r="AB14" s="315"/>
      <c r="AC14" s="315"/>
      <c r="AD14" s="315"/>
      <c r="AE14" s="316"/>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row>
    <row r="15" spans="1:76" ht="15" customHeight="1" x14ac:dyDescent="0.25">
      <c r="A15" s="38"/>
      <c r="B15" s="326"/>
      <c r="C15" s="327"/>
      <c r="D15" s="328"/>
      <c r="E15" s="310"/>
      <c r="F15" s="309"/>
      <c r="G15" s="309"/>
      <c r="H15" s="309"/>
      <c r="I15" s="309"/>
      <c r="J15" s="83" t="str">
        <f>IF(AND('Mapa final'!$AB$32="Muy Alta",'Mapa final'!$AD$32="Leve"),CONCATENATE("R10C",'Mapa final'!$R$32),"")</f>
        <v/>
      </c>
      <c r="K15" s="195" t="str">
        <f>IF(AND('Mapa final'!$AB$33="Muy Alta",'Mapa final'!$AD$33="Leve"),CONCATENATE("R10C",'Mapa final'!$R$33),"")</f>
        <v/>
      </c>
      <c r="L15" s="84" t="str">
        <f>IF(AND('Mapa final'!$AB$34="Muy Alta",'Mapa final'!$AD$34="Leve"),CONCATENATE("R10C",'Mapa final'!$R$34),"")</f>
        <v/>
      </c>
      <c r="M15" s="83" t="str">
        <f>IF(AND('Mapa final'!$AB$32="Muy Alta",'Mapa final'!$AD$32="Menor"),CONCATENATE("R10C",'Mapa final'!$R$32),"")</f>
        <v/>
      </c>
      <c r="N15" s="195" t="str">
        <f>IF(AND('Mapa final'!$AB$33="Muy Alta",'Mapa final'!$AD$33="Menor"),CONCATENATE("R10C",'Mapa final'!$R$33),"")</f>
        <v/>
      </c>
      <c r="O15" s="84" t="str">
        <f>IF(AND('Mapa final'!$AB$34="Muy Alta",'Mapa final'!$AD$34="Menor"),CONCATENATE("R10C",'Mapa final'!$R$34),"")</f>
        <v/>
      </c>
      <c r="P15" s="83" t="str">
        <f>IF(AND('Mapa final'!$AB$32="Muy Alta",'Mapa final'!$AD$32="Moderado"),CONCATENATE("R10C",'Mapa final'!$R$32),"")</f>
        <v/>
      </c>
      <c r="Q15" s="195" t="str">
        <f>IF(AND('Mapa final'!$AB$33="Muy Alta",'Mapa final'!$AD$33="Moderado"),CONCATENATE("R10C",'Mapa final'!$R$33),"")</f>
        <v/>
      </c>
      <c r="R15" s="84" t="str">
        <f>IF(AND('Mapa final'!$AB$34="Muy Alta",'Mapa final'!$AD$34="Moderado"),CONCATENATE("R10C",'Mapa final'!$R$34),"")</f>
        <v/>
      </c>
      <c r="S15" s="83" t="str">
        <f>IF(AND('Mapa final'!$AB$32="Muy Alta",'Mapa final'!$AD$32="Mayor"),CONCATENATE("R10C",'Mapa final'!$R$32),"")</f>
        <v/>
      </c>
      <c r="T15" s="195" t="str">
        <f>IF(AND('Mapa final'!$AB$33="Muy Alta",'Mapa final'!$AD$33="Mayor"),CONCATENATE("R10C",'Mapa final'!$R$33),"")</f>
        <v/>
      </c>
      <c r="U15" s="84" t="str">
        <f>IF(AND('Mapa final'!$AB$34="Muy Alta",'Mapa final'!$AD$34="Mayor"),CONCATENATE("R10C",'Mapa final'!$R$34),"")</f>
        <v/>
      </c>
      <c r="V15" s="159" t="str">
        <f>IF(AND('Mapa final'!$AB$32="Muy Alta",'Mapa final'!$AD$32="Catastrófico"),CONCATENATE("R10C",'Mapa final'!$R$32),"")</f>
        <v/>
      </c>
      <c r="W15" s="194" t="str">
        <f>IF(AND('Mapa final'!$AB$33="Muy Alta",'Mapa final'!$AD$33="Catastrófico"),CONCATENATE("R10C",'Mapa final'!$R$33),"")</f>
        <v/>
      </c>
      <c r="X15" s="160" t="str">
        <f>IF(AND('Mapa final'!$AB$34="Muy Alta",'Mapa final'!$AD$34="Catastrófico"),CONCATENATE("R10C",'Mapa final'!$R$34),"")</f>
        <v/>
      </c>
      <c r="Y15" s="38"/>
      <c r="Z15" s="314"/>
      <c r="AA15" s="315"/>
      <c r="AB15" s="315"/>
      <c r="AC15" s="315"/>
      <c r="AD15" s="315"/>
      <c r="AE15" s="316"/>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row>
    <row r="16" spans="1:76" ht="15" customHeight="1" x14ac:dyDescent="0.25">
      <c r="A16" s="38"/>
      <c r="B16" s="326"/>
      <c r="C16" s="327"/>
      <c r="D16" s="328"/>
      <c r="E16" s="310"/>
      <c r="F16" s="309"/>
      <c r="G16" s="309"/>
      <c r="H16" s="309"/>
      <c r="I16" s="309"/>
      <c r="J16" s="83" t="str">
        <f>IF(AND('Mapa final'!$AB$35="Muy Alta",'Mapa final'!$AD$35="Leve"),CONCATENATE("R11C",'Mapa final'!$R$35),"")</f>
        <v/>
      </c>
      <c r="K16" s="195" t="str">
        <f>IF(AND('Mapa final'!$AB$36="Muy Alta",'Mapa final'!$AD$36="Leve"),CONCATENATE("R11C",'Mapa final'!$R$36),"")</f>
        <v/>
      </c>
      <c r="L16" s="84" t="str">
        <f>IF(AND('Mapa final'!$AB$37="Muy Alta",'Mapa final'!$AD$37="Leve"),CONCATENATE("R11C",'Mapa final'!$R$37),"")</f>
        <v/>
      </c>
      <c r="M16" s="83" t="str">
        <f>IF(AND('Mapa final'!$AB$35="Muy Alta",'Mapa final'!$AD$35="Menor"),CONCATENATE("R11C",'Mapa final'!$R$35),"")</f>
        <v/>
      </c>
      <c r="N16" s="195" t="str">
        <f>IF(AND('Mapa final'!$AB$36="Muy Alta",'Mapa final'!$AD$36="Menor"),CONCATENATE("R11C",'Mapa final'!$R$36),"")</f>
        <v/>
      </c>
      <c r="O16" s="84" t="str">
        <f>IF(AND('Mapa final'!$AB$37="Muy Alta",'Mapa final'!$AD$37="Menor"),CONCATENATE("R11C",'Mapa final'!$R$37),"")</f>
        <v/>
      </c>
      <c r="P16" s="83" t="str">
        <f>IF(AND('Mapa final'!$AB$35="Muy Alta",'Mapa final'!$AD$35="Moderado"),CONCATENATE("R11C",'Mapa final'!$R$35),"")</f>
        <v/>
      </c>
      <c r="Q16" s="195" t="str">
        <f>IF(AND('Mapa final'!$AB$36="Muy Alta",'Mapa final'!$AD$36="Moderado"),CONCATENATE("R11C",'Mapa final'!$R$36),"")</f>
        <v/>
      </c>
      <c r="R16" s="84" t="str">
        <f>IF(AND('Mapa final'!$AB$37="Muy Alta",'Mapa final'!$AD$37="Moderado"),CONCATENATE("R11C",'Mapa final'!$R$37),"")</f>
        <v/>
      </c>
      <c r="S16" s="83" t="str">
        <f>IF(AND('Mapa final'!$AB$35="Muy Alta",'Mapa final'!$AD$35="Mayor"),CONCATENATE("R11C",'Mapa final'!$R$35),"")</f>
        <v/>
      </c>
      <c r="T16" s="195" t="str">
        <f>IF(AND('Mapa final'!$AB$36="Muy Alta",'Mapa final'!$AD$36="Mayor"),CONCATENATE("R11C",'Mapa final'!$R$36),"")</f>
        <v/>
      </c>
      <c r="U16" s="84" t="str">
        <f>IF(AND('Mapa final'!$AB$37="Muy Alta",'Mapa final'!$AD$37="Mayor"),CONCATENATE("R11C",'Mapa final'!$R$37),"")</f>
        <v/>
      </c>
      <c r="V16" s="159" t="str">
        <f>IF(AND('Mapa final'!$AB$35="Muy Alta",'Mapa final'!$AD$35="Catastrófico"),CONCATENATE("R11C",'Mapa final'!$R$35),"")</f>
        <v/>
      </c>
      <c r="W16" s="194" t="str">
        <f>IF(AND('Mapa final'!$AB$36="Muy Alta",'Mapa final'!$AD$36="Catastrófico"),CONCATENATE("R11C",'Mapa final'!$R$36),"")</f>
        <v/>
      </c>
      <c r="X16" s="160" t="str">
        <f>IF(AND('Mapa final'!$AB$37="Muy Alta",'Mapa final'!$AD$37="Catastrófico"),CONCATENATE("R11C",'Mapa final'!$R$37),"")</f>
        <v/>
      </c>
      <c r="Y16" s="38"/>
      <c r="Z16" s="314"/>
      <c r="AA16" s="315"/>
      <c r="AB16" s="315"/>
      <c r="AC16" s="315"/>
      <c r="AD16" s="315"/>
      <c r="AE16" s="316"/>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row>
    <row r="17" spans="1:61" ht="15" customHeight="1" x14ac:dyDescent="0.25">
      <c r="A17" s="38"/>
      <c r="B17" s="326"/>
      <c r="C17" s="327"/>
      <c r="D17" s="328"/>
      <c r="E17" s="310"/>
      <c r="F17" s="309"/>
      <c r="G17" s="309"/>
      <c r="H17" s="309"/>
      <c r="I17" s="309"/>
      <c r="J17" s="83" t="str">
        <f>IF(AND('Mapa final'!$AB$38="Muy Alta",'Mapa final'!$AD$38="Leve"),CONCATENATE("R11C",'Mapa final'!$R$38),"")</f>
        <v/>
      </c>
      <c r="K17" s="195" t="str">
        <f>IF(AND('Mapa final'!$AB$39="Muy Alta",'Mapa final'!$AD$39="Leve"),CONCATENATE("R12C",'Mapa final'!$R$39),"")</f>
        <v/>
      </c>
      <c r="L17" s="84" t="str">
        <f>IF(AND('Mapa final'!$AB$40="Muy Alta",'Mapa final'!$AD$40="Leve"),CONCATENATE("R12C",'Mapa final'!$R$40),"")</f>
        <v/>
      </c>
      <c r="M17" s="83" t="str">
        <f>IF(AND('Mapa final'!$AB$38="Muy Alta",'Mapa final'!$AD$38="Menor"),CONCATENATE("R11C",'Mapa final'!$R$38),"")</f>
        <v/>
      </c>
      <c r="N17" s="195" t="str">
        <f>IF(AND('Mapa final'!$AB$39="Muy Alta",'Mapa final'!$AD$39="Menor"),CONCATENATE("R12C",'Mapa final'!$R$39),"")</f>
        <v/>
      </c>
      <c r="O17" s="84" t="str">
        <f>IF(AND('Mapa final'!$AB$40="Muy Alta",'Mapa final'!$AD$40="Menor"),CONCATENATE("R12C",'Mapa final'!$R$40),"")</f>
        <v/>
      </c>
      <c r="P17" s="83" t="str">
        <f>IF(AND('Mapa final'!$AB$38="Muy Alta",'Mapa final'!$AD$38="Moderado"),CONCATENATE("R11C",'Mapa final'!$R$38),"")</f>
        <v/>
      </c>
      <c r="Q17" s="195" t="str">
        <f>IF(AND('Mapa final'!$AB$39="Muy Alta",'Mapa final'!$AD$39="Moderado"),CONCATENATE("R12C",'Mapa final'!$R$39),"")</f>
        <v/>
      </c>
      <c r="R17" s="84" t="str">
        <f>IF(AND('Mapa final'!$AB$40="Muy Alta",'Mapa final'!$AD$40="Moderado"),CONCATENATE("R12C",'Mapa final'!$R$40),"")</f>
        <v/>
      </c>
      <c r="S17" s="83" t="str">
        <f>IF(AND('Mapa final'!$AB$38="Muy Alta",'Mapa final'!$AD$38="Mayor"),CONCATENATE("R11C",'Mapa final'!$R$38),"")</f>
        <v/>
      </c>
      <c r="T17" s="195" t="str">
        <f>IF(AND('Mapa final'!$AB$39="Muy Alta",'Mapa final'!$AD$39="Mayor"),CONCATENATE("R12C",'Mapa final'!$R$39),"")</f>
        <v/>
      </c>
      <c r="U17" s="84" t="str">
        <f>IF(AND('Mapa final'!$AB$40="Muy Alta",'Mapa final'!$AD$40="Mayor"),CONCATENATE("R12C",'Mapa final'!$R$40),"")</f>
        <v/>
      </c>
      <c r="V17" s="159" t="str">
        <f>IF(AND('Mapa final'!$AB$38="Muy Alta",'Mapa final'!$AD$38="Catastrófico"),CONCATENATE("R11C",'Mapa final'!$R$38),"")</f>
        <v/>
      </c>
      <c r="W17" s="194" t="str">
        <f>IF(AND('Mapa final'!$AB$39="Muy Alta",'Mapa final'!$AD$39="Catastrófico"),CONCATENATE("R12C",'Mapa final'!$R$39),"")</f>
        <v/>
      </c>
      <c r="X17" s="160" t="str">
        <f>IF(AND('Mapa final'!$AB$40="Muy Alta",'Mapa final'!$AD$40="Catastrófico"),CONCATENATE("R12C",'Mapa final'!$R$40),"")</f>
        <v/>
      </c>
      <c r="Y17" s="38"/>
      <c r="Z17" s="314"/>
      <c r="AA17" s="315"/>
      <c r="AB17" s="315"/>
      <c r="AC17" s="315"/>
      <c r="AD17" s="315"/>
      <c r="AE17" s="316"/>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row>
    <row r="18" spans="1:61" ht="15" customHeight="1" x14ac:dyDescent="0.25">
      <c r="A18" s="38"/>
      <c r="B18" s="326"/>
      <c r="C18" s="327"/>
      <c r="D18" s="328"/>
      <c r="E18" s="310"/>
      <c r="F18" s="309"/>
      <c r="G18" s="309"/>
      <c r="H18" s="309"/>
      <c r="I18" s="309"/>
      <c r="J18" s="83" t="str">
        <f>IF(AND('Mapa final'!$AB$41="Muy Alta",'Mapa final'!$AD$41="Leve"),CONCATENATE("R12C",'Mapa final'!$R$41),"")</f>
        <v/>
      </c>
      <c r="K18" s="195" t="str">
        <f>IF(AND('Mapa final'!$AB$42="Muy Alta",'Mapa final'!$AD$42="Leve"),CONCATENATE("R13C",'Mapa final'!$R$42),"")</f>
        <v/>
      </c>
      <c r="L18" s="84" t="str">
        <f>IF(AND('Mapa final'!$AB$43="Muy Alta",'Mapa final'!$AD$43="Leve"),CONCATENATE("R13C",'Mapa final'!$R$43),"")</f>
        <v/>
      </c>
      <c r="M18" s="83" t="str">
        <f>IF(AND('Mapa final'!$AB$41="Muy Alta",'Mapa final'!$AD$41="Menor"),CONCATENATE("R12C",'Mapa final'!$R$41),"")</f>
        <v/>
      </c>
      <c r="N18" s="195" t="str">
        <f>IF(AND('Mapa final'!$AB$42="Muy Alta",'Mapa final'!$AD$42="Menor"),CONCATENATE("R13C",'Mapa final'!$R$42),"")</f>
        <v/>
      </c>
      <c r="O18" s="84" t="str">
        <f>IF(AND('Mapa final'!$AB$43="Muy Alta",'Mapa final'!$AD$43="Menor"),CONCATENATE("R13C",'Mapa final'!$R$43),"")</f>
        <v/>
      </c>
      <c r="P18" s="83" t="str">
        <f>IF(AND('Mapa final'!$AB$41="Muy Alta",'Mapa final'!$AD$41="Moderado"),CONCATENATE("R12C",'Mapa final'!$R$41),"")</f>
        <v/>
      </c>
      <c r="Q18" s="195" t="str">
        <f>IF(AND('Mapa final'!$AB$42="Muy Alta",'Mapa final'!$AD$42="Moderado"),CONCATENATE("R13C",'Mapa final'!$R$42),"")</f>
        <v/>
      </c>
      <c r="R18" s="84" t="str">
        <f>IF(AND('Mapa final'!$AB$43="Muy Alta",'Mapa final'!$AD$43="Moderado"),CONCATENATE("R13C",'Mapa final'!$R$43),"")</f>
        <v/>
      </c>
      <c r="S18" s="83" t="str">
        <f>IF(AND('Mapa final'!$AB$41="Muy Alta",'Mapa final'!$AD$41="Mayor"),CONCATENATE("R12C",'Mapa final'!$R$41),"")</f>
        <v/>
      </c>
      <c r="T18" s="195" t="str">
        <f>IF(AND('Mapa final'!$AB$42="Muy Alta",'Mapa final'!$AD$42="Mayor"),CONCATENATE("R13C",'Mapa final'!$R$42),"")</f>
        <v/>
      </c>
      <c r="U18" s="84" t="str">
        <f>IF(AND('Mapa final'!$AB$43="Muy Alta",'Mapa final'!$AD$43="Mayor"),CONCATENATE("R13C",'Mapa final'!$R$43),"")</f>
        <v/>
      </c>
      <c r="V18" s="159" t="str">
        <f>IF(AND('Mapa final'!$AB$41="Muy Alta",'Mapa final'!$AD$41="Catastrófico"),CONCATENATE("R12C",'Mapa final'!$R$41),"")</f>
        <v/>
      </c>
      <c r="W18" s="194" t="str">
        <f>IF(AND('Mapa final'!$AB$42="Muy Alta",'Mapa final'!$AD$42="Catastrófico"),CONCATENATE("R13C",'Mapa final'!$R$42),"")</f>
        <v/>
      </c>
      <c r="X18" s="160" t="str">
        <f>IF(AND('Mapa final'!$AB$43="Muy Alta",'Mapa final'!$AD$43="Catastrófico"),CONCATENATE("R13C",'Mapa final'!$R$43),"")</f>
        <v/>
      </c>
      <c r="Y18" s="38"/>
      <c r="Z18" s="314"/>
      <c r="AA18" s="315"/>
      <c r="AB18" s="315"/>
      <c r="AC18" s="315"/>
      <c r="AD18" s="315"/>
      <c r="AE18" s="316"/>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row>
    <row r="19" spans="1:61" ht="15" customHeight="1" x14ac:dyDescent="0.25">
      <c r="A19" s="38"/>
      <c r="B19" s="326"/>
      <c r="C19" s="327"/>
      <c r="D19" s="328"/>
      <c r="E19" s="310"/>
      <c r="F19" s="309"/>
      <c r="G19" s="309"/>
      <c r="H19" s="309"/>
      <c r="I19" s="309"/>
      <c r="J19" s="83" t="str">
        <f>IF(AND('Mapa final'!$AB$44="Muy Alta",'Mapa final'!$AD$44="Leve"),CONCATENATE("R13C",'Mapa final'!$R$44),"")</f>
        <v/>
      </c>
      <c r="K19" s="195" t="str">
        <f>IF(AND('Mapa final'!$AB$45="Muy Alta",'Mapa final'!$AD$45="Leve"),CONCATENATE("R13C",'Mapa final'!$R$45),"")</f>
        <v/>
      </c>
      <c r="L19" s="84" t="str">
        <f>IF(AND('Mapa final'!$AB$46="Muy Alta",'Mapa final'!$AD$46="Leve"),CONCATENATE("R13C",'Mapa final'!$R$46),"")</f>
        <v/>
      </c>
      <c r="M19" s="83" t="str">
        <f>IF(AND('Mapa final'!$AB$44="Muy Alta",'Mapa final'!$AD$44="Menor"),CONCATENATE("R13C",'Mapa final'!$R$44),"")</f>
        <v/>
      </c>
      <c r="N19" s="195" t="str">
        <f>IF(AND('Mapa final'!$AB$45="Muy Alta",'Mapa final'!$AD$45="Menor"),CONCATENATE("R13C",'Mapa final'!$R$45),"")</f>
        <v/>
      </c>
      <c r="O19" s="84" t="str">
        <f>IF(AND('Mapa final'!$AB$46="Muy Alta",'Mapa final'!$AD$46="Menor"),CONCATENATE("R13C",'Mapa final'!$R$46),"")</f>
        <v/>
      </c>
      <c r="P19" s="83" t="str">
        <f>IF(AND('Mapa final'!$AB$44="Muy Alta",'Mapa final'!$AD$44="Moderado"),CONCATENATE("R13C",'Mapa final'!$R$44),"")</f>
        <v/>
      </c>
      <c r="Q19" s="195" t="str">
        <f>IF(AND('Mapa final'!$AB$45="Muy Alta",'Mapa final'!$AD$45="Moderado"),CONCATENATE("R13C",'Mapa final'!$R$45),"")</f>
        <v/>
      </c>
      <c r="R19" s="84" t="str">
        <f>IF(AND('Mapa final'!$AB$46="Muy Alta",'Mapa final'!$AD$46="Moderado"),CONCATENATE("R13C",'Mapa final'!$R$46),"")</f>
        <v/>
      </c>
      <c r="S19" s="83" t="str">
        <f>IF(AND('Mapa final'!$AB$44="Muy Alta",'Mapa final'!$AD$44="Mayor"),CONCATENATE("R13C",'Mapa final'!$R$44),"")</f>
        <v/>
      </c>
      <c r="T19" s="195" t="str">
        <f>IF(AND('Mapa final'!$AB$45="Muy Alta",'Mapa final'!$AD$45="Mayor"),CONCATENATE("R13C",'Mapa final'!$R$45),"")</f>
        <v/>
      </c>
      <c r="U19" s="84" t="str">
        <f>IF(AND('Mapa final'!$AB$46="Muy Alta",'Mapa final'!$AD$46="Mayor"),CONCATENATE("R13C",'Mapa final'!$R$46),"")</f>
        <v/>
      </c>
      <c r="V19" s="159" t="str">
        <f>IF(AND('Mapa final'!$AB$44="Muy Alta",'Mapa final'!$AD$44="Catastrófico"),CONCATENATE("R13C",'Mapa final'!$R$44),"")</f>
        <v/>
      </c>
      <c r="W19" s="194" t="str">
        <f>IF(AND('Mapa final'!$AB$45="Muy Alta",'Mapa final'!$AD$45="Catastrófico"),CONCATENATE("R13C",'Mapa final'!$R$45),"")</f>
        <v/>
      </c>
      <c r="X19" s="160" t="str">
        <f>IF(AND('Mapa final'!$AB$46="Muy Alta",'Mapa final'!$AD$46="Catastrófico"),CONCATENATE("R13C",'Mapa final'!$R$46),"")</f>
        <v/>
      </c>
      <c r="Y19" s="38"/>
      <c r="Z19" s="314"/>
      <c r="AA19" s="315"/>
      <c r="AB19" s="315"/>
      <c r="AC19" s="315"/>
      <c r="AD19" s="315"/>
      <c r="AE19" s="316"/>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row>
    <row r="20" spans="1:61" ht="15" customHeight="1" x14ac:dyDescent="0.25">
      <c r="A20" s="38"/>
      <c r="B20" s="326"/>
      <c r="C20" s="327"/>
      <c r="D20" s="328"/>
      <c r="E20" s="310"/>
      <c r="F20" s="309"/>
      <c r="G20" s="309"/>
      <c r="H20" s="309"/>
      <c r="I20" s="309"/>
      <c r="J20" s="83" t="str">
        <f>IF(AND('Mapa final'!$AB$47="Muy Alta",'Mapa final'!$AD$47="Leve"),CONCATENATE("R14C",'Mapa final'!$R$47),"")</f>
        <v/>
      </c>
      <c r="K20" s="195" t="str">
        <f>IF(AND('Mapa final'!$AB$48="Muy Alta",'Mapa final'!$AD$48="Leve"),CONCATENATE("R14C",'Mapa final'!$R$48),"")</f>
        <v/>
      </c>
      <c r="L20" s="84" t="str">
        <f>IF(AND('Mapa final'!$AB$49="Muy Alta",'Mapa final'!$AD$49="Leve"),CONCATENATE("R14C",'Mapa final'!$R$49),"")</f>
        <v/>
      </c>
      <c r="M20" s="83" t="str">
        <f>IF(AND('Mapa final'!$AB$47="Muy Alta",'Mapa final'!$AD$47="Menor"),CONCATENATE("R14C",'Mapa final'!$R$47),"")</f>
        <v/>
      </c>
      <c r="N20" s="195" t="str">
        <f>IF(AND('Mapa final'!$AB$48="Muy Alta",'Mapa final'!$AD$48="Menor"),CONCATENATE("R14C",'Mapa final'!$R$48),"")</f>
        <v/>
      </c>
      <c r="O20" s="84" t="str">
        <f>IF(AND('Mapa final'!$AB$49="Muy Alta",'Mapa final'!$AD$49="Menor"),CONCATENATE("R14C",'Mapa final'!$R$49),"")</f>
        <v/>
      </c>
      <c r="P20" s="83" t="str">
        <f>IF(AND('Mapa final'!$AB$47="Muy Alta",'Mapa final'!$AD$47="Moderado"),CONCATENATE("R14C",'Mapa final'!$R$47),"")</f>
        <v/>
      </c>
      <c r="Q20" s="195" t="str">
        <f>IF(AND('Mapa final'!$AB$48="Muy Alta",'Mapa final'!$AD$48="Moderado"),CONCATENATE("R14C",'Mapa final'!$R$48),"")</f>
        <v/>
      </c>
      <c r="R20" s="84" t="str">
        <f>IF(AND('Mapa final'!$AB$49="Muy Alta",'Mapa final'!$AD$49="Moderado"),CONCATENATE("R14C",'Mapa final'!$R$49),"")</f>
        <v/>
      </c>
      <c r="S20" s="83" t="str">
        <f>IF(AND('Mapa final'!$AB$47="Muy Alta",'Mapa final'!$AD$47="Mayor"),CONCATENATE("R14C",'Mapa final'!$R$47),"")</f>
        <v/>
      </c>
      <c r="T20" s="195" t="str">
        <f>IF(AND('Mapa final'!$AB$48="Muy Alta",'Mapa final'!$AD$48="Mayor"),CONCATENATE("R14C",'Mapa final'!$R$48),"")</f>
        <v/>
      </c>
      <c r="U20" s="84" t="str">
        <f>IF(AND('Mapa final'!$AB$49="Muy Alta",'Mapa final'!$AD$49="Mayor"),CONCATENATE("R14C",'Mapa final'!$R$49),"")</f>
        <v/>
      </c>
      <c r="V20" s="159" t="str">
        <f>IF(AND('Mapa final'!$AB$47="Muy Alta",'Mapa final'!$AD$47="Catastrófico"),CONCATENATE("R14C",'Mapa final'!$R$47),"")</f>
        <v/>
      </c>
      <c r="W20" s="194" t="str">
        <f>IF(AND('Mapa final'!$AB$48="Muy Alta",'Mapa final'!$AD$48="Catastrófico"),CONCATENATE("R14C",'Mapa final'!$R$48),"")</f>
        <v/>
      </c>
      <c r="X20" s="160" t="str">
        <f>IF(AND('Mapa final'!$AB$49="Muy Alta",'Mapa final'!$AD$49="Catastrófico"),CONCATENATE("R14C",'Mapa final'!$R$49),"")</f>
        <v/>
      </c>
      <c r="Y20" s="38"/>
      <c r="Z20" s="314"/>
      <c r="AA20" s="315"/>
      <c r="AB20" s="315"/>
      <c r="AC20" s="315"/>
      <c r="AD20" s="315"/>
      <c r="AE20" s="316"/>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row>
    <row r="21" spans="1:61" ht="15" customHeight="1" x14ac:dyDescent="0.25">
      <c r="A21" s="38"/>
      <c r="B21" s="326"/>
      <c r="C21" s="327"/>
      <c r="D21" s="328"/>
      <c r="E21" s="310"/>
      <c r="F21" s="309"/>
      <c r="G21" s="309"/>
      <c r="H21" s="309"/>
      <c r="I21" s="309"/>
      <c r="J21" s="83" t="str">
        <f>IF(AND('Mapa final'!$AB$50="Muy Alta",'Mapa final'!$AD$50="Leve"),CONCATENATE("R15C",'Mapa final'!$R$50),"")</f>
        <v/>
      </c>
      <c r="K21" s="195" t="str">
        <f>IF(AND('Mapa final'!$AB$51="Muy Alta",'Mapa final'!$AD$51="Leve"),CONCATENATE("R15C",'Mapa final'!$R$51),"")</f>
        <v/>
      </c>
      <c r="L21" s="84" t="str">
        <f>IF(AND('Mapa final'!$AB$52="Muy Alta",'Mapa final'!$AD$52="Leve"),CONCATENATE("R15C",'Mapa final'!$R$52),"")</f>
        <v/>
      </c>
      <c r="M21" s="83" t="str">
        <f>IF(AND('Mapa final'!$AB$50="Muy Alta",'Mapa final'!$AD$50="Menor"),CONCATENATE("R15C",'Mapa final'!$R$50),"")</f>
        <v/>
      </c>
      <c r="N21" s="195" t="str">
        <f>IF(AND('Mapa final'!$AB$51="Muy Alta",'Mapa final'!$AD$51="Menor"),CONCATENATE("R15C",'Mapa final'!$R$51),"")</f>
        <v/>
      </c>
      <c r="O21" s="84" t="str">
        <f>IF(AND('Mapa final'!$AB$52="Muy Alta",'Mapa final'!$AD$52="Menor"),CONCATENATE("R15C",'Mapa final'!$R$52),"")</f>
        <v/>
      </c>
      <c r="P21" s="83" t="str">
        <f>IF(AND('Mapa final'!$AB$50="Muy Alta",'Mapa final'!$AD$50="Moderado"),CONCATENATE("R15C",'Mapa final'!$R$50),"")</f>
        <v/>
      </c>
      <c r="Q21" s="195" t="str">
        <f>IF(AND('Mapa final'!$AB$51="Muy Alta",'Mapa final'!$AD$51="Moderado"),CONCATENATE("R15C",'Mapa final'!$R$51),"")</f>
        <v/>
      </c>
      <c r="R21" s="84" t="str">
        <f>IF(AND('Mapa final'!$AB$52="Muy Alta",'Mapa final'!$AD$52="Moderado"),CONCATENATE("R15C",'Mapa final'!$R$52),"")</f>
        <v/>
      </c>
      <c r="S21" s="83" t="str">
        <f>IF(AND('Mapa final'!$AB$50="Muy Alta",'Mapa final'!$AD$50="Mayor"),CONCATENATE("R15C",'Mapa final'!$R$50),"")</f>
        <v/>
      </c>
      <c r="T21" s="195" t="str">
        <f>IF(AND('Mapa final'!$AB$51="Muy Alta",'Mapa final'!$AD$51="Mayor"),CONCATENATE("R15C",'Mapa final'!$R$51),"")</f>
        <v/>
      </c>
      <c r="U21" s="84" t="str">
        <f>IF(AND('Mapa final'!$AB$52="Muy Alta",'Mapa final'!$AD$52="Mayor"),CONCATENATE("R15C",'Mapa final'!$R$52),"")</f>
        <v/>
      </c>
      <c r="V21" s="159" t="str">
        <f>IF(AND('Mapa final'!$AB$50="Muy Alta",'Mapa final'!$AD$50="Catastrófico"),CONCATENATE("R15C",'Mapa final'!$R$50),"")</f>
        <v/>
      </c>
      <c r="W21" s="194" t="str">
        <f>IF(AND('Mapa final'!$AB$51="Muy Alta",'Mapa final'!$AD$51="Catastrófico"),CONCATENATE("R15C",'Mapa final'!$R$51),"")</f>
        <v/>
      </c>
      <c r="X21" s="160" t="str">
        <f>IF(AND('Mapa final'!$AB$52="Muy Alta",'Mapa final'!$AD$52="Catastrófico"),CONCATENATE("R15C",'Mapa final'!$R$52),"")</f>
        <v/>
      </c>
      <c r="Y21" s="38"/>
      <c r="Z21" s="314"/>
      <c r="AA21" s="315"/>
      <c r="AB21" s="315"/>
      <c r="AC21" s="315"/>
      <c r="AD21" s="315"/>
      <c r="AE21" s="316"/>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row>
    <row r="22" spans="1:61" ht="15" customHeight="1" x14ac:dyDescent="0.25">
      <c r="A22" s="38"/>
      <c r="B22" s="326"/>
      <c r="C22" s="327"/>
      <c r="D22" s="328"/>
      <c r="E22" s="310"/>
      <c r="F22" s="309"/>
      <c r="G22" s="309"/>
      <c r="H22" s="309"/>
      <c r="I22" s="309"/>
      <c r="J22" s="83" t="str">
        <f>IF(AND('Mapa final'!$AB$53="Muy Alta",'Mapa final'!$AD$53="Leve"),CONCATENATE("R16C",'Mapa final'!$R$53),"")</f>
        <v/>
      </c>
      <c r="K22" s="195" t="str">
        <f>IF(AND('Mapa final'!$AB$54="Muy Alta",'Mapa final'!$AD$54="Leve"),CONCATENATE("R16C",'Mapa final'!$R$54),"")</f>
        <v/>
      </c>
      <c r="L22" s="84" t="str">
        <f>IF(AND('Mapa final'!$AB$55="Muy Alta",'Mapa final'!$AD$55="Leve"),CONCATENATE("R16C",'Mapa final'!$R$55),"")</f>
        <v/>
      </c>
      <c r="M22" s="83" t="str">
        <f>IF(AND('Mapa final'!$AB$53="Muy Alta",'Mapa final'!$AD$53="Menor"),CONCATENATE("R16C",'Mapa final'!$R$53),"")</f>
        <v/>
      </c>
      <c r="N22" s="195" t="str">
        <f>IF(AND('Mapa final'!$AB$54="Muy Alta",'Mapa final'!$AD$54="Menor"),CONCATENATE("R16C",'Mapa final'!$R$54),"")</f>
        <v/>
      </c>
      <c r="O22" s="84" t="str">
        <f>IF(AND('Mapa final'!$AB$55="Muy Alta",'Mapa final'!$AD$55="Menor"),CONCATENATE("R16C",'Mapa final'!$R$55),"")</f>
        <v/>
      </c>
      <c r="P22" s="83" t="str">
        <f>IF(AND('Mapa final'!$AB$53="Muy Alta",'Mapa final'!$AD$53="Moderado"),CONCATENATE("R16C",'Mapa final'!$R$53),"")</f>
        <v/>
      </c>
      <c r="Q22" s="195" t="str">
        <f>IF(AND('Mapa final'!$AB$54="Muy Alta",'Mapa final'!$AD$54="Moderado"),CONCATENATE("R16C",'Mapa final'!$R$54),"")</f>
        <v/>
      </c>
      <c r="R22" s="84" t="str">
        <f>IF(AND('Mapa final'!$AB$55="Muy Alta",'Mapa final'!$AD$55="Moderado"),CONCATENATE("R16C",'Mapa final'!$R$55),"")</f>
        <v/>
      </c>
      <c r="S22" s="83" t="str">
        <f>IF(AND('Mapa final'!$AB$53="Muy Alta",'Mapa final'!$AD$53="Mayor"),CONCATENATE("R16C",'Mapa final'!$R$53),"")</f>
        <v/>
      </c>
      <c r="T22" s="195" t="str">
        <f>IF(AND('Mapa final'!$AB$54="Muy Alta",'Mapa final'!$AD$54="Mayor"),CONCATENATE("R16C",'Mapa final'!$R$54),"")</f>
        <v/>
      </c>
      <c r="U22" s="84" t="str">
        <f>IF(AND('Mapa final'!$AB$55="Muy Alta",'Mapa final'!$AD$55="Mayor"),CONCATENATE("R16C",'Mapa final'!$R$55),"")</f>
        <v/>
      </c>
      <c r="V22" s="159" t="str">
        <f>IF(AND('Mapa final'!$AB$53="Muy Alta",'Mapa final'!$AD$53="Catastrófico"),CONCATENATE("R16C",'Mapa final'!$R$53),"")</f>
        <v/>
      </c>
      <c r="W22" s="194" t="str">
        <f>IF(AND('Mapa final'!$AB$54="Muy Alta",'Mapa final'!$AD$54="Catastrófico"),CONCATENATE("R16C",'Mapa final'!$R$54),"")</f>
        <v/>
      </c>
      <c r="X22" s="160" t="str">
        <f>IF(AND('Mapa final'!$AB$55="Muy Alta",'Mapa final'!$AD$55="Catastrófico"),CONCATENATE("R16C",'Mapa final'!$R$55),"")</f>
        <v/>
      </c>
      <c r="Y22" s="38"/>
      <c r="Z22" s="314"/>
      <c r="AA22" s="315"/>
      <c r="AB22" s="315"/>
      <c r="AC22" s="315"/>
      <c r="AD22" s="315"/>
      <c r="AE22" s="316"/>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row>
    <row r="23" spans="1:61" ht="15" customHeight="1" x14ac:dyDescent="0.25">
      <c r="A23" s="38"/>
      <c r="B23" s="326"/>
      <c r="C23" s="327"/>
      <c r="D23" s="328"/>
      <c r="E23" s="310"/>
      <c r="F23" s="309"/>
      <c r="G23" s="309"/>
      <c r="H23" s="309"/>
      <c r="I23" s="309"/>
      <c r="J23" s="83" t="str">
        <f>IF(AND('Mapa final'!$AB$56="Muy Alta",'Mapa final'!$AD$56="Leve"),CONCATENATE("R17C",'Mapa final'!$R$56),"")</f>
        <v/>
      </c>
      <c r="K23" s="195" t="str">
        <f>IF(AND('Mapa final'!$AB$57="Muy Alta",'Mapa final'!$AD$57="Leve"),CONCATENATE("R17C",'Mapa final'!$R$57),"")</f>
        <v/>
      </c>
      <c r="L23" s="84" t="str">
        <f>IF(AND('Mapa final'!$AB$58="Muy Alta",'Mapa final'!$AD$58="Leve"),CONCATENATE("R17C",'Mapa final'!$R$58),"")</f>
        <v/>
      </c>
      <c r="M23" s="83" t="str">
        <f>IF(AND('Mapa final'!$AB$56="Muy Alta",'Mapa final'!$AD$56="Menor"),CONCATENATE("R17C",'Mapa final'!$R$56),"")</f>
        <v/>
      </c>
      <c r="N23" s="195" t="str">
        <f>IF(AND('Mapa final'!$AB$57="Muy Alta",'Mapa final'!$AD$57="Menor"),CONCATENATE("R17C",'Mapa final'!$R$57),"")</f>
        <v/>
      </c>
      <c r="O23" s="84" t="str">
        <f>IF(AND('Mapa final'!$AB$58="Muy Alta",'Mapa final'!$AD$58="Menor"),CONCATENATE("R17C",'Mapa final'!$R$58),"")</f>
        <v/>
      </c>
      <c r="P23" s="83" t="str">
        <f>IF(AND('Mapa final'!$AB$56="Muy Alta",'Mapa final'!$AD$56="Moderado"),CONCATENATE("R17C",'Mapa final'!$R$56),"")</f>
        <v/>
      </c>
      <c r="Q23" s="195" t="str">
        <f>IF(AND('Mapa final'!$AB$57="Muy Alta",'Mapa final'!$AD$57="Moderado"),CONCATENATE("R17C",'Mapa final'!$R$57),"")</f>
        <v/>
      </c>
      <c r="R23" s="84" t="str">
        <f>IF(AND('Mapa final'!$AB$58="Muy Alta",'Mapa final'!$AD$58="Moderado"),CONCATENATE("R17C",'Mapa final'!$R$58),"")</f>
        <v/>
      </c>
      <c r="S23" s="83" t="str">
        <f>IF(AND('Mapa final'!$AB$56="Muy Alta",'Mapa final'!$AD$56="Mayor"),CONCATENATE("R17C",'Mapa final'!$R$56),"")</f>
        <v/>
      </c>
      <c r="T23" s="195" t="str">
        <f>IF(AND('Mapa final'!$AB$57="Muy Alta",'Mapa final'!$AD$57="Mayor"),CONCATENATE("R17C",'Mapa final'!$R$57),"")</f>
        <v/>
      </c>
      <c r="U23" s="84" t="str">
        <f>IF(AND('Mapa final'!$AB$58="Muy Alta",'Mapa final'!$AD$58="Mayor"),CONCATENATE("R17C",'Mapa final'!$R$58),"")</f>
        <v/>
      </c>
      <c r="V23" s="159" t="str">
        <f>IF(AND('Mapa final'!$AB$56="Muy Alta",'Mapa final'!$AD$56="Catastrófico"),CONCATENATE("R17C",'Mapa final'!$R$56),"")</f>
        <v/>
      </c>
      <c r="W23" s="194" t="str">
        <f>IF(AND('Mapa final'!$AB$57="Muy Alta",'Mapa final'!$AD$57="Catastrófico"),CONCATENATE("R17C",'Mapa final'!$R$57),"")</f>
        <v/>
      </c>
      <c r="X23" s="160" t="str">
        <f>IF(AND('Mapa final'!$AB$58="Muy Alta",'Mapa final'!$AD$58="Catastrófico"),CONCATENATE("R17C",'Mapa final'!$R$58),"")</f>
        <v/>
      </c>
      <c r="Y23" s="38"/>
      <c r="Z23" s="314"/>
      <c r="AA23" s="315"/>
      <c r="AB23" s="315"/>
      <c r="AC23" s="315"/>
      <c r="AD23" s="315"/>
      <c r="AE23" s="316"/>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row>
    <row r="24" spans="1:61" ht="15" customHeight="1" x14ac:dyDescent="0.25">
      <c r="A24" s="38"/>
      <c r="B24" s="326"/>
      <c r="C24" s="327"/>
      <c r="D24" s="328"/>
      <c r="E24" s="310"/>
      <c r="F24" s="309"/>
      <c r="G24" s="309"/>
      <c r="H24" s="309"/>
      <c r="I24" s="309"/>
      <c r="J24" s="83" t="str">
        <f>IF(AND('Mapa final'!$AB$59="Muy Alta",'Mapa final'!$AD$59="Leve"),CONCATENATE("R18C",'Mapa final'!$R$59),"")</f>
        <v/>
      </c>
      <c r="K24" s="195" t="str">
        <f>IF(AND('Mapa final'!$AB$60="Muy Alta",'Mapa final'!$AD$60="Leve"),CONCATENATE("R18C",'Mapa final'!$R$60),"")</f>
        <v/>
      </c>
      <c r="L24" s="84" t="str">
        <f>IF(AND('Mapa final'!$AB$61="Muy Alta",'Mapa final'!$AD$61="Leve"),CONCATENATE("R18C",'Mapa final'!$R$61),"")</f>
        <v/>
      </c>
      <c r="M24" s="83" t="str">
        <f>IF(AND('Mapa final'!$AB$59="Muy Alta",'Mapa final'!$AD$59="Menor"),CONCATENATE("R18C",'Mapa final'!$R$59),"")</f>
        <v/>
      </c>
      <c r="N24" s="195" t="str">
        <f>IF(AND('Mapa final'!$AB$60="Muy Alta",'Mapa final'!$AD$60="Menor"),CONCATENATE("R18C",'Mapa final'!$R$60),"")</f>
        <v/>
      </c>
      <c r="O24" s="84" t="str">
        <f>IF(AND('Mapa final'!$AB$61="Muy Alta",'Mapa final'!$AD$61="Menor"),CONCATENATE("R18C",'Mapa final'!$R$61),"")</f>
        <v/>
      </c>
      <c r="P24" s="83" t="str">
        <f>IF(AND('Mapa final'!$AB$59="Muy Alta",'Mapa final'!$AD$59="Moderado"),CONCATENATE("R18C",'Mapa final'!$R$59),"")</f>
        <v/>
      </c>
      <c r="Q24" s="195" t="str">
        <f>IF(AND('Mapa final'!$AB$60="Muy Alta",'Mapa final'!$AD$60="Moderado"),CONCATENATE("R18C",'Mapa final'!$R$60),"")</f>
        <v/>
      </c>
      <c r="R24" s="84" t="str">
        <f>IF(AND('Mapa final'!$AB$61="Muy Alta",'Mapa final'!$AD$61="Moderado"),CONCATENATE("R18C",'Mapa final'!$R$61),"")</f>
        <v/>
      </c>
      <c r="S24" s="83" t="str">
        <f>IF(AND('Mapa final'!$AB$59="Muy Alta",'Mapa final'!$AD$59="Mayor"),CONCATENATE("R18C",'Mapa final'!$R$59),"")</f>
        <v/>
      </c>
      <c r="T24" s="195" t="str">
        <f>IF(AND('Mapa final'!$AB$60="Muy Alta",'Mapa final'!$AD$60="Mayor"),CONCATENATE("R18C",'Mapa final'!$R$60),"")</f>
        <v/>
      </c>
      <c r="U24" s="84" t="str">
        <f>IF(AND('Mapa final'!$AB$61="Muy Alta",'Mapa final'!$AD$61="Mayor"),CONCATENATE("R18C",'Mapa final'!$R$61),"")</f>
        <v/>
      </c>
      <c r="V24" s="159" t="str">
        <f>IF(AND('Mapa final'!$AB$59="Muy Alta",'Mapa final'!$AD$59="Catastrófico"),CONCATENATE("R18C",'Mapa final'!$R$59),"")</f>
        <v/>
      </c>
      <c r="W24" s="194" t="str">
        <f>IF(AND('Mapa final'!$AB$60="Muy Alta",'Mapa final'!$AD$60="Catastrófico"),CONCATENATE("R18C",'Mapa final'!$R$60),"")</f>
        <v/>
      </c>
      <c r="X24" s="160" t="str">
        <f>IF(AND('Mapa final'!$AB$61="Muy Alta",'Mapa final'!$AD$61="Catastrófico"),CONCATENATE("R18C",'Mapa final'!$R$61),"")</f>
        <v/>
      </c>
      <c r="Y24" s="38"/>
      <c r="Z24" s="314"/>
      <c r="AA24" s="315"/>
      <c r="AB24" s="315"/>
      <c r="AC24" s="315"/>
      <c r="AD24" s="315"/>
      <c r="AE24" s="316"/>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row>
    <row r="25" spans="1:61" ht="15" customHeight="1" x14ac:dyDescent="0.25">
      <c r="A25" s="38"/>
      <c r="B25" s="326"/>
      <c r="C25" s="327"/>
      <c r="D25" s="328"/>
      <c r="E25" s="310"/>
      <c r="F25" s="309"/>
      <c r="G25" s="309"/>
      <c r="H25" s="309"/>
      <c r="I25" s="309"/>
      <c r="J25" s="83" t="str">
        <f>IF(AND('Mapa final'!$AB$62="Muy Alta",'Mapa final'!$AD$62="Leve"),CONCATENATE("R19C",'Mapa final'!$R$62),"")</f>
        <v/>
      </c>
      <c r="K25" s="195" t="str">
        <f>IF(AND('Mapa final'!$AB$63="Muy Alta",'Mapa final'!$AD$63="Leve"),CONCATENATE("R19C",'Mapa final'!$R$63),"")</f>
        <v/>
      </c>
      <c r="L25" s="84" t="str">
        <f>IF(AND('Mapa final'!$AB$64="Muy Alta",'Mapa final'!$AD$64="Leve"),CONCATENATE("R19C",'Mapa final'!$R$64),"")</f>
        <v/>
      </c>
      <c r="M25" s="83" t="str">
        <f>IF(AND('Mapa final'!$AB$62="Muy Alta",'Mapa final'!$AD$62="Menor"),CONCATENATE("R19C",'Mapa final'!$R$62),"")</f>
        <v/>
      </c>
      <c r="N25" s="195" t="str">
        <f>IF(AND('Mapa final'!$AB$63="Muy Alta",'Mapa final'!$AD$63="Menor"),CONCATENATE("R19C",'Mapa final'!$R$63),"")</f>
        <v/>
      </c>
      <c r="O25" s="84" t="str">
        <f>IF(AND('Mapa final'!$AB$64="Muy Alta",'Mapa final'!$AD$64="Menor"),CONCATENATE("R19C",'Mapa final'!$R$64),"")</f>
        <v/>
      </c>
      <c r="P25" s="83" t="str">
        <f>IF(AND('Mapa final'!$AB$62="Muy Alta",'Mapa final'!$AD$62="Moderado"),CONCATENATE("R19C",'Mapa final'!$R$62),"")</f>
        <v/>
      </c>
      <c r="Q25" s="195" t="str">
        <f>IF(AND('Mapa final'!$AB$63="Muy Alta",'Mapa final'!$AD$63="Moderado"),CONCATENATE("R19C",'Mapa final'!$R$63),"")</f>
        <v/>
      </c>
      <c r="R25" s="84" t="str">
        <f>IF(AND('Mapa final'!$AB$64="Muy Alta",'Mapa final'!$AD$64="Moderado"),CONCATENATE("R19C",'Mapa final'!$R$64),"")</f>
        <v/>
      </c>
      <c r="S25" s="83" t="str">
        <f>IF(AND('Mapa final'!$AB$62="Muy Alta",'Mapa final'!$AD$62="Mayor"),CONCATENATE("R19C",'Mapa final'!$R$62),"")</f>
        <v/>
      </c>
      <c r="T25" s="195" t="str">
        <f>IF(AND('Mapa final'!$AB$63="Muy Alta",'Mapa final'!$AD$63="Mayor"),CONCATENATE("R19C",'Mapa final'!$R$63),"")</f>
        <v/>
      </c>
      <c r="U25" s="84" t="str">
        <f>IF(AND('Mapa final'!$AB$64="Muy Alta",'Mapa final'!$AD$64="Mayor"),CONCATENATE("R19C",'Mapa final'!$R$64),"")</f>
        <v/>
      </c>
      <c r="V25" s="159" t="str">
        <f>IF(AND('Mapa final'!$AB$62="Muy Alta",'Mapa final'!$AD$62="Catastrófico"),CONCATENATE("R19C",'Mapa final'!$R$62),"")</f>
        <v/>
      </c>
      <c r="W25" s="194" t="str">
        <f>IF(AND('Mapa final'!$AB$63="Muy Alta",'Mapa final'!$AD$63="Catastrófico"),CONCATENATE("R19C",'Mapa final'!$R$63),"")</f>
        <v/>
      </c>
      <c r="X25" s="160" t="str">
        <f>IF(AND('Mapa final'!$AB$64="Muy Alta",'Mapa final'!$AD$64="Catastrófico"),CONCATENATE("R19C",'Mapa final'!$R$64),"")</f>
        <v/>
      </c>
      <c r="Y25" s="38"/>
      <c r="Z25" s="314"/>
      <c r="AA25" s="315"/>
      <c r="AB25" s="315"/>
      <c r="AC25" s="315"/>
      <c r="AD25" s="315"/>
      <c r="AE25" s="316"/>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row>
    <row r="26" spans="1:61" ht="15" customHeight="1" x14ac:dyDescent="0.25">
      <c r="A26" s="38"/>
      <c r="B26" s="326"/>
      <c r="C26" s="327"/>
      <c r="D26" s="328"/>
      <c r="E26" s="310"/>
      <c r="F26" s="309"/>
      <c r="G26" s="309"/>
      <c r="H26" s="309"/>
      <c r="I26" s="309"/>
      <c r="J26" s="83" t="str">
        <f>IF(AND('Mapa final'!$AB$65="Muy Alta",'Mapa final'!$AD$65="Leve"),CONCATENATE("R20C",'Mapa final'!$R$65),"")</f>
        <v/>
      </c>
      <c r="K26" s="195" t="str">
        <f>IF(AND('Mapa final'!$AB$66="Muy Alta",'Mapa final'!$AD$66="Leve"),CONCATENATE("R20C",'Mapa final'!$R$66),"")</f>
        <v/>
      </c>
      <c r="L26" s="84" t="str">
        <f>IF(AND('Mapa final'!$AB$67="Muy Alta",'Mapa final'!$AD$67="Leve"),CONCATENATE("R20C",'Mapa final'!$R$67),"")</f>
        <v/>
      </c>
      <c r="M26" s="83" t="str">
        <f>IF(AND('Mapa final'!$AB$65="Muy Alta",'Mapa final'!$AD$65="Menor"),CONCATENATE("R20C",'Mapa final'!$R$65),"")</f>
        <v/>
      </c>
      <c r="N26" s="195" t="str">
        <f>IF(AND('Mapa final'!$AB$66="Muy Alta",'Mapa final'!$AD$66="Menor"),CONCATENATE("R20C",'Mapa final'!$R$66),"")</f>
        <v/>
      </c>
      <c r="O26" s="84" t="str">
        <f>IF(AND('Mapa final'!$AB$67="Muy Alta",'Mapa final'!$AD$67="Menor"),CONCATENATE("R20C",'Mapa final'!$R$67),"")</f>
        <v/>
      </c>
      <c r="P26" s="83" t="str">
        <f>IF(AND('Mapa final'!$AB$65="Muy Alta",'Mapa final'!$AD$65="Moderado"),CONCATENATE("R20C",'Mapa final'!$R$65),"")</f>
        <v/>
      </c>
      <c r="Q26" s="195" t="str">
        <f>IF(AND('Mapa final'!$AB$66="Muy Alta",'Mapa final'!$AD$66="Moderado"),CONCATENATE("R20C",'Mapa final'!$R$66),"")</f>
        <v/>
      </c>
      <c r="R26" s="84" t="str">
        <f>IF(AND('Mapa final'!$AB$67="Muy Alta",'Mapa final'!$AD$67="Moderado"),CONCATENATE("R20C",'Mapa final'!$R$67),"")</f>
        <v/>
      </c>
      <c r="S26" s="83" t="str">
        <f>IF(AND('Mapa final'!$AB$65="Muy Alta",'Mapa final'!$AD$65="Mayor"),CONCATENATE("R20C",'Mapa final'!$R$65),"")</f>
        <v/>
      </c>
      <c r="T26" s="195" t="str">
        <f>IF(AND('Mapa final'!$AB$66="Muy Alta",'Mapa final'!$AD$66="Mayor"),CONCATENATE("R20C",'Mapa final'!$R$66),"")</f>
        <v/>
      </c>
      <c r="U26" s="84" t="str">
        <f>IF(AND('Mapa final'!$AB$67="Muy Alta",'Mapa final'!$AD$67="Mayor"),CONCATENATE("R20C",'Mapa final'!$R$67),"")</f>
        <v/>
      </c>
      <c r="V26" s="159" t="str">
        <f>IF(AND('Mapa final'!$AB$65="Muy Alta",'Mapa final'!$AD$65="Catastrófico"),CONCATENATE("R20C",'Mapa final'!$R$65),"")</f>
        <v/>
      </c>
      <c r="W26" s="194" t="str">
        <f>IF(AND('Mapa final'!$AB$66="Muy Alta",'Mapa final'!$AD$66="Catastrófico"),CONCATENATE("R20C",'Mapa final'!$R$66),"")</f>
        <v/>
      </c>
      <c r="X26" s="160" t="str">
        <f>IF(AND('Mapa final'!$AB$67="Muy Alta",'Mapa final'!$AD$67="Catastrófico"),CONCATENATE("R20C",'Mapa final'!$R$67),"")</f>
        <v/>
      </c>
      <c r="Y26" s="38"/>
      <c r="Z26" s="314"/>
      <c r="AA26" s="315"/>
      <c r="AB26" s="315"/>
      <c r="AC26" s="315"/>
      <c r="AD26" s="315"/>
      <c r="AE26" s="316"/>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row>
    <row r="27" spans="1:61" ht="15" customHeight="1" x14ac:dyDescent="0.25">
      <c r="A27" s="38"/>
      <c r="B27" s="326"/>
      <c r="C27" s="327"/>
      <c r="D27" s="328"/>
      <c r="E27" s="310"/>
      <c r="F27" s="309"/>
      <c r="G27" s="309"/>
      <c r="H27" s="309"/>
      <c r="I27" s="309"/>
      <c r="J27" s="83" t="str">
        <f>IF(AND('Mapa final'!$AB$68="Muy Alta",'Mapa final'!$AD$68="Leve"),CONCATENATE("R21C",'Mapa final'!$R$68),"")</f>
        <v/>
      </c>
      <c r="K27" s="195" t="str">
        <f>IF(AND('Mapa final'!$AB$69="Muy Alta",'Mapa final'!$AD$69="Leve"),CONCATENATE("R21C",'Mapa final'!$R$69),"")</f>
        <v/>
      </c>
      <c r="L27" s="84" t="str">
        <f>IF(AND('Mapa final'!$AB$70="Muy Alta",'Mapa final'!$AD$70="Leve"),CONCATENATE("R21C",'Mapa final'!$R$70),"")</f>
        <v/>
      </c>
      <c r="M27" s="83" t="str">
        <f>IF(AND('Mapa final'!$AB$68="Muy Alta",'Mapa final'!$AD$68="Menor"),CONCATENATE("R21C",'Mapa final'!$R$68),"")</f>
        <v/>
      </c>
      <c r="N27" s="195" t="str">
        <f>IF(AND('Mapa final'!$AB$69="Muy Alta",'Mapa final'!$AD$69="Menor"),CONCATENATE("R21C",'Mapa final'!$R$69),"")</f>
        <v/>
      </c>
      <c r="O27" s="84" t="str">
        <f>IF(AND('Mapa final'!$AB$70="Muy Alta",'Mapa final'!$AD$70="Menor"),CONCATENATE("R21C",'Mapa final'!$R$70),"")</f>
        <v/>
      </c>
      <c r="P27" s="83" t="str">
        <f>IF(AND('Mapa final'!$AB$68="Muy Alta",'Mapa final'!$AD$68="Moderado"),CONCATENATE("R21C",'Mapa final'!$R$68),"")</f>
        <v/>
      </c>
      <c r="Q27" s="195" t="str">
        <f>IF(AND('Mapa final'!$AB$69="Muy Alta",'Mapa final'!$AD$69="Moderado"),CONCATENATE("R21C",'Mapa final'!$R$69),"")</f>
        <v/>
      </c>
      <c r="R27" s="84" t="str">
        <f>IF(AND('Mapa final'!$AB$70="Muy Alta",'Mapa final'!$AD$70="Moderado"),CONCATENATE("R21C",'Mapa final'!$R$70),"")</f>
        <v/>
      </c>
      <c r="S27" s="83" t="str">
        <f>IF(AND('Mapa final'!$AB$68="Muy Alta",'Mapa final'!$AD$68="Mayor"),CONCATENATE("R21C",'Mapa final'!$R$68),"")</f>
        <v/>
      </c>
      <c r="T27" s="195" t="str">
        <f>IF(AND('Mapa final'!$AB$69="Muy Alta",'Mapa final'!$AD$69="Mayor"),CONCATENATE("R21C",'Mapa final'!$R$69),"")</f>
        <v/>
      </c>
      <c r="U27" s="84" t="str">
        <f>IF(AND('Mapa final'!$AB$70="Muy Alta",'Mapa final'!$AD$70="Mayor"),CONCATENATE("R21C",'Mapa final'!$R$70),"")</f>
        <v/>
      </c>
      <c r="V27" s="159" t="str">
        <f>IF(AND('Mapa final'!$AB$68="Muy Alta",'Mapa final'!$AD$68="Catastrófico"),CONCATENATE("R21C",'Mapa final'!$R$68),"")</f>
        <v/>
      </c>
      <c r="W27" s="194" t="str">
        <f>IF(AND('Mapa final'!$AB$69="Muy Alta",'Mapa final'!$AD$69="Catastrófico"),CONCATENATE("R21C",'Mapa final'!$R$69),"")</f>
        <v/>
      </c>
      <c r="X27" s="160" t="str">
        <f>IF(AND('Mapa final'!$AB$70="Muy Alta",'Mapa final'!$AD$70="Catastrófico"),CONCATENATE("R21C",'Mapa final'!$R$70),"")</f>
        <v/>
      </c>
      <c r="Y27" s="38"/>
      <c r="Z27" s="314"/>
      <c r="AA27" s="315"/>
      <c r="AB27" s="315"/>
      <c r="AC27" s="315"/>
      <c r="AD27" s="315"/>
      <c r="AE27" s="316"/>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row>
    <row r="28" spans="1:61" ht="15" customHeight="1" x14ac:dyDescent="0.25">
      <c r="A28" s="38"/>
      <c r="B28" s="326"/>
      <c r="C28" s="327"/>
      <c r="D28" s="328"/>
      <c r="E28" s="310"/>
      <c r="F28" s="309"/>
      <c r="G28" s="309"/>
      <c r="H28" s="309"/>
      <c r="I28" s="309"/>
      <c r="J28" s="83" t="str">
        <f>IF(AND('Mapa final'!$AB$71="Muy Alta",'Mapa final'!$AD$71="Leve"),CONCATENATE("R22C",'Mapa final'!$R$71),"")</f>
        <v/>
      </c>
      <c r="K28" s="195" t="str">
        <f>IF(AND('Mapa final'!$AB$72="Muy Alta",'Mapa final'!$AD$72="Leve"),CONCATENATE("R22C",'Mapa final'!$R$72),"")</f>
        <v/>
      </c>
      <c r="L28" s="84" t="str">
        <f>IF(AND('Mapa final'!$AB$73="Muy Alta",'Mapa final'!$AD$73="Leve"),CONCATENATE("R22C",'Mapa final'!$R$73),"")</f>
        <v/>
      </c>
      <c r="M28" s="83" t="str">
        <f>IF(AND('Mapa final'!$AB$71="Muy Alta",'Mapa final'!$AD$71="Menor"),CONCATENATE("R22C",'Mapa final'!$R$71),"")</f>
        <v/>
      </c>
      <c r="N28" s="195" t="str">
        <f>IF(AND('Mapa final'!$AB$72="Muy Alta",'Mapa final'!$AD$72="Menor"),CONCATENATE("R22C",'Mapa final'!$R$72),"")</f>
        <v/>
      </c>
      <c r="O28" s="84" t="str">
        <f>IF(AND('Mapa final'!$AB$73="Muy Alta",'Mapa final'!$AD$73="Menor"),CONCATENATE("R22C",'Mapa final'!$R$73),"")</f>
        <v/>
      </c>
      <c r="P28" s="83" t="str">
        <f>IF(AND('Mapa final'!$AB$71="Muy Alta",'Mapa final'!$AD$71="Moderado"),CONCATENATE("R22C",'Mapa final'!$R$71),"")</f>
        <v/>
      </c>
      <c r="Q28" s="195" t="str">
        <f>IF(AND('Mapa final'!$AB$72="Muy Alta",'Mapa final'!$AD$72="Moderado"),CONCATENATE("R22C",'Mapa final'!$R$72),"")</f>
        <v/>
      </c>
      <c r="R28" s="84" t="str">
        <f>IF(AND('Mapa final'!$AB$73="Muy Alta",'Mapa final'!$AD$73="Moderado"),CONCATENATE("R22C",'Mapa final'!$R$73),"")</f>
        <v/>
      </c>
      <c r="S28" s="83" t="str">
        <f>IF(AND('Mapa final'!$AB$71="Muy Alta",'Mapa final'!$AD$71="Mayor"),CONCATENATE("R22C",'Mapa final'!$R$71),"")</f>
        <v/>
      </c>
      <c r="T28" s="195" t="str">
        <f>IF(AND('Mapa final'!$AB$72="Muy Alta",'Mapa final'!$AD$72="Mayor"),CONCATENATE("R22C",'Mapa final'!$R$72),"")</f>
        <v/>
      </c>
      <c r="U28" s="84" t="str">
        <f>IF(AND('Mapa final'!$AB$73="Muy Alta",'Mapa final'!$AD$73="Mayor"),CONCATENATE("R22C",'Mapa final'!$R$73),"")</f>
        <v/>
      </c>
      <c r="V28" s="159" t="str">
        <f>IF(AND('Mapa final'!$AB$71="Muy Alta",'Mapa final'!$AD$71="Catastrófico"),CONCATENATE("R22C",'Mapa final'!$R$71),"")</f>
        <v/>
      </c>
      <c r="W28" s="194" t="str">
        <f>IF(AND('Mapa final'!$AB$72="Muy Alta",'Mapa final'!$AD$72="Catastrófico"),CONCATENATE("R22C",'Mapa final'!$R$72),"")</f>
        <v/>
      </c>
      <c r="X28" s="160" t="str">
        <f>IF(AND('Mapa final'!$AB$73="Muy Alta",'Mapa final'!$AD$73="Catastrófico"),CONCATENATE("R22C",'Mapa final'!$R$73),"")</f>
        <v/>
      </c>
      <c r="Y28" s="38"/>
      <c r="Z28" s="314"/>
      <c r="AA28" s="315"/>
      <c r="AB28" s="315"/>
      <c r="AC28" s="315"/>
      <c r="AD28" s="315"/>
      <c r="AE28" s="316"/>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row>
    <row r="29" spans="1:61" ht="15" customHeight="1" x14ac:dyDescent="0.25">
      <c r="A29" s="38"/>
      <c r="B29" s="326"/>
      <c r="C29" s="327"/>
      <c r="D29" s="328"/>
      <c r="E29" s="310"/>
      <c r="F29" s="309"/>
      <c r="G29" s="309"/>
      <c r="H29" s="309"/>
      <c r="I29" s="309"/>
      <c r="J29" s="83" t="str">
        <f>IF(AND('Mapa final'!$AB$74="Muy Alta",'Mapa final'!$AD$74="Leve"),CONCATENATE("R23C",'Mapa final'!$R$74),"")</f>
        <v/>
      </c>
      <c r="K29" s="195" t="str">
        <f>IF(AND('Mapa final'!$AB$75="Muy Alta",'Mapa final'!$AD$75="Leve"),CONCATENATE("R23C",'Mapa final'!$R$75),"")</f>
        <v/>
      </c>
      <c r="L29" s="84" t="str">
        <f>IF(AND('Mapa final'!$AB$76="Muy Alta",'Mapa final'!$AD$76="Leve"),CONCATENATE("R23C",'Mapa final'!$R$76),"")</f>
        <v/>
      </c>
      <c r="M29" s="83" t="str">
        <f>IF(AND('Mapa final'!$AB$74="Muy Alta",'Mapa final'!$AD$74="Menor"),CONCATENATE("R23C",'Mapa final'!$R$74),"")</f>
        <v/>
      </c>
      <c r="N29" s="195" t="str">
        <f>IF(AND('Mapa final'!$AB$75="Muy Alta",'Mapa final'!$AD$75="Menor"),CONCATENATE("R23C",'Mapa final'!$R$75),"")</f>
        <v/>
      </c>
      <c r="O29" s="84" t="str">
        <f>IF(AND('Mapa final'!$AB$76="Muy Alta",'Mapa final'!$AD$76="Menor"),CONCATENATE("R23C",'Mapa final'!$R$76),"")</f>
        <v/>
      </c>
      <c r="P29" s="83" t="str">
        <f>IF(AND('Mapa final'!$AB$74="Muy Alta",'Mapa final'!$AD$74="Moderado"),CONCATENATE("R23C",'Mapa final'!$R$74),"")</f>
        <v/>
      </c>
      <c r="Q29" s="195" t="str">
        <f>IF(AND('Mapa final'!$AB$75="Muy Alta",'Mapa final'!$AD$75="Moderado"),CONCATENATE("R23C",'Mapa final'!$R$75),"")</f>
        <v/>
      </c>
      <c r="R29" s="84" t="str">
        <f>IF(AND('Mapa final'!$AB$76="Muy Alta",'Mapa final'!$AD$76="Moderado"),CONCATENATE("R23C",'Mapa final'!$R$76),"")</f>
        <v/>
      </c>
      <c r="S29" s="83" t="str">
        <f>IF(AND('Mapa final'!$AB$74="Muy Alta",'Mapa final'!$AD$74="Mayor"),CONCATENATE("R23C",'Mapa final'!$R$74),"")</f>
        <v/>
      </c>
      <c r="T29" s="195" t="str">
        <f>IF(AND('Mapa final'!$AB$75="Muy Alta",'Mapa final'!$AD$75="Mayor"),CONCATENATE("R23C",'Mapa final'!$R$75),"")</f>
        <v/>
      </c>
      <c r="U29" s="84" t="str">
        <f>IF(AND('Mapa final'!$AB$76="Muy Alta",'Mapa final'!$AD$76="Mayor"),CONCATENATE("R23C",'Mapa final'!$R$76),"")</f>
        <v/>
      </c>
      <c r="V29" s="159" t="str">
        <f>IF(AND('Mapa final'!$AB$74="Muy Alta",'Mapa final'!$AD$74="Catastrófico"),CONCATENATE("R23C",'Mapa final'!$R$74),"")</f>
        <v/>
      </c>
      <c r="W29" s="194" t="str">
        <f>IF(AND('Mapa final'!$AB$75="Muy Alta",'Mapa final'!$AD$75="Catastrófico"),CONCATENATE("R23C",'Mapa final'!$R$75),"")</f>
        <v/>
      </c>
      <c r="X29" s="160" t="str">
        <f>IF(AND('Mapa final'!$AB$76="Muy Alta",'Mapa final'!$AD$76="Catastrófico"),CONCATENATE("R23C",'Mapa final'!$R$76),"")</f>
        <v/>
      </c>
      <c r="Y29" s="38"/>
      <c r="Z29" s="314"/>
      <c r="AA29" s="315"/>
      <c r="AB29" s="315"/>
      <c r="AC29" s="315"/>
      <c r="AD29" s="315"/>
      <c r="AE29" s="316"/>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row>
    <row r="30" spans="1:61" ht="15" customHeight="1" x14ac:dyDescent="0.25">
      <c r="A30" s="38"/>
      <c r="B30" s="326"/>
      <c r="C30" s="327"/>
      <c r="D30" s="328"/>
      <c r="E30" s="310"/>
      <c r="F30" s="309"/>
      <c r="G30" s="309"/>
      <c r="H30" s="309"/>
      <c r="I30" s="309"/>
      <c r="J30" s="83" t="str">
        <f>IF(AND('Mapa final'!$AB$77="Muy Alta",'Mapa final'!$AD$77="Leve"),CONCATENATE("R24C",'Mapa final'!$R$77),"")</f>
        <v/>
      </c>
      <c r="K30" s="195" t="str">
        <f>IF(AND('Mapa final'!$AB$78="Muy Alta",'Mapa final'!$AD$78="Leve"),CONCATENATE("R24C",'Mapa final'!$R$78),"")</f>
        <v/>
      </c>
      <c r="L30" s="84" t="str">
        <f>IF(AND('Mapa final'!$AB$79="Muy Alta",'Mapa final'!$AD$79="Leve"),CONCATENATE("R24C",'Mapa final'!$R$79),"")</f>
        <v/>
      </c>
      <c r="M30" s="83" t="str">
        <f>IF(AND('Mapa final'!$AB$77="Muy Alta",'Mapa final'!$AD$77="Menor"),CONCATENATE("R24C",'Mapa final'!$R$77),"")</f>
        <v/>
      </c>
      <c r="N30" s="195" t="str">
        <f>IF(AND('Mapa final'!$AB$78="Muy Alta",'Mapa final'!$AD$78="Menor"),CONCATENATE("R24C",'Mapa final'!$R$78),"")</f>
        <v/>
      </c>
      <c r="O30" s="84" t="str">
        <f>IF(AND('Mapa final'!$AB$79="Muy Alta",'Mapa final'!$AD$79="Menor"),CONCATENATE("R24C",'Mapa final'!$R$79),"")</f>
        <v/>
      </c>
      <c r="P30" s="83" t="str">
        <f>IF(AND('Mapa final'!$AB$77="Muy Alta",'Mapa final'!$AD$77="Moderado"),CONCATENATE("R24C",'Mapa final'!$R$77),"")</f>
        <v/>
      </c>
      <c r="Q30" s="195" t="str">
        <f>IF(AND('Mapa final'!$AB$78="Muy Alta",'Mapa final'!$AD$78="Moderado"),CONCATENATE("R24C",'Mapa final'!$R$78),"")</f>
        <v/>
      </c>
      <c r="R30" s="84" t="str">
        <f>IF(AND('Mapa final'!$AB$79="Muy Alta",'Mapa final'!$AD$79="Moderado"),CONCATENATE("R24C",'Mapa final'!$R$79),"")</f>
        <v/>
      </c>
      <c r="S30" s="83" t="str">
        <f>IF(AND('Mapa final'!$AB$77="Muy Alta",'Mapa final'!$AD$77="Mayor"),CONCATENATE("R24C",'Mapa final'!$R$77),"")</f>
        <v/>
      </c>
      <c r="T30" s="195" t="str">
        <f>IF(AND('Mapa final'!$AB$78="Muy Alta",'Mapa final'!$AD$78="Mayor"),CONCATENATE("R24C",'Mapa final'!$R$78),"")</f>
        <v/>
      </c>
      <c r="U30" s="84" t="str">
        <f>IF(AND('Mapa final'!$AB$79="Muy Alta",'Mapa final'!$AD$79="Mayor"),CONCATENATE("R24C",'Mapa final'!$R$79),"")</f>
        <v/>
      </c>
      <c r="V30" s="159" t="str">
        <f>IF(AND('Mapa final'!$AB$77="Muy Alta",'Mapa final'!$AD$77="Catastrófico"),CONCATENATE("R24C",'Mapa final'!$R$77),"")</f>
        <v/>
      </c>
      <c r="W30" s="194" t="str">
        <f>IF(AND('Mapa final'!$AB$78="Muy Alta",'Mapa final'!$AD$78="Catastrófico"),CONCATENATE("R24C",'Mapa final'!$R$78),"")</f>
        <v/>
      </c>
      <c r="X30" s="160" t="str">
        <f>IF(AND('Mapa final'!$AB$79="Muy Alta",'Mapa final'!$AD$79="Catastrófico"),CONCATENATE("R24C",'Mapa final'!$R$79),"")</f>
        <v/>
      </c>
      <c r="Y30" s="38"/>
      <c r="Z30" s="314"/>
      <c r="AA30" s="315"/>
      <c r="AB30" s="315"/>
      <c r="AC30" s="315"/>
      <c r="AD30" s="315"/>
      <c r="AE30" s="316"/>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row>
    <row r="31" spans="1:61" ht="15" customHeight="1" x14ac:dyDescent="0.25">
      <c r="A31" s="38"/>
      <c r="B31" s="326"/>
      <c r="C31" s="327"/>
      <c r="D31" s="328"/>
      <c r="E31" s="310"/>
      <c r="F31" s="309"/>
      <c r="G31" s="309"/>
      <c r="H31" s="309"/>
      <c r="I31" s="309"/>
      <c r="J31" s="83" t="str">
        <f>IF(AND('Mapa final'!$AB$80="Muy Alta",'Mapa final'!$AD$80="Leve"),CONCATENATE("R25C",'Mapa final'!$R$80),"")</f>
        <v/>
      </c>
      <c r="K31" s="195" t="str">
        <f>IF(AND('Mapa final'!$AB$81="Muy Alta",'Mapa final'!$AD$81="Leve"),CONCATENATE("R25C",'Mapa final'!$R$81),"")</f>
        <v/>
      </c>
      <c r="L31" s="84" t="str">
        <f>IF(AND('Mapa final'!$AB$82="Muy Alta",'Mapa final'!$AD$82="Leve"),CONCATENATE("R25C",'Mapa final'!$R$82),"")</f>
        <v/>
      </c>
      <c r="M31" s="83" t="str">
        <f>IF(AND('Mapa final'!$AB$80="Muy Alta",'Mapa final'!$AD$80="Menor"),CONCATENATE("R25C",'Mapa final'!$R$80),"")</f>
        <v/>
      </c>
      <c r="N31" s="195" t="str">
        <f>IF(AND('Mapa final'!$AB$81="Muy Alta",'Mapa final'!$AD$81="Menor"),CONCATENATE("R25C",'Mapa final'!$R$81),"")</f>
        <v/>
      </c>
      <c r="O31" s="84" t="str">
        <f>IF(AND('Mapa final'!$AB$82="Muy Alta",'Mapa final'!$AD$82="Menor"),CONCATENATE("R25C",'Mapa final'!$R$82),"")</f>
        <v/>
      </c>
      <c r="P31" s="83" t="str">
        <f>IF(AND('Mapa final'!$AB$80="Muy Alta",'Mapa final'!$AD$80="Moderado"),CONCATENATE("R25C",'Mapa final'!$R$80),"")</f>
        <v/>
      </c>
      <c r="Q31" s="195" t="str">
        <f>IF(AND('Mapa final'!$AB$81="Muy Alta",'Mapa final'!$AD$81="Moderado"),CONCATENATE("R25C",'Mapa final'!$R$81),"")</f>
        <v/>
      </c>
      <c r="R31" s="84" t="str">
        <f>IF(AND('Mapa final'!$AB$82="Muy Alta",'Mapa final'!$AD$82="Moderado"),CONCATENATE("R25C",'Mapa final'!$R$82),"")</f>
        <v/>
      </c>
      <c r="S31" s="83" t="str">
        <f>IF(AND('Mapa final'!$AB$80="Muy Alta",'Mapa final'!$AD$80="Mayor"),CONCATENATE("R25C",'Mapa final'!$R$80),"")</f>
        <v/>
      </c>
      <c r="T31" s="195" t="str">
        <f>IF(AND('Mapa final'!$AB$81="Muy Alta",'Mapa final'!$AD$81="Mayor"),CONCATENATE("R25C",'Mapa final'!$R$81),"")</f>
        <v/>
      </c>
      <c r="U31" s="84" t="str">
        <f>IF(AND('Mapa final'!$AB$82="Muy Alta",'Mapa final'!$AD$82="Mayor"),CONCATENATE("R25C",'Mapa final'!$R$82),"")</f>
        <v/>
      </c>
      <c r="V31" s="159" t="str">
        <f>IF(AND('Mapa final'!$AB$80="Muy Alta",'Mapa final'!$AD$80="Catastrófico"),CONCATENATE("R25C",'Mapa final'!$R$80),"")</f>
        <v/>
      </c>
      <c r="W31" s="194" t="str">
        <f>IF(AND('Mapa final'!$AB$81="Muy Alta",'Mapa final'!$AD$81="Catastrófico"),CONCATENATE("R25C",'Mapa final'!$R$81),"")</f>
        <v/>
      </c>
      <c r="X31" s="160" t="str">
        <f>IF(AND('Mapa final'!$AB$82="Muy Alta",'Mapa final'!$AD$82="Catastrófico"),CONCATENATE("R25C",'Mapa final'!$R$82),"")</f>
        <v/>
      </c>
      <c r="Y31" s="38"/>
      <c r="Z31" s="314"/>
      <c r="AA31" s="315"/>
      <c r="AB31" s="315"/>
      <c r="AC31" s="315"/>
      <c r="AD31" s="315"/>
      <c r="AE31" s="316"/>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row>
    <row r="32" spans="1:61" ht="15" customHeight="1" x14ac:dyDescent="0.25">
      <c r="A32" s="38"/>
      <c r="B32" s="326"/>
      <c r="C32" s="327"/>
      <c r="D32" s="328"/>
      <c r="E32" s="310"/>
      <c r="F32" s="309"/>
      <c r="G32" s="309"/>
      <c r="H32" s="309"/>
      <c r="I32" s="309"/>
      <c r="J32" s="83" t="str">
        <f>IF(AND('Mapa final'!$AB$83="Muy Alta",'Mapa final'!$AD$83="Leve"),CONCATENATE("R26C",'Mapa final'!$R$83),"")</f>
        <v/>
      </c>
      <c r="K32" s="195" t="str">
        <f>IF(AND('Mapa final'!$AB$84="Muy Alta",'Mapa final'!$AD$84="Leve"),CONCATENATE("R26C",'Mapa final'!$R$84),"")</f>
        <v/>
      </c>
      <c r="L32" s="84" t="str">
        <f>IF(AND('Mapa final'!$AB$85="Muy Alta",'Mapa final'!$AD$85="Leve"),CONCATENATE("R26C",'Mapa final'!$R$85),"")</f>
        <v/>
      </c>
      <c r="M32" s="83" t="str">
        <f>IF(AND('Mapa final'!$AB$83="Muy Alta",'Mapa final'!$AD$83="Menor"),CONCATENATE("R26C",'Mapa final'!$R$83),"")</f>
        <v/>
      </c>
      <c r="N32" s="195" t="str">
        <f>IF(AND('Mapa final'!$AB$84="Muy Alta",'Mapa final'!$AD$84="Menor"),CONCATENATE("R26C",'Mapa final'!$R$84),"")</f>
        <v/>
      </c>
      <c r="O32" s="84" t="str">
        <f>IF(AND('Mapa final'!$AB$85="Muy Alta",'Mapa final'!$AD$85="Menor"),CONCATENATE("R26C",'Mapa final'!$R$85),"")</f>
        <v/>
      </c>
      <c r="P32" s="83" t="str">
        <f>IF(AND('Mapa final'!$AB$83="Muy Alta",'Mapa final'!$AD$83="Moderado"),CONCATENATE("R26C",'Mapa final'!$R$83),"")</f>
        <v/>
      </c>
      <c r="Q32" s="195" t="str">
        <f>IF(AND('Mapa final'!$AB$84="Muy Alta",'Mapa final'!$AD$84="Moderado"),CONCATENATE("R26C",'Mapa final'!$R$84),"")</f>
        <v/>
      </c>
      <c r="R32" s="84" t="str">
        <f>IF(AND('Mapa final'!$AB$85="Muy Alta",'Mapa final'!$AD$85="Moderado"),CONCATENATE("R26C",'Mapa final'!$R$85),"")</f>
        <v/>
      </c>
      <c r="S32" s="83" t="str">
        <f>IF(AND('Mapa final'!$AB$83="Muy Alta",'Mapa final'!$AD$83="Mayor"),CONCATENATE("R26C",'Mapa final'!$R$83),"")</f>
        <v/>
      </c>
      <c r="T32" s="195" t="str">
        <f>IF(AND('Mapa final'!$AB$84="Muy Alta",'Mapa final'!$AD$84="Mayor"),CONCATENATE("R26C",'Mapa final'!$R$84),"")</f>
        <v/>
      </c>
      <c r="U32" s="84" t="str">
        <f>IF(AND('Mapa final'!$AB$85="Muy Alta",'Mapa final'!$AD$85="Mayor"),CONCATENATE("R26C",'Mapa final'!$R$85),"")</f>
        <v/>
      </c>
      <c r="V32" s="159" t="str">
        <f>IF(AND('Mapa final'!$AB$83="Muy Alta",'Mapa final'!$AD$83="Catastrófico"),CONCATENATE("R26C",'Mapa final'!$R$83),"")</f>
        <v/>
      </c>
      <c r="W32" s="194" t="str">
        <f>IF(AND('Mapa final'!$AB$84="Muy Alta",'Mapa final'!$AD$84="Catastrófico"),CONCATENATE("R26C",'Mapa final'!$R$84),"")</f>
        <v/>
      </c>
      <c r="X32" s="160" t="str">
        <f>IF(AND('Mapa final'!$AB$85="Muy Alta",'Mapa final'!$AD$85="Catastrófico"),CONCATENATE("R26C",'Mapa final'!$R$85),"")</f>
        <v/>
      </c>
      <c r="Y32" s="38"/>
      <c r="Z32" s="314"/>
      <c r="AA32" s="315"/>
      <c r="AB32" s="315"/>
      <c r="AC32" s="315"/>
      <c r="AD32" s="315"/>
      <c r="AE32" s="316"/>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row>
    <row r="33" spans="1:61" ht="15" customHeight="1" x14ac:dyDescent="0.25">
      <c r="A33" s="38"/>
      <c r="B33" s="326"/>
      <c r="C33" s="327"/>
      <c r="D33" s="328"/>
      <c r="E33" s="310"/>
      <c r="F33" s="309"/>
      <c r="G33" s="309"/>
      <c r="H33" s="309"/>
      <c r="I33" s="309"/>
      <c r="J33" s="83" t="str">
        <f>IF(AND('Mapa final'!$AB$86="Muy Alta",'Mapa final'!$AD$86="Leve"),CONCATENATE("R27C",'Mapa final'!$R$86),"")</f>
        <v/>
      </c>
      <c r="K33" s="195" t="str">
        <f>IF(AND('Mapa final'!$AB$87="Muy Alta",'Mapa final'!$AD$87="Leve"),CONCATENATE("R27C",'Mapa final'!$R$87),"")</f>
        <v/>
      </c>
      <c r="L33" s="84" t="str">
        <f>IF(AND('Mapa final'!$AB$88="Muy Alta",'Mapa final'!$AD$88="Leve"),CONCATENATE("R27C",'Mapa final'!$R$88),"")</f>
        <v/>
      </c>
      <c r="M33" s="83" t="str">
        <f>IF(AND('Mapa final'!$AB$86="Muy Alta",'Mapa final'!$AD$86="Menor"),CONCATENATE("R27C",'Mapa final'!$R$86),"")</f>
        <v/>
      </c>
      <c r="N33" s="195" t="str">
        <f>IF(AND('Mapa final'!$AB$87="Muy Alta",'Mapa final'!$AD$87="Menor"),CONCATENATE("R27C",'Mapa final'!$R$87),"")</f>
        <v/>
      </c>
      <c r="O33" s="84" t="str">
        <f>IF(AND('Mapa final'!$AB$88="Muy Alta",'Mapa final'!$AD$88="Menor"),CONCATENATE("R27C",'Mapa final'!$R$88),"")</f>
        <v/>
      </c>
      <c r="P33" s="83" t="str">
        <f>IF(AND('Mapa final'!$AB$86="Muy Alta",'Mapa final'!$AD$86="Moderado"),CONCATENATE("R27C",'Mapa final'!$R$86),"")</f>
        <v/>
      </c>
      <c r="Q33" s="195" t="str">
        <f>IF(AND('Mapa final'!$AB$87="Muy Alta",'Mapa final'!$AD$87="Moderado"),CONCATENATE("R27C",'Mapa final'!$R$87),"")</f>
        <v/>
      </c>
      <c r="R33" s="84" t="str">
        <f>IF(AND('Mapa final'!$AB$88="Muy Alta",'Mapa final'!$AD$88="Moderado"),CONCATENATE("R27C",'Mapa final'!$R$88),"")</f>
        <v/>
      </c>
      <c r="S33" s="83" t="str">
        <f>IF(AND('Mapa final'!$AB$86="Muy Alta",'Mapa final'!$AD$86="Mayor"),CONCATENATE("R27C",'Mapa final'!$R$86),"")</f>
        <v/>
      </c>
      <c r="T33" s="195" t="str">
        <f>IF(AND('Mapa final'!$AB$87="Muy Alta",'Mapa final'!$AD$87="Mayor"),CONCATENATE("R27C",'Mapa final'!$R$87),"")</f>
        <v/>
      </c>
      <c r="U33" s="84" t="str">
        <f>IF(AND('Mapa final'!$AB$88="Muy Alta",'Mapa final'!$AD$88="Mayor"),CONCATENATE("R27C",'Mapa final'!$R$88),"")</f>
        <v/>
      </c>
      <c r="V33" s="159" t="str">
        <f>IF(AND('Mapa final'!$AB$86="Muy Alta",'Mapa final'!$AD$86="Catastrófico"),CONCATENATE("R27C",'Mapa final'!$R$86),"")</f>
        <v/>
      </c>
      <c r="W33" s="194" t="str">
        <f>IF(AND('Mapa final'!$AB$87="Muy Alta",'Mapa final'!$AD$87="Catastrófico"),CONCATENATE("R27C",'Mapa final'!$R$87),"")</f>
        <v/>
      </c>
      <c r="X33" s="160" t="str">
        <f>IF(AND('Mapa final'!$AB$88="Muy Alta",'Mapa final'!$AD$88="Catastrófico"),CONCATENATE("R27C",'Mapa final'!$R$88),"")</f>
        <v/>
      </c>
      <c r="Y33" s="38"/>
      <c r="Z33" s="314"/>
      <c r="AA33" s="315"/>
      <c r="AB33" s="315"/>
      <c r="AC33" s="315"/>
      <c r="AD33" s="315"/>
      <c r="AE33" s="316"/>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row>
    <row r="34" spans="1:61" ht="15" customHeight="1" x14ac:dyDescent="0.25">
      <c r="A34" s="38"/>
      <c r="B34" s="326"/>
      <c r="C34" s="327"/>
      <c r="D34" s="328"/>
      <c r="E34" s="310"/>
      <c r="F34" s="309"/>
      <c r="G34" s="309"/>
      <c r="H34" s="309"/>
      <c r="I34" s="309"/>
      <c r="J34" s="83" t="str">
        <f>IF(AND('Mapa final'!$AB$89="Muy Alta",'Mapa final'!$AD$89="Leve"),CONCATENATE("R28C",'Mapa final'!$R$89),"")</f>
        <v/>
      </c>
      <c r="K34" s="195" t="str">
        <f>IF(AND('Mapa final'!$AB$90="Muy Alta",'Mapa final'!$AD$90="Leve"),CONCATENATE("R28C",'Mapa final'!$R$90),"")</f>
        <v/>
      </c>
      <c r="L34" s="84" t="str">
        <f>IF(AND('Mapa final'!$AB$91="Muy Alta",'Mapa final'!$AD$91="Leve"),CONCATENATE("R28C",'Mapa final'!$R$91),"")</f>
        <v/>
      </c>
      <c r="M34" s="83" t="str">
        <f>IF(AND('Mapa final'!$AB$89="Muy Alta",'Mapa final'!$AD$89="Menor"),CONCATENATE("R28C",'Mapa final'!$R$89),"")</f>
        <v/>
      </c>
      <c r="N34" s="195" t="str">
        <f>IF(AND('Mapa final'!$AB$90="Muy Alta",'Mapa final'!$AD$90="Menor"),CONCATENATE("R28C",'Mapa final'!$R$90),"")</f>
        <v/>
      </c>
      <c r="O34" s="84" t="str">
        <f>IF(AND('Mapa final'!$AB$91="Muy Alta",'Mapa final'!$AD$91="Menor"),CONCATENATE("R28C",'Mapa final'!$R$91),"")</f>
        <v/>
      </c>
      <c r="P34" s="83" t="str">
        <f>IF(AND('Mapa final'!$AB$89="Muy Alta",'Mapa final'!$AD$89="Moderado"),CONCATENATE("R28C",'Mapa final'!$R$89),"")</f>
        <v/>
      </c>
      <c r="Q34" s="195" t="str">
        <f>IF(AND('Mapa final'!$AB$90="Muy Alta",'Mapa final'!$AD$90="Moderado"),CONCATENATE("R28C",'Mapa final'!$R$90),"")</f>
        <v/>
      </c>
      <c r="R34" s="84" t="str">
        <f>IF(AND('Mapa final'!$AB$91="Muy Alta",'Mapa final'!$AD$91="Moderado"),CONCATENATE("R28C",'Mapa final'!$R$91),"")</f>
        <v/>
      </c>
      <c r="S34" s="83" t="str">
        <f>IF(AND('Mapa final'!$AB$89="Muy Alta",'Mapa final'!$AD$89="Mayor"),CONCATENATE("R28C",'Mapa final'!$R$89),"")</f>
        <v/>
      </c>
      <c r="T34" s="195" t="str">
        <f>IF(AND('Mapa final'!$AB$90="Muy Alta",'Mapa final'!$AD$90="Mayor"),CONCATENATE("R28C",'Mapa final'!$R$90),"")</f>
        <v/>
      </c>
      <c r="U34" s="84" t="str">
        <f>IF(AND('Mapa final'!$AB$91="Muy Alta",'Mapa final'!$AD$91="Mayor"),CONCATENATE("R28C",'Mapa final'!$R$91),"")</f>
        <v/>
      </c>
      <c r="V34" s="159" t="str">
        <f>IF(AND('Mapa final'!$AB$89="Muy Alta",'Mapa final'!$AD$89="Catastrófico"),CONCATENATE("R28C",'Mapa final'!$R$89),"")</f>
        <v/>
      </c>
      <c r="W34" s="194" t="str">
        <f>IF(AND('Mapa final'!$AB$90="Muy Alta",'Mapa final'!$AD$90="Catastrófico"),CONCATENATE("R28C",'Mapa final'!$R$90),"")</f>
        <v/>
      </c>
      <c r="X34" s="160" t="str">
        <f>IF(AND('Mapa final'!$AB$91="Muy Alta",'Mapa final'!$AD$91="Catastrófico"),CONCATENATE("R28C",'Mapa final'!$R$91),"")</f>
        <v/>
      </c>
      <c r="Y34" s="38"/>
      <c r="Z34" s="314"/>
      <c r="AA34" s="315"/>
      <c r="AB34" s="315"/>
      <c r="AC34" s="315"/>
      <c r="AD34" s="315"/>
      <c r="AE34" s="316"/>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row>
    <row r="35" spans="1:61" ht="15" customHeight="1" x14ac:dyDescent="0.25">
      <c r="A35" s="38"/>
      <c r="B35" s="326"/>
      <c r="C35" s="327"/>
      <c r="D35" s="328"/>
      <c r="E35" s="310"/>
      <c r="F35" s="309"/>
      <c r="G35" s="309"/>
      <c r="H35" s="309"/>
      <c r="I35" s="309"/>
      <c r="J35" s="83" t="str">
        <f>IF(AND('Mapa final'!$AB$92="Muy Alta",'Mapa final'!$AD$92="Leve"),CONCATENATE("R29C",'Mapa final'!$R$92),"")</f>
        <v/>
      </c>
      <c r="K35" s="195" t="str">
        <f>IF(AND('Mapa final'!$AB$93="Muy Alta",'Mapa final'!$AD$93="Leve"),CONCATENATE("R29C",'Mapa final'!$R$93),"")</f>
        <v/>
      </c>
      <c r="L35" s="84" t="str">
        <f>IF(AND('Mapa final'!$AB$94="Muy Alta",'Mapa final'!$AD$94="Leve"),CONCATENATE("R29C",'Mapa final'!$R$94),"")</f>
        <v/>
      </c>
      <c r="M35" s="83" t="str">
        <f>IF(AND('Mapa final'!$AB$92="Muy Alta",'Mapa final'!$AD$92="Menor"),CONCATENATE("R29C",'Mapa final'!$R$92),"")</f>
        <v/>
      </c>
      <c r="N35" s="195" t="str">
        <f>IF(AND('Mapa final'!$AB$93="Muy Alta",'Mapa final'!$AD$93="Menor"),CONCATENATE("R29C",'Mapa final'!$R$93),"")</f>
        <v/>
      </c>
      <c r="O35" s="84" t="str">
        <f>IF(AND('Mapa final'!$AB$94="Muy Alta",'Mapa final'!$AD$94="Menor"),CONCATENATE("R29C",'Mapa final'!$R$94),"")</f>
        <v/>
      </c>
      <c r="P35" s="83" t="str">
        <f>IF(AND('Mapa final'!$AB$92="Muy Alta",'Mapa final'!$AD$92="Moderado"),CONCATENATE("R29C",'Mapa final'!$R$92),"")</f>
        <v/>
      </c>
      <c r="Q35" s="195" t="str">
        <f>IF(AND('Mapa final'!$AB$93="Muy Alta",'Mapa final'!$AD$93="Moderado"),CONCATENATE("R29C",'Mapa final'!$R$93),"")</f>
        <v/>
      </c>
      <c r="R35" s="84" t="str">
        <f>IF(AND('Mapa final'!$AB$94="Muy Alta",'Mapa final'!$AD$94="Moderado"),CONCATENATE("R29C",'Mapa final'!$R$94),"")</f>
        <v/>
      </c>
      <c r="S35" s="83" t="str">
        <f>IF(AND('Mapa final'!$AB$92="Muy Alta",'Mapa final'!$AD$92="Mayor"),CONCATENATE("R29C",'Mapa final'!$R$92),"")</f>
        <v/>
      </c>
      <c r="T35" s="195" t="str">
        <f>IF(AND('Mapa final'!$AB$93="Muy Alta",'Mapa final'!$AD$93="Mayor"),CONCATENATE("R29C",'Mapa final'!$R$93),"")</f>
        <v/>
      </c>
      <c r="U35" s="84" t="str">
        <f>IF(AND('Mapa final'!$AB$94="Muy Alta",'Mapa final'!$AD$94="Mayor"),CONCATENATE("R29C",'Mapa final'!$R$94),"")</f>
        <v/>
      </c>
      <c r="V35" s="159" t="str">
        <f>IF(AND('Mapa final'!$AB$92="Muy Alta",'Mapa final'!$AD$92="Catastrófico"),CONCATENATE("R29C",'Mapa final'!$R$92),"")</f>
        <v/>
      </c>
      <c r="W35" s="194" t="str">
        <f>IF(AND('Mapa final'!$AB$93="Muy Alta",'Mapa final'!$AD$93="Catastrófico"),CONCATENATE("R29C",'Mapa final'!$R$93),"")</f>
        <v/>
      </c>
      <c r="X35" s="160" t="str">
        <f>IF(AND('Mapa final'!$AB$94="Muy Alta",'Mapa final'!$AD$94="Catastrófico"),CONCATENATE("R29C",'Mapa final'!$R$94),"")</f>
        <v/>
      </c>
      <c r="Y35" s="38"/>
      <c r="Z35" s="314"/>
      <c r="AA35" s="315"/>
      <c r="AB35" s="315"/>
      <c r="AC35" s="315"/>
      <c r="AD35" s="315"/>
      <c r="AE35" s="316"/>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row>
    <row r="36" spans="1:61" ht="15" customHeight="1" x14ac:dyDescent="0.25">
      <c r="A36" s="38"/>
      <c r="B36" s="326"/>
      <c r="C36" s="327"/>
      <c r="D36" s="328"/>
      <c r="E36" s="310"/>
      <c r="F36" s="309"/>
      <c r="G36" s="309"/>
      <c r="H36" s="309"/>
      <c r="I36" s="309"/>
      <c r="J36" s="83" t="str">
        <f>IF(AND('Mapa final'!$AB$95="Muy Alta",'Mapa final'!$AD$95="Leve"),CONCATENATE("R30C",'Mapa final'!$R$95),"")</f>
        <v/>
      </c>
      <c r="K36" s="195" t="str">
        <f>IF(AND('Mapa final'!$AB$96="Muy Alta",'Mapa final'!$AD$96="Leve"),CONCATENATE("R30C",'Mapa final'!$R$96),"")</f>
        <v/>
      </c>
      <c r="L36" s="84" t="str">
        <f>IF(AND('Mapa final'!$AB$97="Muy Alta",'Mapa final'!$AD$97="Leve"),CONCATENATE("R30C",'Mapa final'!$R$97),"")</f>
        <v/>
      </c>
      <c r="M36" s="83" t="str">
        <f>IF(AND('Mapa final'!$AB$95="Muy Alta",'Mapa final'!$AD$95="Menor"),CONCATENATE("R30C",'Mapa final'!$R$95),"")</f>
        <v/>
      </c>
      <c r="N36" s="195" t="str">
        <f>IF(AND('Mapa final'!$AB$96="Muy Alta",'Mapa final'!$AD$96="Menor"),CONCATENATE("R30C",'Mapa final'!$R$96),"")</f>
        <v/>
      </c>
      <c r="O36" s="84" t="str">
        <f>IF(AND('Mapa final'!$AB$97="Muy Alta",'Mapa final'!$AD$97="Menor"),CONCATENATE("R30C",'Mapa final'!$R$97),"")</f>
        <v/>
      </c>
      <c r="P36" s="83" t="str">
        <f>IF(AND('Mapa final'!$AB$95="Muy Alta",'Mapa final'!$AD$95="Moderado"),CONCATENATE("R30C",'Mapa final'!$R$95),"")</f>
        <v/>
      </c>
      <c r="Q36" s="195" t="str">
        <f>IF(AND('Mapa final'!$AB$96="Muy Alta",'Mapa final'!$AD$96="Moderado"),CONCATENATE("R30C",'Mapa final'!$R$96),"")</f>
        <v/>
      </c>
      <c r="R36" s="84" t="str">
        <f>IF(AND('Mapa final'!$AB$97="Muy Alta",'Mapa final'!$AD$97="Moderado"),CONCATENATE("R30C",'Mapa final'!$R$97),"")</f>
        <v/>
      </c>
      <c r="S36" s="83" t="str">
        <f>IF(AND('Mapa final'!$AB$95="Muy Alta",'Mapa final'!$AD$95="Mayor"),CONCATENATE("R30C",'Mapa final'!$R$95),"")</f>
        <v/>
      </c>
      <c r="T36" s="195" t="str">
        <f>IF(AND('Mapa final'!$AB$96="Muy Alta",'Mapa final'!$AD$96="Mayor"),CONCATENATE("R30C",'Mapa final'!$R$96),"")</f>
        <v/>
      </c>
      <c r="U36" s="84" t="str">
        <f>IF(AND('Mapa final'!$AB$97="Muy Alta",'Mapa final'!$AD$97="Mayor"),CONCATENATE("R30C",'Mapa final'!$R$97),"")</f>
        <v/>
      </c>
      <c r="V36" s="159" t="str">
        <f>IF(AND('Mapa final'!$AB$95="Muy Alta",'Mapa final'!$AD$95="Catastrófico"),CONCATENATE("R30C",'Mapa final'!$R$95),"")</f>
        <v/>
      </c>
      <c r="W36" s="194" t="str">
        <f>IF(AND('Mapa final'!$AB$96="Muy Alta",'Mapa final'!$AD$96="Catastrófico"),CONCATENATE("R30C",'Mapa final'!$R$96),"")</f>
        <v/>
      </c>
      <c r="X36" s="160" t="str">
        <f>IF(AND('Mapa final'!$AB$97="Muy Alta",'Mapa final'!$AD$97="Catastrófico"),CONCATENATE("R30C",'Mapa final'!$R$97),"")</f>
        <v/>
      </c>
      <c r="Y36" s="38"/>
      <c r="Z36" s="314"/>
      <c r="AA36" s="315"/>
      <c r="AB36" s="315"/>
      <c r="AC36" s="315"/>
      <c r="AD36" s="315"/>
      <c r="AE36" s="316"/>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row>
    <row r="37" spans="1:61" ht="15" customHeight="1" x14ac:dyDescent="0.25">
      <c r="A37" s="38"/>
      <c r="B37" s="326"/>
      <c r="C37" s="327"/>
      <c r="D37" s="328"/>
      <c r="E37" s="310"/>
      <c r="F37" s="309"/>
      <c r="G37" s="309"/>
      <c r="H37" s="309"/>
      <c r="I37" s="309"/>
      <c r="J37" s="83" t="str">
        <f>IF(AND('Mapa final'!$AB$98="Muy Alta",'Mapa final'!$AD$98="Leve"),CONCATENATE("R31C",'Mapa final'!$R$98),"")</f>
        <v/>
      </c>
      <c r="K37" s="195" t="str">
        <f>IF(AND('Mapa final'!$AB$99="Muy Alta",'Mapa final'!$AD$99="Leve"),CONCATENATE("R31C",'Mapa final'!$R$99),"")</f>
        <v/>
      </c>
      <c r="L37" s="84" t="str">
        <f>IF(AND('Mapa final'!$AB$100="Muy Alta",'Mapa final'!$AD$100="Leve"),CONCATENATE("R31C",'Mapa final'!$R$100),"")</f>
        <v/>
      </c>
      <c r="M37" s="83" t="str">
        <f>IF(AND('Mapa final'!$AB$98="Muy Alta",'Mapa final'!$AD$98="Menor"),CONCATENATE("R31C",'Mapa final'!$R$98),"")</f>
        <v/>
      </c>
      <c r="N37" s="195" t="str">
        <f>IF(AND('Mapa final'!$AB$99="Muy Alta",'Mapa final'!$AD$99="Menor"),CONCATENATE("R31C",'Mapa final'!$R$99),"")</f>
        <v/>
      </c>
      <c r="O37" s="84" t="str">
        <f>IF(AND('Mapa final'!$AB$100="Muy Alta",'Mapa final'!$AD$100="Menor"),CONCATENATE("R31C",'Mapa final'!$R$100),"")</f>
        <v/>
      </c>
      <c r="P37" s="83" t="str">
        <f>IF(AND('Mapa final'!$AB$98="Muy Alta",'Mapa final'!$AD$98="Moderado"),CONCATENATE("R31C",'Mapa final'!$R$98),"")</f>
        <v/>
      </c>
      <c r="Q37" s="195" t="str">
        <f>IF(AND('Mapa final'!$AB$99="Muy Alta",'Mapa final'!$AD$99="Moderado"),CONCATENATE("R31C",'Mapa final'!$R$99),"")</f>
        <v/>
      </c>
      <c r="R37" s="84" t="str">
        <f>IF(AND('Mapa final'!$AB$100="Muy Alta",'Mapa final'!$AD$100="Moderado"),CONCATENATE("R31C",'Mapa final'!$R$100),"")</f>
        <v/>
      </c>
      <c r="S37" s="83" t="str">
        <f>IF(AND('Mapa final'!$AB$98="Muy Alta",'Mapa final'!$AD$98="Mayor"),CONCATENATE("R31C",'Mapa final'!$R$98),"")</f>
        <v/>
      </c>
      <c r="T37" s="195" t="str">
        <f>IF(AND('Mapa final'!$AB$99="Muy Alta",'Mapa final'!$AD$99="Mayor"),CONCATENATE("R31C",'Mapa final'!$R$99),"")</f>
        <v/>
      </c>
      <c r="U37" s="84" t="str">
        <f>IF(AND('Mapa final'!$AB$100="Muy Alta",'Mapa final'!$AD$100="Mayor"),CONCATENATE("R31C",'Mapa final'!$R$100),"")</f>
        <v/>
      </c>
      <c r="V37" s="159" t="str">
        <f>IF(AND('Mapa final'!$AB$98="Muy Alta",'Mapa final'!$AD$98="Catastrófico"),CONCATENATE("R31C",'Mapa final'!$R$98),"")</f>
        <v/>
      </c>
      <c r="W37" s="194" t="str">
        <f>IF(AND('Mapa final'!$AB$99="Muy Alta",'Mapa final'!$AD$99="Catastrófico"),CONCATENATE("R31C",'Mapa final'!$R$99),"")</f>
        <v/>
      </c>
      <c r="X37" s="160" t="str">
        <f>IF(AND('Mapa final'!$AB$100="Muy Alta",'Mapa final'!$AD$100="Catastrófico"),CONCATENATE("R31C",'Mapa final'!$R$100),"")</f>
        <v/>
      </c>
      <c r="Y37" s="38"/>
      <c r="Z37" s="314"/>
      <c r="AA37" s="315"/>
      <c r="AB37" s="315"/>
      <c r="AC37" s="315"/>
      <c r="AD37" s="315"/>
      <c r="AE37" s="316"/>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row>
    <row r="38" spans="1:61" ht="15" customHeight="1" x14ac:dyDescent="0.25">
      <c r="A38" s="38"/>
      <c r="B38" s="326"/>
      <c r="C38" s="327"/>
      <c r="D38" s="328"/>
      <c r="E38" s="310"/>
      <c r="F38" s="309"/>
      <c r="G38" s="309"/>
      <c r="H38" s="309"/>
      <c r="I38" s="309"/>
      <c r="J38" s="83" t="str">
        <f>IF(AND('Mapa final'!$AB$101="Muy Alta",'Mapa final'!$AD$101="Leve"),CONCATENATE("R32C",'Mapa final'!$R$101),"")</f>
        <v/>
      </c>
      <c r="K38" s="195" t="str">
        <f>IF(AND('Mapa final'!$AB$102="Muy Alta",'Mapa final'!$AD$102="Leve"),CONCATENATE("R32C",'Mapa final'!$R$102),"")</f>
        <v/>
      </c>
      <c r="L38" s="84" t="str">
        <f>IF(AND('Mapa final'!$AB$103="Muy Alta",'Mapa final'!$AD$103="Leve"),CONCATENATE("R32C",'Mapa final'!$R$103),"")</f>
        <v/>
      </c>
      <c r="M38" s="83" t="str">
        <f>IF(AND('Mapa final'!$AB$101="Muy Alta",'Mapa final'!$AD$101="Menor"),CONCATENATE("R32C",'Mapa final'!$R$101),"")</f>
        <v/>
      </c>
      <c r="N38" s="195" t="str">
        <f>IF(AND('Mapa final'!$AB$102="Muy Alta",'Mapa final'!$AD$102="Menor"),CONCATENATE("R32C",'Mapa final'!$R$102),"")</f>
        <v/>
      </c>
      <c r="O38" s="84" t="str">
        <f>IF(AND('Mapa final'!$AB$103="Muy Alta",'Mapa final'!$AD$103="Menor"),CONCATENATE("R32C",'Mapa final'!$R$103),"")</f>
        <v/>
      </c>
      <c r="P38" s="83" t="str">
        <f>IF(AND('Mapa final'!$AB$101="Muy Alta",'Mapa final'!$AD$101="Moderado"),CONCATENATE("R32C",'Mapa final'!$R$101),"")</f>
        <v/>
      </c>
      <c r="Q38" s="195" t="str">
        <f>IF(AND('Mapa final'!$AB$102="Muy Alta",'Mapa final'!$AD$102="Moderado"),CONCATENATE("R32C",'Mapa final'!$R$102),"")</f>
        <v/>
      </c>
      <c r="R38" s="84" t="str">
        <f>IF(AND('Mapa final'!$AB$103="Muy Alta",'Mapa final'!$AD$103="Moderado"),CONCATENATE("R32C",'Mapa final'!$R$103),"")</f>
        <v/>
      </c>
      <c r="S38" s="83" t="str">
        <f>IF(AND('Mapa final'!$AB$101="Muy Alta",'Mapa final'!$AD$101="Mayor"),CONCATENATE("R32C",'Mapa final'!$R$101),"")</f>
        <v/>
      </c>
      <c r="T38" s="195" t="str">
        <f>IF(AND('Mapa final'!$AB$102="Muy Alta",'Mapa final'!$AD$102="Mayor"),CONCATENATE("R32C",'Mapa final'!$R$102),"")</f>
        <v/>
      </c>
      <c r="U38" s="84" t="str">
        <f>IF(AND('Mapa final'!$AB$103="Muy Alta",'Mapa final'!$AD$103="Mayor"),CONCATENATE("R32C",'Mapa final'!$R$103),"")</f>
        <v/>
      </c>
      <c r="V38" s="159" t="str">
        <f>IF(AND('Mapa final'!$AB$101="Muy Alta",'Mapa final'!$AD$101="Catastrófico"),CONCATENATE("R32C",'Mapa final'!$R$101),"")</f>
        <v/>
      </c>
      <c r="W38" s="194" t="str">
        <f>IF(AND('Mapa final'!$AB$102="Muy Alta",'Mapa final'!$AD$102="Catastrófico"),CONCATENATE("R32C",'Mapa final'!$R$102),"")</f>
        <v/>
      </c>
      <c r="X38" s="160" t="str">
        <f>IF(AND('Mapa final'!$AB$103="Muy Alta",'Mapa final'!$AD$103="Catastrófico"),CONCATENATE("R32C",'Mapa final'!$R$103),"")</f>
        <v/>
      </c>
      <c r="Y38" s="38"/>
      <c r="Z38" s="314"/>
      <c r="AA38" s="315"/>
      <c r="AB38" s="315"/>
      <c r="AC38" s="315"/>
      <c r="AD38" s="315"/>
      <c r="AE38" s="316"/>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row>
    <row r="39" spans="1:61" ht="15" customHeight="1" x14ac:dyDescent="0.25">
      <c r="A39" s="38"/>
      <c r="B39" s="326"/>
      <c r="C39" s="327"/>
      <c r="D39" s="328"/>
      <c r="E39" s="310"/>
      <c r="F39" s="309"/>
      <c r="G39" s="309"/>
      <c r="H39" s="309"/>
      <c r="I39" s="309"/>
      <c r="J39" s="83" t="str">
        <f>IF(AND('Mapa final'!$AB$104="Muy Alta",'Mapa final'!$AD$104="Leve"),CONCATENATE("R33C",'Mapa final'!$R$104),"")</f>
        <v/>
      </c>
      <c r="K39" s="195" t="str">
        <f>IF(AND('Mapa final'!$AB$105="Muy Alta",'Mapa final'!$AD$105="Leve"),CONCATENATE("R33C",'Mapa final'!$R$105),"")</f>
        <v/>
      </c>
      <c r="L39" s="84" t="str">
        <f>IF(AND('Mapa final'!$AB$106="Muy Alta",'Mapa final'!$AD$106="Leve"),CONCATENATE("R33C",'Mapa final'!$R$106),"")</f>
        <v/>
      </c>
      <c r="M39" s="83" t="str">
        <f>IF(AND('Mapa final'!$AB$104="Muy Alta",'Mapa final'!$AD$104="Menor"),CONCATENATE("R33C",'Mapa final'!$R$104),"")</f>
        <v/>
      </c>
      <c r="N39" s="195" t="str">
        <f>IF(AND('Mapa final'!$AB$105="Muy Alta",'Mapa final'!$AD$105="Menor"),CONCATENATE("R33C",'Mapa final'!$R$105),"")</f>
        <v/>
      </c>
      <c r="O39" s="84" t="str">
        <f>IF(AND('Mapa final'!$AB$106="Muy Alta",'Mapa final'!$AD$106="Menor"),CONCATENATE("R33C",'Mapa final'!$R$106),"")</f>
        <v/>
      </c>
      <c r="P39" s="83" t="str">
        <f>IF(AND('Mapa final'!$AB$104="Muy Alta",'Mapa final'!$AD$104="Moderado"),CONCATENATE("R33C",'Mapa final'!$R$104),"")</f>
        <v/>
      </c>
      <c r="Q39" s="195" t="str">
        <f>IF(AND('Mapa final'!$AB$105="Muy Alta",'Mapa final'!$AD$105="Moderado"),CONCATENATE("R33C",'Mapa final'!$R$105),"")</f>
        <v/>
      </c>
      <c r="R39" s="84" t="str">
        <f>IF(AND('Mapa final'!$AB$106="Muy Alta",'Mapa final'!$AD$106="Moderado"),CONCATENATE("R33C",'Mapa final'!$R$106),"")</f>
        <v/>
      </c>
      <c r="S39" s="83" t="str">
        <f>IF(AND('Mapa final'!$AB$104="Muy Alta",'Mapa final'!$AD$104="Mayor"),CONCATENATE("R33C",'Mapa final'!$R$104),"")</f>
        <v/>
      </c>
      <c r="T39" s="195" t="str">
        <f>IF(AND('Mapa final'!$AB$105="Muy Alta",'Mapa final'!$AD$105="Mayor"),CONCATENATE("R33C",'Mapa final'!$R$105),"")</f>
        <v/>
      </c>
      <c r="U39" s="84" t="str">
        <f>IF(AND('Mapa final'!$AB$106="Muy Alta",'Mapa final'!$AD$106="Mayor"),CONCATENATE("R33C",'Mapa final'!$R$106),"")</f>
        <v/>
      </c>
      <c r="V39" s="159" t="str">
        <f>IF(AND('Mapa final'!$AB$104="Muy Alta",'Mapa final'!$AD$104="Catastrófico"),CONCATENATE("R33C",'Mapa final'!$R$104),"")</f>
        <v/>
      </c>
      <c r="W39" s="194" t="str">
        <f>IF(AND('Mapa final'!$AB$105="Muy Alta",'Mapa final'!$AD$105="Catastrófico"),CONCATENATE("R33C",'Mapa final'!$R$105),"")</f>
        <v/>
      </c>
      <c r="X39" s="160" t="str">
        <f>IF(AND('Mapa final'!$AB$106="Muy Alta",'Mapa final'!$AD$106="Catastrófico"),CONCATENATE("R33C",'Mapa final'!$R$106),"")</f>
        <v/>
      </c>
      <c r="Y39" s="38"/>
      <c r="Z39" s="314"/>
      <c r="AA39" s="315"/>
      <c r="AB39" s="315"/>
      <c r="AC39" s="315"/>
      <c r="AD39" s="315"/>
      <c r="AE39" s="316"/>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row>
    <row r="40" spans="1:61" ht="15" customHeight="1" x14ac:dyDescent="0.25">
      <c r="A40" s="38"/>
      <c r="B40" s="326"/>
      <c r="C40" s="327"/>
      <c r="D40" s="328"/>
      <c r="E40" s="310"/>
      <c r="F40" s="309"/>
      <c r="G40" s="309"/>
      <c r="H40" s="309"/>
      <c r="I40" s="309"/>
      <c r="J40" s="83" t="str">
        <f>IF(AND('Mapa final'!$AB$107="Muy Alta",'Mapa final'!$AD$107="Leve"),CONCATENATE("R34C",'Mapa final'!$R$107),"")</f>
        <v/>
      </c>
      <c r="K40" s="195" t="str">
        <f>IF(AND('Mapa final'!$AB$108="Muy Alta",'Mapa final'!$AD$108="Leve"),CONCATENATE("R34C",'Mapa final'!$R$108),"")</f>
        <v/>
      </c>
      <c r="L40" s="84" t="str">
        <f>IF(AND('Mapa final'!$AB$109="Muy Alta",'Mapa final'!$AD$109="Leve"),CONCATENATE("R34C",'Mapa final'!$R$109),"")</f>
        <v/>
      </c>
      <c r="M40" s="83" t="str">
        <f>IF(AND('Mapa final'!$AB$107="Muy Alta",'Mapa final'!$AD$107="Menor"),CONCATENATE("R34C",'Mapa final'!$R$107),"")</f>
        <v/>
      </c>
      <c r="N40" s="195" t="str">
        <f>IF(AND('Mapa final'!$AB$108="Muy Alta",'Mapa final'!$AD$108="Menor"),CONCATENATE("R34C",'Mapa final'!$R$108),"")</f>
        <v/>
      </c>
      <c r="O40" s="84" t="str">
        <f>IF(AND('Mapa final'!$AB$109="Muy Alta",'Mapa final'!$AD$109="Menor"),CONCATENATE("R34C",'Mapa final'!$R$109),"")</f>
        <v/>
      </c>
      <c r="P40" s="83" t="str">
        <f>IF(AND('Mapa final'!$AB$107="Muy Alta",'Mapa final'!$AD$107="Moderado"),CONCATENATE("R34C",'Mapa final'!$R$107),"")</f>
        <v/>
      </c>
      <c r="Q40" s="195" t="str">
        <f>IF(AND('Mapa final'!$AB$108="Muy Alta",'Mapa final'!$AD$108="Moderado"),CONCATENATE("R34C",'Mapa final'!$R$108),"")</f>
        <v/>
      </c>
      <c r="R40" s="84" t="str">
        <f>IF(AND('Mapa final'!$AB$109="Muy Alta",'Mapa final'!$AD$109="Moderado"),CONCATENATE("R34C",'Mapa final'!$R$109),"")</f>
        <v/>
      </c>
      <c r="S40" s="83" t="str">
        <f>IF(AND('Mapa final'!$AB$107="Muy Alta",'Mapa final'!$AD$107="Mayor"),CONCATENATE("R34C",'Mapa final'!$R$107),"")</f>
        <v/>
      </c>
      <c r="T40" s="195" t="str">
        <f>IF(AND('Mapa final'!$AB$108="Muy Alta",'Mapa final'!$AD$108="Mayor"),CONCATENATE("R34C",'Mapa final'!$R$108),"")</f>
        <v/>
      </c>
      <c r="U40" s="84" t="str">
        <f>IF(AND('Mapa final'!$AB$109="Muy Alta",'Mapa final'!$AD$109="Mayor"),CONCATENATE("R34C",'Mapa final'!$R$109),"")</f>
        <v/>
      </c>
      <c r="V40" s="159" t="str">
        <f>IF(AND('Mapa final'!$AB$107="Muy Alta",'Mapa final'!$AD$107="Catastrófico"),CONCATENATE("R34C",'Mapa final'!$R$107),"")</f>
        <v/>
      </c>
      <c r="W40" s="194" t="str">
        <f>IF(AND('Mapa final'!$AB$108="Muy Alta",'Mapa final'!$AD$108="Catastrófico"),CONCATENATE("R34C",'Mapa final'!$R$108),"")</f>
        <v/>
      </c>
      <c r="X40" s="160" t="str">
        <f>IF(AND('Mapa final'!$AB$109="Muy Alta",'Mapa final'!$AD$109="Catastrófico"),CONCATENATE("R34C",'Mapa final'!$R$109),"")</f>
        <v/>
      </c>
      <c r="Y40" s="38"/>
      <c r="Z40" s="314"/>
      <c r="AA40" s="315"/>
      <c r="AB40" s="315"/>
      <c r="AC40" s="315"/>
      <c r="AD40" s="315"/>
      <c r="AE40" s="316"/>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row>
    <row r="41" spans="1:61" ht="15" customHeight="1" x14ac:dyDescent="0.25">
      <c r="A41" s="38"/>
      <c r="B41" s="326"/>
      <c r="C41" s="327"/>
      <c r="D41" s="328"/>
      <c r="E41" s="310"/>
      <c r="F41" s="309"/>
      <c r="G41" s="309"/>
      <c r="H41" s="309"/>
      <c r="I41" s="309"/>
      <c r="J41" s="83" t="str">
        <f>IF(AND('Mapa final'!$AB$110="Muy Alta",'Mapa final'!$AD$110="Leve"),CONCATENATE("R35C",'Mapa final'!$R$110),"")</f>
        <v/>
      </c>
      <c r="K41" s="195" t="str">
        <f>IF(AND('Mapa final'!$AB$111="Muy Alta",'Mapa final'!$AD$111="Leve"),CONCATENATE("R35C",'Mapa final'!$R$111),"")</f>
        <v/>
      </c>
      <c r="L41" s="84" t="str">
        <f>IF(AND('Mapa final'!$AB$112="Muy Alta",'Mapa final'!$AD$112="Leve"),CONCATENATE("R35C",'Mapa final'!$R$112),"")</f>
        <v/>
      </c>
      <c r="M41" s="83" t="str">
        <f>IF(AND('Mapa final'!$AB$110="Muy Alta",'Mapa final'!$AD$110="Menor"),CONCATENATE("R35C",'Mapa final'!$R$110),"")</f>
        <v/>
      </c>
      <c r="N41" s="195" t="str">
        <f>IF(AND('Mapa final'!$AB$111="Muy Alta",'Mapa final'!$AD$111="Menor"),CONCATENATE("R35C",'Mapa final'!$R$111),"")</f>
        <v/>
      </c>
      <c r="O41" s="84" t="str">
        <f>IF(AND('Mapa final'!$AB$112="Muy Alta",'Mapa final'!$AD$112="Menor"),CONCATENATE("R35C",'Mapa final'!$R$112),"")</f>
        <v/>
      </c>
      <c r="P41" s="83" t="str">
        <f>IF(AND('Mapa final'!$AB$110="Muy Alta",'Mapa final'!$AD$110="Moderado"),CONCATENATE("R35C",'Mapa final'!$R$110),"")</f>
        <v/>
      </c>
      <c r="Q41" s="195" t="str">
        <f>IF(AND('Mapa final'!$AB$111="Muy Alta",'Mapa final'!$AD$111="Moderado"),CONCATENATE("R35C",'Mapa final'!$R$111),"")</f>
        <v/>
      </c>
      <c r="R41" s="84" t="str">
        <f>IF(AND('Mapa final'!$AB$112="Muy Alta",'Mapa final'!$AD$112="Moderado"),CONCATENATE("R35C",'Mapa final'!$R$112),"")</f>
        <v/>
      </c>
      <c r="S41" s="83" t="str">
        <f>IF(AND('Mapa final'!$AB$110="Muy Alta",'Mapa final'!$AD$110="Mayor"),CONCATENATE("R35C",'Mapa final'!$R$110),"")</f>
        <v/>
      </c>
      <c r="T41" s="195" t="str">
        <f>IF(AND('Mapa final'!$AB$111="Muy Alta",'Mapa final'!$AD$111="Mayor"),CONCATENATE("R35C",'Mapa final'!$R$111),"")</f>
        <v/>
      </c>
      <c r="U41" s="84" t="str">
        <f>IF(AND('Mapa final'!$AB$112="Muy Alta",'Mapa final'!$AD$112="Mayor"),CONCATENATE("R35C",'Mapa final'!$R$112),"")</f>
        <v/>
      </c>
      <c r="V41" s="159" t="str">
        <f>IF(AND('Mapa final'!$AB$110="Muy Alta",'Mapa final'!$AD$110="Catastrófico"),CONCATENATE("R35C",'Mapa final'!$R$110),"")</f>
        <v/>
      </c>
      <c r="W41" s="194" t="str">
        <f>IF(AND('Mapa final'!$AB$111="Muy Alta",'Mapa final'!$AD$111="Catastrófico"),CONCATENATE("R35C",'Mapa final'!$R$111),"")</f>
        <v/>
      </c>
      <c r="X41" s="160" t="str">
        <f>IF(AND('Mapa final'!$AB$112="Muy Alta",'Mapa final'!$AD$112="Catastrófico"),CONCATENATE("R35C",'Mapa final'!$R$112),"")</f>
        <v/>
      </c>
      <c r="Y41" s="38"/>
      <c r="Z41" s="314"/>
      <c r="AA41" s="315"/>
      <c r="AB41" s="315"/>
      <c r="AC41" s="315"/>
      <c r="AD41" s="315"/>
      <c r="AE41" s="316"/>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row>
    <row r="42" spans="1:61" ht="15" customHeight="1" x14ac:dyDescent="0.25">
      <c r="A42" s="38"/>
      <c r="B42" s="326"/>
      <c r="C42" s="327"/>
      <c r="D42" s="328"/>
      <c r="E42" s="310"/>
      <c r="F42" s="309"/>
      <c r="G42" s="309"/>
      <c r="H42" s="309"/>
      <c r="I42" s="309"/>
      <c r="J42" s="83" t="str">
        <f>IF(AND('Mapa final'!$AB$113="Muy Alta",'Mapa final'!$AD$113="Leve"),CONCATENATE("R36C",'Mapa final'!$R$113),"")</f>
        <v/>
      </c>
      <c r="K42" s="195" t="str">
        <f>IF(AND('Mapa final'!$AB$114="Muy Alta",'Mapa final'!$AD$114="Leve"),CONCATENATE("R36C",'Mapa final'!$R$114),"")</f>
        <v/>
      </c>
      <c r="L42" s="84" t="str">
        <f>IF(AND('Mapa final'!$AB$115="Muy Alta",'Mapa final'!$AD$115="Leve"),CONCATENATE("R36C",'Mapa final'!$R$115),"")</f>
        <v/>
      </c>
      <c r="M42" s="83" t="str">
        <f>IF(AND('Mapa final'!$AB$113="Muy Alta",'Mapa final'!$AD$113="Menor"),CONCATENATE("R36C",'Mapa final'!$R$113),"")</f>
        <v/>
      </c>
      <c r="N42" s="195" t="str">
        <f>IF(AND('Mapa final'!$AB$114="Muy Alta",'Mapa final'!$AD$114="Menor"),CONCATENATE("R36C",'Mapa final'!$R$114),"")</f>
        <v/>
      </c>
      <c r="O42" s="84" t="str">
        <f>IF(AND('Mapa final'!$AB$115="Muy Alta",'Mapa final'!$AD$115="Menor"),CONCATENATE("R36C",'Mapa final'!$R$115),"")</f>
        <v/>
      </c>
      <c r="P42" s="83" t="str">
        <f>IF(AND('Mapa final'!$AB$113="Muy Alta",'Mapa final'!$AD$113="Moderado"),CONCATENATE("R36C",'Mapa final'!$R$113),"")</f>
        <v/>
      </c>
      <c r="Q42" s="195" t="str">
        <f>IF(AND('Mapa final'!$AB$114="Muy Alta",'Mapa final'!$AD$114="Moderado"),CONCATENATE("R36C",'Mapa final'!$R$114),"")</f>
        <v/>
      </c>
      <c r="R42" s="84" t="str">
        <f>IF(AND('Mapa final'!$AB$115="Muy Alta",'Mapa final'!$AD$115="Moderado"),CONCATENATE("R36C",'Mapa final'!$R$115),"")</f>
        <v/>
      </c>
      <c r="S42" s="83" t="str">
        <f>IF(AND('Mapa final'!$AB$113="Muy Alta",'Mapa final'!$AD$113="Mayor"),CONCATENATE("R36C",'Mapa final'!$R$113),"")</f>
        <v/>
      </c>
      <c r="T42" s="195" t="str">
        <f>IF(AND('Mapa final'!$AB$114="Muy Alta",'Mapa final'!$AD$114="Mayor"),CONCATENATE("R36C",'Mapa final'!$R$114),"")</f>
        <v/>
      </c>
      <c r="U42" s="84" t="str">
        <f>IF(AND('Mapa final'!$AB$115="Muy Alta",'Mapa final'!$AD$115="Mayor"),CONCATENATE("R36C",'Mapa final'!$R$115),"")</f>
        <v/>
      </c>
      <c r="V42" s="159" t="str">
        <f>IF(AND('Mapa final'!$AB$113="Muy Alta",'Mapa final'!$AD$113="Catastrófico"),CONCATENATE("R36C",'Mapa final'!$R$113),"")</f>
        <v/>
      </c>
      <c r="W42" s="194" t="str">
        <f>IF(AND('Mapa final'!$AB$114="Muy Alta",'Mapa final'!$AD$114="Catastrófico"),CONCATENATE("R36C",'Mapa final'!$R$114),"")</f>
        <v/>
      </c>
      <c r="X42" s="160" t="str">
        <f>IF(AND('Mapa final'!$AB$115="Muy Alta",'Mapa final'!$AD$115="Catastrófico"),CONCATENATE("R36C",'Mapa final'!$R$115),"")</f>
        <v/>
      </c>
      <c r="Y42" s="38"/>
      <c r="Z42" s="314"/>
      <c r="AA42" s="315"/>
      <c r="AB42" s="315"/>
      <c r="AC42" s="315"/>
      <c r="AD42" s="315"/>
      <c r="AE42" s="316"/>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row>
    <row r="43" spans="1:61" ht="15" customHeight="1" x14ac:dyDescent="0.25">
      <c r="A43" s="38"/>
      <c r="B43" s="326"/>
      <c r="C43" s="327"/>
      <c r="D43" s="328"/>
      <c r="E43" s="310"/>
      <c r="F43" s="309"/>
      <c r="G43" s="309"/>
      <c r="H43" s="309"/>
      <c r="I43" s="309"/>
      <c r="J43" s="83" t="str">
        <f>IF(AND('Mapa final'!$AB$116="Muy Alta",'Mapa final'!$AD$116="Leve"),CONCATENATE("R37C",'Mapa final'!$R$116),"")</f>
        <v/>
      </c>
      <c r="K43" s="195" t="str">
        <f>IF(AND('Mapa final'!$AB$117="Muy Alta",'Mapa final'!$AD$117="Leve"),CONCATENATE("R37C",'Mapa final'!$R$117),"")</f>
        <v/>
      </c>
      <c r="L43" s="84" t="str">
        <f>IF(AND('Mapa final'!$AB$118="Muy Alta",'Mapa final'!$AD$118="Leve"),CONCATENATE("R37C",'Mapa final'!$R$118),"")</f>
        <v/>
      </c>
      <c r="M43" s="83" t="str">
        <f>IF(AND('Mapa final'!$AB$116="Muy Alta",'Mapa final'!$AD$116="Menor"),CONCATENATE("R37C",'Mapa final'!$R$116),"")</f>
        <v/>
      </c>
      <c r="N43" s="195" t="str">
        <f>IF(AND('Mapa final'!$AB$117="Muy Alta",'Mapa final'!$AD$117="Menor"),CONCATENATE("R37C",'Mapa final'!$R$117),"")</f>
        <v/>
      </c>
      <c r="O43" s="84" t="str">
        <f>IF(AND('Mapa final'!$AB$118="Muy Alta",'Mapa final'!$AD$118="Menor"),CONCATENATE("R37C",'Mapa final'!$R$118),"")</f>
        <v/>
      </c>
      <c r="P43" s="83" t="str">
        <f>IF(AND('Mapa final'!$AB$116="Muy Alta",'Mapa final'!$AD$116="Moderado"),CONCATENATE("R37C",'Mapa final'!$R$116),"")</f>
        <v/>
      </c>
      <c r="Q43" s="195" t="str">
        <f>IF(AND('Mapa final'!$AB$117="Muy Alta",'Mapa final'!$AD$117="Moderado"),CONCATENATE("R37C",'Mapa final'!$R$117),"")</f>
        <v/>
      </c>
      <c r="R43" s="84" t="str">
        <f>IF(AND('Mapa final'!$AB$118="Muy Alta",'Mapa final'!$AD$118="Moderado"),CONCATENATE("R37C",'Mapa final'!$R$118),"")</f>
        <v/>
      </c>
      <c r="S43" s="83" t="str">
        <f>IF(AND('Mapa final'!$AB$116="Muy Alta",'Mapa final'!$AD$116="Mayor"),CONCATENATE("R37C",'Mapa final'!$R$116),"")</f>
        <v/>
      </c>
      <c r="T43" s="195" t="str">
        <f>IF(AND('Mapa final'!$AB$117="Muy Alta",'Mapa final'!$AD$117="Mayor"),CONCATENATE("R37C",'Mapa final'!$R$117),"")</f>
        <v/>
      </c>
      <c r="U43" s="84" t="str">
        <f>IF(AND('Mapa final'!$AB$118="Muy Alta",'Mapa final'!$AD$118="Mayor"),CONCATENATE("R37C",'Mapa final'!$R$118),"")</f>
        <v/>
      </c>
      <c r="V43" s="159" t="str">
        <f>IF(AND('Mapa final'!$AB$116="Muy Alta",'Mapa final'!$AD$116="Catastrófico"),CONCATENATE("R37C",'Mapa final'!$R$116),"")</f>
        <v/>
      </c>
      <c r="W43" s="194" t="str">
        <f>IF(AND('Mapa final'!$AB$117="Muy Alta",'Mapa final'!$AD$117="Catastrófico"),CONCATENATE("R37C",'Mapa final'!$R$117),"")</f>
        <v/>
      </c>
      <c r="X43" s="160" t="str">
        <f>IF(AND('Mapa final'!$AB$118="Muy Alta",'Mapa final'!$AD$118="Catastrófico"),CONCATENATE("R37C",'Mapa final'!$R$118),"")</f>
        <v/>
      </c>
      <c r="Y43" s="38"/>
      <c r="Z43" s="314"/>
      <c r="AA43" s="315"/>
      <c r="AB43" s="315"/>
      <c r="AC43" s="315"/>
      <c r="AD43" s="315"/>
      <c r="AE43" s="316"/>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row>
    <row r="44" spans="1:61" ht="15" customHeight="1" x14ac:dyDescent="0.25">
      <c r="A44" s="38"/>
      <c r="B44" s="326"/>
      <c r="C44" s="327"/>
      <c r="D44" s="328"/>
      <c r="E44" s="310"/>
      <c r="F44" s="309"/>
      <c r="G44" s="309"/>
      <c r="H44" s="309"/>
      <c r="I44" s="309"/>
      <c r="J44" s="83" t="str">
        <f>IF(AND('Mapa final'!$AB$119="Muy Alta",'Mapa final'!$AD$119="Leve"),CONCATENATE("R38C",'Mapa final'!$R$119),"")</f>
        <v/>
      </c>
      <c r="K44" s="195" t="str">
        <f>IF(AND('Mapa final'!$AB$120="Muy Alta",'Mapa final'!$AD$120="Leve"),CONCATENATE("R38C",'Mapa final'!$R$120),"")</f>
        <v/>
      </c>
      <c r="L44" s="84" t="str">
        <f>IF(AND('Mapa final'!$AB$121="Muy Alta",'Mapa final'!$AD$121="Leve"),CONCATENATE("R38C",'Mapa final'!$R$121),"")</f>
        <v/>
      </c>
      <c r="M44" s="83" t="str">
        <f>IF(AND('Mapa final'!$AB$119="Muy Alta",'Mapa final'!$AD$119="Menor"),CONCATENATE("R38C",'Mapa final'!$R$119),"")</f>
        <v/>
      </c>
      <c r="N44" s="195" t="str">
        <f>IF(AND('Mapa final'!$AB$120="Muy Alta",'Mapa final'!$AD$120="Menor"),CONCATENATE("R38C",'Mapa final'!$R$120),"")</f>
        <v/>
      </c>
      <c r="O44" s="84" t="str">
        <f>IF(AND('Mapa final'!$AB$121="Muy Alta",'Mapa final'!$AD$121="Menor"),CONCATENATE("R38C",'Mapa final'!$R$121),"")</f>
        <v/>
      </c>
      <c r="P44" s="83" t="str">
        <f>IF(AND('Mapa final'!$AB$119="Muy Alta",'Mapa final'!$AD$119="Moderado"),CONCATENATE("R38C",'Mapa final'!$R$119),"")</f>
        <v/>
      </c>
      <c r="Q44" s="195" t="str">
        <f>IF(AND('Mapa final'!$AB$120="Muy Alta",'Mapa final'!$AD$120="Moderado"),CONCATENATE("R38C",'Mapa final'!$R$120),"")</f>
        <v/>
      </c>
      <c r="R44" s="84" t="str">
        <f>IF(AND('Mapa final'!$AB$121="Muy Alta",'Mapa final'!$AD$121="Moderado"),CONCATENATE("R38C",'Mapa final'!$R$121),"")</f>
        <v/>
      </c>
      <c r="S44" s="83" t="str">
        <f>IF(AND('Mapa final'!$AB$119="Muy Alta",'Mapa final'!$AD$119="Mayor"),CONCATENATE("R38C",'Mapa final'!$R$119),"")</f>
        <v/>
      </c>
      <c r="T44" s="195" t="str">
        <f>IF(AND('Mapa final'!$AB$120="Muy Alta",'Mapa final'!$AD$120="Mayor"),CONCATENATE("R38C",'Mapa final'!$R$120),"")</f>
        <v/>
      </c>
      <c r="U44" s="84" t="str">
        <f>IF(AND('Mapa final'!$AB$121="Muy Alta",'Mapa final'!$AD$121="Mayor"),CONCATENATE("R38C",'Mapa final'!$R$121),"")</f>
        <v/>
      </c>
      <c r="V44" s="159" t="str">
        <f>IF(AND('Mapa final'!$AB$119="Muy Alta",'Mapa final'!$AD$119="Catastrófico"),CONCATENATE("R38C",'Mapa final'!$R$119),"")</f>
        <v/>
      </c>
      <c r="W44" s="194" t="str">
        <f>IF(AND('Mapa final'!$AB$120="Muy Alta",'Mapa final'!$AD$120="Catastrófico"),CONCATENATE("R38C",'Mapa final'!$R$120),"")</f>
        <v/>
      </c>
      <c r="X44" s="160" t="str">
        <f>IF(AND('Mapa final'!$AB$121="Muy Alta",'Mapa final'!$AD$121="Catastrófico"),CONCATENATE("R38C",'Mapa final'!$R$121),"")</f>
        <v/>
      </c>
      <c r="Y44" s="38"/>
      <c r="Z44" s="314"/>
      <c r="AA44" s="315"/>
      <c r="AB44" s="315"/>
      <c r="AC44" s="315"/>
      <c r="AD44" s="315"/>
      <c r="AE44" s="316"/>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row>
    <row r="45" spans="1:61" ht="15" customHeight="1" x14ac:dyDescent="0.25">
      <c r="A45" s="38"/>
      <c r="B45" s="326"/>
      <c r="C45" s="327"/>
      <c r="D45" s="328"/>
      <c r="E45" s="310"/>
      <c r="F45" s="309"/>
      <c r="G45" s="309"/>
      <c r="H45" s="309"/>
      <c r="I45" s="309"/>
      <c r="J45" s="83" t="str">
        <f>IF(AND('Mapa final'!$AB$122="Muy Alta",'Mapa final'!$AD$122="Leve"),CONCATENATE("R39C",'Mapa final'!$R$122),"")</f>
        <v/>
      </c>
      <c r="K45" s="195" t="str">
        <f>IF(AND('Mapa final'!$AB$123="Muy Alta",'Mapa final'!$AD$123="Leve"),CONCATENATE("R39C",'Mapa final'!$R$123),"")</f>
        <v/>
      </c>
      <c r="L45" s="84" t="str">
        <f>IF(AND('Mapa final'!$AB$124="Muy Alta",'Mapa final'!$AD$124="Leve"),CONCATENATE("R39C",'Mapa final'!$R$124),"")</f>
        <v/>
      </c>
      <c r="M45" s="83" t="str">
        <f>IF(AND('Mapa final'!$AB$122="Muy Alta",'Mapa final'!$AD$122="Menor"),CONCATENATE("R39C",'Mapa final'!$R$122),"")</f>
        <v/>
      </c>
      <c r="N45" s="195" t="str">
        <f>IF(AND('Mapa final'!$AB$123="Muy Alta",'Mapa final'!$AD$123="Menor"),CONCATENATE("R39C",'Mapa final'!$R$123),"")</f>
        <v/>
      </c>
      <c r="O45" s="84" t="str">
        <f>IF(AND('Mapa final'!$AB$124="Muy Alta",'Mapa final'!$AD$124="Menor"),CONCATENATE("R39C",'Mapa final'!$R$124),"")</f>
        <v/>
      </c>
      <c r="P45" s="83" t="str">
        <f>IF(AND('Mapa final'!$AB$122="Muy Alta",'Mapa final'!$AD$122="Moderado"),CONCATENATE("R39C",'Mapa final'!$R$122),"")</f>
        <v/>
      </c>
      <c r="Q45" s="195" t="str">
        <f>IF(AND('Mapa final'!$AB$123="Muy Alta",'Mapa final'!$AD$123="Moderado"),CONCATENATE("R39C",'Mapa final'!$R$123),"")</f>
        <v/>
      </c>
      <c r="R45" s="84" t="str">
        <f>IF(AND('Mapa final'!$AB$124="Muy Alta",'Mapa final'!$AD$124="Moderado"),CONCATENATE("R39C",'Mapa final'!$R$124),"")</f>
        <v/>
      </c>
      <c r="S45" s="83" t="str">
        <f>IF(AND('Mapa final'!$AB$122="Muy Alta",'Mapa final'!$AD$122="Mayor"),CONCATENATE("R39C",'Mapa final'!$R$122),"")</f>
        <v/>
      </c>
      <c r="T45" s="195" t="str">
        <f>IF(AND('Mapa final'!$AB$123="Muy Alta",'Mapa final'!$AD$123="Mayor"),CONCATENATE("R39C",'Mapa final'!$R$123),"")</f>
        <v/>
      </c>
      <c r="U45" s="84" t="str">
        <f>IF(AND('Mapa final'!$AB$124="Muy Alta",'Mapa final'!$AD$124="Mayor"),CONCATENATE("R39C",'Mapa final'!$R$124),"")</f>
        <v/>
      </c>
      <c r="V45" s="159" t="str">
        <f>IF(AND('Mapa final'!$AB$122="Muy Alta",'Mapa final'!$AD$122="Catastrófico"),CONCATENATE("R39C",'Mapa final'!$R$122),"")</f>
        <v/>
      </c>
      <c r="W45" s="194" t="str">
        <f>IF(AND('Mapa final'!$AB$123="Muy Alta",'Mapa final'!$AD$123="Catastrófico"),CONCATENATE("R39C",'Mapa final'!$R$123),"")</f>
        <v/>
      </c>
      <c r="X45" s="160" t="str">
        <f>IF(AND('Mapa final'!$AB$124="Muy Alta",'Mapa final'!$AD$124="Catastrófico"),CONCATENATE("R39C",'Mapa final'!$R$124),"")</f>
        <v/>
      </c>
      <c r="Y45" s="38"/>
      <c r="Z45" s="314"/>
      <c r="AA45" s="315"/>
      <c r="AB45" s="315"/>
      <c r="AC45" s="315"/>
      <c r="AD45" s="315"/>
      <c r="AE45" s="316"/>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row>
    <row r="46" spans="1:61" ht="15" customHeight="1" x14ac:dyDescent="0.25">
      <c r="A46" s="38"/>
      <c r="B46" s="326"/>
      <c r="C46" s="327"/>
      <c r="D46" s="328"/>
      <c r="E46" s="310"/>
      <c r="F46" s="309"/>
      <c r="G46" s="309"/>
      <c r="H46" s="309"/>
      <c r="I46" s="309"/>
      <c r="J46" s="83" t="str">
        <f>IF(AND('Mapa final'!$AB$125="Muy Alta",'Mapa final'!$AD$125="Leve"),CONCATENATE("R40C",'Mapa final'!$R$125),"")</f>
        <v/>
      </c>
      <c r="K46" s="195" t="str">
        <f>IF(AND('Mapa final'!$AB$126="Muy Alta",'Mapa final'!$AD$126="Leve"),CONCATENATE("R40C",'Mapa final'!$R$126),"")</f>
        <v/>
      </c>
      <c r="L46" s="84" t="str">
        <f>IF(AND('Mapa final'!$AB$127="Muy Alta",'Mapa final'!$AD$127="Leve"),CONCATENATE("R40C",'Mapa final'!$R$127),"")</f>
        <v/>
      </c>
      <c r="M46" s="83" t="str">
        <f>IF(AND('Mapa final'!$AB$125="Muy Alta",'Mapa final'!$AD$125="Menor"),CONCATENATE("R40C",'Mapa final'!$R$125),"")</f>
        <v/>
      </c>
      <c r="N46" s="195" t="str">
        <f>IF(AND('Mapa final'!$AB$126="Muy Alta",'Mapa final'!$AD$126="Menor"),CONCATENATE("R40C",'Mapa final'!$R$126),"")</f>
        <v/>
      </c>
      <c r="O46" s="84" t="str">
        <f>IF(AND('Mapa final'!$AB$127="Muy Alta",'Mapa final'!$AD$127="Menor"),CONCATENATE("R40C",'Mapa final'!$R$127),"")</f>
        <v/>
      </c>
      <c r="P46" s="83" t="str">
        <f>IF(AND('Mapa final'!$AB$125="Muy Alta",'Mapa final'!$AD$125="Moderado"),CONCATENATE("R40C",'Mapa final'!$R$125),"")</f>
        <v/>
      </c>
      <c r="Q46" s="195" t="str">
        <f>IF(AND('Mapa final'!$AB$126="Muy Alta",'Mapa final'!$AD$126="Moderado"),CONCATENATE("R40C",'Mapa final'!$R$126),"")</f>
        <v/>
      </c>
      <c r="R46" s="84" t="str">
        <f>IF(AND('Mapa final'!$AB$127="Muy Alta",'Mapa final'!$AD$127="Moderado"),CONCATENATE("R40C",'Mapa final'!$R$127),"")</f>
        <v/>
      </c>
      <c r="S46" s="83" t="str">
        <f>IF(AND('Mapa final'!$AB$125="Muy Alta",'Mapa final'!$AD$125="Mayor"),CONCATENATE("R40C",'Mapa final'!$R$125),"")</f>
        <v/>
      </c>
      <c r="T46" s="195" t="str">
        <f>IF(AND('Mapa final'!$AB$126="Muy Alta",'Mapa final'!$AD$126="Mayor"),CONCATENATE("R40C",'Mapa final'!$R$126),"")</f>
        <v/>
      </c>
      <c r="U46" s="84" t="str">
        <f>IF(AND('Mapa final'!$AB$127="Muy Alta",'Mapa final'!$AD$127="Mayor"),CONCATENATE("R40C",'Mapa final'!$R$127),"")</f>
        <v/>
      </c>
      <c r="V46" s="159" t="str">
        <f>IF(AND('Mapa final'!$AB$125="Muy Alta",'Mapa final'!$AD$125="Catastrófico"),CONCATENATE("R40C",'Mapa final'!$R$125),"")</f>
        <v/>
      </c>
      <c r="W46" s="194" t="str">
        <f>IF(AND('Mapa final'!$AB$126="Muy Alta",'Mapa final'!$AD$126="Catastrófico"),CONCATENATE("R40C",'Mapa final'!$R$126),"")</f>
        <v/>
      </c>
      <c r="X46" s="160" t="str">
        <f>IF(AND('Mapa final'!$AB$127="Muy Alta",'Mapa final'!$AD$127="Catastrófico"),CONCATENATE("R40C",'Mapa final'!$R$127),"")</f>
        <v/>
      </c>
      <c r="Y46" s="38"/>
      <c r="Z46" s="314"/>
      <c r="AA46" s="315"/>
      <c r="AB46" s="315"/>
      <c r="AC46" s="315"/>
      <c r="AD46" s="315"/>
      <c r="AE46" s="316"/>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row>
    <row r="47" spans="1:61" ht="15" customHeight="1" x14ac:dyDescent="0.25">
      <c r="A47" s="38"/>
      <c r="B47" s="326"/>
      <c r="C47" s="327"/>
      <c r="D47" s="328"/>
      <c r="E47" s="310"/>
      <c r="F47" s="309"/>
      <c r="G47" s="309"/>
      <c r="H47" s="309"/>
      <c r="I47" s="309"/>
      <c r="J47" s="83" t="str">
        <f>IF(AND('Mapa final'!$AB$128="Muy Alta",'Mapa final'!$AD$128="Leve"),CONCATENATE("R41C",'Mapa final'!$R$128),"")</f>
        <v/>
      </c>
      <c r="K47" s="195" t="str">
        <f>IF(AND('Mapa final'!$AB$129="Muy Alta",'Mapa final'!$AD$129="Leve"),CONCATENATE("R41C",'Mapa final'!$R$129),"")</f>
        <v/>
      </c>
      <c r="L47" s="84" t="str">
        <f>IF(AND('Mapa final'!$AB$130="Muy Alta",'Mapa final'!$AD$130="Leve"),CONCATENATE("R41C",'Mapa final'!$R$130),"")</f>
        <v/>
      </c>
      <c r="M47" s="83" t="str">
        <f>IF(AND('Mapa final'!$AB$128="Muy Alta",'Mapa final'!$AD$128="Menor"),CONCATENATE("R41C",'Mapa final'!$R$128),"")</f>
        <v/>
      </c>
      <c r="N47" s="195" t="str">
        <f>IF(AND('Mapa final'!$AB$129="Muy Alta",'Mapa final'!$AD$129="Menor"),CONCATENATE("R41C",'Mapa final'!$R$129),"")</f>
        <v/>
      </c>
      <c r="O47" s="84" t="str">
        <f>IF(AND('Mapa final'!$AB$130="Muy Alta",'Mapa final'!$AD$130="Menor"),CONCATENATE("R41C",'Mapa final'!$R$130),"")</f>
        <v/>
      </c>
      <c r="P47" s="83" t="str">
        <f>IF(AND('Mapa final'!$AB$128="Muy Alta",'Mapa final'!$AD$128="Moderado"),CONCATENATE("R41C",'Mapa final'!$R$128),"")</f>
        <v/>
      </c>
      <c r="Q47" s="195" t="str">
        <f>IF(AND('Mapa final'!$AB$129="Muy Alta",'Mapa final'!$AD$129="Moderado"),CONCATENATE("R41C",'Mapa final'!$R$129),"")</f>
        <v/>
      </c>
      <c r="R47" s="84" t="str">
        <f>IF(AND('Mapa final'!$AB$130="Muy Alta",'Mapa final'!$AD$130="Moderado"),CONCATENATE("R41C",'Mapa final'!$R$130),"")</f>
        <v/>
      </c>
      <c r="S47" s="83" t="str">
        <f>IF(AND('Mapa final'!$AB$128="Muy Alta",'Mapa final'!$AD$128="Mayor"),CONCATENATE("R41C",'Mapa final'!$R$128),"")</f>
        <v/>
      </c>
      <c r="T47" s="195" t="str">
        <f>IF(AND('Mapa final'!$AB$129="Muy Alta",'Mapa final'!$AD$129="Mayor"),CONCATENATE("R41C",'Mapa final'!$R$129),"")</f>
        <v/>
      </c>
      <c r="U47" s="84" t="str">
        <f>IF(AND('Mapa final'!$AB$130="Muy Alta",'Mapa final'!$AD$130="Mayor"),CONCATENATE("R41C",'Mapa final'!$R$130),"")</f>
        <v/>
      </c>
      <c r="V47" s="159" t="str">
        <f>IF(AND('Mapa final'!$AB$128="Muy Alta",'Mapa final'!$AD$128="Catastrófico"),CONCATENATE("R41C",'Mapa final'!$R$128),"")</f>
        <v/>
      </c>
      <c r="W47" s="194" t="str">
        <f>IF(AND('Mapa final'!$AB$129="Muy Alta",'Mapa final'!$AD$129="Catastrófico"),CONCATENATE("R41C",'Mapa final'!$R$129),"")</f>
        <v/>
      </c>
      <c r="X47" s="160" t="str">
        <f>IF(AND('Mapa final'!$AB$130="Muy Alta",'Mapa final'!$AD$130="Catastrófico"),CONCATENATE("R41C",'Mapa final'!$R$130),"")</f>
        <v/>
      </c>
      <c r="Y47" s="38"/>
      <c r="Z47" s="314"/>
      <c r="AA47" s="315"/>
      <c r="AB47" s="315"/>
      <c r="AC47" s="315"/>
      <c r="AD47" s="315"/>
      <c r="AE47" s="316"/>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row>
    <row r="48" spans="1:61" ht="15" customHeight="1" thickBot="1" x14ac:dyDescent="0.3">
      <c r="A48" s="38"/>
      <c r="B48" s="326"/>
      <c r="C48" s="327"/>
      <c r="D48" s="328"/>
      <c r="E48" s="310"/>
      <c r="F48" s="309"/>
      <c r="G48" s="309"/>
      <c r="H48" s="309"/>
      <c r="I48" s="309"/>
      <c r="J48" s="196" t="str">
        <f>IF(AND('Mapa final'!$AB$131="Muy Alta",'Mapa final'!$AD$131="Leve"),CONCATENATE("R42C",'Mapa final'!$R$131),"")</f>
        <v/>
      </c>
      <c r="K48" s="197" t="str">
        <f>IF(AND('Mapa final'!$AB$132="Muy Alta",'Mapa final'!$AD$132="Leve"),CONCATENATE("R42C",'Mapa final'!$R$132),"")</f>
        <v/>
      </c>
      <c r="L48" s="198" t="str">
        <f>IF(AND('Mapa final'!$AB$133="Muy Alta",'Mapa final'!$AD$133="Leve"),CONCATENATE("R42C",'Mapa final'!$R$133),"")</f>
        <v/>
      </c>
      <c r="M48" s="196" t="str">
        <f>IF(AND('Mapa final'!$AB$131="Muy Alta",'Mapa final'!$AD$131="Menor"),CONCATENATE("R42C",'Mapa final'!$R$131),"")</f>
        <v/>
      </c>
      <c r="N48" s="197" t="str">
        <f>IF(AND('Mapa final'!$AB$132="Muy Alta",'Mapa final'!$AD$132="Menor"),CONCATENATE("R42C",'Mapa final'!$R$132),"")</f>
        <v/>
      </c>
      <c r="O48" s="198" t="str">
        <f>IF(AND('Mapa final'!$AB$133="Muy Alta",'Mapa final'!$AD$133="Menor"),CONCATENATE("R42C",'Mapa final'!$R$133),"")</f>
        <v/>
      </c>
      <c r="P48" s="196" t="str">
        <f>IF(AND('Mapa final'!$AB$131="Muy Alta",'Mapa final'!$AD$131="Moderado"),CONCATENATE("R42C",'Mapa final'!$R$131),"")</f>
        <v/>
      </c>
      <c r="Q48" s="197" t="str">
        <f>IF(AND('Mapa final'!$AB$132="Muy Alta",'Mapa final'!$AD$132="Moderado"),CONCATENATE("R42C",'Mapa final'!$R$132),"")</f>
        <v/>
      </c>
      <c r="R48" s="198" t="str">
        <f>IF(AND('Mapa final'!$AB$133="Muy Alta",'Mapa final'!$AD$133="Moderado"),CONCATENATE("R42C",'Mapa final'!$R$133),"")</f>
        <v/>
      </c>
      <c r="S48" s="196" t="str">
        <f>IF(AND('Mapa final'!$AB$131="Muy Alta",'Mapa final'!$AD$131="Mayor"),CONCATENATE("R42C",'Mapa final'!$R$131),"")</f>
        <v/>
      </c>
      <c r="T48" s="197" t="str">
        <f>IF(AND('Mapa final'!$AB$132="Muy Alta",'Mapa final'!$AD$132="Mayor"),CONCATENATE("R42C",'Mapa final'!$R$132),"")</f>
        <v/>
      </c>
      <c r="U48" s="198" t="str">
        <f>IF(AND('Mapa final'!$AB$133="Muy Alta",'Mapa final'!$AD$133="Mayor"),CONCATENATE("R42C",'Mapa final'!$R$133),"")</f>
        <v/>
      </c>
      <c r="V48" s="177" t="str">
        <f>IF(AND('Mapa final'!$AB$131="Muy Alta",'Mapa final'!$AD$131="Catastrófico"),CONCATENATE("R42C",'Mapa final'!$R$131),"")</f>
        <v/>
      </c>
      <c r="W48" s="178" t="str">
        <f>IF(AND('Mapa final'!$AB$132="Muy Alta",'Mapa final'!$AD$132="Catastrófico"),CONCATENATE("R42C",'Mapa final'!$R$132),"")</f>
        <v/>
      </c>
      <c r="X48" s="179" t="str">
        <f>IF(AND('Mapa final'!$AB$133="Muy Alta",'Mapa final'!$AD$133="Catastrófico"),CONCATENATE("R42C",'Mapa final'!$R$133),"")</f>
        <v/>
      </c>
      <c r="Y48" s="38"/>
      <c r="Z48" s="317"/>
      <c r="AA48" s="318"/>
      <c r="AB48" s="318"/>
      <c r="AC48" s="318"/>
      <c r="AD48" s="318"/>
      <c r="AE48" s="319"/>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row>
    <row r="49" spans="1:61" ht="15" customHeight="1" x14ac:dyDescent="0.25">
      <c r="A49" s="38"/>
      <c r="B49" s="326"/>
      <c r="C49" s="327"/>
      <c r="D49" s="328"/>
      <c r="E49" s="306" t="s">
        <v>106</v>
      </c>
      <c r="F49" s="307"/>
      <c r="G49" s="307"/>
      <c r="H49" s="307"/>
      <c r="I49" s="307"/>
      <c r="J49" s="164" t="str">
        <f>IF(AND('Mapa final'!$AB$7="Alta",'Mapa final'!$AD$7="Leve"),CONCATENATE("R1C",'Mapa final'!$R$7),"")</f>
        <v/>
      </c>
      <c r="K49" s="193" t="str">
        <f>IF(AND('Mapa final'!$AB$8="Alta",'Mapa final'!$AD$8="Leve"),CONCATENATE("R1C",'Mapa final'!$R$8),"")</f>
        <v/>
      </c>
      <c r="L49" s="165" t="str">
        <f>IF(AND('Mapa final'!$AB$9="Alta",'Mapa final'!$AD$9="Leve"),CONCATENATE("R1C",'Mapa final'!$R$9),"")</f>
        <v/>
      </c>
      <c r="M49" s="164" t="str">
        <f>IF(AND('Mapa final'!$AB$7="Alta",'Mapa final'!$AD$7="Menor"),CONCATENATE("R1C",'Mapa final'!$R$7),"")</f>
        <v/>
      </c>
      <c r="N49" s="193" t="str">
        <f>IF(AND('Mapa final'!$AB$8="Alta",'Mapa final'!$AD$8="Menor"),CONCATENATE("R1C",'Mapa final'!$R$8),"")</f>
        <v/>
      </c>
      <c r="O49" s="165" t="str">
        <f>IF(AND('Mapa final'!$AB$9="Alta",'Mapa final'!$AD$9="Menor"),CONCATENATE("R1C",'Mapa final'!$R$9),"")</f>
        <v/>
      </c>
      <c r="P49" s="83" t="str">
        <f>IF(AND('Mapa final'!$AB$7="Alta",'Mapa final'!$AD$7="Moderado"),CONCATENATE("R1C",'Mapa final'!$R$7),"")</f>
        <v/>
      </c>
      <c r="Q49" s="195" t="str">
        <f>IF(AND('Mapa final'!$AB$8="Alta",'Mapa final'!$AD$8="Moderado"),CONCATENATE("R1C",'Mapa final'!$R$8),"")</f>
        <v/>
      </c>
      <c r="R49" s="84" t="str">
        <f>IF(AND('Mapa final'!$AB$9="Alta",'Mapa final'!$AD$9="Moderado"),CONCATENATE("R1C",'Mapa final'!$R$9),"")</f>
        <v/>
      </c>
      <c r="S49" s="83" t="str">
        <f>IF(AND('Mapa final'!$AB$7="Alta",'Mapa final'!$AD$7="Mayor"),CONCATENATE("R1C",'Mapa final'!$R$7),"")</f>
        <v/>
      </c>
      <c r="T49" s="195" t="str">
        <f>IF(AND('Mapa final'!$AB$8="Alta",'Mapa final'!$AD$8="Mayor"),CONCATENATE("R1C",'Mapa final'!$R$8),"")</f>
        <v/>
      </c>
      <c r="U49" s="84" t="str">
        <f>IF(AND('Mapa final'!$AB$9="Alta",'Mapa final'!$AD$9="Mayor"),CONCATENATE("R1C",'Mapa final'!$R$9),"")</f>
        <v/>
      </c>
      <c r="V49" s="159" t="str">
        <f>IF(AND('Mapa final'!$AB$7="Alta",'Mapa final'!$AD$7="Catastrófico"),CONCATENATE("R1C",'Mapa final'!$R$7),"")</f>
        <v/>
      </c>
      <c r="W49" s="194" t="str">
        <f>IF(AND('Mapa final'!$AB$8="Alta",'Mapa final'!$AD$8="Catastrófico"),CONCATENATE("R1C",'Mapa final'!$R$8),"")</f>
        <v/>
      </c>
      <c r="X49" s="160" t="str">
        <f>IF(AND('Mapa final'!$AB$9="Alta",'Mapa final'!$AD$9="Catastrófico"),CONCATENATE("R1C",'Mapa final'!$R$9),"")</f>
        <v/>
      </c>
      <c r="Y49" s="38"/>
      <c r="Z49" s="297" t="s">
        <v>74</v>
      </c>
      <c r="AA49" s="298"/>
      <c r="AB49" s="298"/>
      <c r="AC49" s="298"/>
      <c r="AD49" s="298"/>
      <c r="AE49" s="299"/>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row>
    <row r="50" spans="1:61" ht="15" customHeight="1" x14ac:dyDescent="0.25">
      <c r="A50" s="38"/>
      <c r="B50" s="326"/>
      <c r="C50" s="327"/>
      <c r="D50" s="328"/>
      <c r="E50" s="308"/>
      <c r="F50" s="309"/>
      <c r="G50" s="309"/>
      <c r="H50" s="309"/>
      <c r="I50" s="309"/>
      <c r="J50" s="164" t="str">
        <f>IF(AND('Mapa final'!$AB$10="Alta",'Mapa final'!$AD$10="Leve"),CONCATENATE("R2C",'Mapa final'!$R$10),"")</f>
        <v/>
      </c>
      <c r="K50" s="193" t="e">
        <f>IF(AND('Mapa final'!#REF!="Alta",'Mapa final'!#REF!="Leve"),CONCATENATE("R2C",'Mapa final'!#REF!),"")</f>
        <v>#REF!</v>
      </c>
      <c r="L50" s="165" t="e">
        <f>IF(AND('Mapa final'!#REF!="Alta",'Mapa final'!#REF!="Leve"),CONCATENATE("R2C",'Mapa final'!#REF!),"")</f>
        <v>#REF!</v>
      </c>
      <c r="M50" s="164" t="str">
        <f>IF(AND('Mapa final'!$AB$10="Alta",'Mapa final'!$AD$10="Menor"),CONCATENATE("R2C",'Mapa final'!$R$10),"")</f>
        <v/>
      </c>
      <c r="N50" s="193" t="e">
        <f>IF(AND('Mapa final'!#REF!="Alta",'Mapa final'!#REF!="Menor"),CONCATENATE("R2C",'Mapa final'!#REF!),"")</f>
        <v>#REF!</v>
      </c>
      <c r="O50" s="165" t="e">
        <f>IF(AND('Mapa final'!#REF!="Alta",'Mapa final'!#REF!="Menor"),CONCATENATE("R2C",'Mapa final'!#REF!),"")</f>
        <v>#REF!</v>
      </c>
      <c r="P50" s="83" t="str">
        <f>IF(AND('Mapa final'!$AB$10="Alta",'Mapa final'!$AD$10="Moderado"),CONCATENATE("R2C",'Mapa final'!$R$10),"")</f>
        <v/>
      </c>
      <c r="Q50" s="195" t="e">
        <f>IF(AND('Mapa final'!#REF!="Alta",'Mapa final'!#REF!="Moderado"),CONCATENATE("R2C",'Mapa final'!#REF!),"")</f>
        <v>#REF!</v>
      </c>
      <c r="R50" s="84" t="e">
        <f>IF(AND('Mapa final'!#REF!="Alta",'Mapa final'!#REF!="Moderado"),CONCATENATE("R2C",'Mapa final'!#REF!),"")</f>
        <v>#REF!</v>
      </c>
      <c r="S50" s="83" t="str">
        <f>IF(AND('Mapa final'!$AB$10="Alta",'Mapa final'!$AD$10="Mayor"),CONCATENATE("R2C",'Mapa final'!$R$10),"")</f>
        <v/>
      </c>
      <c r="T50" s="195" t="e">
        <f>IF(AND('Mapa final'!#REF!="Alta",'Mapa final'!#REF!="Mayor"),CONCATENATE("R2C",'Mapa final'!#REF!),"")</f>
        <v>#REF!</v>
      </c>
      <c r="U50" s="84" t="e">
        <f>IF(AND('Mapa final'!#REF!="Alta",'Mapa final'!#REF!="Mayor"),CONCATENATE("R2C",'Mapa final'!#REF!),"")</f>
        <v>#REF!</v>
      </c>
      <c r="V50" s="159" t="str">
        <f>IF(AND('Mapa final'!$AB$10="Alta",'Mapa final'!$AD$10="Catastrófico"),CONCATENATE("R2C",'Mapa final'!$R$10),"")</f>
        <v/>
      </c>
      <c r="W50" s="194" t="e">
        <f>IF(AND('Mapa final'!#REF!="Alta",'Mapa final'!#REF!="Catastrófico"),CONCATENATE("R2C",'Mapa final'!#REF!),"")</f>
        <v>#REF!</v>
      </c>
      <c r="X50" s="160" t="e">
        <f>IF(AND('Mapa final'!#REF!="Alta",'Mapa final'!#REF!="Catastrófico"),CONCATENATE("R2C",'Mapa final'!#REF!),"")</f>
        <v>#REF!</v>
      </c>
      <c r="Y50" s="38"/>
      <c r="Z50" s="300"/>
      <c r="AA50" s="301"/>
      <c r="AB50" s="301"/>
      <c r="AC50" s="301"/>
      <c r="AD50" s="301"/>
      <c r="AE50" s="302"/>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row>
    <row r="51" spans="1:61" ht="15" customHeight="1" x14ac:dyDescent="0.25">
      <c r="A51" s="38"/>
      <c r="B51" s="326"/>
      <c r="C51" s="327"/>
      <c r="D51" s="328"/>
      <c r="E51" s="310"/>
      <c r="F51" s="309"/>
      <c r="G51" s="309"/>
      <c r="H51" s="309"/>
      <c r="I51" s="309"/>
      <c r="J51" s="164" t="str">
        <f>IF(AND('Mapa final'!$AB$11="Alta",'Mapa final'!$AD$11="Leve"),CONCATENATE("R3C",'Mapa final'!$R$11),"")</f>
        <v/>
      </c>
      <c r="K51" s="193" t="str">
        <f>IF(AND('Mapa final'!$AB$12="Alta",'Mapa final'!$AD$12="Leve"),CONCATENATE("R3C",'Mapa final'!$R$12),"")</f>
        <v/>
      </c>
      <c r="L51" s="165" t="str">
        <f>IF(AND('Mapa final'!$AB$13="Alta",'Mapa final'!$AD$13="Leve"),CONCATENATE("R3C",'Mapa final'!$R$13),"")</f>
        <v/>
      </c>
      <c r="M51" s="164" t="str">
        <f>IF(AND('Mapa final'!$AB$11="Alta",'Mapa final'!$AD$11="Menor"),CONCATENATE("R3C",'Mapa final'!$R$11),"")</f>
        <v/>
      </c>
      <c r="N51" s="193" t="str">
        <f>IF(AND('Mapa final'!$AB$12="Alta",'Mapa final'!$AD$12="Menor"),CONCATENATE("R3C",'Mapa final'!$R$12),"")</f>
        <v/>
      </c>
      <c r="O51" s="165" t="str">
        <f>IF(AND('Mapa final'!$AB$13="Alta",'Mapa final'!$AD$13="Menor"),CONCATENATE("R3C",'Mapa final'!$R$13),"")</f>
        <v/>
      </c>
      <c r="P51" s="83" t="str">
        <f>IF(AND('Mapa final'!$AB$11="Alta",'Mapa final'!$AD$11="Moderado"),CONCATENATE("R3C",'Mapa final'!$R$11),"")</f>
        <v/>
      </c>
      <c r="Q51" s="195" t="str">
        <f>IF(AND('Mapa final'!$AB$12="Alta",'Mapa final'!$AD$12="Moderado"),CONCATENATE("R3C",'Mapa final'!$R$12),"")</f>
        <v/>
      </c>
      <c r="R51" s="84" t="str">
        <f>IF(AND('Mapa final'!$AB$13="Alta",'Mapa final'!$AD$13="Moderado"),CONCATENATE("R3C",'Mapa final'!$R$13),"")</f>
        <v/>
      </c>
      <c r="S51" s="83" t="str">
        <f>IF(AND('Mapa final'!$AB$11="Alta",'Mapa final'!$AD$11="Mayor"),CONCATENATE("R3C",'Mapa final'!$R$11),"")</f>
        <v/>
      </c>
      <c r="T51" s="195" t="str">
        <f>IF(AND('Mapa final'!$AB$12="Alta",'Mapa final'!$AD$12="Mayor"),CONCATENATE("R3C",'Mapa final'!$R$12),"")</f>
        <v/>
      </c>
      <c r="U51" s="84" t="str">
        <f>IF(AND('Mapa final'!$AB$13="Alta",'Mapa final'!$AD$13="Mayor"),CONCATENATE("R3C",'Mapa final'!$R$13),"")</f>
        <v/>
      </c>
      <c r="V51" s="159" t="str">
        <f>IF(AND('Mapa final'!$AB$11="Alta",'Mapa final'!$AD$11="Catastrófico"),CONCATENATE("R3C",'Mapa final'!$R$11),"")</f>
        <v/>
      </c>
      <c r="W51" s="194" t="str">
        <f>IF(AND('Mapa final'!$AB$12="Alta",'Mapa final'!$AD$12="Catastrófico"),CONCATENATE("R3C",'Mapa final'!$R$12),"")</f>
        <v/>
      </c>
      <c r="X51" s="160" t="str">
        <f>IF(AND('Mapa final'!$AB$13="Alta",'Mapa final'!$AD$13="Catastrófico"),CONCATENATE("R3C",'Mapa final'!$R$13),"")</f>
        <v/>
      </c>
      <c r="Y51" s="38"/>
      <c r="Z51" s="300"/>
      <c r="AA51" s="301"/>
      <c r="AB51" s="301"/>
      <c r="AC51" s="301"/>
      <c r="AD51" s="301"/>
      <c r="AE51" s="302"/>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row>
    <row r="52" spans="1:61" ht="12" customHeight="1" x14ac:dyDescent="0.25">
      <c r="A52" s="38"/>
      <c r="B52" s="326"/>
      <c r="C52" s="327"/>
      <c r="D52" s="328"/>
      <c r="E52" s="310"/>
      <c r="F52" s="309"/>
      <c r="G52" s="309"/>
      <c r="H52" s="309"/>
      <c r="I52" s="309"/>
      <c r="J52" s="164" t="str">
        <f>IF(AND('Mapa final'!$AB$14="Alta",'Mapa final'!$AD$14="Leve"),CONCATENATE("R4C",'Mapa final'!$R$14),"")</f>
        <v/>
      </c>
      <c r="K52" s="193" t="str">
        <f>IF(AND('Mapa final'!$AB$15="Alta",'Mapa final'!$AD$15="Leve"),CONCATENATE("R4C",'Mapa final'!$R$15),"")</f>
        <v/>
      </c>
      <c r="L52" s="165" t="str">
        <f>IF(AND('Mapa final'!$AB$16="Alta",'Mapa final'!$AD$16="Leve"),CONCATENATE("R4C",'Mapa final'!$R$16),"")</f>
        <v/>
      </c>
      <c r="M52" s="164" t="str">
        <f>IF(AND('Mapa final'!$AB$14="Alta",'Mapa final'!$AD$14="Menor"),CONCATENATE("R4C",'Mapa final'!$R$14),"")</f>
        <v/>
      </c>
      <c r="N52" s="193" t="str">
        <f>IF(AND('Mapa final'!$AB$15="Alta",'Mapa final'!$AD$15="Menor"),CONCATENATE("R4C",'Mapa final'!$R$15),"")</f>
        <v/>
      </c>
      <c r="O52" s="165" t="str">
        <f>IF(AND('Mapa final'!$AB$16="Alta",'Mapa final'!$AD$16="Menor"),CONCATENATE("R4C",'Mapa final'!$R$16),"")</f>
        <v/>
      </c>
      <c r="P52" s="83" t="str">
        <f>IF(AND('Mapa final'!$AB$14="Alta",'Mapa final'!$AD$14="Moderado"),CONCATENATE("R4C",'Mapa final'!$R$14),"")</f>
        <v/>
      </c>
      <c r="Q52" s="195" t="str">
        <f>IF(AND('Mapa final'!$AB$15="Alta",'Mapa final'!$AD$15="Moderado"),CONCATENATE("R4C",'Mapa final'!$R$15),"")</f>
        <v/>
      </c>
      <c r="R52" s="84" t="str">
        <f>IF(AND('Mapa final'!$AB$16="Alta",'Mapa final'!$AD$16="Moderado"),CONCATENATE("R4C",'Mapa final'!$R$16),"")</f>
        <v/>
      </c>
      <c r="S52" s="83" t="str">
        <f>IF(AND('Mapa final'!$AB$14="Alta",'Mapa final'!$AD$14="Mayor"),CONCATENATE("R4C",'Mapa final'!$R$14),"")</f>
        <v/>
      </c>
      <c r="T52" s="195" t="str">
        <f>IF(AND('Mapa final'!$AB$15="Alta",'Mapa final'!$AD$15="Mayor"),CONCATENATE("R4C",'Mapa final'!$R$15),"")</f>
        <v/>
      </c>
      <c r="U52" s="84" t="str">
        <f>IF(AND('Mapa final'!$AB$16="Alta",'Mapa final'!$AD$16="Mayor"),CONCATENATE("R4C",'Mapa final'!$R$16),"")</f>
        <v/>
      </c>
      <c r="V52" s="159" t="str">
        <f>IF(AND('Mapa final'!$AB$14="Alta",'Mapa final'!$AD$14="Catastrófico"),CONCATENATE("R4C",'Mapa final'!$R$14),"")</f>
        <v/>
      </c>
      <c r="W52" s="194" t="str">
        <f>IF(AND('Mapa final'!$AB$15="Alta",'Mapa final'!$AD$15="Catastrófico"),CONCATENATE("R4C",'Mapa final'!$R$15),"")</f>
        <v/>
      </c>
      <c r="X52" s="160" t="str">
        <f>IF(AND('Mapa final'!$AB$16="Alta",'Mapa final'!$AD$16="Catastrófico"),CONCATENATE("R4C",'Mapa final'!$R$16),"")</f>
        <v/>
      </c>
      <c r="Y52" s="38"/>
      <c r="Z52" s="300"/>
      <c r="AA52" s="301"/>
      <c r="AB52" s="301"/>
      <c r="AC52" s="301"/>
      <c r="AD52" s="301"/>
      <c r="AE52" s="302"/>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row>
    <row r="53" spans="1:61" ht="12" customHeight="1" x14ac:dyDescent="0.25">
      <c r="A53" s="38"/>
      <c r="B53" s="326"/>
      <c r="C53" s="327"/>
      <c r="D53" s="328"/>
      <c r="E53" s="310"/>
      <c r="F53" s="309"/>
      <c r="G53" s="309"/>
      <c r="H53" s="309"/>
      <c r="I53" s="309"/>
      <c r="J53" s="164" t="str">
        <f>IF(AND('Mapa final'!$AB$17="Alta",'Mapa final'!$AD$17="Leve"),CONCATENATE("R5C",'Mapa final'!$R$17),"")</f>
        <v/>
      </c>
      <c r="K53" s="193" t="str">
        <f>IF(AND('Mapa final'!$AB$18="Alta",'Mapa final'!$AD$18="Leve"),CONCATENATE("R5C",'Mapa final'!$R$18),"")</f>
        <v/>
      </c>
      <c r="L53" s="165" t="str">
        <f>IF(AND('Mapa final'!$AB$19="Alta",'Mapa final'!$AD$19="Leve"),CONCATENATE("R5C",'Mapa final'!$R$19),"")</f>
        <v/>
      </c>
      <c r="M53" s="164" t="str">
        <f>IF(AND('Mapa final'!$AB$17="Alta",'Mapa final'!$AD$17="Menor"),CONCATENATE("R5C",'Mapa final'!$R$17),"")</f>
        <v/>
      </c>
      <c r="N53" s="193" t="str">
        <f>IF(AND('Mapa final'!$AB$18="Alta",'Mapa final'!$AD$18="Menor"),CONCATENATE("R5C",'Mapa final'!$R$18),"")</f>
        <v/>
      </c>
      <c r="O53" s="165" t="str">
        <f>IF(AND('Mapa final'!$AB$19="Alta",'Mapa final'!$AD$19="Menor"),CONCATENATE("R5C",'Mapa final'!$R$19),"")</f>
        <v/>
      </c>
      <c r="P53" s="83" t="str">
        <f>IF(AND('Mapa final'!$AB$17="Alta",'Mapa final'!$AD$17="Moderado"),CONCATENATE("R5C",'Mapa final'!$R$17),"")</f>
        <v/>
      </c>
      <c r="Q53" s="195" t="str">
        <f>IF(AND('Mapa final'!$AB$18="Alta",'Mapa final'!$AD$18="Moderado"),CONCATENATE("R5C",'Mapa final'!$R$18),"")</f>
        <v/>
      </c>
      <c r="R53" s="84" t="str">
        <f>IF(AND('Mapa final'!$AB$19="Alta",'Mapa final'!$AD$19="Moderado"),CONCATENATE("R5C",'Mapa final'!$R$19),"")</f>
        <v/>
      </c>
      <c r="S53" s="83" t="str">
        <f>IF(AND('Mapa final'!$AB$17="Alta",'Mapa final'!$AD$17="Mayor"),CONCATENATE("R5C",'Mapa final'!$R$17),"")</f>
        <v/>
      </c>
      <c r="T53" s="195" t="str">
        <f>IF(AND('Mapa final'!$AB$18="Alta",'Mapa final'!$AD$18="Mayor"),CONCATENATE("R5C",'Mapa final'!$R$18),"")</f>
        <v/>
      </c>
      <c r="U53" s="84" t="str">
        <f>IF(AND('Mapa final'!$AB$19="Alta",'Mapa final'!$AD$19="Mayor"),CONCATENATE("R5C",'Mapa final'!$R$19),"")</f>
        <v/>
      </c>
      <c r="V53" s="159" t="str">
        <f>IF(AND('Mapa final'!$AB$17="Alta",'Mapa final'!$AD$17="Catastrófico"),CONCATENATE("R5C",'Mapa final'!$R$17),"")</f>
        <v/>
      </c>
      <c r="W53" s="194" t="str">
        <f>IF(AND('Mapa final'!$AB$18="Alta",'Mapa final'!$AD$18="Catastrófico"),CONCATENATE("R5C",'Mapa final'!$R$18),"")</f>
        <v/>
      </c>
      <c r="X53" s="160" t="str">
        <f>IF(AND('Mapa final'!$AB$19="Alta",'Mapa final'!$AD$19="Catastrófico"),CONCATENATE("R5C",'Mapa final'!$R$19),"")</f>
        <v/>
      </c>
      <c r="Y53" s="38"/>
      <c r="Z53" s="300"/>
      <c r="AA53" s="301"/>
      <c r="AB53" s="301"/>
      <c r="AC53" s="301"/>
      <c r="AD53" s="301"/>
      <c r="AE53" s="302"/>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row>
    <row r="54" spans="1:61" ht="12" customHeight="1" x14ac:dyDescent="0.25">
      <c r="A54" s="38"/>
      <c r="B54" s="326"/>
      <c r="C54" s="327"/>
      <c r="D54" s="328"/>
      <c r="E54" s="310"/>
      <c r="F54" s="309"/>
      <c r="G54" s="309"/>
      <c r="H54" s="309"/>
      <c r="I54" s="309"/>
      <c r="J54" s="164" t="str">
        <f>IF(AND('Mapa final'!$AB$20="Alta",'Mapa final'!$AD$20="Leve"),CONCATENATE("R6C",'Mapa final'!$R$20),"")</f>
        <v/>
      </c>
      <c r="K54" s="193" t="str">
        <f>IF(AND('Mapa final'!$AB$21="Alta",'Mapa final'!$AD$21="Leve"),CONCATENATE("R6C",'Mapa final'!$R$21),"")</f>
        <v/>
      </c>
      <c r="L54" s="165" t="str">
        <f>IF(AND('Mapa final'!$AB$22="Alta",'Mapa final'!$AD$22="Leve"),CONCATENATE("R6C",'Mapa final'!$R$22),"")</f>
        <v/>
      </c>
      <c r="M54" s="164" t="str">
        <f>IF(AND('Mapa final'!$AB$20="Alta",'Mapa final'!$AD$20="Menor"),CONCATENATE("R6C",'Mapa final'!$R$20),"")</f>
        <v/>
      </c>
      <c r="N54" s="193" t="str">
        <f>IF(AND('Mapa final'!$AB$21="Alta",'Mapa final'!$AD$21="Menor"),CONCATENATE("R6C",'Mapa final'!$R$21),"")</f>
        <v/>
      </c>
      <c r="O54" s="165" t="str">
        <f>IF(AND('Mapa final'!$AB$22="Alta",'Mapa final'!$AD$22="Menor"),CONCATENATE("R6C",'Mapa final'!$R$22),"")</f>
        <v/>
      </c>
      <c r="P54" s="83" t="str">
        <f>IF(AND('Mapa final'!$AB$20="Alta",'Mapa final'!$AD$20="Moderado"),CONCATENATE("R6C",'Mapa final'!$R$20),"")</f>
        <v/>
      </c>
      <c r="Q54" s="195" t="str">
        <f>IF(AND('Mapa final'!$AB$21="Alta",'Mapa final'!$AD$21="Moderado"),CONCATENATE("R6C",'Mapa final'!$R$21),"")</f>
        <v/>
      </c>
      <c r="R54" s="84" t="str">
        <f>IF(AND('Mapa final'!$AB$22="Alta",'Mapa final'!$AD$22="Moderado"),CONCATENATE("R6C",'Mapa final'!$R$22),"")</f>
        <v/>
      </c>
      <c r="S54" s="83" t="str">
        <f>IF(AND('Mapa final'!$AB$20="Alta",'Mapa final'!$AD$20="Mayor"),CONCATENATE("R6C",'Mapa final'!$R$20),"")</f>
        <v/>
      </c>
      <c r="T54" s="195" t="str">
        <f>IF(AND('Mapa final'!$AB$21="Alta",'Mapa final'!$AD$21="Mayor"),CONCATENATE("R6C",'Mapa final'!$R$21),"")</f>
        <v/>
      </c>
      <c r="U54" s="84" t="str">
        <f>IF(AND('Mapa final'!$AB$22="Alta",'Mapa final'!$AD$22="Mayor"),CONCATENATE("R6C",'Mapa final'!$R$22),"")</f>
        <v/>
      </c>
      <c r="V54" s="159" t="str">
        <f>IF(AND('Mapa final'!$AB$20="Alta",'Mapa final'!$AD$20="Catastrófico"),CONCATENATE("R6C",'Mapa final'!$R$20),"")</f>
        <v/>
      </c>
      <c r="W54" s="194" t="str">
        <f>IF(AND('Mapa final'!$AB$21="Alta",'Mapa final'!$AD$21="Catastrófico"),CONCATENATE("R6C",'Mapa final'!$R$21),"")</f>
        <v/>
      </c>
      <c r="X54" s="160" t="str">
        <f>IF(AND('Mapa final'!$AB$22="Alta",'Mapa final'!$AD$22="Catastrófico"),CONCATENATE("R6C",'Mapa final'!$R$22),"")</f>
        <v/>
      </c>
      <c r="Y54" s="38"/>
      <c r="Z54" s="300"/>
      <c r="AA54" s="301"/>
      <c r="AB54" s="301"/>
      <c r="AC54" s="301"/>
      <c r="AD54" s="301"/>
      <c r="AE54" s="302"/>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row>
    <row r="55" spans="1:61" ht="12" customHeight="1" x14ac:dyDescent="0.25">
      <c r="A55" s="38"/>
      <c r="B55" s="326"/>
      <c r="C55" s="327"/>
      <c r="D55" s="328"/>
      <c r="E55" s="310"/>
      <c r="F55" s="309"/>
      <c r="G55" s="309"/>
      <c r="H55" s="309"/>
      <c r="I55" s="309"/>
      <c r="J55" s="164" t="str">
        <f>IF(AND('Mapa final'!$AB$23="Alta",'Mapa final'!$AD$23="Leve"),CONCATENATE("R7C",'Mapa final'!$R$23),"")</f>
        <v/>
      </c>
      <c r="K55" s="193" t="str">
        <f>IF(AND('Mapa final'!$AB$24="Alta",'Mapa final'!$AD$24="Leve"),CONCATENATE("R7C",'Mapa final'!$R$24),"")</f>
        <v/>
      </c>
      <c r="L55" s="165" t="str">
        <f>IF(AND('Mapa final'!$AB$25="Alta",'Mapa final'!$AD$25="Leve"),CONCATENATE("R7C",'Mapa final'!$R$25),"")</f>
        <v/>
      </c>
      <c r="M55" s="164" t="str">
        <f>IF(AND('Mapa final'!$AB$23="Alta",'Mapa final'!$AD$23="Menor"),CONCATENATE("R7C",'Mapa final'!$R$23),"")</f>
        <v/>
      </c>
      <c r="N55" s="193" t="str">
        <f>IF(AND('Mapa final'!$AB$24="Alta",'Mapa final'!$AD$24="Menor"),CONCATENATE("R7C",'Mapa final'!$R$24),"")</f>
        <v/>
      </c>
      <c r="O55" s="165" t="str">
        <f>IF(AND('Mapa final'!$AB$25="Alta",'Mapa final'!$AD$25="Menor"),CONCATENATE("R7C",'Mapa final'!$R$25),"")</f>
        <v/>
      </c>
      <c r="P55" s="83" t="str">
        <f>IF(AND('Mapa final'!$AB$23="Alta",'Mapa final'!$AD$23="Moderado"),CONCATENATE("R7C",'Mapa final'!$R$23),"")</f>
        <v/>
      </c>
      <c r="Q55" s="195" t="str">
        <f>IF(AND('Mapa final'!$AB$24="Alta",'Mapa final'!$AD$24="Moderado"),CONCATENATE("R7C",'Mapa final'!$R$24),"")</f>
        <v/>
      </c>
      <c r="R55" s="84" t="str">
        <f>IF(AND('Mapa final'!$AB$25="Alta",'Mapa final'!$AD$25="Moderado"),CONCATENATE("R7C",'Mapa final'!$R$25),"")</f>
        <v/>
      </c>
      <c r="S55" s="83" t="str">
        <f>IF(AND('Mapa final'!$AB$23="Alta",'Mapa final'!$AD$23="Mayor"),CONCATENATE("R7C",'Mapa final'!$R$23),"")</f>
        <v/>
      </c>
      <c r="T55" s="195" t="str">
        <f>IF(AND('Mapa final'!$AB$24="Alta",'Mapa final'!$AD$24="Mayor"),CONCATENATE("R7C",'Mapa final'!$R$24),"")</f>
        <v/>
      </c>
      <c r="U55" s="84" t="str">
        <f>IF(AND('Mapa final'!$AB$25="Alta",'Mapa final'!$AD$25="Mayor"),CONCATENATE("R7C",'Mapa final'!$R$25),"")</f>
        <v/>
      </c>
      <c r="V55" s="159" t="str">
        <f>IF(AND('Mapa final'!$AB$23="Alta",'Mapa final'!$AD$23="Catastrófico"),CONCATENATE("R7C",'Mapa final'!$R$23),"")</f>
        <v/>
      </c>
      <c r="W55" s="194" t="str">
        <f>IF(AND('Mapa final'!$AB$24="Alta",'Mapa final'!$AD$24="Catastrófico"),CONCATENATE("R7C",'Mapa final'!$R$24),"")</f>
        <v/>
      </c>
      <c r="X55" s="160" t="str">
        <f>IF(AND('Mapa final'!$AB$25="Alta",'Mapa final'!$AD$25="Catastrófico"),CONCATENATE("R7C",'Mapa final'!$R$25),"")</f>
        <v/>
      </c>
      <c r="Y55" s="38"/>
      <c r="Z55" s="300"/>
      <c r="AA55" s="301"/>
      <c r="AB55" s="301"/>
      <c r="AC55" s="301"/>
      <c r="AD55" s="301"/>
      <c r="AE55" s="302"/>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row>
    <row r="56" spans="1:61" ht="12" customHeight="1" x14ac:dyDescent="0.25">
      <c r="A56" s="38"/>
      <c r="B56" s="326"/>
      <c r="C56" s="327"/>
      <c r="D56" s="328"/>
      <c r="E56" s="310"/>
      <c r="F56" s="309"/>
      <c r="G56" s="309"/>
      <c r="H56" s="309"/>
      <c r="I56" s="309"/>
      <c r="J56" s="164" t="str">
        <f>IF(AND('Mapa final'!$AB$26="Alta",'Mapa final'!$AD$26="Leve"),CONCATENATE("R8C",'Mapa final'!$R$26),"")</f>
        <v/>
      </c>
      <c r="K56" s="193" t="str">
        <f>IF(AND('Mapa final'!$AB$27="Alta",'Mapa final'!$AD$27="Leve"),CONCATENATE("R8C",'Mapa final'!$R$27),"")</f>
        <v/>
      </c>
      <c r="L56" s="165" t="str">
        <f>IF(AND('Mapa final'!$AB$28="Alta",'Mapa final'!$AD$28="Leve"),CONCATENATE("R8C",'Mapa final'!$R$28),"")</f>
        <v/>
      </c>
      <c r="M56" s="164" t="str">
        <f>IF(AND('Mapa final'!$AB$26="Alta",'Mapa final'!$AD$26="Menor"),CONCATENATE("R8C",'Mapa final'!$R$26),"")</f>
        <v/>
      </c>
      <c r="N56" s="193" t="str">
        <f>IF(AND('Mapa final'!$AB$27="Alta",'Mapa final'!$AD$27="Menor"),CONCATENATE("R8C",'Mapa final'!$R$27),"")</f>
        <v/>
      </c>
      <c r="O56" s="165" t="str">
        <f>IF(AND('Mapa final'!$AB$28="Alta",'Mapa final'!$AD$28="Menor"),CONCATENATE("R8C",'Mapa final'!$R$28),"")</f>
        <v/>
      </c>
      <c r="P56" s="83" t="str">
        <f>IF(AND('Mapa final'!$AB$26="Alta",'Mapa final'!$AD$26="Moderado"),CONCATENATE("R8C",'Mapa final'!$R$26),"")</f>
        <v/>
      </c>
      <c r="Q56" s="195" t="str">
        <f>IF(AND('Mapa final'!$AB$27="Alta",'Mapa final'!$AD$27="Moderado"),CONCATENATE("R8C",'Mapa final'!$R$27),"")</f>
        <v/>
      </c>
      <c r="R56" s="84" t="str">
        <f>IF(AND('Mapa final'!$AB$28="Alta",'Mapa final'!$AD$28="Moderado"),CONCATENATE("R8C",'Mapa final'!$R$28),"")</f>
        <v/>
      </c>
      <c r="S56" s="83" t="str">
        <f>IF(AND('Mapa final'!$AB$26="Alta",'Mapa final'!$AD$26="Mayor"),CONCATENATE("R8C",'Mapa final'!$R$26),"")</f>
        <v/>
      </c>
      <c r="T56" s="195" t="str">
        <f>IF(AND('Mapa final'!$AB$27="Alta",'Mapa final'!$AD$27="Mayor"),CONCATENATE("R8C",'Mapa final'!$R$27),"")</f>
        <v/>
      </c>
      <c r="U56" s="84" t="str">
        <f>IF(AND('Mapa final'!$AB$28="Alta",'Mapa final'!$AD$28="Mayor"),CONCATENATE("R8C",'Mapa final'!$R$28),"")</f>
        <v/>
      </c>
      <c r="V56" s="159" t="str">
        <f>IF(AND('Mapa final'!$AB$26="Alta",'Mapa final'!$AD$26="Catastrófico"),CONCATENATE("R8C",'Mapa final'!$R$26),"")</f>
        <v/>
      </c>
      <c r="W56" s="194" t="str">
        <f>IF(AND('Mapa final'!$AB$27="Alta",'Mapa final'!$AD$27="Catastrófico"),CONCATENATE("R8C",'Mapa final'!$R$27),"")</f>
        <v/>
      </c>
      <c r="X56" s="160" t="str">
        <f>IF(AND('Mapa final'!$AB$28="Alta",'Mapa final'!$AD$28="Catastrófico"),CONCATENATE("R8C",'Mapa final'!$R$28),"")</f>
        <v/>
      </c>
      <c r="Y56" s="38"/>
      <c r="Z56" s="300"/>
      <c r="AA56" s="301"/>
      <c r="AB56" s="301"/>
      <c r="AC56" s="301"/>
      <c r="AD56" s="301"/>
      <c r="AE56" s="302"/>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8"/>
      <c r="BI56" s="38"/>
    </row>
    <row r="57" spans="1:61" ht="12" customHeight="1" x14ac:dyDescent="0.25">
      <c r="A57" s="38"/>
      <c r="B57" s="326"/>
      <c r="C57" s="327"/>
      <c r="D57" s="328"/>
      <c r="E57" s="310"/>
      <c r="F57" s="309"/>
      <c r="G57" s="309"/>
      <c r="H57" s="309"/>
      <c r="I57" s="309"/>
      <c r="J57" s="164" t="str">
        <f>IF(AND('Mapa final'!$AB$29="Alta",'Mapa final'!$AD$29="Leve"),CONCATENATE("R9C",'Mapa final'!$R$29),"")</f>
        <v/>
      </c>
      <c r="K57" s="193" t="str">
        <f>IF(AND('Mapa final'!$AB$30="Alta",'Mapa final'!$AD$30="Leve"),CONCATENATE("R9C",'Mapa final'!$R$30),"")</f>
        <v/>
      </c>
      <c r="L57" s="165" t="str">
        <f>IF(AND('Mapa final'!$AB$31="Alta",'Mapa final'!$AD$31="Leve"),CONCATENATE("R9C",'Mapa final'!$R$31),"")</f>
        <v/>
      </c>
      <c r="M57" s="164" t="str">
        <f>IF(AND('Mapa final'!$AB$29="Alta",'Mapa final'!$AD$29="Menor"),CONCATENATE("R9C",'Mapa final'!$R$29),"")</f>
        <v/>
      </c>
      <c r="N57" s="193" t="str">
        <f>IF(AND('Mapa final'!$AB$30="Alta",'Mapa final'!$AD$30="Menor"),CONCATENATE("R9C",'Mapa final'!$R$30),"")</f>
        <v/>
      </c>
      <c r="O57" s="165" t="str">
        <f>IF(AND('Mapa final'!$AB$31="Alta",'Mapa final'!$AD$31="Menor"),CONCATENATE("R9C",'Mapa final'!$R$31),"")</f>
        <v/>
      </c>
      <c r="P57" s="83" t="str">
        <f>IF(AND('Mapa final'!$AB$29="Alta",'Mapa final'!$AD$29="Moderado"),CONCATENATE("R9C",'Mapa final'!$R$29),"")</f>
        <v/>
      </c>
      <c r="Q57" s="195" t="str">
        <f>IF(AND('Mapa final'!$AB$30="Alta",'Mapa final'!$AD$30="Moderado"),CONCATENATE("R9C",'Mapa final'!$R$30),"")</f>
        <v/>
      </c>
      <c r="R57" s="84" t="str">
        <f>IF(AND('Mapa final'!$AB$31="Alta",'Mapa final'!$AD$31="Moderado"),CONCATENATE("R9C",'Mapa final'!$R$31),"")</f>
        <v/>
      </c>
      <c r="S57" s="83" t="str">
        <f>IF(AND('Mapa final'!$AB$29="Alta",'Mapa final'!$AD$29="Mayor"),CONCATENATE("R9C",'Mapa final'!$R$29),"")</f>
        <v/>
      </c>
      <c r="T57" s="195" t="str">
        <f>IF(AND('Mapa final'!$AB$30="Alta",'Mapa final'!$AD$30="Mayor"),CONCATENATE("R9C",'Mapa final'!$R$30),"")</f>
        <v/>
      </c>
      <c r="U57" s="84" t="str">
        <f>IF(AND('Mapa final'!$AB$31="Alta",'Mapa final'!$AD$31="Mayor"),CONCATENATE("R9C",'Mapa final'!$R$31),"")</f>
        <v/>
      </c>
      <c r="V57" s="159" t="str">
        <f>IF(AND('Mapa final'!$AB$29="Alta",'Mapa final'!$AD$29="Catastrófico"),CONCATENATE("R9C",'Mapa final'!$R$29),"")</f>
        <v/>
      </c>
      <c r="W57" s="194" t="str">
        <f>IF(AND('Mapa final'!$AB$30="Alta",'Mapa final'!$AD$30="Catastrófico"),CONCATENATE("R9C",'Mapa final'!$R$30),"")</f>
        <v/>
      </c>
      <c r="X57" s="160" t="str">
        <f>IF(AND('Mapa final'!$AB$31="Alta",'Mapa final'!$AD$31="Catastrófico"),CONCATENATE("R9C",'Mapa final'!$R$31),"")</f>
        <v/>
      </c>
      <c r="Y57" s="38"/>
      <c r="Z57" s="300"/>
      <c r="AA57" s="301"/>
      <c r="AB57" s="301"/>
      <c r="AC57" s="301"/>
      <c r="AD57" s="301"/>
      <c r="AE57" s="302"/>
      <c r="AF57" s="38"/>
      <c r="AG57" s="38"/>
      <c r="AH57" s="38"/>
      <c r="AI57" s="38"/>
      <c r="AJ57" s="38"/>
      <c r="AK57" s="38"/>
      <c r="AL57" s="38"/>
      <c r="AM57" s="38"/>
      <c r="AN57" s="38"/>
      <c r="AO57" s="38"/>
      <c r="AP57" s="38"/>
      <c r="AQ57" s="38"/>
      <c r="AR57" s="38"/>
      <c r="AS57" s="38"/>
      <c r="AT57" s="38"/>
      <c r="AU57" s="38"/>
      <c r="AV57" s="38"/>
      <c r="AW57" s="38"/>
      <c r="AX57" s="38"/>
      <c r="AY57" s="38"/>
      <c r="AZ57" s="38"/>
      <c r="BA57" s="38"/>
      <c r="BB57" s="38"/>
      <c r="BC57" s="38"/>
      <c r="BD57" s="38"/>
      <c r="BE57" s="38"/>
      <c r="BF57" s="38"/>
      <c r="BG57" s="38"/>
      <c r="BH57" s="38"/>
      <c r="BI57" s="38"/>
    </row>
    <row r="58" spans="1:61" ht="12" customHeight="1" x14ac:dyDescent="0.25">
      <c r="A58" s="38"/>
      <c r="B58" s="326"/>
      <c r="C58" s="327"/>
      <c r="D58" s="328"/>
      <c r="E58" s="310"/>
      <c r="F58" s="309"/>
      <c r="G58" s="309"/>
      <c r="H58" s="309"/>
      <c r="I58" s="309"/>
      <c r="J58" s="164" t="str">
        <f>IF(AND('Mapa final'!$AB$32="Alta",'Mapa final'!$AD$32="Leve"),CONCATENATE("R10C",'Mapa final'!$R$32),"")</f>
        <v/>
      </c>
      <c r="K58" s="193" t="str">
        <f>IF(AND('Mapa final'!$AB$33="Alta",'Mapa final'!$AD$33="Leve"),CONCATENATE("R10C",'Mapa final'!$R$33),"")</f>
        <v/>
      </c>
      <c r="L58" s="165" t="str">
        <f>IF(AND('Mapa final'!$AB$34="Alta",'Mapa final'!$AD$34="Leve"),CONCATENATE("R10C",'Mapa final'!$R$34),"")</f>
        <v/>
      </c>
      <c r="M58" s="164" t="str">
        <f>IF(AND('Mapa final'!$AB$32="Alta",'Mapa final'!$AD$32="Menor"),CONCATENATE("R10C",'Mapa final'!$R$32),"")</f>
        <v/>
      </c>
      <c r="N58" s="193" t="str">
        <f>IF(AND('Mapa final'!$AB$33="Alta",'Mapa final'!$AD$33="Menor"),CONCATENATE("R10C",'Mapa final'!$R$33),"")</f>
        <v/>
      </c>
      <c r="O58" s="165" t="str">
        <f>IF(AND('Mapa final'!$AB$34="Alta",'Mapa final'!$AD$34="Menor"),CONCATENATE("R10C",'Mapa final'!$R$34),"")</f>
        <v/>
      </c>
      <c r="P58" s="83" t="str">
        <f>IF(AND('Mapa final'!$AB$32="Alta",'Mapa final'!$AD$32="Moderado"),CONCATENATE("R10C",'Mapa final'!$R$32),"")</f>
        <v/>
      </c>
      <c r="Q58" s="195" t="str">
        <f>IF(AND('Mapa final'!$AB$33="Alta",'Mapa final'!$AD$33="Moderado"),CONCATENATE("R10C",'Mapa final'!$R$33),"")</f>
        <v/>
      </c>
      <c r="R58" s="84" t="str">
        <f>IF(AND('Mapa final'!$AB$34="Alta",'Mapa final'!$AD$34="Moderado"),CONCATENATE("R10C",'Mapa final'!$R$34),"")</f>
        <v/>
      </c>
      <c r="S58" s="83" t="str">
        <f>IF(AND('Mapa final'!$AB$32="Alta",'Mapa final'!$AD$32="Mayor"),CONCATENATE("R10C",'Mapa final'!$R$32),"")</f>
        <v/>
      </c>
      <c r="T58" s="195" t="str">
        <f>IF(AND('Mapa final'!$AB$33="Alta",'Mapa final'!$AD$33="Mayor"),CONCATENATE("R10C",'Mapa final'!$R$33),"")</f>
        <v/>
      </c>
      <c r="U58" s="84" t="str">
        <f>IF(AND('Mapa final'!$AB$34="Alta",'Mapa final'!$AD$34="Mayor"),CONCATENATE("R10C",'Mapa final'!$R$34),"")</f>
        <v/>
      </c>
      <c r="V58" s="159" t="str">
        <f>IF(AND('Mapa final'!$AB$32="Alta",'Mapa final'!$AD$32="Catastrófico"),CONCATENATE("R10C",'Mapa final'!$R$32),"")</f>
        <v/>
      </c>
      <c r="W58" s="194" t="str">
        <f>IF(AND('Mapa final'!$AB$33="Alta",'Mapa final'!$AD$33="Catastrófico"),CONCATENATE("R10C",'Mapa final'!$R$33),"")</f>
        <v/>
      </c>
      <c r="X58" s="160" t="str">
        <f>IF(AND('Mapa final'!$AB$34="Alta",'Mapa final'!$AD$34="Catastrófico"),CONCATENATE("R10C",'Mapa final'!$R$34),"")</f>
        <v/>
      </c>
      <c r="Y58" s="38"/>
      <c r="Z58" s="300"/>
      <c r="AA58" s="301"/>
      <c r="AB58" s="301"/>
      <c r="AC58" s="301"/>
      <c r="AD58" s="301"/>
      <c r="AE58" s="302"/>
      <c r="AF58" s="38"/>
      <c r="AG58" s="38"/>
      <c r="AH58" s="38"/>
      <c r="AI58" s="38"/>
      <c r="AJ58" s="38"/>
      <c r="AK58" s="38"/>
      <c r="AL58" s="38"/>
      <c r="AM58" s="38"/>
      <c r="AN58" s="38"/>
      <c r="AO58" s="38"/>
      <c r="AP58" s="38"/>
      <c r="AQ58" s="38"/>
      <c r="AR58" s="38"/>
      <c r="AS58" s="38"/>
      <c r="AT58" s="38"/>
      <c r="AU58" s="38"/>
      <c r="AV58" s="38"/>
      <c r="AW58" s="38"/>
      <c r="AX58" s="38"/>
      <c r="AY58" s="38"/>
      <c r="AZ58" s="38"/>
      <c r="BA58" s="38"/>
      <c r="BB58" s="38"/>
      <c r="BC58" s="38"/>
      <c r="BD58" s="38"/>
      <c r="BE58" s="38"/>
      <c r="BF58" s="38"/>
      <c r="BG58" s="38"/>
      <c r="BH58" s="38"/>
      <c r="BI58" s="38"/>
    </row>
    <row r="59" spans="1:61" ht="12" customHeight="1" x14ac:dyDescent="0.25">
      <c r="A59" s="38"/>
      <c r="B59" s="326"/>
      <c r="C59" s="327"/>
      <c r="D59" s="328"/>
      <c r="E59" s="310"/>
      <c r="F59" s="309"/>
      <c r="G59" s="309"/>
      <c r="H59" s="309"/>
      <c r="I59" s="309"/>
      <c r="J59" s="164" t="str">
        <f>IF(AND('Mapa final'!$AB$35="Alta",'Mapa final'!$AD$35="Leve"),CONCATENATE("R11C",'Mapa final'!$R$35),"")</f>
        <v/>
      </c>
      <c r="K59" s="193" t="str">
        <f>IF(AND('Mapa final'!$AB$36="Alta",'Mapa final'!$AD$36="Leve"),CONCATENATE("R11C",'Mapa final'!$R$36),"")</f>
        <v/>
      </c>
      <c r="L59" s="165" t="str">
        <f>IF(AND('Mapa final'!$AB$37="Alta",'Mapa final'!$AD$37="Leve"),CONCATENATE("R11C",'Mapa final'!$R$37),"")</f>
        <v/>
      </c>
      <c r="M59" s="164" t="str">
        <f>IF(AND('Mapa final'!$AB$35="Alta",'Mapa final'!$AD$35="Menor"),CONCATENATE("R11C",'Mapa final'!$R$35),"")</f>
        <v/>
      </c>
      <c r="N59" s="193" t="str">
        <f>IF(AND('Mapa final'!$AB$36="Alta",'Mapa final'!$AD$36="Menor"),CONCATENATE("R11C",'Mapa final'!$R$36),"")</f>
        <v/>
      </c>
      <c r="O59" s="165" t="str">
        <f>IF(AND('Mapa final'!$AB$37="Alta",'Mapa final'!$AD$37="Menor"),CONCATENATE("R11C",'Mapa final'!$R$37),"")</f>
        <v/>
      </c>
      <c r="P59" s="83" t="str">
        <f>IF(AND('Mapa final'!$AB$35="Alta",'Mapa final'!$AD$35="Moderado"),CONCATENATE("R11C",'Mapa final'!$R$35),"")</f>
        <v/>
      </c>
      <c r="Q59" s="195" t="str">
        <f>IF(AND('Mapa final'!$AB$36="Alta",'Mapa final'!$AD$36="Moderado"),CONCATENATE("R11C",'Mapa final'!$R$36),"")</f>
        <v/>
      </c>
      <c r="R59" s="84" t="str">
        <f>IF(AND('Mapa final'!$AB$37="Alta",'Mapa final'!$AD$37="Moderado"),CONCATENATE("R11C",'Mapa final'!$R$37),"")</f>
        <v/>
      </c>
      <c r="S59" s="83" t="str">
        <f>IF(AND('Mapa final'!$AB$35="Alta",'Mapa final'!$AD$35="Mayor"),CONCATENATE("R11C",'Mapa final'!$R$35),"")</f>
        <v/>
      </c>
      <c r="T59" s="195" t="str">
        <f>IF(AND('Mapa final'!$AB$36="Alta",'Mapa final'!$AD$36="Mayor"),CONCATENATE("R11C",'Mapa final'!$R$36),"")</f>
        <v/>
      </c>
      <c r="U59" s="84" t="str">
        <f>IF(AND('Mapa final'!$AB$37="Alta",'Mapa final'!$AD$37="Mayor"),CONCATENATE("R11C",'Mapa final'!$R$37),"")</f>
        <v/>
      </c>
      <c r="V59" s="159" t="str">
        <f>IF(AND('Mapa final'!$AB$35="Alta",'Mapa final'!$AD$35="Catastrófico"),CONCATENATE("R11C",'Mapa final'!$R$35),"")</f>
        <v/>
      </c>
      <c r="W59" s="194" t="str">
        <f>IF(AND('Mapa final'!$AB$36="Alta",'Mapa final'!$AD$36="Catastrófico"),CONCATENATE("R11C",'Mapa final'!$R$36),"")</f>
        <v/>
      </c>
      <c r="X59" s="160" t="str">
        <f>IF(AND('Mapa final'!$AB$37="Alta",'Mapa final'!$AD$37="Catastrófico"),CONCATENATE("R11C",'Mapa final'!$R$37),"")</f>
        <v/>
      </c>
      <c r="Y59" s="38"/>
      <c r="Z59" s="300"/>
      <c r="AA59" s="301"/>
      <c r="AB59" s="301"/>
      <c r="AC59" s="301"/>
      <c r="AD59" s="301"/>
      <c r="AE59" s="302"/>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row>
    <row r="60" spans="1:61" ht="12" customHeight="1" x14ac:dyDescent="0.25">
      <c r="A60" s="38"/>
      <c r="B60" s="326"/>
      <c r="C60" s="327"/>
      <c r="D60" s="328"/>
      <c r="E60" s="310"/>
      <c r="F60" s="309"/>
      <c r="G60" s="309"/>
      <c r="H60" s="309"/>
      <c r="I60" s="309"/>
      <c r="J60" s="164" t="str">
        <f>IF(AND('Mapa final'!$AB$38="Alta",'Mapa final'!$AD$38="Leve"),CONCATENATE("R11C",'Mapa final'!$R$38),"")</f>
        <v/>
      </c>
      <c r="K60" s="193" t="str">
        <f>IF(AND('Mapa final'!$AB$39="Alta",'Mapa final'!$AD$39="Leve"),CONCATENATE("R12C",'Mapa final'!$R$39),"")</f>
        <v/>
      </c>
      <c r="L60" s="165" t="str">
        <f>IF(AND('Mapa final'!$AB$40="Alta",'Mapa final'!$AD$40="Leve"),CONCATENATE("R12C",'Mapa final'!$R$40),"")</f>
        <v/>
      </c>
      <c r="M60" s="164" t="str">
        <f>IF(AND('Mapa final'!$AB$38="Alta",'Mapa final'!$AD$38="Menor"),CONCATENATE("R11C",'Mapa final'!$R$38),"")</f>
        <v/>
      </c>
      <c r="N60" s="193" t="str">
        <f>IF(AND('Mapa final'!$AB$39="Alta",'Mapa final'!$AD$39="Menor"),CONCATENATE("R12C",'Mapa final'!$R$39),"")</f>
        <v/>
      </c>
      <c r="O60" s="165" t="str">
        <f>IF(AND('Mapa final'!$AB$40="Alta",'Mapa final'!$AD$40="Menor"),CONCATENATE("R12C",'Mapa final'!$R$40),"")</f>
        <v/>
      </c>
      <c r="P60" s="83" t="str">
        <f>IF(AND('Mapa final'!$AB$38="Alta",'Mapa final'!$AD$38="Moderado"),CONCATENATE("R11C",'Mapa final'!$R$38),"")</f>
        <v/>
      </c>
      <c r="Q60" s="195" t="str">
        <f>IF(AND('Mapa final'!$AB$39="Alta",'Mapa final'!$AD$39="Moderado"),CONCATENATE("R12C",'Mapa final'!$R$39),"")</f>
        <v/>
      </c>
      <c r="R60" s="84" t="str">
        <f>IF(AND('Mapa final'!$AB$40="Alta",'Mapa final'!$AD$40="Moderado"),CONCATENATE("R12C",'Mapa final'!$R$40),"")</f>
        <v/>
      </c>
      <c r="S60" s="83" t="str">
        <f>IF(AND('Mapa final'!$AB$38="Alta",'Mapa final'!$AD$38="Mayor"),CONCATENATE("R11C",'Mapa final'!$R$38),"")</f>
        <v/>
      </c>
      <c r="T60" s="195" t="str">
        <f>IF(AND('Mapa final'!$AB$39="Alta",'Mapa final'!$AD$39="Mayor"),CONCATENATE("R12C",'Mapa final'!$R$39),"")</f>
        <v/>
      </c>
      <c r="U60" s="84" t="str">
        <f>IF(AND('Mapa final'!$AB$40="Alta",'Mapa final'!$AD$40="Mayor"),CONCATENATE("R12C",'Mapa final'!$R$40),"")</f>
        <v/>
      </c>
      <c r="V60" s="159" t="str">
        <f>IF(AND('Mapa final'!$AB$38="Alta",'Mapa final'!$AD$38="Catastrófico"),CONCATENATE("R11C",'Mapa final'!$R$38),"")</f>
        <v/>
      </c>
      <c r="W60" s="194" t="str">
        <f>IF(AND('Mapa final'!$AB$39="Alta",'Mapa final'!$AD$39="Catastrófico"),CONCATENATE("R12C",'Mapa final'!$R$39),"")</f>
        <v/>
      </c>
      <c r="X60" s="160" t="str">
        <f>IF(AND('Mapa final'!$AB$40="Alta",'Mapa final'!$AD$40="Catastrófico"),CONCATENATE("R12C",'Mapa final'!$R$40),"")</f>
        <v/>
      </c>
      <c r="Y60" s="38"/>
      <c r="Z60" s="300"/>
      <c r="AA60" s="301"/>
      <c r="AB60" s="301"/>
      <c r="AC60" s="301"/>
      <c r="AD60" s="301"/>
      <c r="AE60" s="302"/>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38"/>
      <c r="BF60" s="38"/>
      <c r="BG60" s="38"/>
      <c r="BH60" s="38"/>
      <c r="BI60" s="38"/>
    </row>
    <row r="61" spans="1:61" ht="12" customHeight="1" x14ac:dyDescent="0.25">
      <c r="A61" s="38"/>
      <c r="B61" s="326"/>
      <c r="C61" s="327"/>
      <c r="D61" s="328"/>
      <c r="E61" s="310"/>
      <c r="F61" s="309"/>
      <c r="G61" s="309"/>
      <c r="H61" s="309"/>
      <c r="I61" s="309"/>
      <c r="J61" s="164" t="str">
        <f>IF(AND('Mapa final'!$AB$41="Alta",'Mapa final'!$AD$41="Leve"),CONCATENATE("R12C",'Mapa final'!$R$41),"")</f>
        <v/>
      </c>
      <c r="K61" s="193" t="str">
        <f>IF(AND('Mapa final'!$AB$42="Alta",'Mapa final'!$AD$42="Leve"),CONCATENATE("R13C",'Mapa final'!$R$42),"")</f>
        <v/>
      </c>
      <c r="L61" s="165" t="str">
        <f>IF(AND('Mapa final'!$AB$43="Alta",'Mapa final'!$AD$43="Leve"),CONCATENATE("R13C",'Mapa final'!$R$43),"")</f>
        <v/>
      </c>
      <c r="M61" s="164" t="str">
        <f>IF(AND('Mapa final'!$AB$41="Alta",'Mapa final'!$AD$41="Menor"),CONCATENATE("R12C",'Mapa final'!$R$41),"")</f>
        <v/>
      </c>
      <c r="N61" s="193" t="str">
        <f>IF(AND('Mapa final'!$AB$42="Alta",'Mapa final'!$AD$42="Menor"),CONCATENATE("R13C",'Mapa final'!$R$42),"")</f>
        <v/>
      </c>
      <c r="O61" s="165" t="str">
        <f>IF(AND('Mapa final'!$AB$43="Alta",'Mapa final'!$AD$43="Menor"),CONCATENATE("R13C",'Mapa final'!$R$43),"")</f>
        <v/>
      </c>
      <c r="P61" s="83" t="str">
        <f>IF(AND('Mapa final'!$AB$41="Alta",'Mapa final'!$AD$41="Moderado"),CONCATENATE("R12C",'Mapa final'!$R$41),"")</f>
        <v/>
      </c>
      <c r="Q61" s="195" t="str">
        <f>IF(AND('Mapa final'!$AB$42="Alta",'Mapa final'!$AD$42="Moderado"),CONCATENATE("R13C",'Mapa final'!$R$42),"")</f>
        <v/>
      </c>
      <c r="R61" s="84" t="str">
        <f>IF(AND('Mapa final'!$AB$43="Alta",'Mapa final'!$AD$43="Moderado"),CONCATENATE("R13C",'Mapa final'!$R$43),"")</f>
        <v/>
      </c>
      <c r="S61" s="83" t="str">
        <f>IF(AND('Mapa final'!$AB$41="Alta",'Mapa final'!$AD$41="Mayor"),CONCATENATE("R12C",'Mapa final'!$R$41),"")</f>
        <v/>
      </c>
      <c r="T61" s="195" t="str">
        <f>IF(AND('Mapa final'!$AB$42="Alta",'Mapa final'!$AD$42="Mayor"),CONCATENATE("R13C",'Mapa final'!$R$42),"")</f>
        <v/>
      </c>
      <c r="U61" s="84" t="str">
        <f>IF(AND('Mapa final'!$AB$43="Alta",'Mapa final'!$AD$43="Mayor"),CONCATENATE("R13C",'Mapa final'!$R$43),"")</f>
        <v/>
      </c>
      <c r="V61" s="159" t="str">
        <f>IF(AND('Mapa final'!$AB$41="Alta",'Mapa final'!$AD$41="Catastrófico"),CONCATENATE("R12C",'Mapa final'!$R$41),"")</f>
        <v/>
      </c>
      <c r="W61" s="194" t="str">
        <f>IF(AND('Mapa final'!$AB$42="Alta",'Mapa final'!$AD$42="Catastrófico"),CONCATENATE("R13C",'Mapa final'!$R$42),"")</f>
        <v/>
      </c>
      <c r="X61" s="160" t="str">
        <f>IF(AND('Mapa final'!$AB$43="Alta",'Mapa final'!$AD$43="Catastrófico"),CONCATENATE("R13C",'Mapa final'!$R$43),"")</f>
        <v/>
      </c>
      <c r="Y61" s="38"/>
      <c r="Z61" s="300"/>
      <c r="AA61" s="301"/>
      <c r="AB61" s="301"/>
      <c r="AC61" s="301"/>
      <c r="AD61" s="301"/>
      <c r="AE61" s="302"/>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row>
    <row r="62" spans="1:61" ht="15" customHeight="1" x14ac:dyDescent="0.25">
      <c r="A62" s="38"/>
      <c r="B62" s="326"/>
      <c r="C62" s="327"/>
      <c r="D62" s="328"/>
      <c r="E62" s="310"/>
      <c r="F62" s="309"/>
      <c r="G62" s="309"/>
      <c r="H62" s="309"/>
      <c r="I62" s="309"/>
      <c r="J62" s="164" t="str">
        <f>IF(AND('Mapa final'!$AB$44="Alta",'Mapa final'!$AD$44="Leve"),CONCATENATE("R13C",'Mapa final'!$R$44),"")</f>
        <v/>
      </c>
      <c r="K62" s="193" t="str">
        <f>IF(AND('Mapa final'!$AB$45="Alta",'Mapa final'!$AD$45="Leve"),CONCATENATE("R13C",'Mapa final'!$R$45),"")</f>
        <v/>
      </c>
      <c r="L62" s="165" t="str">
        <f>IF(AND('Mapa final'!$AB$46="Alta",'Mapa final'!$AD$46="Leve"),CONCATENATE("R13C",'Mapa final'!$R$46),"")</f>
        <v/>
      </c>
      <c r="M62" s="164" t="str">
        <f>IF(AND('Mapa final'!$AB$44="Alta",'Mapa final'!$AD$44="Menor"),CONCATENATE("R13C",'Mapa final'!$R$44),"")</f>
        <v/>
      </c>
      <c r="N62" s="193" t="str">
        <f>IF(AND('Mapa final'!$AB$45="Alta",'Mapa final'!$AD$45="Menor"),CONCATENATE("R13C",'Mapa final'!$R$45),"")</f>
        <v/>
      </c>
      <c r="O62" s="165" t="str">
        <f>IF(AND('Mapa final'!$AB$46="Alta",'Mapa final'!$AD$46="Menor"),CONCATENATE("R13C",'Mapa final'!$R$46),"")</f>
        <v/>
      </c>
      <c r="P62" s="83" t="str">
        <f>IF(AND('Mapa final'!$AB$44="Alta",'Mapa final'!$AD$44="Moderado"),CONCATENATE("R13C",'Mapa final'!$R$44),"")</f>
        <v/>
      </c>
      <c r="Q62" s="195" t="str">
        <f>IF(AND('Mapa final'!$AB$45="Alta",'Mapa final'!$AD$45="Moderado"),CONCATENATE("R13C",'Mapa final'!$R$45),"")</f>
        <v/>
      </c>
      <c r="R62" s="84" t="str">
        <f>IF(AND('Mapa final'!$AB$46="Alta",'Mapa final'!$AD$46="Moderado"),CONCATENATE("R13C",'Mapa final'!$R$46),"")</f>
        <v/>
      </c>
      <c r="S62" s="83" t="str">
        <f>IF(AND('Mapa final'!$AB$44="Alta",'Mapa final'!$AD$44="Mayor"),CONCATENATE("R13C",'Mapa final'!$R$44),"")</f>
        <v/>
      </c>
      <c r="T62" s="195" t="str">
        <f>IF(AND('Mapa final'!$AB$45="Alta",'Mapa final'!$AD$45="Mayor"),CONCATENATE("R13C",'Mapa final'!$R$45),"")</f>
        <v/>
      </c>
      <c r="U62" s="84" t="str">
        <f>IF(AND('Mapa final'!$AB$46="Alta",'Mapa final'!$AD$46="Mayor"),CONCATENATE("R13C",'Mapa final'!$R$46),"")</f>
        <v/>
      </c>
      <c r="V62" s="159" t="str">
        <f>IF(AND('Mapa final'!$AB$44="Alta",'Mapa final'!$AD$44="Catastrófico"),CONCATENATE("R13C",'Mapa final'!$R$44),"")</f>
        <v/>
      </c>
      <c r="W62" s="194" t="str">
        <f>IF(AND('Mapa final'!$AB$45="Alta",'Mapa final'!$AD$45="Catastrófico"),CONCATENATE("R13C",'Mapa final'!$R$45),"")</f>
        <v/>
      </c>
      <c r="X62" s="160" t="str">
        <f>IF(AND('Mapa final'!$AB$46="Alta",'Mapa final'!$AD$46="Catastrófico"),CONCATENATE("R13C",'Mapa final'!$R$46),"")</f>
        <v/>
      </c>
      <c r="Y62" s="38"/>
      <c r="Z62" s="300"/>
      <c r="AA62" s="301"/>
      <c r="AB62" s="301"/>
      <c r="AC62" s="301"/>
      <c r="AD62" s="301"/>
      <c r="AE62" s="302"/>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c r="BE62" s="38"/>
      <c r="BF62" s="38"/>
      <c r="BG62" s="38"/>
      <c r="BH62" s="38"/>
      <c r="BI62" s="38"/>
    </row>
    <row r="63" spans="1:61" ht="15" customHeight="1" x14ac:dyDescent="0.25">
      <c r="A63" s="38"/>
      <c r="B63" s="326"/>
      <c r="C63" s="327"/>
      <c r="D63" s="328"/>
      <c r="E63" s="310"/>
      <c r="F63" s="309"/>
      <c r="G63" s="309"/>
      <c r="H63" s="309"/>
      <c r="I63" s="309"/>
      <c r="J63" s="164" t="str">
        <f>IF(AND('Mapa final'!$AB$47="Alta",'Mapa final'!$AD$47="Leve"),CONCATENATE("R14C",'Mapa final'!$R$47),"")</f>
        <v/>
      </c>
      <c r="K63" s="193" t="str">
        <f>IF(AND('Mapa final'!$AB$48="Alta",'Mapa final'!$AD$48="Leve"),CONCATENATE("R14C",'Mapa final'!$R$48),"")</f>
        <v/>
      </c>
      <c r="L63" s="165" t="str">
        <f>IF(AND('Mapa final'!$AB$49="Alta",'Mapa final'!$AD$49="Leve"),CONCATENATE("R14C",'Mapa final'!$R$49),"")</f>
        <v/>
      </c>
      <c r="M63" s="164" t="str">
        <f>IF(AND('Mapa final'!$AB$47="Alta",'Mapa final'!$AD$47="Menor"),CONCATENATE("R14C",'Mapa final'!$R$47),"")</f>
        <v/>
      </c>
      <c r="N63" s="193" t="str">
        <f>IF(AND('Mapa final'!$AB$48="Alta",'Mapa final'!$AD$48="Menor"),CONCATENATE("R14C",'Mapa final'!$R$48),"")</f>
        <v/>
      </c>
      <c r="O63" s="165" t="str">
        <f>IF(AND('Mapa final'!$AB$49="Alta",'Mapa final'!$AD$49="Menor"),CONCATENATE("R14C",'Mapa final'!$R$49),"")</f>
        <v/>
      </c>
      <c r="P63" s="83" t="str">
        <f>IF(AND('Mapa final'!$AB$47="Alta",'Mapa final'!$AD$47="Moderado"),CONCATENATE("R14C",'Mapa final'!$R$47),"")</f>
        <v/>
      </c>
      <c r="Q63" s="195" t="str">
        <f>IF(AND('Mapa final'!$AB$48="Alta",'Mapa final'!$AD$48="Moderado"),CONCATENATE("R14C",'Mapa final'!$R$48),"")</f>
        <v/>
      </c>
      <c r="R63" s="84" t="str">
        <f>IF(AND('Mapa final'!$AB$49="Alta",'Mapa final'!$AD$49="Moderado"),CONCATENATE("R14C",'Mapa final'!$R$49),"")</f>
        <v/>
      </c>
      <c r="S63" s="83" t="str">
        <f>IF(AND('Mapa final'!$AB$47="Alta",'Mapa final'!$AD$47="Mayor"),CONCATENATE("R14C",'Mapa final'!$R$47),"")</f>
        <v/>
      </c>
      <c r="T63" s="195" t="str">
        <f>IF(AND('Mapa final'!$AB$48="Alta",'Mapa final'!$AD$48="Mayor"),CONCATENATE("R14C",'Mapa final'!$R$48),"")</f>
        <v/>
      </c>
      <c r="U63" s="84" t="str">
        <f>IF(AND('Mapa final'!$AB$49="Alta",'Mapa final'!$AD$49="Mayor"),CONCATENATE("R14C",'Mapa final'!$R$49),"")</f>
        <v/>
      </c>
      <c r="V63" s="159" t="str">
        <f>IF(AND('Mapa final'!$AB$47="Alta",'Mapa final'!$AD$47="Catastrófico"),CONCATENATE("R14C",'Mapa final'!$R$47),"")</f>
        <v/>
      </c>
      <c r="W63" s="194" t="str">
        <f>IF(AND('Mapa final'!$AB$48="Alta",'Mapa final'!$AD$48="Catastrófico"),CONCATENATE("R14C",'Mapa final'!$R$48),"")</f>
        <v/>
      </c>
      <c r="X63" s="160" t="str">
        <f>IF(AND('Mapa final'!$AB$49="Alta",'Mapa final'!$AD$49="Catastrófico"),CONCATENATE("R14C",'Mapa final'!$R$49),"")</f>
        <v/>
      </c>
      <c r="Y63" s="38"/>
      <c r="Z63" s="300"/>
      <c r="AA63" s="301"/>
      <c r="AB63" s="301"/>
      <c r="AC63" s="301"/>
      <c r="AD63" s="301"/>
      <c r="AE63" s="302"/>
      <c r="AF63" s="38"/>
      <c r="AG63" s="38"/>
      <c r="AH63" s="38"/>
      <c r="AI63" s="38"/>
      <c r="AJ63" s="38"/>
      <c r="AK63" s="38"/>
      <c r="AL63" s="38"/>
      <c r="AM63" s="38"/>
      <c r="AN63" s="38"/>
      <c r="AO63" s="38"/>
      <c r="AP63" s="38"/>
      <c r="AQ63" s="38"/>
      <c r="AR63" s="38"/>
      <c r="AS63" s="38"/>
      <c r="AT63" s="38"/>
      <c r="AU63" s="38"/>
      <c r="AV63" s="38"/>
      <c r="AW63" s="38"/>
      <c r="AX63" s="38"/>
      <c r="AY63" s="38"/>
      <c r="AZ63" s="38"/>
      <c r="BA63" s="38"/>
      <c r="BB63" s="38"/>
      <c r="BC63" s="38"/>
      <c r="BD63" s="38"/>
      <c r="BE63" s="38"/>
      <c r="BF63" s="38"/>
      <c r="BG63" s="38"/>
      <c r="BH63" s="38"/>
      <c r="BI63" s="38"/>
    </row>
    <row r="64" spans="1:61" ht="15" customHeight="1" x14ac:dyDescent="0.25">
      <c r="A64" s="38"/>
      <c r="B64" s="326"/>
      <c r="C64" s="327"/>
      <c r="D64" s="328"/>
      <c r="E64" s="310"/>
      <c r="F64" s="309"/>
      <c r="G64" s="309"/>
      <c r="H64" s="309"/>
      <c r="I64" s="309"/>
      <c r="J64" s="164" t="str">
        <f>IF(AND('Mapa final'!$AB$50="Alta",'Mapa final'!$AD$50="Leve"),CONCATENATE("R15C",'Mapa final'!$R$50),"")</f>
        <v/>
      </c>
      <c r="K64" s="193" t="str">
        <f>IF(AND('Mapa final'!$AB$51="Alta",'Mapa final'!$AD$51="Leve"),CONCATENATE("R15C",'Mapa final'!$R$51),"")</f>
        <v/>
      </c>
      <c r="L64" s="165" t="str">
        <f>IF(AND('Mapa final'!$AB$52="Alta",'Mapa final'!$AD$52="Leve"),CONCATENATE("R15C",'Mapa final'!$R$52),"")</f>
        <v/>
      </c>
      <c r="M64" s="164" t="str">
        <f>IF(AND('Mapa final'!$AB$50="Alta",'Mapa final'!$AD$50="Menor"),CONCATENATE("R15C",'Mapa final'!$R$50),"")</f>
        <v/>
      </c>
      <c r="N64" s="193" t="str">
        <f>IF(AND('Mapa final'!$AB$51="Alta",'Mapa final'!$AD$51="Menor"),CONCATENATE("R15C",'Mapa final'!$R$51),"")</f>
        <v/>
      </c>
      <c r="O64" s="165" t="str">
        <f>IF(AND('Mapa final'!$AB$52="Alta",'Mapa final'!$AD$52="Menor"),CONCATENATE("R15C",'Mapa final'!$R$52),"")</f>
        <v/>
      </c>
      <c r="P64" s="83" t="str">
        <f>IF(AND('Mapa final'!$AB$50="Alta",'Mapa final'!$AD$50="Moderado"),CONCATENATE("R15C",'Mapa final'!$R$50),"")</f>
        <v/>
      </c>
      <c r="Q64" s="195" t="str">
        <f>IF(AND('Mapa final'!$AB$51="Alta",'Mapa final'!$AD$51="Moderado"),CONCATENATE("R15C",'Mapa final'!$R$51),"")</f>
        <v/>
      </c>
      <c r="R64" s="84" t="str">
        <f>IF(AND('Mapa final'!$AB$52="Alta",'Mapa final'!$AD$52="Moderado"),CONCATENATE("R15C",'Mapa final'!$R$52),"")</f>
        <v/>
      </c>
      <c r="S64" s="83" t="str">
        <f>IF(AND('Mapa final'!$AB$50="Alta",'Mapa final'!$AD$50="Mayor"),CONCATENATE("R15C",'Mapa final'!$R$50),"")</f>
        <v/>
      </c>
      <c r="T64" s="195" t="str">
        <f>IF(AND('Mapa final'!$AB$51="Alta",'Mapa final'!$AD$51="Mayor"),CONCATENATE("R15C",'Mapa final'!$R$51),"")</f>
        <v/>
      </c>
      <c r="U64" s="84" t="str">
        <f>IF(AND('Mapa final'!$AB$52="Alta",'Mapa final'!$AD$52="Mayor"),CONCATENATE("R15C",'Mapa final'!$R$52),"")</f>
        <v/>
      </c>
      <c r="V64" s="159" t="str">
        <f>IF(AND('Mapa final'!$AB$50="Alta",'Mapa final'!$AD$50="Catastrófico"),CONCATENATE("R15C",'Mapa final'!$R$50),"")</f>
        <v/>
      </c>
      <c r="W64" s="194" t="str">
        <f>IF(AND('Mapa final'!$AB$51="Alta",'Mapa final'!$AD$51="Catastrófico"),CONCATENATE("R15C",'Mapa final'!$R$51),"")</f>
        <v/>
      </c>
      <c r="X64" s="160" t="str">
        <f>IF(AND('Mapa final'!$AB$52="Alta",'Mapa final'!$AD$52="Catastrófico"),CONCATENATE("R15C",'Mapa final'!$R$52),"")</f>
        <v/>
      </c>
      <c r="Y64" s="38"/>
      <c r="Z64" s="300"/>
      <c r="AA64" s="301"/>
      <c r="AB64" s="301"/>
      <c r="AC64" s="301"/>
      <c r="AD64" s="301"/>
      <c r="AE64" s="302"/>
      <c r="AF64" s="38"/>
      <c r="AG64" s="38"/>
      <c r="AH64" s="38"/>
      <c r="AI64" s="38"/>
      <c r="AJ64" s="38"/>
      <c r="AK64" s="38"/>
      <c r="AL64" s="38"/>
      <c r="AM64" s="38"/>
      <c r="AN64" s="38"/>
      <c r="AO64" s="38"/>
      <c r="AP64" s="38"/>
      <c r="AQ64" s="38"/>
      <c r="AR64" s="38"/>
      <c r="AS64" s="38"/>
      <c r="AT64" s="38"/>
      <c r="AU64" s="38"/>
      <c r="AV64" s="38"/>
      <c r="AW64" s="38"/>
      <c r="AX64" s="38"/>
      <c r="AY64" s="38"/>
      <c r="AZ64" s="38"/>
      <c r="BA64" s="38"/>
      <c r="BB64" s="38"/>
      <c r="BC64" s="38"/>
      <c r="BD64" s="38"/>
      <c r="BE64" s="38"/>
      <c r="BF64" s="38"/>
      <c r="BG64" s="38"/>
      <c r="BH64" s="38"/>
      <c r="BI64" s="38"/>
    </row>
    <row r="65" spans="1:61" ht="15" customHeight="1" x14ac:dyDescent="0.25">
      <c r="A65" s="38"/>
      <c r="B65" s="326"/>
      <c r="C65" s="327"/>
      <c r="D65" s="328"/>
      <c r="E65" s="310"/>
      <c r="F65" s="309"/>
      <c r="G65" s="309"/>
      <c r="H65" s="309"/>
      <c r="I65" s="309"/>
      <c r="J65" s="164" t="str">
        <f>IF(AND('Mapa final'!$AB$53="Alta",'Mapa final'!$AD$53="Leve"),CONCATENATE("R16C",'Mapa final'!$R$53),"")</f>
        <v/>
      </c>
      <c r="K65" s="193" t="str">
        <f>IF(AND('Mapa final'!$AB$54="Alta",'Mapa final'!$AD$54="Leve"),CONCATENATE("R16C",'Mapa final'!$R$54),"")</f>
        <v/>
      </c>
      <c r="L65" s="165" t="str">
        <f>IF(AND('Mapa final'!$AB$55="Alta",'Mapa final'!$AD$55="Leve"),CONCATENATE("R16C",'Mapa final'!$R$55),"")</f>
        <v/>
      </c>
      <c r="M65" s="164" t="str">
        <f>IF(AND('Mapa final'!$AB$53="Alta",'Mapa final'!$AD$53="Menor"),CONCATENATE("R16C",'Mapa final'!$R$53),"")</f>
        <v/>
      </c>
      <c r="N65" s="193" t="str">
        <f>IF(AND('Mapa final'!$AB$54="Alta",'Mapa final'!$AD$54="Menor"),CONCATENATE("R16C",'Mapa final'!$R$54),"")</f>
        <v/>
      </c>
      <c r="O65" s="165" t="str">
        <f>IF(AND('Mapa final'!$AB$55="Alta",'Mapa final'!$AD$55="Menor"),CONCATENATE("R16C",'Mapa final'!$R$55),"")</f>
        <v/>
      </c>
      <c r="P65" s="83" t="str">
        <f>IF(AND('Mapa final'!$AB$53="Alta",'Mapa final'!$AD$53="Moderado"),CONCATENATE("R16C",'Mapa final'!$R$53),"")</f>
        <v/>
      </c>
      <c r="Q65" s="195" t="str">
        <f>IF(AND('Mapa final'!$AB$54="Alta",'Mapa final'!$AD$54="Moderado"),CONCATENATE("R16C",'Mapa final'!$R$54),"")</f>
        <v/>
      </c>
      <c r="R65" s="84" t="str">
        <f>IF(AND('Mapa final'!$AB$55="Alta",'Mapa final'!$AD$55="Moderado"),CONCATENATE("R16C",'Mapa final'!$R$55),"")</f>
        <v/>
      </c>
      <c r="S65" s="83" t="str">
        <f>IF(AND('Mapa final'!$AB$53="Alta",'Mapa final'!$AD$53="Mayor"),CONCATENATE("R16C",'Mapa final'!$R$53),"")</f>
        <v/>
      </c>
      <c r="T65" s="195" t="str">
        <f>IF(AND('Mapa final'!$AB$54="Alta",'Mapa final'!$AD$54="Mayor"),CONCATENATE("R16C",'Mapa final'!$R$54),"")</f>
        <v/>
      </c>
      <c r="U65" s="84" t="str">
        <f>IF(AND('Mapa final'!$AB$55="Alta",'Mapa final'!$AD$55="Mayor"),CONCATENATE("R16C",'Mapa final'!$R$55),"")</f>
        <v/>
      </c>
      <c r="V65" s="159" t="str">
        <f>IF(AND('Mapa final'!$AB$53="Alta",'Mapa final'!$AD$53="Catastrófico"),CONCATENATE("R16C",'Mapa final'!$R$53),"")</f>
        <v/>
      </c>
      <c r="W65" s="194" t="str">
        <f>IF(AND('Mapa final'!$AB$54="Alta",'Mapa final'!$AD$54="Catastrófico"),CONCATENATE("R16C",'Mapa final'!$R$54),"")</f>
        <v/>
      </c>
      <c r="X65" s="160" t="str">
        <f>IF(AND('Mapa final'!$AB$55="Alta",'Mapa final'!$AD$55="Catastrófico"),CONCATENATE("R16C",'Mapa final'!$R$55),"")</f>
        <v/>
      </c>
      <c r="Y65" s="38"/>
      <c r="Z65" s="300"/>
      <c r="AA65" s="301"/>
      <c r="AB65" s="301"/>
      <c r="AC65" s="301"/>
      <c r="AD65" s="301"/>
      <c r="AE65" s="302"/>
      <c r="AF65" s="38"/>
      <c r="AG65" s="38"/>
      <c r="AH65" s="38"/>
      <c r="AI65" s="38"/>
      <c r="AJ65" s="38"/>
      <c r="AK65" s="38"/>
      <c r="AL65" s="38"/>
      <c r="AM65" s="38"/>
      <c r="AN65" s="38"/>
      <c r="AO65" s="38"/>
      <c r="AP65" s="38"/>
      <c r="AQ65" s="38"/>
      <c r="AR65" s="38"/>
      <c r="AS65" s="38"/>
      <c r="AT65" s="38"/>
      <c r="AU65" s="38"/>
      <c r="AV65" s="38"/>
      <c r="AW65" s="38"/>
      <c r="AX65" s="38"/>
      <c r="AY65" s="38"/>
      <c r="AZ65" s="38"/>
      <c r="BA65" s="38"/>
      <c r="BB65" s="38"/>
      <c r="BC65" s="38"/>
      <c r="BD65" s="38"/>
      <c r="BE65" s="38"/>
      <c r="BF65" s="38"/>
      <c r="BG65" s="38"/>
      <c r="BH65" s="38"/>
      <c r="BI65" s="38"/>
    </row>
    <row r="66" spans="1:61" ht="15" customHeight="1" x14ac:dyDescent="0.25">
      <c r="A66" s="38"/>
      <c r="B66" s="326"/>
      <c r="C66" s="327"/>
      <c r="D66" s="328"/>
      <c r="E66" s="310"/>
      <c r="F66" s="309"/>
      <c r="G66" s="309"/>
      <c r="H66" s="309"/>
      <c r="I66" s="309"/>
      <c r="J66" s="164" t="str">
        <f>IF(AND('Mapa final'!$AB$56="Alta",'Mapa final'!$AD$56="Leve"),CONCATENATE("R17C",'Mapa final'!$R$56),"")</f>
        <v/>
      </c>
      <c r="K66" s="193" t="str">
        <f>IF(AND('Mapa final'!$AB$57="Alta",'Mapa final'!$AD$57="Leve"),CONCATENATE("R17C",'Mapa final'!$R$57),"")</f>
        <v/>
      </c>
      <c r="L66" s="165" t="str">
        <f>IF(AND('Mapa final'!$AB$58="Alta",'Mapa final'!$AD$58="Leve"),CONCATENATE("R17C",'Mapa final'!$R$58),"")</f>
        <v/>
      </c>
      <c r="M66" s="164" t="str">
        <f>IF(AND('Mapa final'!$AB$56="Alta",'Mapa final'!$AD$56="Menor"),CONCATENATE("R17C",'Mapa final'!$R$56),"")</f>
        <v/>
      </c>
      <c r="N66" s="193" t="str">
        <f>IF(AND('Mapa final'!$AB$57="Alta",'Mapa final'!$AD$57="Menor"),CONCATENATE("R17C",'Mapa final'!$R$57),"")</f>
        <v/>
      </c>
      <c r="O66" s="165" t="str">
        <f>IF(AND('Mapa final'!$AB$58="Alta",'Mapa final'!$AD$58="Menor"),CONCATENATE("R17C",'Mapa final'!$R$58),"")</f>
        <v/>
      </c>
      <c r="P66" s="83" t="str">
        <f>IF(AND('Mapa final'!$AB$56="Alta",'Mapa final'!$AD$56="Moderado"),CONCATENATE("R17C",'Mapa final'!$R$56),"")</f>
        <v/>
      </c>
      <c r="Q66" s="195" t="str">
        <f>IF(AND('Mapa final'!$AB$57="Alta",'Mapa final'!$AD$57="Moderado"),CONCATENATE("R17C",'Mapa final'!$R$57),"")</f>
        <v/>
      </c>
      <c r="R66" s="84" t="str">
        <f>IF(AND('Mapa final'!$AB$58="Alta",'Mapa final'!$AD$58="Moderado"),CONCATENATE("R17C",'Mapa final'!$R$58),"")</f>
        <v/>
      </c>
      <c r="S66" s="83" t="str">
        <f>IF(AND('Mapa final'!$AB$56="Alta",'Mapa final'!$AD$56="Mayor"),CONCATENATE("R17C",'Mapa final'!$R$56),"")</f>
        <v/>
      </c>
      <c r="T66" s="195" t="str">
        <f>IF(AND('Mapa final'!$AB$57="Alta",'Mapa final'!$AD$57="Mayor"),CONCATENATE("R17C",'Mapa final'!$R$57),"")</f>
        <v/>
      </c>
      <c r="U66" s="84" t="str">
        <f>IF(AND('Mapa final'!$AB$58="Alta",'Mapa final'!$AD$58="Mayor"),CONCATENATE("R17C",'Mapa final'!$R$58),"")</f>
        <v/>
      </c>
      <c r="V66" s="159" t="str">
        <f>IF(AND('Mapa final'!$AB$56="Alta",'Mapa final'!$AD$56="Catastrófico"),CONCATENATE("R17C",'Mapa final'!$R$56),"")</f>
        <v/>
      </c>
      <c r="W66" s="194" t="str">
        <f>IF(AND('Mapa final'!$AB$57="Alta",'Mapa final'!$AD$57="Catastrófico"),CONCATENATE("R17C",'Mapa final'!$R$57),"")</f>
        <v/>
      </c>
      <c r="X66" s="160" t="str">
        <f>IF(AND('Mapa final'!$AB$58="Alta",'Mapa final'!$AD$58="Catastrófico"),CONCATENATE("R17C",'Mapa final'!$R$58),"")</f>
        <v/>
      </c>
      <c r="Y66" s="38"/>
      <c r="Z66" s="300"/>
      <c r="AA66" s="301"/>
      <c r="AB66" s="301"/>
      <c r="AC66" s="301"/>
      <c r="AD66" s="301"/>
      <c r="AE66" s="302"/>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8"/>
      <c r="BH66" s="38"/>
      <c r="BI66" s="38"/>
    </row>
    <row r="67" spans="1:61" ht="15" customHeight="1" x14ac:dyDescent="0.25">
      <c r="A67" s="38"/>
      <c r="B67" s="326"/>
      <c r="C67" s="327"/>
      <c r="D67" s="328"/>
      <c r="E67" s="310"/>
      <c r="F67" s="309"/>
      <c r="G67" s="309"/>
      <c r="H67" s="309"/>
      <c r="I67" s="309"/>
      <c r="J67" s="164" t="str">
        <f>IF(AND('Mapa final'!$AB$59="Alta",'Mapa final'!$AD$59="Leve"),CONCATENATE("R18C",'Mapa final'!$R$59),"")</f>
        <v/>
      </c>
      <c r="K67" s="193" t="str">
        <f>IF(AND('Mapa final'!$AB$60="Alta",'Mapa final'!$AD$60="Leve"),CONCATENATE("R18C",'Mapa final'!$R$60),"")</f>
        <v/>
      </c>
      <c r="L67" s="165" t="str">
        <f>IF(AND('Mapa final'!$AB$61="Alta",'Mapa final'!$AD$61="Leve"),CONCATENATE("R18C",'Mapa final'!$R$61),"")</f>
        <v/>
      </c>
      <c r="M67" s="164" t="str">
        <f>IF(AND('Mapa final'!$AB$59="Alta",'Mapa final'!$AD$59="Menor"),CONCATENATE("R18C",'Mapa final'!$R$59),"")</f>
        <v/>
      </c>
      <c r="N67" s="193" t="str">
        <f>IF(AND('Mapa final'!$AB$60="Alta",'Mapa final'!$AD$60="Menor"),CONCATENATE("R18C",'Mapa final'!$R$60),"")</f>
        <v/>
      </c>
      <c r="O67" s="165" t="str">
        <f>IF(AND('Mapa final'!$AB$61="Alta",'Mapa final'!$AD$61="Menor"),CONCATENATE("R18C",'Mapa final'!$R$61),"")</f>
        <v/>
      </c>
      <c r="P67" s="83" t="str">
        <f>IF(AND('Mapa final'!$AB$59="Alta",'Mapa final'!$AD$59="Moderado"),CONCATENATE("R18C",'Mapa final'!$R$59),"")</f>
        <v/>
      </c>
      <c r="Q67" s="195" t="str">
        <f>IF(AND('Mapa final'!$AB$60="Alta",'Mapa final'!$AD$60="Moderado"),CONCATENATE("R18C",'Mapa final'!$R$60),"")</f>
        <v/>
      </c>
      <c r="R67" s="84" t="str">
        <f>IF(AND('Mapa final'!$AB$61="Alta",'Mapa final'!$AD$61="Moderado"),CONCATENATE("R18C",'Mapa final'!$R$61),"")</f>
        <v/>
      </c>
      <c r="S67" s="83" t="str">
        <f>IF(AND('Mapa final'!$AB$59="Alta",'Mapa final'!$AD$59="Mayor"),CONCATENATE("R18C",'Mapa final'!$R$59),"")</f>
        <v/>
      </c>
      <c r="T67" s="195" t="str">
        <f>IF(AND('Mapa final'!$AB$60="Alta",'Mapa final'!$AD$60="Mayor"),CONCATENATE("R18C",'Mapa final'!$R$60),"")</f>
        <v/>
      </c>
      <c r="U67" s="84" t="str">
        <f>IF(AND('Mapa final'!$AB$61="Alta",'Mapa final'!$AD$61="Mayor"),CONCATENATE("R18C",'Mapa final'!$R$61),"")</f>
        <v/>
      </c>
      <c r="V67" s="159" t="str">
        <f>IF(AND('Mapa final'!$AB$59="Alta",'Mapa final'!$AD$59="Catastrófico"),CONCATENATE("R18C",'Mapa final'!$R$59),"")</f>
        <v/>
      </c>
      <c r="W67" s="194" t="str">
        <f>IF(AND('Mapa final'!$AB$60="Alta",'Mapa final'!$AD$60="Catastrófico"),CONCATENATE("R18C",'Mapa final'!$R$60),"")</f>
        <v/>
      </c>
      <c r="X67" s="160" t="str">
        <f>IF(AND('Mapa final'!$AB$61="Alta",'Mapa final'!$AD$61="Catastrófico"),CONCATENATE("R18C",'Mapa final'!$R$61),"")</f>
        <v/>
      </c>
      <c r="Y67" s="38"/>
      <c r="Z67" s="300"/>
      <c r="AA67" s="301"/>
      <c r="AB67" s="301"/>
      <c r="AC67" s="301"/>
      <c r="AD67" s="301"/>
      <c r="AE67" s="302"/>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8"/>
      <c r="BH67" s="38"/>
      <c r="BI67" s="38"/>
    </row>
    <row r="68" spans="1:61" ht="15" customHeight="1" x14ac:dyDescent="0.25">
      <c r="A68" s="38"/>
      <c r="B68" s="326"/>
      <c r="C68" s="327"/>
      <c r="D68" s="328"/>
      <c r="E68" s="310"/>
      <c r="F68" s="309"/>
      <c r="G68" s="309"/>
      <c r="H68" s="309"/>
      <c r="I68" s="309"/>
      <c r="J68" s="164" t="str">
        <f>IF(AND('Mapa final'!$AB$62="Alta",'Mapa final'!$AD$62="Leve"),CONCATENATE("R19C",'Mapa final'!$R$62),"")</f>
        <v/>
      </c>
      <c r="K68" s="193" t="str">
        <f>IF(AND('Mapa final'!$AB$63="Alta",'Mapa final'!$AD$63="Leve"),CONCATENATE("R19C",'Mapa final'!$R$63),"")</f>
        <v/>
      </c>
      <c r="L68" s="165" t="str">
        <f>IF(AND('Mapa final'!$AB$64="Alta",'Mapa final'!$AD$64="Leve"),CONCATENATE("R19C",'Mapa final'!$R$64),"")</f>
        <v/>
      </c>
      <c r="M68" s="164" t="str">
        <f>IF(AND('Mapa final'!$AB$62="Alta",'Mapa final'!$AD$62="Menor"),CONCATENATE("R19C",'Mapa final'!$R$62),"")</f>
        <v/>
      </c>
      <c r="N68" s="193" t="str">
        <f>IF(AND('Mapa final'!$AB$63="Alta",'Mapa final'!$AD$63="Menor"),CONCATENATE("R19C",'Mapa final'!$R$63),"")</f>
        <v/>
      </c>
      <c r="O68" s="165" t="str">
        <f>IF(AND('Mapa final'!$AB$64="Alta",'Mapa final'!$AD$64="Menor"),CONCATENATE("R19C",'Mapa final'!$R$64),"")</f>
        <v/>
      </c>
      <c r="P68" s="83" t="str">
        <f>IF(AND('Mapa final'!$AB$62="Alta",'Mapa final'!$AD$62="Moderado"),CONCATENATE("R19C",'Mapa final'!$R$62),"")</f>
        <v/>
      </c>
      <c r="Q68" s="195" t="str">
        <f>IF(AND('Mapa final'!$AB$63="Alta",'Mapa final'!$AD$63="Moderado"),CONCATENATE("R19C",'Mapa final'!$R$63),"")</f>
        <v/>
      </c>
      <c r="R68" s="84" t="str">
        <f>IF(AND('Mapa final'!$AB$64="Alta",'Mapa final'!$AD$64="Moderado"),CONCATENATE("R19C",'Mapa final'!$R$64),"")</f>
        <v/>
      </c>
      <c r="S68" s="83" t="str">
        <f>IF(AND('Mapa final'!$AB$62="Alta",'Mapa final'!$AD$62="Mayor"),CONCATENATE("R19C",'Mapa final'!$R$62),"")</f>
        <v/>
      </c>
      <c r="T68" s="195" t="str">
        <f>IF(AND('Mapa final'!$AB$63="Alta",'Mapa final'!$AD$63="Mayor"),CONCATENATE("R19C",'Mapa final'!$R$63),"")</f>
        <v/>
      </c>
      <c r="U68" s="84" t="str">
        <f>IF(AND('Mapa final'!$AB$64="Alta",'Mapa final'!$AD$64="Mayor"),CONCATENATE("R19C",'Mapa final'!$R$64),"")</f>
        <v/>
      </c>
      <c r="V68" s="159" t="str">
        <f>IF(AND('Mapa final'!$AB$62="Alta",'Mapa final'!$AD$62="Catastrófico"),CONCATENATE("R19C",'Mapa final'!$R$62),"")</f>
        <v/>
      </c>
      <c r="W68" s="194" t="str">
        <f>IF(AND('Mapa final'!$AB$63="Alta",'Mapa final'!$AD$63="Catastrófico"),CONCATENATE("R19C",'Mapa final'!$R$63),"")</f>
        <v/>
      </c>
      <c r="X68" s="160" t="str">
        <f>IF(AND('Mapa final'!$AB$64="Alta",'Mapa final'!$AD$64="Catastrófico"),CONCATENATE("R19C",'Mapa final'!$R$64),"")</f>
        <v/>
      </c>
      <c r="Y68" s="38"/>
      <c r="Z68" s="300"/>
      <c r="AA68" s="301"/>
      <c r="AB68" s="301"/>
      <c r="AC68" s="301"/>
      <c r="AD68" s="301"/>
      <c r="AE68" s="302"/>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c r="BH68" s="38"/>
      <c r="BI68" s="38"/>
    </row>
    <row r="69" spans="1:61" ht="15" customHeight="1" x14ac:dyDescent="0.25">
      <c r="A69" s="38"/>
      <c r="B69" s="326"/>
      <c r="C69" s="327"/>
      <c r="D69" s="328"/>
      <c r="E69" s="310"/>
      <c r="F69" s="309"/>
      <c r="G69" s="309"/>
      <c r="H69" s="309"/>
      <c r="I69" s="309"/>
      <c r="J69" s="164" t="str">
        <f>IF(AND('Mapa final'!$AB$65="Alta",'Mapa final'!$AD$65="Leve"),CONCATENATE("R20C",'Mapa final'!$R$65),"")</f>
        <v/>
      </c>
      <c r="K69" s="193" t="str">
        <f>IF(AND('Mapa final'!$AB$66="Alta",'Mapa final'!$AD$66="Leve"),CONCATENATE("R20C",'Mapa final'!$R$66),"")</f>
        <v/>
      </c>
      <c r="L69" s="165" t="str">
        <f>IF(AND('Mapa final'!$AB$67="Alta",'Mapa final'!$AD$67="Leve"),CONCATENATE("R20C",'Mapa final'!$R$67),"")</f>
        <v/>
      </c>
      <c r="M69" s="164" t="str">
        <f>IF(AND('Mapa final'!$AB$65="Alta",'Mapa final'!$AD$65="Menor"),CONCATENATE("R20C",'Mapa final'!$R$65),"")</f>
        <v/>
      </c>
      <c r="N69" s="193" t="str">
        <f>IF(AND('Mapa final'!$AB$66="Alta",'Mapa final'!$AD$66="Menor"),CONCATENATE("R20C",'Mapa final'!$R$66),"")</f>
        <v/>
      </c>
      <c r="O69" s="165" t="str">
        <f>IF(AND('Mapa final'!$AB$67="Alta",'Mapa final'!$AD$67="Menor"),CONCATENATE("R20C",'Mapa final'!$R$67),"")</f>
        <v/>
      </c>
      <c r="P69" s="83" t="str">
        <f>IF(AND('Mapa final'!$AB$65="Alta",'Mapa final'!$AD$65="Moderado"),CONCATENATE("R20C",'Mapa final'!$R$65),"")</f>
        <v/>
      </c>
      <c r="Q69" s="195" t="str">
        <f>IF(AND('Mapa final'!$AB$66="Alta",'Mapa final'!$AD$66="Moderado"),CONCATENATE("R20C",'Mapa final'!$R$66),"")</f>
        <v/>
      </c>
      <c r="R69" s="84" t="str">
        <f>IF(AND('Mapa final'!$AB$67="Alta",'Mapa final'!$AD$67="Moderado"),CONCATENATE("R20C",'Mapa final'!$R$67),"")</f>
        <v/>
      </c>
      <c r="S69" s="83" t="str">
        <f>IF(AND('Mapa final'!$AB$65="Alta",'Mapa final'!$AD$65="Mayor"),CONCATENATE("R20C",'Mapa final'!$R$65),"")</f>
        <v/>
      </c>
      <c r="T69" s="195" t="str">
        <f>IF(AND('Mapa final'!$AB$66="Alta",'Mapa final'!$AD$66="Mayor"),CONCATENATE("R20C",'Mapa final'!$R$66),"")</f>
        <v/>
      </c>
      <c r="U69" s="84" t="str">
        <f>IF(AND('Mapa final'!$AB$67="Alta",'Mapa final'!$AD$67="Mayor"),CONCATENATE("R20C",'Mapa final'!$R$67),"")</f>
        <v/>
      </c>
      <c r="V69" s="159" t="str">
        <f>IF(AND('Mapa final'!$AB$65="Alta",'Mapa final'!$AD$65="Catastrófico"),CONCATENATE("R20C",'Mapa final'!$R$65),"")</f>
        <v/>
      </c>
      <c r="W69" s="194" t="str">
        <f>IF(AND('Mapa final'!$AB$66="Alta",'Mapa final'!$AD$66="Catastrófico"),CONCATENATE("R20C",'Mapa final'!$R$66),"")</f>
        <v/>
      </c>
      <c r="X69" s="160" t="str">
        <f>IF(AND('Mapa final'!$AB$67="Alta",'Mapa final'!$AD$67="Catastrófico"),CONCATENATE("R20C",'Mapa final'!$R$67),"")</f>
        <v/>
      </c>
      <c r="Y69" s="38"/>
      <c r="Z69" s="300"/>
      <c r="AA69" s="301"/>
      <c r="AB69" s="301"/>
      <c r="AC69" s="301"/>
      <c r="AD69" s="301"/>
      <c r="AE69" s="302"/>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row>
    <row r="70" spans="1:61" ht="15" customHeight="1" x14ac:dyDescent="0.25">
      <c r="A70" s="38"/>
      <c r="B70" s="326"/>
      <c r="C70" s="327"/>
      <c r="D70" s="328"/>
      <c r="E70" s="310"/>
      <c r="F70" s="309"/>
      <c r="G70" s="309"/>
      <c r="H70" s="309"/>
      <c r="I70" s="309"/>
      <c r="J70" s="164" t="str">
        <f>IF(AND('Mapa final'!$AB$68="Alta",'Mapa final'!$AD$68="Leve"),CONCATENATE("R21C",'Mapa final'!$R$68),"")</f>
        <v/>
      </c>
      <c r="K70" s="193" t="str">
        <f>IF(AND('Mapa final'!$AB$69="Alta",'Mapa final'!$AD$69="Leve"),CONCATENATE("R21C",'Mapa final'!$R$69),"")</f>
        <v/>
      </c>
      <c r="L70" s="165" t="str">
        <f>IF(AND('Mapa final'!$AB$70="Alta",'Mapa final'!$AD$70="Leve"),CONCATENATE("R21C",'Mapa final'!$R$70),"")</f>
        <v/>
      </c>
      <c r="M70" s="164" t="str">
        <f>IF(AND('Mapa final'!$AB$68="Alta",'Mapa final'!$AD$68="Menor"),CONCATENATE("R21C",'Mapa final'!$R$68),"")</f>
        <v/>
      </c>
      <c r="N70" s="193" t="str">
        <f>IF(AND('Mapa final'!$AB$69="Alta",'Mapa final'!$AD$69="Menor"),CONCATENATE("R21C",'Mapa final'!$R$69),"")</f>
        <v/>
      </c>
      <c r="O70" s="165" t="str">
        <f>IF(AND('Mapa final'!$AB$70="Alta",'Mapa final'!$AD$70="Menor"),CONCATENATE("R21C",'Mapa final'!$R$70),"")</f>
        <v/>
      </c>
      <c r="P70" s="83" t="str">
        <f>IF(AND('Mapa final'!$AB$68="Alta",'Mapa final'!$AD$68="Moderado"),CONCATENATE("R21C",'Mapa final'!$R$68),"")</f>
        <v/>
      </c>
      <c r="Q70" s="195" t="str">
        <f>IF(AND('Mapa final'!$AB$69="Alta",'Mapa final'!$AD$69="Moderado"),CONCATENATE("R21C",'Mapa final'!$R$69),"")</f>
        <v/>
      </c>
      <c r="R70" s="84" t="str">
        <f>IF(AND('Mapa final'!$AB$70="Alta",'Mapa final'!$AD$70="Moderado"),CONCATENATE("R21C",'Mapa final'!$R$70),"")</f>
        <v/>
      </c>
      <c r="S70" s="83" t="str">
        <f>IF(AND('Mapa final'!$AB$68="Alta",'Mapa final'!$AD$68="Mayor"),CONCATENATE("R21C",'Mapa final'!$R$68),"")</f>
        <v/>
      </c>
      <c r="T70" s="195" t="str">
        <f>IF(AND('Mapa final'!$AB$69="Alta",'Mapa final'!$AD$69="Mayor"),CONCATENATE("R21C",'Mapa final'!$R$69),"")</f>
        <v/>
      </c>
      <c r="U70" s="84" t="str">
        <f>IF(AND('Mapa final'!$AB$70="Alta",'Mapa final'!$AD$70="Mayor"),CONCATENATE("R21C",'Mapa final'!$R$70),"")</f>
        <v/>
      </c>
      <c r="V70" s="159" t="str">
        <f>IF(AND('Mapa final'!$AB$68="Alta",'Mapa final'!$AD$68="Catastrófico"),CONCATENATE("R21C",'Mapa final'!$R$68),"")</f>
        <v/>
      </c>
      <c r="W70" s="194" t="str">
        <f>IF(AND('Mapa final'!$AB$69="Alta",'Mapa final'!$AD$69="Catastrófico"),CONCATENATE("R21C",'Mapa final'!$R$69),"")</f>
        <v/>
      </c>
      <c r="X70" s="160" t="str">
        <f>IF(AND('Mapa final'!$AB$70="Alta",'Mapa final'!$AD$70="Catastrófico"),CONCATENATE("R21C",'Mapa final'!$R$70),"")</f>
        <v/>
      </c>
      <c r="Y70" s="38"/>
      <c r="Z70" s="300"/>
      <c r="AA70" s="301"/>
      <c r="AB70" s="301"/>
      <c r="AC70" s="301"/>
      <c r="AD70" s="301"/>
      <c r="AE70" s="302"/>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8"/>
      <c r="BH70" s="38"/>
      <c r="BI70" s="38"/>
    </row>
    <row r="71" spans="1:61" ht="15" customHeight="1" x14ac:dyDescent="0.25">
      <c r="A71" s="38"/>
      <c r="B71" s="326"/>
      <c r="C71" s="327"/>
      <c r="D71" s="328"/>
      <c r="E71" s="310"/>
      <c r="F71" s="309"/>
      <c r="G71" s="309"/>
      <c r="H71" s="309"/>
      <c r="I71" s="309"/>
      <c r="J71" s="164" t="str">
        <f>IF(AND('Mapa final'!$AB$71="Alta",'Mapa final'!$AD$71="Leve"),CONCATENATE("R22C",'Mapa final'!$R$71),"")</f>
        <v/>
      </c>
      <c r="K71" s="193" t="str">
        <f>IF(AND('Mapa final'!$AB$72="Alta",'Mapa final'!$AD$72="Leve"),CONCATENATE("R22C",'Mapa final'!$R$72),"")</f>
        <v/>
      </c>
      <c r="L71" s="165" t="str">
        <f>IF(AND('Mapa final'!$AB$73="Alta",'Mapa final'!$AD$73="Leve"),CONCATENATE("R22C",'Mapa final'!$R$73),"")</f>
        <v/>
      </c>
      <c r="M71" s="164" t="str">
        <f>IF(AND('Mapa final'!$AB$71="Alta",'Mapa final'!$AD$71="Menor"),CONCATENATE("R22C",'Mapa final'!$R$71),"")</f>
        <v/>
      </c>
      <c r="N71" s="193" t="str">
        <f>IF(AND('Mapa final'!$AB$72="Alta",'Mapa final'!$AD$72="Menor"),CONCATENATE("R22C",'Mapa final'!$R$72),"")</f>
        <v/>
      </c>
      <c r="O71" s="165" t="str">
        <f>IF(AND('Mapa final'!$AB$73="Alta",'Mapa final'!$AD$73="Menor"),CONCATENATE("R22C",'Mapa final'!$R$73),"")</f>
        <v/>
      </c>
      <c r="P71" s="83" t="str">
        <f>IF(AND('Mapa final'!$AB$71="Alta",'Mapa final'!$AD$71="Moderado"),CONCATENATE("R22C",'Mapa final'!$R$71),"")</f>
        <v/>
      </c>
      <c r="Q71" s="195" t="str">
        <f>IF(AND('Mapa final'!$AB$72="Alta",'Mapa final'!$AD$72="Moderado"),CONCATENATE("R22C",'Mapa final'!$R$72),"")</f>
        <v/>
      </c>
      <c r="R71" s="84" t="str">
        <f>IF(AND('Mapa final'!$AB$73="Alta",'Mapa final'!$AD$73="Moderado"),CONCATENATE("R22C",'Mapa final'!$R$73),"")</f>
        <v/>
      </c>
      <c r="S71" s="83" t="str">
        <f>IF(AND('Mapa final'!$AB$71="Alta",'Mapa final'!$AD$71="Mayor"),CONCATENATE("R22C",'Mapa final'!$R$71),"")</f>
        <v/>
      </c>
      <c r="T71" s="195" t="str">
        <f>IF(AND('Mapa final'!$AB$72="Alta",'Mapa final'!$AD$72="Mayor"),CONCATENATE("R22C",'Mapa final'!$R$72),"")</f>
        <v/>
      </c>
      <c r="U71" s="84" t="str">
        <f>IF(AND('Mapa final'!$AB$73="Alta",'Mapa final'!$AD$73="Mayor"),CONCATENATE("R22C",'Mapa final'!$R$73),"")</f>
        <v/>
      </c>
      <c r="V71" s="159" t="str">
        <f>IF(AND('Mapa final'!$AB$71="Alta",'Mapa final'!$AD$71="Catastrófico"),CONCATENATE("R22C",'Mapa final'!$R$71),"")</f>
        <v/>
      </c>
      <c r="W71" s="194" t="str">
        <f>IF(AND('Mapa final'!$AB$72="Alta",'Mapa final'!$AD$72="Catastrófico"),CONCATENATE("R22C",'Mapa final'!$R$72),"")</f>
        <v/>
      </c>
      <c r="X71" s="160" t="str">
        <f>IF(AND('Mapa final'!$AB$73="Alta",'Mapa final'!$AD$73="Catastrófico"),CONCATENATE("R22C",'Mapa final'!$R$73),"")</f>
        <v/>
      </c>
      <c r="Y71" s="38"/>
      <c r="Z71" s="300"/>
      <c r="AA71" s="301"/>
      <c r="AB71" s="301"/>
      <c r="AC71" s="301"/>
      <c r="AD71" s="301"/>
      <c r="AE71" s="302"/>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row>
    <row r="72" spans="1:61" ht="15" customHeight="1" x14ac:dyDescent="0.25">
      <c r="A72" s="38"/>
      <c r="B72" s="326"/>
      <c r="C72" s="327"/>
      <c r="D72" s="328"/>
      <c r="E72" s="310"/>
      <c r="F72" s="309"/>
      <c r="G72" s="309"/>
      <c r="H72" s="309"/>
      <c r="I72" s="309"/>
      <c r="J72" s="164" t="str">
        <f>IF(AND('Mapa final'!$AB$74="Alta",'Mapa final'!$AD$74="Leve"),CONCATENATE("R23C",'Mapa final'!$R$74),"")</f>
        <v/>
      </c>
      <c r="K72" s="193" t="str">
        <f>IF(AND('Mapa final'!$AB$75="Alta",'Mapa final'!$AD$75="Leve"),CONCATENATE("R23C",'Mapa final'!$R$75),"")</f>
        <v/>
      </c>
      <c r="L72" s="165" t="str">
        <f>IF(AND('Mapa final'!$AB$76="Alta",'Mapa final'!$AD$76="Leve"),CONCATENATE("R23C",'Mapa final'!$R$76),"")</f>
        <v/>
      </c>
      <c r="M72" s="164" t="str">
        <f>IF(AND('Mapa final'!$AB$74="Alta",'Mapa final'!$AD$74="Menor"),CONCATENATE("R23C",'Mapa final'!$R$74),"")</f>
        <v/>
      </c>
      <c r="N72" s="193" t="str">
        <f>IF(AND('Mapa final'!$AB$75="Alta",'Mapa final'!$AD$75="Menor"),CONCATENATE("R23C",'Mapa final'!$R$75),"")</f>
        <v/>
      </c>
      <c r="O72" s="165" t="str">
        <f>IF(AND('Mapa final'!$AB$76="Alta",'Mapa final'!$AD$76="Menor"),CONCATENATE("R23C",'Mapa final'!$R$76),"")</f>
        <v/>
      </c>
      <c r="P72" s="83" t="str">
        <f>IF(AND('Mapa final'!$AB$74="Alta",'Mapa final'!$AD$74="Moderado"),CONCATENATE("R23C",'Mapa final'!$R$74),"")</f>
        <v/>
      </c>
      <c r="Q72" s="195" t="str">
        <f>IF(AND('Mapa final'!$AB$75="Alta",'Mapa final'!$AD$75="Moderado"),CONCATENATE("R23C",'Mapa final'!$R$75),"")</f>
        <v/>
      </c>
      <c r="R72" s="84" t="str">
        <f>IF(AND('Mapa final'!$AB$76="Alta",'Mapa final'!$AD$76="Moderado"),CONCATENATE("R23C",'Mapa final'!$R$76),"")</f>
        <v/>
      </c>
      <c r="S72" s="83" t="str">
        <f>IF(AND('Mapa final'!$AB$74="Alta",'Mapa final'!$AD$74="Mayor"),CONCATENATE("R23C",'Mapa final'!$R$74),"")</f>
        <v/>
      </c>
      <c r="T72" s="195" t="str">
        <f>IF(AND('Mapa final'!$AB$75="Alta",'Mapa final'!$AD$75="Mayor"),CONCATENATE("R23C",'Mapa final'!$R$75),"")</f>
        <v/>
      </c>
      <c r="U72" s="84" t="str">
        <f>IF(AND('Mapa final'!$AB$76="Alta",'Mapa final'!$AD$76="Mayor"),CONCATENATE("R23C",'Mapa final'!$R$76),"")</f>
        <v/>
      </c>
      <c r="V72" s="159" t="str">
        <f>IF(AND('Mapa final'!$AB$74="Alta",'Mapa final'!$AD$74="Catastrófico"),CONCATENATE("R23C",'Mapa final'!$R$74),"")</f>
        <v/>
      </c>
      <c r="W72" s="194" t="str">
        <f>IF(AND('Mapa final'!$AB$75="Alta",'Mapa final'!$AD$75="Catastrófico"),CONCATENATE("R23C",'Mapa final'!$R$75),"")</f>
        <v/>
      </c>
      <c r="X72" s="160" t="str">
        <f>IF(AND('Mapa final'!$AB$76="Alta",'Mapa final'!$AD$76="Catastrófico"),CONCATENATE("R23C",'Mapa final'!$R$76),"")</f>
        <v/>
      </c>
      <c r="Y72" s="38"/>
      <c r="Z72" s="300"/>
      <c r="AA72" s="301"/>
      <c r="AB72" s="301"/>
      <c r="AC72" s="301"/>
      <c r="AD72" s="301"/>
      <c r="AE72" s="302"/>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row>
    <row r="73" spans="1:61" ht="15" customHeight="1" x14ac:dyDescent="0.25">
      <c r="A73" s="38"/>
      <c r="B73" s="326"/>
      <c r="C73" s="327"/>
      <c r="D73" s="328"/>
      <c r="E73" s="310"/>
      <c r="F73" s="309"/>
      <c r="G73" s="309"/>
      <c r="H73" s="309"/>
      <c r="I73" s="309"/>
      <c r="J73" s="164" t="str">
        <f>IF(AND('Mapa final'!$AB$77="Alta",'Mapa final'!$AD$77="Leve"),CONCATENATE("R24C",'Mapa final'!$R$77),"")</f>
        <v/>
      </c>
      <c r="K73" s="193" t="str">
        <f>IF(AND('Mapa final'!$AB$78="Alta",'Mapa final'!$AD$78="Leve"),CONCATENATE("R24C",'Mapa final'!$R$78),"")</f>
        <v/>
      </c>
      <c r="L73" s="165" t="str">
        <f>IF(AND('Mapa final'!$AB$79="Alta",'Mapa final'!$AD$79="Leve"),CONCATENATE("R24C",'Mapa final'!$R$79),"")</f>
        <v/>
      </c>
      <c r="M73" s="164" t="str">
        <f>IF(AND('Mapa final'!$AB$77="Alta",'Mapa final'!$AD$77="Menor"),CONCATENATE("R24C",'Mapa final'!$R$77),"")</f>
        <v/>
      </c>
      <c r="N73" s="193" t="str">
        <f>IF(AND('Mapa final'!$AB$78="Alta",'Mapa final'!$AD$78="Menor"),CONCATENATE("R24C",'Mapa final'!$R$78),"")</f>
        <v/>
      </c>
      <c r="O73" s="165" t="str">
        <f>IF(AND('Mapa final'!$AB$79="Alta",'Mapa final'!$AD$79="Menor"),CONCATENATE("R24C",'Mapa final'!$R$79),"")</f>
        <v/>
      </c>
      <c r="P73" s="83" t="str">
        <f>IF(AND('Mapa final'!$AB$77="Alta",'Mapa final'!$AD$77="Moderado"),CONCATENATE("R24C",'Mapa final'!$R$77),"")</f>
        <v/>
      </c>
      <c r="Q73" s="195" t="str">
        <f>IF(AND('Mapa final'!$AB$78="Alta",'Mapa final'!$AD$78="Moderado"),CONCATENATE("R24C",'Mapa final'!$R$78),"")</f>
        <v/>
      </c>
      <c r="R73" s="84" t="str">
        <f>IF(AND('Mapa final'!$AB$79="Alta",'Mapa final'!$AD$79="Moderado"),CONCATENATE("R24C",'Mapa final'!$R$79),"")</f>
        <v/>
      </c>
      <c r="S73" s="83" t="str">
        <f>IF(AND('Mapa final'!$AB$77="Alta",'Mapa final'!$AD$77="Mayor"),CONCATENATE("R24C",'Mapa final'!$R$77),"")</f>
        <v/>
      </c>
      <c r="T73" s="195" t="str">
        <f>IF(AND('Mapa final'!$AB$78="Alta",'Mapa final'!$AD$78="Mayor"),CONCATENATE("R24C",'Mapa final'!$R$78),"")</f>
        <v/>
      </c>
      <c r="U73" s="84" t="str">
        <f>IF(AND('Mapa final'!$AB$79="Alta",'Mapa final'!$AD$79="Mayor"),CONCATENATE("R24C",'Mapa final'!$R$79),"")</f>
        <v/>
      </c>
      <c r="V73" s="159" t="str">
        <f>IF(AND('Mapa final'!$AB$77="Alta",'Mapa final'!$AD$77="Catastrófico"),CONCATENATE("R24C",'Mapa final'!$R$77),"")</f>
        <v/>
      </c>
      <c r="W73" s="194" t="str">
        <f>IF(AND('Mapa final'!$AB$78="Alta",'Mapa final'!$AD$78="Catastrófico"),CONCATENATE("R24C",'Mapa final'!$R$78),"")</f>
        <v/>
      </c>
      <c r="X73" s="160" t="str">
        <f>IF(AND('Mapa final'!$AB$79="Alta",'Mapa final'!$AD$79="Catastrófico"),CONCATENATE("R24C",'Mapa final'!$R$79),"")</f>
        <v/>
      </c>
      <c r="Y73" s="38"/>
      <c r="Z73" s="300"/>
      <c r="AA73" s="301"/>
      <c r="AB73" s="301"/>
      <c r="AC73" s="301"/>
      <c r="AD73" s="301"/>
      <c r="AE73" s="302"/>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row>
    <row r="74" spans="1:61" ht="15" customHeight="1" x14ac:dyDescent="0.25">
      <c r="A74" s="38"/>
      <c r="B74" s="326"/>
      <c r="C74" s="327"/>
      <c r="D74" s="328"/>
      <c r="E74" s="310"/>
      <c r="F74" s="309"/>
      <c r="G74" s="309"/>
      <c r="H74" s="309"/>
      <c r="I74" s="309"/>
      <c r="J74" s="164" t="str">
        <f>IF(AND('Mapa final'!$AB$80="Alta",'Mapa final'!$AD$80="Leve"),CONCATENATE("R25C",'Mapa final'!$R$80),"")</f>
        <v/>
      </c>
      <c r="K74" s="193" t="str">
        <f>IF(AND('Mapa final'!$AB$81="Alta",'Mapa final'!$AD$81="Leve"),CONCATENATE("R25C",'Mapa final'!$R$81),"")</f>
        <v/>
      </c>
      <c r="L74" s="165" t="str">
        <f>IF(AND('Mapa final'!$AB$82="Alta",'Mapa final'!$AD$82="Leve"),CONCATENATE("R25C",'Mapa final'!$R$82),"")</f>
        <v/>
      </c>
      <c r="M74" s="164" t="str">
        <f>IF(AND('Mapa final'!$AB$80="Alta",'Mapa final'!$AD$80="Menor"),CONCATENATE("R25C",'Mapa final'!$R$80),"")</f>
        <v/>
      </c>
      <c r="N74" s="193" t="str">
        <f>IF(AND('Mapa final'!$AB$81="Alta",'Mapa final'!$AD$81="Menor"),CONCATENATE("R25C",'Mapa final'!$R$81),"")</f>
        <v/>
      </c>
      <c r="O74" s="165" t="str">
        <f>IF(AND('Mapa final'!$AB$82="Alta",'Mapa final'!$AD$82="Menor"),CONCATENATE("R25C",'Mapa final'!$R$82),"")</f>
        <v/>
      </c>
      <c r="P74" s="83" t="str">
        <f>IF(AND('Mapa final'!$AB$80="Alta",'Mapa final'!$AD$80="Moderado"),CONCATENATE("R25C",'Mapa final'!$R$80),"")</f>
        <v/>
      </c>
      <c r="Q74" s="195" t="str">
        <f>IF(AND('Mapa final'!$AB$81="Alta",'Mapa final'!$AD$81="Moderado"),CONCATENATE("R25C",'Mapa final'!$R$81),"")</f>
        <v/>
      </c>
      <c r="R74" s="84" t="str">
        <f>IF(AND('Mapa final'!$AB$82="Alta",'Mapa final'!$AD$82="Moderado"),CONCATENATE("R25C",'Mapa final'!$R$82),"")</f>
        <v/>
      </c>
      <c r="S74" s="83" t="str">
        <f>IF(AND('Mapa final'!$AB$80="Alta",'Mapa final'!$AD$80="Mayor"),CONCATENATE("R25C",'Mapa final'!$R$80),"")</f>
        <v/>
      </c>
      <c r="T74" s="195" t="str">
        <f>IF(AND('Mapa final'!$AB$81="Alta",'Mapa final'!$AD$81="Mayor"),CONCATENATE("R25C",'Mapa final'!$R$81),"")</f>
        <v/>
      </c>
      <c r="U74" s="84" t="str">
        <f>IF(AND('Mapa final'!$AB$82="Alta",'Mapa final'!$AD$82="Mayor"),CONCATENATE("R25C",'Mapa final'!$R$82),"")</f>
        <v/>
      </c>
      <c r="V74" s="159" t="str">
        <f>IF(AND('Mapa final'!$AB$80="Alta",'Mapa final'!$AD$80="Catastrófico"),CONCATENATE("R25C",'Mapa final'!$R$80),"")</f>
        <v/>
      </c>
      <c r="W74" s="194" t="str">
        <f>IF(AND('Mapa final'!$AB$81="Alta",'Mapa final'!$AD$81="Catastrófico"),CONCATENATE("R25C",'Mapa final'!$R$81),"")</f>
        <v/>
      </c>
      <c r="X74" s="160" t="str">
        <f>IF(AND('Mapa final'!$AB$82="Alta",'Mapa final'!$AD$82="Catastrófico"),CONCATENATE("R25C",'Mapa final'!$R$82),"")</f>
        <v/>
      </c>
      <c r="Y74" s="38"/>
      <c r="Z74" s="300"/>
      <c r="AA74" s="301"/>
      <c r="AB74" s="301"/>
      <c r="AC74" s="301"/>
      <c r="AD74" s="301"/>
      <c r="AE74" s="302"/>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row>
    <row r="75" spans="1:61" ht="15" customHeight="1" x14ac:dyDescent="0.25">
      <c r="A75" s="38"/>
      <c r="B75" s="326"/>
      <c r="C75" s="327"/>
      <c r="D75" s="328"/>
      <c r="E75" s="310"/>
      <c r="F75" s="309"/>
      <c r="G75" s="309"/>
      <c r="H75" s="309"/>
      <c r="I75" s="309"/>
      <c r="J75" s="164" t="str">
        <f>IF(AND('Mapa final'!$AB$83="Alta",'Mapa final'!$AD$83="Leve"),CONCATENATE("R26C",'Mapa final'!$R$83),"")</f>
        <v/>
      </c>
      <c r="K75" s="193" t="str">
        <f>IF(AND('Mapa final'!$AB$84="Alta",'Mapa final'!$AD$84="Leve"),CONCATENATE("R26C",'Mapa final'!$R$84),"")</f>
        <v/>
      </c>
      <c r="L75" s="165" t="str">
        <f>IF(AND('Mapa final'!$AB$85="Alta",'Mapa final'!$AD$85="Leve"),CONCATENATE("R26C",'Mapa final'!$R$85),"")</f>
        <v/>
      </c>
      <c r="M75" s="164" t="str">
        <f>IF(AND('Mapa final'!$AB$83="Alta",'Mapa final'!$AD$83="Menor"),CONCATENATE("R26C",'Mapa final'!$R$83),"")</f>
        <v/>
      </c>
      <c r="N75" s="193" t="str">
        <f>IF(AND('Mapa final'!$AB$84="Alta",'Mapa final'!$AD$84="Menor"),CONCATENATE("R26C",'Mapa final'!$R$84),"")</f>
        <v/>
      </c>
      <c r="O75" s="165" t="str">
        <f>IF(AND('Mapa final'!$AB$85="Alta",'Mapa final'!$AD$85="Menor"),CONCATENATE("R26C",'Mapa final'!$R$85),"")</f>
        <v/>
      </c>
      <c r="P75" s="83" t="str">
        <f>IF(AND('Mapa final'!$AB$83="Alta",'Mapa final'!$AD$83="Moderado"),CONCATENATE("R26C",'Mapa final'!$R$83),"")</f>
        <v/>
      </c>
      <c r="Q75" s="195" t="str">
        <f>IF(AND('Mapa final'!$AB$84="Alta",'Mapa final'!$AD$84="Moderado"),CONCATENATE("R26C",'Mapa final'!$R$84),"")</f>
        <v/>
      </c>
      <c r="R75" s="84" t="str">
        <f>IF(AND('Mapa final'!$AB$85="Alta",'Mapa final'!$AD$85="Moderado"),CONCATENATE("R26C",'Mapa final'!$R$85),"")</f>
        <v/>
      </c>
      <c r="S75" s="83" t="str">
        <f>IF(AND('Mapa final'!$AB$83="Alta",'Mapa final'!$AD$83="Mayor"),CONCATENATE("R26C",'Mapa final'!$R$83),"")</f>
        <v/>
      </c>
      <c r="T75" s="195" t="str">
        <f>IF(AND('Mapa final'!$AB$84="Alta",'Mapa final'!$AD$84="Mayor"),CONCATENATE("R26C",'Mapa final'!$R$84),"")</f>
        <v/>
      </c>
      <c r="U75" s="84" t="str">
        <f>IF(AND('Mapa final'!$AB$85="Alta",'Mapa final'!$AD$85="Mayor"),CONCATENATE("R26C",'Mapa final'!$R$85),"")</f>
        <v/>
      </c>
      <c r="V75" s="159" t="str">
        <f>IF(AND('Mapa final'!$AB$83="Alta",'Mapa final'!$AD$83="Catastrófico"),CONCATENATE("R26C",'Mapa final'!$R$83),"")</f>
        <v/>
      </c>
      <c r="W75" s="194" t="str">
        <f>IF(AND('Mapa final'!$AB$84="Alta",'Mapa final'!$AD$84="Catastrófico"),CONCATENATE("R26C",'Mapa final'!$R$84),"")</f>
        <v/>
      </c>
      <c r="X75" s="160" t="str">
        <f>IF(AND('Mapa final'!$AB$85="Alta",'Mapa final'!$AD$85="Catastrófico"),CONCATENATE("R26C",'Mapa final'!$R$85),"")</f>
        <v/>
      </c>
      <c r="Y75" s="38"/>
      <c r="Z75" s="300"/>
      <c r="AA75" s="301"/>
      <c r="AB75" s="301"/>
      <c r="AC75" s="301"/>
      <c r="AD75" s="301"/>
      <c r="AE75" s="302"/>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row>
    <row r="76" spans="1:61" ht="15" customHeight="1" x14ac:dyDescent="0.25">
      <c r="A76" s="38"/>
      <c r="B76" s="326"/>
      <c r="C76" s="327"/>
      <c r="D76" s="328"/>
      <c r="E76" s="310"/>
      <c r="F76" s="309"/>
      <c r="G76" s="309"/>
      <c r="H76" s="309"/>
      <c r="I76" s="309"/>
      <c r="J76" s="164" t="str">
        <f>IF(AND('Mapa final'!$AB$86="Alta",'Mapa final'!$AD$86="Leve"),CONCATENATE("R27C",'Mapa final'!$R$86),"")</f>
        <v/>
      </c>
      <c r="K76" s="193" t="str">
        <f>IF(AND('Mapa final'!$AB$87="Alta",'Mapa final'!$AD$87="Leve"),CONCATENATE("R27C",'Mapa final'!$R$87),"")</f>
        <v/>
      </c>
      <c r="L76" s="165" t="str">
        <f>IF(AND('Mapa final'!$AB$88="Alta",'Mapa final'!$AD$88="Leve"),CONCATENATE("R27C",'Mapa final'!$R$88),"")</f>
        <v/>
      </c>
      <c r="M76" s="164" t="str">
        <f>IF(AND('Mapa final'!$AB$86="Alta",'Mapa final'!$AD$86="Menor"),CONCATENATE("R27C",'Mapa final'!$R$86),"")</f>
        <v/>
      </c>
      <c r="N76" s="193" t="str">
        <f>IF(AND('Mapa final'!$AB$87="Alta",'Mapa final'!$AD$87="Menor"),CONCATENATE("R27C",'Mapa final'!$R$87),"")</f>
        <v/>
      </c>
      <c r="O76" s="165" t="str">
        <f>IF(AND('Mapa final'!$AB$88="Alta",'Mapa final'!$AD$88="Menor"),CONCATENATE("R27C",'Mapa final'!$R$88),"")</f>
        <v/>
      </c>
      <c r="P76" s="83" t="str">
        <f>IF(AND('Mapa final'!$AB$86="Alta",'Mapa final'!$AD$86="Moderado"),CONCATENATE("R27C",'Mapa final'!$R$86),"")</f>
        <v/>
      </c>
      <c r="Q76" s="195" t="str">
        <f>IF(AND('Mapa final'!$AB$87="Alta",'Mapa final'!$AD$87="Moderado"),CONCATENATE("R27C",'Mapa final'!$R$87),"")</f>
        <v/>
      </c>
      <c r="R76" s="84" t="str">
        <f>IF(AND('Mapa final'!$AB$88="Alta",'Mapa final'!$AD$88="Moderado"),CONCATENATE("R27C",'Mapa final'!$R$88),"")</f>
        <v/>
      </c>
      <c r="S76" s="83" t="str">
        <f>IF(AND('Mapa final'!$AB$86="Alta",'Mapa final'!$AD$86="Mayor"),CONCATENATE("R27C",'Mapa final'!$R$86),"")</f>
        <v/>
      </c>
      <c r="T76" s="195" t="str">
        <f>IF(AND('Mapa final'!$AB$87="Alta",'Mapa final'!$AD$87="Mayor"),CONCATENATE("R27C",'Mapa final'!$R$87),"")</f>
        <v/>
      </c>
      <c r="U76" s="84" t="str">
        <f>IF(AND('Mapa final'!$AB$88="Alta",'Mapa final'!$AD$88="Mayor"),CONCATENATE("R27C",'Mapa final'!$R$88),"")</f>
        <v/>
      </c>
      <c r="V76" s="159" t="str">
        <f>IF(AND('Mapa final'!$AB$86="Alta",'Mapa final'!$AD$86="Catastrófico"),CONCATENATE("R27C",'Mapa final'!$R$86),"")</f>
        <v/>
      </c>
      <c r="W76" s="194" t="str">
        <f>IF(AND('Mapa final'!$AB$87="Alta",'Mapa final'!$AD$87="Catastrófico"),CONCATENATE("R27C",'Mapa final'!$R$87),"")</f>
        <v/>
      </c>
      <c r="X76" s="160" t="str">
        <f>IF(AND('Mapa final'!$AB$88="Alta",'Mapa final'!$AD$88="Catastrófico"),CONCATENATE("R27C",'Mapa final'!$R$88),"")</f>
        <v/>
      </c>
      <c r="Y76" s="38"/>
      <c r="Z76" s="300"/>
      <c r="AA76" s="301"/>
      <c r="AB76" s="301"/>
      <c r="AC76" s="301"/>
      <c r="AD76" s="301"/>
      <c r="AE76" s="302"/>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row>
    <row r="77" spans="1:61" ht="15" customHeight="1" x14ac:dyDescent="0.25">
      <c r="A77" s="38"/>
      <c r="B77" s="326"/>
      <c r="C77" s="327"/>
      <c r="D77" s="328"/>
      <c r="E77" s="310"/>
      <c r="F77" s="309"/>
      <c r="G77" s="309"/>
      <c r="H77" s="309"/>
      <c r="I77" s="309"/>
      <c r="J77" s="164" t="str">
        <f>IF(AND('Mapa final'!$AB$89="Alta",'Mapa final'!$AD$89="Leve"),CONCATENATE("R28C",'Mapa final'!$R$89),"")</f>
        <v/>
      </c>
      <c r="K77" s="193" t="str">
        <f>IF(AND('Mapa final'!$AB$90="Alta",'Mapa final'!$AD$90="Leve"),CONCATENATE("R28C",'Mapa final'!$R$90),"")</f>
        <v/>
      </c>
      <c r="L77" s="165" t="str">
        <f>IF(AND('Mapa final'!$AB$91="Alta",'Mapa final'!$AD$91="Leve"),CONCATENATE("R28C",'Mapa final'!$R$91),"")</f>
        <v/>
      </c>
      <c r="M77" s="164" t="str">
        <f>IF(AND('Mapa final'!$AB$89="Alta",'Mapa final'!$AD$89="Menor"),CONCATENATE("R28C",'Mapa final'!$R$89),"")</f>
        <v/>
      </c>
      <c r="N77" s="193" t="str">
        <f>IF(AND('Mapa final'!$AB$90="Alta",'Mapa final'!$AD$90="Menor"),CONCATENATE("R28C",'Mapa final'!$R$90),"")</f>
        <v/>
      </c>
      <c r="O77" s="165" t="str">
        <f>IF(AND('Mapa final'!$AB$91="Alta",'Mapa final'!$AD$91="Menor"),CONCATENATE("R28C",'Mapa final'!$R$91),"")</f>
        <v/>
      </c>
      <c r="P77" s="83" t="str">
        <f>IF(AND('Mapa final'!$AB$89="Alta",'Mapa final'!$AD$89="Moderado"),CONCATENATE("R28C",'Mapa final'!$R$89),"")</f>
        <v/>
      </c>
      <c r="Q77" s="195" t="str">
        <f>IF(AND('Mapa final'!$AB$90="Alta",'Mapa final'!$AD$90="Moderado"),CONCATENATE("R28C",'Mapa final'!$R$90),"")</f>
        <v/>
      </c>
      <c r="R77" s="84" t="str">
        <f>IF(AND('Mapa final'!$AB$91="Alta",'Mapa final'!$AD$91="Moderado"),CONCATENATE("R28C",'Mapa final'!$R$91),"")</f>
        <v/>
      </c>
      <c r="S77" s="83" t="str">
        <f>IF(AND('Mapa final'!$AB$89="Alta",'Mapa final'!$AD$89="Mayor"),CONCATENATE("R28C",'Mapa final'!$R$89),"")</f>
        <v/>
      </c>
      <c r="T77" s="195" t="str">
        <f>IF(AND('Mapa final'!$AB$90="Alta",'Mapa final'!$AD$90="Mayor"),CONCATENATE("R28C",'Mapa final'!$R$90),"")</f>
        <v/>
      </c>
      <c r="U77" s="84" t="str">
        <f>IF(AND('Mapa final'!$AB$91="Alta",'Mapa final'!$AD$91="Mayor"),CONCATENATE("R28C",'Mapa final'!$R$91),"")</f>
        <v/>
      </c>
      <c r="V77" s="159" t="str">
        <f>IF(AND('Mapa final'!$AB$89="Alta",'Mapa final'!$AD$89="Catastrófico"),CONCATENATE("R28C",'Mapa final'!$R$89),"")</f>
        <v/>
      </c>
      <c r="W77" s="194" t="str">
        <f>IF(AND('Mapa final'!$AB$90="Alta",'Mapa final'!$AD$90="Catastrófico"),CONCATENATE("R28C",'Mapa final'!$R$90),"")</f>
        <v/>
      </c>
      <c r="X77" s="160" t="str">
        <f>IF(AND('Mapa final'!$AB$91="Alta",'Mapa final'!$AD$91="Catastrófico"),CONCATENATE("R28C",'Mapa final'!$R$91),"")</f>
        <v/>
      </c>
      <c r="Y77" s="38"/>
      <c r="Z77" s="300"/>
      <c r="AA77" s="301"/>
      <c r="AB77" s="301"/>
      <c r="AC77" s="301"/>
      <c r="AD77" s="301"/>
      <c r="AE77" s="302"/>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row>
    <row r="78" spans="1:61" ht="15" customHeight="1" x14ac:dyDescent="0.25">
      <c r="A78" s="38"/>
      <c r="B78" s="326"/>
      <c r="C78" s="327"/>
      <c r="D78" s="328"/>
      <c r="E78" s="310"/>
      <c r="F78" s="309"/>
      <c r="G78" s="309"/>
      <c r="H78" s="309"/>
      <c r="I78" s="309"/>
      <c r="J78" s="164" t="str">
        <f>IF(AND('Mapa final'!$AB$92="Alta",'Mapa final'!$AD$92="Leve"),CONCATENATE("R29C",'Mapa final'!$R$92),"")</f>
        <v/>
      </c>
      <c r="K78" s="193" t="str">
        <f>IF(AND('Mapa final'!$AB$93="Alta",'Mapa final'!$AD$93="Leve"),CONCATENATE("R29C",'Mapa final'!$R$93),"")</f>
        <v/>
      </c>
      <c r="L78" s="165" t="str">
        <f>IF(AND('Mapa final'!$AB$94="Alta",'Mapa final'!$AD$94="Leve"),CONCATENATE("R29C",'Mapa final'!$R$94),"")</f>
        <v/>
      </c>
      <c r="M78" s="164" t="str">
        <f>IF(AND('Mapa final'!$AB$92="Alta",'Mapa final'!$AD$92="Menor"),CONCATENATE("R29C",'Mapa final'!$R$92),"")</f>
        <v/>
      </c>
      <c r="N78" s="193" t="str">
        <f>IF(AND('Mapa final'!$AB$93="Alta",'Mapa final'!$AD$93="Menor"),CONCATENATE("R29C",'Mapa final'!$R$93),"")</f>
        <v/>
      </c>
      <c r="O78" s="165" t="str">
        <f>IF(AND('Mapa final'!$AB$94="Alta",'Mapa final'!$AD$94="Menor"),CONCATENATE("R29C",'Mapa final'!$R$94),"")</f>
        <v/>
      </c>
      <c r="P78" s="83" t="str">
        <f>IF(AND('Mapa final'!$AB$92="Alta",'Mapa final'!$AD$92="Moderado"),CONCATENATE("R29C",'Mapa final'!$R$92),"")</f>
        <v/>
      </c>
      <c r="Q78" s="195" t="str">
        <f>IF(AND('Mapa final'!$AB$93="Alta",'Mapa final'!$AD$93="Moderado"),CONCATENATE("R29C",'Mapa final'!$R$93),"")</f>
        <v/>
      </c>
      <c r="R78" s="84" t="str">
        <f>IF(AND('Mapa final'!$AB$94="Alta",'Mapa final'!$AD$94="Moderado"),CONCATENATE("R29C",'Mapa final'!$R$94),"")</f>
        <v/>
      </c>
      <c r="S78" s="83" t="str">
        <f>IF(AND('Mapa final'!$AB$92="Alta",'Mapa final'!$AD$92="Mayor"),CONCATENATE("R29C",'Mapa final'!$R$92),"")</f>
        <v/>
      </c>
      <c r="T78" s="195" t="str">
        <f>IF(AND('Mapa final'!$AB$93="Alta",'Mapa final'!$AD$93="Mayor"),CONCATENATE("R29C",'Mapa final'!$R$93),"")</f>
        <v/>
      </c>
      <c r="U78" s="84" t="str">
        <f>IF(AND('Mapa final'!$AB$94="Alta",'Mapa final'!$AD$94="Mayor"),CONCATENATE("R29C",'Mapa final'!$R$94),"")</f>
        <v/>
      </c>
      <c r="V78" s="159" t="str">
        <f>IF(AND('Mapa final'!$AB$92="Alta",'Mapa final'!$AD$92="Catastrófico"),CONCATENATE("R29C",'Mapa final'!$R$92),"")</f>
        <v/>
      </c>
      <c r="W78" s="194" t="str">
        <f>IF(AND('Mapa final'!$AB$93="Alta",'Mapa final'!$AD$93="Catastrófico"),CONCATENATE("R29C",'Mapa final'!$R$93),"")</f>
        <v/>
      </c>
      <c r="X78" s="160" t="str">
        <f>IF(AND('Mapa final'!$AB$94="Alta",'Mapa final'!$AD$94="Catastrófico"),CONCATENATE("R29C",'Mapa final'!$R$94),"")</f>
        <v/>
      </c>
      <c r="Y78" s="38"/>
      <c r="Z78" s="300"/>
      <c r="AA78" s="301"/>
      <c r="AB78" s="301"/>
      <c r="AC78" s="301"/>
      <c r="AD78" s="301"/>
      <c r="AE78" s="302"/>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row>
    <row r="79" spans="1:61" ht="15" customHeight="1" x14ac:dyDescent="0.25">
      <c r="A79" s="38"/>
      <c r="B79" s="326"/>
      <c r="C79" s="327"/>
      <c r="D79" s="328"/>
      <c r="E79" s="310"/>
      <c r="F79" s="309"/>
      <c r="G79" s="309"/>
      <c r="H79" s="309"/>
      <c r="I79" s="309"/>
      <c r="J79" s="164" t="str">
        <f>IF(AND('Mapa final'!$AB$95="Alta",'Mapa final'!$AD$95="Leve"),CONCATENATE("R30C",'Mapa final'!$R$95),"")</f>
        <v/>
      </c>
      <c r="K79" s="193" t="str">
        <f>IF(AND('Mapa final'!$AB$96="Alta",'Mapa final'!$AD$96="Leve"),CONCATENATE("R30C",'Mapa final'!$R$96),"")</f>
        <v/>
      </c>
      <c r="L79" s="165" t="str">
        <f>IF(AND('Mapa final'!$AB$97="Alta",'Mapa final'!$AD$97="Leve"),CONCATENATE("R30C",'Mapa final'!$R$97),"")</f>
        <v/>
      </c>
      <c r="M79" s="164" t="str">
        <f>IF(AND('Mapa final'!$AB$95="Alta",'Mapa final'!$AD$95="Menor"),CONCATENATE("R30C",'Mapa final'!$R$95),"")</f>
        <v/>
      </c>
      <c r="N79" s="193" t="str">
        <f>IF(AND('Mapa final'!$AB$96="Alta",'Mapa final'!$AD$96="Menor"),CONCATENATE("R30C",'Mapa final'!$R$96),"")</f>
        <v/>
      </c>
      <c r="O79" s="165" t="str">
        <f>IF(AND('Mapa final'!$AB$97="Alta",'Mapa final'!$AD$97="Menor"),CONCATENATE("R30C",'Mapa final'!$R$97),"")</f>
        <v/>
      </c>
      <c r="P79" s="83" t="str">
        <f>IF(AND('Mapa final'!$AB$95="Alta",'Mapa final'!$AD$95="Moderado"),CONCATENATE("R30C",'Mapa final'!$R$95),"")</f>
        <v/>
      </c>
      <c r="Q79" s="195" t="str">
        <f>IF(AND('Mapa final'!$AB$96="Alta",'Mapa final'!$AD$96="Moderado"),CONCATENATE("R30C",'Mapa final'!$R$96),"")</f>
        <v/>
      </c>
      <c r="R79" s="84" t="str">
        <f>IF(AND('Mapa final'!$AB$97="Alta",'Mapa final'!$AD$97="Moderado"),CONCATENATE("R30C",'Mapa final'!$R$97),"")</f>
        <v/>
      </c>
      <c r="S79" s="83" t="str">
        <f>IF(AND('Mapa final'!$AB$95="Alta",'Mapa final'!$AD$95="Mayor"),CONCATENATE("R30C",'Mapa final'!$R$95),"")</f>
        <v/>
      </c>
      <c r="T79" s="195" t="str">
        <f>IF(AND('Mapa final'!$AB$96="Alta",'Mapa final'!$AD$96="Mayor"),CONCATENATE("R30C",'Mapa final'!$R$96),"")</f>
        <v/>
      </c>
      <c r="U79" s="84" t="str">
        <f>IF(AND('Mapa final'!$AB$97="Alta",'Mapa final'!$AD$97="Mayor"),CONCATENATE("R30C",'Mapa final'!$R$97),"")</f>
        <v/>
      </c>
      <c r="V79" s="159" t="str">
        <f>IF(AND('Mapa final'!$AB$95="Alta",'Mapa final'!$AD$95="Catastrófico"),CONCATENATE("R30C",'Mapa final'!$R$95),"")</f>
        <v/>
      </c>
      <c r="W79" s="194" t="str">
        <f>IF(AND('Mapa final'!$AB$96="Alta",'Mapa final'!$AD$96="Catastrófico"),CONCATENATE("R30C",'Mapa final'!$R$96),"")</f>
        <v/>
      </c>
      <c r="X79" s="160" t="str">
        <f>IF(AND('Mapa final'!$AB$97="Alta",'Mapa final'!$AD$97="Catastrófico"),CONCATENATE("R30C",'Mapa final'!$R$97),"")</f>
        <v/>
      </c>
      <c r="Y79" s="38"/>
      <c r="Z79" s="300"/>
      <c r="AA79" s="301"/>
      <c r="AB79" s="301"/>
      <c r="AC79" s="301"/>
      <c r="AD79" s="301"/>
      <c r="AE79" s="302"/>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row>
    <row r="80" spans="1:61" ht="15" customHeight="1" x14ac:dyDescent="0.25">
      <c r="A80" s="38"/>
      <c r="B80" s="326"/>
      <c r="C80" s="327"/>
      <c r="D80" s="328"/>
      <c r="E80" s="310"/>
      <c r="F80" s="309"/>
      <c r="G80" s="309"/>
      <c r="H80" s="309"/>
      <c r="I80" s="309"/>
      <c r="J80" s="164" t="str">
        <f>IF(AND('Mapa final'!$AB$98="Alta",'Mapa final'!$AD$98="Leve"),CONCATENATE("R31C",'Mapa final'!$R$98),"")</f>
        <v/>
      </c>
      <c r="K80" s="193" t="str">
        <f>IF(AND('Mapa final'!$AB$99="Alta",'Mapa final'!$AD$99="Leve"),CONCATENATE("R31C",'Mapa final'!$R$99),"")</f>
        <v/>
      </c>
      <c r="L80" s="165" t="str">
        <f>IF(AND('Mapa final'!$AB$100="Alta",'Mapa final'!$AD$100="Leve"),CONCATENATE("R31C",'Mapa final'!$R$100),"")</f>
        <v/>
      </c>
      <c r="M80" s="164" t="str">
        <f>IF(AND('Mapa final'!$AB$98="Alta",'Mapa final'!$AD$98="Menor"),CONCATENATE("R31C",'Mapa final'!$R$98),"")</f>
        <v/>
      </c>
      <c r="N80" s="193" t="str">
        <f>IF(AND('Mapa final'!$AB$99="Alta",'Mapa final'!$AD$99="Menor"),CONCATENATE("R31C",'Mapa final'!$R$99),"")</f>
        <v/>
      </c>
      <c r="O80" s="165" t="str">
        <f>IF(AND('Mapa final'!$AB$100="Alta",'Mapa final'!$AD$100="Menor"),CONCATENATE("R31C",'Mapa final'!$R$100),"")</f>
        <v/>
      </c>
      <c r="P80" s="83" t="str">
        <f>IF(AND('Mapa final'!$AB$98="Alta",'Mapa final'!$AD$98="Moderado"),CONCATENATE("R31C",'Mapa final'!$R$98),"")</f>
        <v/>
      </c>
      <c r="Q80" s="195" t="str">
        <f>IF(AND('Mapa final'!$AB$99="Alta",'Mapa final'!$AD$99="Moderado"),CONCATENATE("R31C",'Mapa final'!$R$99),"")</f>
        <v/>
      </c>
      <c r="R80" s="84" t="str">
        <f>IF(AND('Mapa final'!$AB$100="Alta",'Mapa final'!$AD$100="Moderado"),CONCATENATE("R31C",'Mapa final'!$R$100),"")</f>
        <v/>
      </c>
      <c r="S80" s="83" t="str">
        <f>IF(AND('Mapa final'!$AB$98="Alta",'Mapa final'!$AD$98="Mayor"),CONCATENATE("R31C",'Mapa final'!$R$98),"")</f>
        <v/>
      </c>
      <c r="T80" s="195" t="str">
        <f>IF(AND('Mapa final'!$AB$99="Alta",'Mapa final'!$AD$99="Mayor"),CONCATENATE("R31C",'Mapa final'!$R$99),"")</f>
        <v/>
      </c>
      <c r="U80" s="84" t="str">
        <f>IF(AND('Mapa final'!$AB$100="Alta",'Mapa final'!$AD$100="Mayor"),CONCATENATE("R31C",'Mapa final'!$R$100),"")</f>
        <v/>
      </c>
      <c r="V80" s="159" t="str">
        <f>IF(AND('Mapa final'!$AB$98="Alta",'Mapa final'!$AD$98="Catastrófico"),CONCATENATE("R31C",'Mapa final'!$R$98),"")</f>
        <v/>
      </c>
      <c r="W80" s="194" t="str">
        <f>IF(AND('Mapa final'!$AB$99="Alta",'Mapa final'!$AD$99="Catastrófico"),CONCATENATE("R31C",'Mapa final'!$R$99),"")</f>
        <v/>
      </c>
      <c r="X80" s="160" t="str">
        <f>IF(AND('Mapa final'!$AB$100="Alta",'Mapa final'!$AD$100="Catastrófico"),CONCATENATE("R31C",'Mapa final'!$R$100),"")</f>
        <v/>
      </c>
      <c r="Y80" s="38"/>
      <c r="Z80" s="300"/>
      <c r="AA80" s="301"/>
      <c r="AB80" s="301"/>
      <c r="AC80" s="301"/>
      <c r="AD80" s="301"/>
      <c r="AE80" s="302"/>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row>
    <row r="81" spans="1:61" ht="15" customHeight="1" x14ac:dyDescent="0.25">
      <c r="A81" s="38"/>
      <c r="B81" s="326"/>
      <c r="C81" s="327"/>
      <c r="D81" s="328"/>
      <c r="E81" s="310"/>
      <c r="F81" s="309"/>
      <c r="G81" s="309"/>
      <c r="H81" s="309"/>
      <c r="I81" s="309"/>
      <c r="J81" s="164" t="str">
        <f>IF(AND('Mapa final'!$AB$101="Alta",'Mapa final'!$AD$101="Leve"),CONCATENATE("R32C",'Mapa final'!$R$101),"")</f>
        <v/>
      </c>
      <c r="K81" s="193" t="str">
        <f>IF(AND('Mapa final'!$AB$102="Alta",'Mapa final'!$AD$102="Leve"),CONCATENATE("R32C",'Mapa final'!$R$102),"")</f>
        <v/>
      </c>
      <c r="L81" s="165" t="str">
        <f>IF(AND('Mapa final'!$AB$103="Alta",'Mapa final'!$AD$103="Leve"),CONCATENATE("R32C",'Mapa final'!$R$103),"")</f>
        <v/>
      </c>
      <c r="M81" s="164" t="str">
        <f>IF(AND('Mapa final'!$AB$101="Alta",'Mapa final'!$AD$101="Menor"),CONCATENATE("R32C",'Mapa final'!$R$101),"")</f>
        <v/>
      </c>
      <c r="N81" s="193" t="str">
        <f>IF(AND('Mapa final'!$AB$102="Alta",'Mapa final'!$AD$102="Menor"),CONCATENATE("R32C",'Mapa final'!$R$102),"")</f>
        <v/>
      </c>
      <c r="O81" s="165" t="str">
        <f>IF(AND('Mapa final'!$AB$103="Alta",'Mapa final'!$AD$103="Menor"),CONCATENATE("R32C",'Mapa final'!$R$103),"")</f>
        <v/>
      </c>
      <c r="P81" s="83" t="str">
        <f>IF(AND('Mapa final'!$AB$101="Alta",'Mapa final'!$AD$101="Moderado"),CONCATENATE("R32C",'Mapa final'!$R$101),"")</f>
        <v/>
      </c>
      <c r="Q81" s="195" t="str">
        <f>IF(AND('Mapa final'!$AB$102="Alta",'Mapa final'!$AD$102="Moderado"),CONCATENATE("R32C",'Mapa final'!$R$102),"")</f>
        <v/>
      </c>
      <c r="R81" s="84" t="str">
        <f>IF(AND('Mapa final'!$AB$103="Alta",'Mapa final'!$AD$103="Moderado"),CONCATENATE("R32C",'Mapa final'!$R$103),"")</f>
        <v/>
      </c>
      <c r="S81" s="83" t="str">
        <f>IF(AND('Mapa final'!$AB$101="Alta",'Mapa final'!$AD$101="Mayor"),CONCATENATE("R32C",'Mapa final'!$R$101),"")</f>
        <v/>
      </c>
      <c r="T81" s="195" t="str">
        <f>IF(AND('Mapa final'!$AB$102="Alta",'Mapa final'!$AD$102="Mayor"),CONCATENATE("R32C",'Mapa final'!$R$102),"")</f>
        <v/>
      </c>
      <c r="U81" s="84" t="str">
        <f>IF(AND('Mapa final'!$AB$103="Alta",'Mapa final'!$AD$103="Mayor"),CONCATENATE("R32C",'Mapa final'!$R$103),"")</f>
        <v/>
      </c>
      <c r="V81" s="159" t="str">
        <f>IF(AND('Mapa final'!$AB$101="Alta",'Mapa final'!$AD$101="Catastrófico"),CONCATENATE("R32C",'Mapa final'!$R$101),"")</f>
        <v/>
      </c>
      <c r="W81" s="194" t="str">
        <f>IF(AND('Mapa final'!$AB$102="Alta",'Mapa final'!$AD$102="Catastrófico"),CONCATENATE("R32C",'Mapa final'!$R$102),"")</f>
        <v/>
      </c>
      <c r="X81" s="160" t="str">
        <f>IF(AND('Mapa final'!$AB$103="Alta",'Mapa final'!$AD$103="Catastrófico"),CONCATENATE("R32C",'Mapa final'!$R$103),"")</f>
        <v/>
      </c>
      <c r="Y81" s="38"/>
      <c r="Z81" s="300"/>
      <c r="AA81" s="301"/>
      <c r="AB81" s="301"/>
      <c r="AC81" s="301"/>
      <c r="AD81" s="301"/>
      <c r="AE81" s="302"/>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row>
    <row r="82" spans="1:61" ht="15" customHeight="1" x14ac:dyDescent="0.25">
      <c r="A82" s="38"/>
      <c r="B82" s="326"/>
      <c r="C82" s="327"/>
      <c r="D82" s="328"/>
      <c r="E82" s="310"/>
      <c r="F82" s="309"/>
      <c r="G82" s="309"/>
      <c r="H82" s="309"/>
      <c r="I82" s="309"/>
      <c r="J82" s="164" t="str">
        <f>IF(AND('Mapa final'!$AB$104="Alta",'Mapa final'!$AD$104="Leve"),CONCATENATE("R33C",'Mapa final'!$R$104),"")</f>
        <v/>
      </c>
      <c r="K82" s="193" t="str">
        <f>IF(AND('Mapa final'!$AB$105="Alta",'Mapa final'!$AD$105="Leve"),CONCATENATE("R33C",'Mapa final'!$R$105),"")</f>
        <v/>
      </c>
      <c r="L82" s="165" t="str">
        <f>IF(AND('Mapa final'!$AB$106="Alta",'Mapa final'!$AD$106="Leve"),CONCATENATE("R33C",'Mapa final'!$R$106),"")</f>
        <v/>
      </c>
      <c r="M82" s="164" t="str">
        <f>IF(AND('Mapa final'!$AB$104="Alta",'Mapa final'!$AD$104="Menor"),CONCATENATE("R33C",'Mapa final'!$R$104),"")</f>
        <v/>
      </c>
      <c r="N82" s="193" t="str">
        <f>IF(AND('Mapa final'!$AB$105="Alta",'Mapa final'!$AD$105="Menor"),CONCATENATE("R33C",'Mapa final'!$R$105),"")</f>
        <v/>
      </c>
      <c r="O82" s="165" t="str">
        <f>IF(AND('Mapa final'!$AB$106="Alta",'Mapa final'!$AD$106="Menor"),CONCATENATE("R33C",'Mapa final'!$R$106),"")</f>
        <v/>
      </c>
      <c r="P82" s="83" t="str">
        <f>IF(AND('Mapa final'!$AB$104="Alta",'Mapa final'!$AD$104="Moderado"),CONCATENATE("R33C",'Mapa final'!$R$104),"")</f>
        <v/>
      </c>
      <c r="Q82" s="195" t="str">
        <f>IF(AND('Mapa final'!$AB$105="Alta",'Mapa final'!$AD$105="Moderado"),CONCATENATE("R33C",'Mapa final'!$R$105),"")</f>
        <v/>
      </c>
      <c r="R82" s="84" t="str">
        <f>IF(AND('Mapa final'!$AB$106="Alta",'Mapa final'!$AD$106="Moderado"),CONCATENATE("R33C",'Mapa final'!$R$106),"")</f>
        <v/>
      </c>
      <c r="S82" s="83" t="str">
        <f>IF(AND('Mapa final'!$AB$104="Alta",'Mapa final'!$AD$104="Mayor"),CONCATENATE("R33C",'Mapa final'!$R$104),"")</f>
        <v/>
      </c>
      <c r="T82" s="195" t="str">
        <f>IF(AND('Mapa final'!$AB$105="Alta",'Mapa final'!$AD$105="Mayor"),CONCATENATE("R33C",'Mapa final'!$R$105),"")</f>
        <v/>
      </c>
      <c r="U82" s="84" t="str">
        <f>IF(AND('Mapa final'!$AB$106="Alta",'Mapa final'!$AD$106="Mayor"),CONCATENATE("R33C",'Mapa final'!$R$106),"")</f>
        <v/>
      </c>
      <c r="V82" s="159" t="str">
        <f>IF(AND('Mapa final'!$AB$104="Alta",'Mapa final'!$AD$104="Catastrófico"),CONCATENATE("R33C",'Mapa final'!$R$104),"")</f>
        <v/>
      </c>
      <c r="W82" s="194" t="str">
        <f>IF(AND('Mapa final'!$AB$105="Alta",'Mapa final'!$AD$105="Catastrófico"),CONCATENATE("R33C",'Mapa final'!$R$105),"")</f>
        <v/>
      </c>
      <c r="X82" s="160" t="str">
        <f>IF(AND('Mapa final'!$AB$106="Alta",'Mapa final'!$AD$106="Catastrófico"),CONCATENATE("R33C",'Mapa final'!$R$106),"")</f>
        <v/>
      </c>
      <c r="Y82" s="38"/>
      <c r="Z82" s="300"/>
      <c r="AA82" s="301"/>
      <c r="AB82" s="301"/>
      <c r="AC82" s="301"/>
      <c r="AD82" s="301"/>
      <c r="AE82" s="302"/>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row>
    <row r="83" spans="1:61" ht="15" customHeight="1" x14ac:dyDescent="0.25">
      <c r="A83" s="38"/>
      <c r="B83" s="326"/>
      <c r="C83" s="327"/>
      <c r="D83" s="328"/>
      <c r="E83" s="310"/>
      <c r="F83" s="309"/>
      <c r="G83" s="309"/>
      <c r="H83" s="309"/>
      <c r="I83" s="309"/>
      <c r="J83" s="164" t="str">
        <f>IF(AND('Mapa final'!$AB$107="Alta",'Mapa final'!$AD$107="Leve"),CONCATENATE("R34C",'Mapa final'!$R$107),"")</f>
        <v/>
      </c>
      <c r="K83" s="193" t="str">
        <f>IF(AND('Mapa final'!$AB$108="Alta",'Mapa final'!$AD$108="Leve"),CONCATENATE("R34C",'Mapa final'!$R$108),"")</f>
        <v/>
      </c>
      <c r="L83" s="165" t="str">
        <f>IF(AND('Mapa final'!$AB$109="Alta",'Mapa final'!$AD$109="Leve"),CONCATENATE("R34C",'Mapa final'!$R$109),"")</f>
        <v/>
      </c>
      <c r="M83" s="164" t="str">
        <f>IF(AND('Mapa final'!$AB$107="Alta",'Mapa final'!$AD$107="Menor"),CONCATENATE("R34C",'Mapa final'!$R$107),"")</f>
        <v/>
      </c>
      <c r="N83" s="193" t="str">
        <f>IF(AND('Mapa final'!$AB$108="Alta",'Mapa final'!$AD$108="Menor"),CONCATENATE("R34C",'Mapa final'!$R$108),"")</f>
        <v/>
      </c>
      <c r="O83" s="165" t="str">
        <f>IF(AND('Mapa final'!$AB$109="Alta",'Mapa final'!$AD$109="Menor"),CONCATENATE("R34C",'Mapa final'!$R$109),"")</f>
        <v/>
      </c>
      <c r="P83" s="83" t="str">
        <f>IF(AND('Mapa final'!$AB$107="Alta",'Mapa final'!$AD$107="Moderado"),CONCATENATE("R34C",'Mapa final'!$R$107),"")</f>
        <v/>
      </c>
      <c r="Q83" s="195" t="str">
        <f>IF(AND('Mapa final'!$AB$108="Alta",'Mapa final'!$AD$108="Moderado"),CONCATENATE("R34C",'Mapa final'!$R$108),"")</f>
        <v/>
      </c>
      <c r="R83" s="84" t="str">
        <f>IF(AND('Mapa final'!$AB$109="Alta",'Mapa final'!$AD$109="Moderado"),CONCATENATE("R34C",'Mapa final'!$R$109),"")</f>
        <v/>
      </c>
      <c r="S83" s="83" t="str">
        <f>IF(AND('Mapa final'!$AB$107="Alta",'Mapa final'!$AD$107="Mayor"),CONCATENATE("R34C",'Mapa final'!$R$107),"")</f>
        <v/>
      </c>
      <c r="T83" s="195" t="str">
        <f>IF(AND('Mapa final'!$AB$108="Alta",'Mapa final'!$AD$108="Mayor"),CONCATENATE("R34C",'Mapa final'!$R$108),"")</f>
        <v/>
      </c>
      <c r="U83" s="84" t="str">
        <f>IF(AND('Mapa final'!$AB$109="Alta",'Mapa final'!$AD$109="Mayor"),CONCATENATE("R34C",'Mapa final'!$R$109),"")</f>
        <v/>
      </c>
      <c r="V83" s="159" t="str">
        <f>IF(AND('Mapa final'!$AB$107="Alta",'Mapa final'!$AD$107="Catastrófico"),CONCATENATE("R34C",'Mapa final'!$R$107),"")</f>
        <v/>
      </c>
      <c r="W83" s="194" t="str">
        <f>IF(AND('Mapa final'!$AB$108="Alta",'Mapa final'!$AD$108="Catastrófico"),CONCATENATE("R34C",'Mapa final'!$R$108),"")</f>
        <v/>
      </c>
      <c r="X83" s="160" t="str">
        <f>IF(AND('Mapa final'!$AB$109="Alta",'Mapa final'!$AD$109="Catastrófico"),CONCATENATE("R34C",'Mapa final'!$R$109),"")</f>
        <v/>
      </c>
      <c r="Y83" s="38"/>
      <c r="Z83" s="300"/>
      <c r="AA83" s="301"/>
      <c r="AB83" s="301"/>
      <c r="AC83" s="301"/>
      <c r="AD83" s="301"/>
      <c r="AE83" s="302"/>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row>
    <row r="84" spans="1:61" ht="15" customHeight="1" x14ac:dyDescent="0.25">
      <c r="A84" s="38"/>
      <c r="B84" s="326"/>
      <c r="C84" s="327"/>
      <c r="D84" s="328"/>
      <c r="E84" s="310"/>
      <c r="F84" s="309"/>
      <c r="G84" s="309"/>
      <c r="H84" s="309"/>
      <c r="I84" s="309"/>
      <c r="J84" s="164" t="str">
        <f>IF(AND('Mapa final'!$AB$110="Alta",'Mapa final'!$AD$110="Leve"),CONCATENATE("R35C",'Mapa final'!$R$110),"")</f>
        <v/>
      </c>
      <c r="K84" s="193" t="str">
        <f>IF(AND('Mapa final'!$AB$111="Alta",'Mapa final'!$AD$111="Leve"),CONCATENATE("R35C",'Mapa final'!$R$111),"")</f>
        <v/>
      </c>
      <c r="L84" s="165" t="str">
        <f>IF(AND('Mapa final'!$AB$112="Alta",'Mapa final'!$AD$112="Leve"),CONCATENATE("R35C",'Mapa final'!$R$112),"")</f>
        <v/>
      </c>
      <c r="M84" s="164" t="str">
        <f>IF(AND('Mapa final'!$AB$110="Alta",'Mapa final'!$AD$110="Menor"),CONCATENATE("R35C",'Mapa final'!$R$110),"")</f>
        <v/>
      </c>
      <c r="N84" s="193" t="str">
        <f>IF(AND('Mapa final'!$AB$111="Alta",'Mapa final'!$AD$111="Menor"),CONCATENATE("R35C",'Mapa final'!$R$111),"")</f>
        <v/>
      </c>
      <c r="O84" s="165" t="str">
        <f>IF(AND('Mapa final'!$AB$112="Alta",'Mapa final'!$AD$112="Menor"),CONCATENATE("R35C",'Mapa final'!$R$112),"")</f>
        <v/>
      </c>
      <c r="P84" s="83" t="str">
        <f>IF(AND('Mapa final'!$AB$110="Alta",'Mapa final'!$AD$110="Moderado"),CONCATENATE("R35C",'Mapa final'!$R$110),"")</f>
        <v/>
      </c>
      <c r="Q84" s="195" t="str">
        <f>IF(AND('Mapa final'!$AB$111="Alta",'Mapa final'!$AD$111="Moderado"),CONCATENATE("R35C",'Mapa final'!$R$111),"")</f>
        <v/>
      </c>
      <c r="R84" s="84" t="str">
        <f>IF(AND('Mapa final'!$AB$112="Alta",'Mapa final'!$AD$112="Moderado"),CONCATENATE("R35C",'Mapa final'!$R$112),"")</f>
        <v/>
      </c>
      <c r="S84" s="83" t="str">
        <f>IF(AND('Mapa final'!$AB$110="Alta",'Mapa final'!$AD$110="Mayor"),CONCATENATE("R35C",'Mapa final'!$R$110),"")</f>
        <v/>
      </c>
      <c r="T84" s="195" t="str">
        <f>IF(AND('Mapa final'!$AB$111="Alta",'Mapa final'!$AD$111="Mayor"),CONCATENATE("R35C",'Mapa final'!$R$111),"")</f>
        <v/>
      </c>
      <c r="U84" s="84" t="str">
        <f>IF(AND('Mapa final'!$AB$112="Alta",'Mapa final'!$AD$112="Mayor"),CONCATENATE("R35C",'Mapa final'!$R$112),"")</f>
        <v/>
      </c>
      <c r="V84" s="159" t="str">
        <f>IF(AND('Mapa final'!$AB$110="Alta",'Mapa final'!$AD$110="Catastrófico"),CONCATENATE("R35C",'Mapa final'!$R$110),"")</f>
        <v/>
      </c>
      <c r="W84" s="194" t="str">
        <f>IF(AND('Mapa final'!$AB$111="Alta",'Mapa final'!$AD$111="Catastrófico"),CONCATENATE("R35C",'Mapa final'!$R$111),"")</f>
        <v/>
      </c>
      <c r="X84" s="160" t="str">
        <f>IF(AND('Mapa final'!$AB$112="Alta",'Mapa final'!$AD$112="Catastrófico"),CONCATENATE("R35C",'Mapa final'!$R$112),"")</f>
        <v/>
      </c>
      <c r="Y84" s="38"/>
      <c r="Z84" s="300"/>
      <c r="AA84" s="301"/>
      <c r="AB84" s="301"/>
      <c r="AC84" s="301"/>
      <c r="AD84" s="301"/>
      <c r="AE84" s="302"/>
      <c r="AF84" s="38"/>
      <c r="AG84" s="38"/>
      <c r="AH84" s="38"/>
      <c r="AI84" s="38"/>
      <c r="AJ84" s="38"/>
      <c r="AK84" s="38"/>
      <c r="AL84" s="38"/>
      <c r="AM84" s="38"/>
      <c r="AN84" s="38"/>
      <c r="AO84" s="38"/>
      <c r="AP84" s="38"/>
      <c r="AQ84" s="38"/>
      <c r="AR84" s="38"/>
      <c r="AS84" s="38"/>
      <c r="AT84" s="38"/>
      <c r="AU84" s="38"/>
      <c r="AV84" s="38"/>
      <c r="AW84" s="38"/>
      <c r="AX84" s="38"/>
      <c r="AY84" s="38"/>
      <c r="AZ84" s="38"/>
      <c r="BA84" s="38"/>
      <c r="BB84" s="38"/>
      <c r="BC84" s="38"/>
      <c r="BD84" s="38"/>
      <c r="BE84" s="38"/>
      <c r="BF84" s="38"/>
      <c r="BG84" s="38"/>
      <c r="BH84" s="38"/>
      <c r="BI84" s="38"/>
    </row>
    <row r="85" spans="1:61" ht="15" customHeight="1" x14ac:dyDescent="0.25">
      <c r="A85" s="38"/>
      <c r="B85" s="326"/>
      <c r="C85" s="327"/>
      <c r="D85" s="328"/>
      <c r="E85" s="310"/>
      <c r="F85" s="309"/>
      <c r="G85" s="309"/>
      <c r="H85" s="309"/>
      <c r="I85" s="309"/>
      <c r="J85" s="164" t="str">
        <f>IF(AND('Mapa final'!$AB$113="Alta",'Mapa final'!$AD$113="Leve"),CONCATENATE("R36C",'Mapa final'!$R$113),"")</f>
        <v/>
      </c>
      <c r="K85" s="193" t="str">
        <f>IF(AND('Mapa final'!$AB$114="Alta",'Mapa final'!$AD$114="Leve"),CONCATENATE("R36C",'Mapa final'!$R$114),"")</f>
        <v/>
      </c>
      <c r="L85" s="165" t="str">
        <f>IF(AND('Mapa final'!$AB$115="Alta",'Mapa final'!$AD$115="Leve"),CONCATENATE("R36C",'Mapa final'!$R$115),"")</f>
        <v/>
      </c>
      <c r="M85" s="164" t="str">
        <f>IF(AND('Mapa final'!$AB$113="Alta",'Mapa final'!$AD$113="Menor"),CONCATENATE("R36C",'Mapa final'!$R$113),"")</f>
        <v/>
      </c>
      <c r="N85" s="193" t="str">
        <f>IF(AND('Mapa final'!$AB$114="Alta",'Mapa final'!$AD$114="Menor"),CONCATENATE("R36C",'Mapa final'!$R$114),"")</f>
        <v/>
      </c>
      <c r="O85" s="165" t="str">
        <f>IF(AND('Mapa final'!$AB$115="Alta",'Mapa final'!$AD$115="Menor"),CONCATENATE("R36C",'Mapa final'!$R$115),"")</f>
        <v/>
      </c>
      <c r="P85" s="83" t="str">
        <f>IF(AND('Mapa final'!$AB$113="Alta",'Mapa final'!$AD$113="Moderado"),CONCATENATE("R36C",'Mapa final'!$R$113),"")</f>
        <v/>
      </c>
      <c r="Q85" s="195" t="str">
        <f>IF(AND('Mapa final'!$AB$114="Alta",'Mapa final'!$AD$114="Moderado"),CONCATENATE("R36C",'Mapa final'!$R$114),"")</f>
        <v/>
      </c>
      <c r="R85" s="84" t="str">
        <f>IF(AND('Mapa final'!$AB$115="Alta",'Mapa final'!$AD$115="Moderado"),CONCATENATE("R36C",'Mapa final'!$R$115),"")</f>
        <v/>
      </c>
      <c r="S85" s="83" t="str">
        <f>IF(AND('Mapa final'!$AB$113="Alta",'Mapa final'!$AD$113="Mayor"),CONCATENATE("R36C",'Mapa final'!$R$113),"")</f>
        <v/>
      </c>
      <c r="T85" s="195" t="str">
        <f>IF(AND('Mapa final'!$AB$114="Alta",'Mapa final'!$AD$114="Mayor"),CONCATENATE("R36C",'Mapa final'!$R$114),"")</f>
        <v/>
      </c>
      <c r="U85" s="84" t="str">
        <f>IF(AND('Mapa final'!$AB$115="Alta",'Mapa final'!$AD$115="Mayor"),CONCATENATE("R36C",'Mapa final'!$R$115),"")</f>
        <v/>
      </c>
      <c r="V85" s="159" t="str">
        <f>IF(AND('Mapa final'!$AB$113="Alta",'Mapa final'!$AD$113="Catastrófico"),CONCATENATE("R36C",'Mapa final'!$R$113),"")</f>
        <v/>
      </c>
      <c r="W85" s="194" t="str">
        <f>IF(AND('Mapa final'!$AB$114="Alta",'Mapa final'!$AD$114="Catastrófico"),CONCATENATE("R36C",'Mapa final'!$R$114),"")</f>
        <v/>
      </c>
      <c r="X85" s="160" t="str">
        <f>IF(AND('Mapa final'!$AB$115="Alta",'Mapa final'!$AD$115="Catastrófico"),CONCATENATE("R36C",'Mapa final'!$R$115),"")</f>
        <v/>
      </c>
      <c r="Y85" s="38"/>
      <c r="Z85" s="300"/>
      <c r="AA85" s="301"/>
      <c r="AB85" s="301"/>
      <c r="AC85" s="301"/>
      <c r="AD85" s="301"/>
      <c r="AE85" s="302"/>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8"/>
      <c r="BG85" s="38"/>
      <c r="BH85" s="38"/>
      <c r="BI85" s="38"/>
    </row>
    <row r="86" spans="1:61" ht="15" customHeight="1" x14ac:dyDescent="0.25">
      <c r="A86" s="38"/>
      <c r="B86" s="326"/>
      <c r="C86" s="327"/>
      <c r="D86" s="328"/>
      <c r="E86" s="310"/>
      <c r="F86" s="309"/>
      <c r="G86" s="309"/>
      <c r="H86" s="309"/>
      <c r="I86" s="309"/>
      <c r="J86" s="164" t="str">
        <f>IF(AND('Mapa final'!$AB$116="Alta",'Mapa final'!$AD$116="Leve"),CONCATENATE("R37C",'Mapa final'!$R$116),"")</f>
        <v/>
      </c>
      <c r="K86" s="193" t="str">
        <f>IF(AND('Mapa final'!$AB$117="Alta",'Mapa final'!$AD$117="Leve"),CONCATENATE("R37C",'Mapa final'!$R$117),"")</f>
        <v/>
      </c>
      <c r="L86" s="165" t="str">
        <f>IF(AND('Mapa final'!$AB$118="Alta",'Mapa final'!$AD$118="Leve"),CONCATENATE("R37C",'Mapa final'!$R$118),"")</f>
        <v/>
      </c>
      <c r="M86" s="164" t="str">
        <f>IF(AND('Mapa final'!$AB$116="Alta",'Mapa final'!$AD$116="Menor"),CONCATENATE("R37C",'Mapa final'!$R$116),"")</f>
        <v/>
      </c>
      <c r="N86" s="193" t="str">
        <f>IF(AND('Mapa final'!$AB$117="Alta",'Mapa final'!$AD$117="Menor"),CONCATENATE("R37C",'Mapa final'!$R$117),"")</f>
        <v/>
      </c>
      <c r="O86" s="165" t="str">
        <f>IF(AND('Mapa final'!$AB$118="Alta",'Mapa final'!$AD$118="Menor"),CONCATENATE("R37C",'Mapa final'!$R$118),"")</f>
        <v/>
      </c>
      <c r="P86" s="83" t="str">
        <f>IF(AND('Mapa final'!$AB$116="Alta",'Mapa final'!$AD$116="Moderado"),CONCATENATE("R37C",'Mapa final'!$R$116),"")</f>
        <v/>
      </c>
      <c r="Q86" s="195" t="str">
        <f>IF(AND('Mapa final'!$AB$117="Alta",'Mapa final'!$AD$117="Moderado"),CONCATENATE("R37C",'Mapa final'!$R$117),"")</f>
        <v/>
      </c>
      <c r="R86" s="84" t="str">
        <f>IF(AND('Mapa final'!$AB$118="Alta",'Mapa final'!$AD$118="Moderado"),CONCATENATE("R37C",'Mapa final'!$R$118),"")</f>
        <v/>
      </c>
      <c r="S86" s="83" t="str">
        <f>IF(AND('Mapa final'!$AB$116="Alta",'Mapa final'!$AD$116="Mayor"),CONCATENATE("R37C",'Mapa final'!$R$116),"")</f>
        <v/>
      </c>
      <c r="T86" s="195" t="str">
        <f>IF(AND('Mapa final'!$AB$117="Alta",'Mapa final'!$AD$117="Mayor"),CONCATENATE("R37C",'Mapa final'!$R$117),"")</f>
        <v/>
      </c>
      <c r="U86" s="84" t="str">
        <f>IF(AND('Mapa final'!$AB$118="Alta",'Mapa final'!$AD$118="Mayor"),CONCATENATE("R37C",'Mapa final'!$R$118),"")</f>
        <v/>
      </c>
      <c r="V86" s="159" t="str">
        <f>IF(AND('Mapa final'!$AB$116="Alta",'Mapa final'!$AD$116="Catastrófico"),CONCATENATE("R37C",'Mapa final'!$R$116),"")</f>
        <v/>
      </c>
      <c r="W86" s="194" t="str">
        <f>IF(AND('Mapa final'!$AB$117="Alta",'Mapa final'!$AD$117="Catastrófico"),CONCATENATE("R37C",'Mapa final'!$R$117),"")</f>
        <v/>
      </c>
      <c r="X86" s="160" t="str">
        <f>IF(AND('Mapa final'!$AB$118="Alta",'Mapa final'!$AD$118="Catastrófico"),CONCATENATE("R37C",'Mapa final'!$R$118),"")</f>
        <v/>
      </c>
      <c r="Y86" s="38"/>
      <c r="Z86" s="300"/>
      <c r="AA86" s="301"/>
      <c r="AB86" s="301"/>
      <c r="AC86" s="301"/>
      <c r="AD86" s="301"/>
      <c r="AE86" s="302"/>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8"/>
      <c r="BG86" s="38"/>
      <c r="BH86" s="38"/>
      <c r="BI86" s="38"/>
    </row>
    <row r="87" spans="1:61" ht="15" customHeight="1" x14ac:dyDescent="0.25">
      <c r="A87" s="38"/>
      <c r="B87" s="326"/>
      <c r="C87" s="327"/>
      <c r="D87" s="328"/>
      <c r="E87" s="310"/>
      <c r="F87" s="309"/>
      <c r="G87" s="309"/>
      <c r="H87" s="309"/>
      <c r="I87" s="309"/>
      <c r="J87" s="164" t="str">
        <f>IF(AND('Mapa final'!$AB$119="Alta",'Mapa final'!$AD$119="Leve"),CONCATENATE("R38C",'Mapa final'!$R$119),"")</f>
        <v/>
      </c>
      <c r="K87" s="193" t="str">
        <f>IF(AND('Mapa final'!$AB$120="Alta",'Mapa final'!$AD$120="Leve"),CONCATENATE("R38C",'Mapa final'!$R$120),"")</f>
        <v/>
      </c>
      <c r="L87" s="165" t="str">
        <f>IF(AND('Mapa final'!$AB$121="Alta",'Mapa final'!$AD$121="Leve"),CONCATENATE("R38C",'Mapa final'!$R$121),"")</f>
        <v/>
      </c>
      <c r="M87" s="164" t="str">
        <f>IF(AND('Mapa final'!$AB$119="Alta",'Mapa final'!$AD$119="Menor"),CONCATENATE("R38C",'Mapa final'!$R$119),"")</f>
        <v/>
      </c>
      <c r="N87" s="193" t="str">
        <f>IF(AND('Mapa final'!$AB$120="Alta",'Mapa final'!$AD$120="Menor"),CONCATENATE("R38C",'Mapa final'!$R$120),"")</f>
        <v/>
      </c>
      <c r="O87" s="165" t="str">
        <f>IF(AND('Mapa final'!$AB$121="Alta",'Mapa final'!$AD$121="Menor"),CONCATENATE("R38C",'Mapa final'!$R$121),"")</f>
        <v/>
      </c>
      <c r="P87" s="83" t="str">
        <f>IF(AND('Mapa final'!$AB$119="Alta",'Mapa final'!$AD$119="Moderado"),CONCATENATE("R38C",'Mapa final'!$R$119),"")</f>
        <v/>
      </c>
      <c r="Q87" s="195" t="str">
        <f>IF(AND('Mapa final'!$AB$120="Alta",'Mapa final'!$AD$120="Moderado"),CONCATENATE("R38C",'Mapa final'!$R$120),"")</f>
        <v/>
      </c>
      <c r="R87" s="84" t="str">
        <f>IF(AND('Mapa final'!$AB$121="Alta",'Mapa final'!$AD$121="Moderado"),CONCATENATE("R38C",'Mapa final'!$R$121),"")</f>
        <v/>
      </c>
      <c r="S87" s="83" t="str">
        <f>IF(AND('Mapa final'!$AB$119="Alta",'Mapa final'!$AD$119="Mayor"),CONCATENATE("R38C",'Mapa final'!$R$119),"")</f>
        <v/>
      </c>
      <c r="T87" s="195" t="str">
        <f>IF(AND('Mapa final'!$AB$120="Alta",'Mapa final'!$AD$120="Mayor"),CONCATENATE("R38C",'Mapa final'!$R$120),"")</f>
        <v/>
      </c>
      <c r="U87" s="84" t="str">
        <f>IF(AND('Mapa final'!$AB$121="Alta",'Mapa final'!$AD$121="Mayor"),CONCATENATE("R38C",'Mapa final'!$R$121),"")</f>
        <v/>
      </c>
      <c r="V87" s="159" t="str">
        <f>IF(AND('Mapa final'!$AB$119="Alta",'Mapa final'!$AD$119="Catastrófico"),CONCATENATE("R38C",'Mapa final'!$R$119),"")</f>
        <v/>
      </c>
      <c r="W87" s="194" t="str">
        <f>IF(AND('Mapa final'!$AB$120="Alta",'Mapa final'!$AD$120="Catastrófico"),CONCATENATE("R38C",'Mapa final'!$R$120),"")</f>
        <v/>
      </c>
      <c r="X87" s="160" t="str">
        <f>IF(AND('Mapa final'!$AB$121="Alta",'Mapa final'!$AD$121="Catastrófico"),CONCATENATE("R38C",'Mapa final'!$R$121),"")</f>
        <v/>
      </c>
      <c r="Y87" s="38"/>
      <c r="Z87" s="300"/>
      <c r="AA87" s="301"/>
      <c r="AB87" s="301"/>
      <c r="AC87" s="301"/>
      <c r="AD87" s="301"/>
      <c r="AE87" s="302"/>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row>
    <row r="88" spans="1:61" ht="15" customHeight="1" x14ac:dyDescent="0.25">
      <c r="A88" s="38"/>
      <c r="B88" s="326"/>
      <c r="C88" s="327"/>
      <c r="D88" s="328"/>
      <c r="E88" s="310"/>
      <c r="F88" s="309"/>
      <c r="G88" s="309"/>
      <c r="H88" s="309"/>
      <c r="I88" s="309"/>
      <c r="J88" s="164" t="str">
        <f>IF(AND('Mapa final'!$AB$122="Alta",'Mapa final'!$AD$122="Leve"),CONCATENATE("R39C",'Mapa final'!$R$122),"")</f>
        <v/>
      </c>
      <c r="K88" s="193" t="str">
        <f>IF(AND('Mapa final'!$AB$123="Alta",'Mapa final'!$AD$123="Leve"),CONCATENATE("R39C",'Mapa final'!$R$123),"")</f>
        <v/>
      </c>
      <c r="L88" s="165" t="str">
        <f>IF(AND('Mapa final'!$AB$124="Alta",'Mapa final'!$AD$124="Leve"),CONCATENATE("R39C",'Mapa final'!$R$124),"")</f>
        <v/>
      </c>
      <c r="M88" s="164" t="str">
        <f>IF(AND('Mapa final'!$AB$122="Alta",'Mapa final'!$AD$122="Menor"),CONCATENATE("R39C",'Mapa final'!$R$122),"")</f>
        <v/>
      </c>
      <c r="N88" s="193" t="str">
        <f>IF(AND('Mapa final'!$AB$123="Alta",'Mapa final'!$AD$123="Menor"),CONCATENATE("R39C",'Mapa final'!$R$123),"")</f>
        <v/>
      </c>
      <c r="O88" s="165" t="str">
        <f>IF(AND('Mapa final'!$AB$124="Alta",'Mapa final'!$AD$124="Menor"),CONCATENATE("R39C",'Mapa final'!$R$124),"")</f>
        <v/>
      </c>
      <c r="P88" s="83" t="str">
        <f>IF(AND('Mapa final'!$AB$122="Alta",'Mapa final'!$AD$122="Moderado"),CONCATENATE("R39C",'Mapa final'!$R$122),"")</f>
        <v/>
      </c>
      <c r="Q88" s="195" t="str">
        <f>IF(AND('Mapa final'!$AB$123="Alta",'Mapa final'!$AD$123="Moderado"),CONCATENATE("R39C",'Mapa final'!$R$123),"")</f>
        <v/>
      </c>
      <c r="R88" s="84" t="str">
        <f>IF(AND('Mapa final'!$AB$124="Alta",'Mapa final'!$AD$124="Moderado"),CONCATENATE("R39C",'Mapa final'!$R$124),"")</f>
        <v/>
      </c>
      <c r="S88" s="83" t="str">
        <f>IF(AND('Mapa final'!$AB$122="Alta",'Mapa final'!$AD$122="Mayor"),CONCATENATE("R39C",'Mapa final'!$R$122),"")</f>
        <v/>
      </c>
      <c r="T88" s="195" t="str">
        <f>IF(AND('Mapa final'!$AB$123="Alta",'Mapa final'!$AD$123="Mayor"),CONCATENATE("R39C",'Mapa final'!$R$123),"")</f>
        <v/>
      </c>
      <c r="U88" s="84" t="str">
        <f>IF(AND('Mapa final'!$AB$124="Alta",'Mapa final'!$AD$124="Mayor"),CONCATENATE("R39C",'Mapa final'!$R$124),"")</f>
        <v/>
      </c>
      <c r="V88" s="159" t="str">
        <f>IF(AND('Mapa final'!$AB$122="Alta",'Mapa final'!$AD$122="Catastrófico"),CONCATENATE("R39C",'Mapa final'!$R$122),"")</f>
        <v/>
      </c>
      <c r="W88" s="194" t="str">
        <f>IF(AND('Mapa final'!$AB$123="Alta",'Mapa final'!$AD$123="Catastrófico"),CONCATENATE("R39C",'Mapa final'!$R$123),"")</f>
        <v/>
      </c>
      <c r="X88" s="160" t="str">
        <f>IF(AND('Mapa final'!$AB$124="Alta",'Mapa final'!$AD$124="Catastrófico"),CONCATENATE("R39C",'Mapa final'!$R$124),"")</f>
        <v/>
      </c>
      <c r="Y88" s="38"/>
      <c r="Z88" s="300"/>
      <c r="AA88" s="301"/>
      <c r="AB88" s="301"/>
      <c r="AC88" s="301"/>
      <c r="AD88" s="301"/>
      <c r="AE88" s="302"/>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c r="BD88" s="38"/>
      <c r="BE88" s="38"/>
      <c r="BF88" s="38"/>
      <c r="BG88" s="38"/>
      <c r="BH88" s="38"/>
      <c r="BI88" s="38"/>
    </row>
    <row r="89" spans="1:61" ht="15" customHeight="1" x14ac:dyDescent="0.25">
      <c r="A89" s="38"/>
      <c r="B89" s="326"/>
      <c r="C89" s="327"/>
      <c r="D89" s="328"/>
      <c r="E89" s="310"/>
      <c r="F89" s="309"/>
      <c r="G89" s="309"/>
      <c r="H89" s="309"/>
      <c r="I89" s="309"/>
      <c r="J89" s="164" t="str">
        <f>IF(AND('Mapa final'!$AB$125="Alta",'Mapa final'!$AD$125="Leve"),CONCATENATE("R40C",'Mapa final'!$R$125),"")</f>
        <v/>
      </c>
      <c r="K89" s="193" t="str">
        <f>IF(AND('Mapa final'!$AB$126="Alta",'Mapa final'!$AD$126="Leve"),CONCATENATE("R40C",'Mapa final'!$R$126),"")</f>
        <v/>
      </c>
      <c r="L89" s="165" t="str">
        <f>IF(AND('Mapa final'!$AB$127="Alta",'Mapa final'!$AD$127="Leve"),CONCATENATE("R40C",'Mapa final'!$R$127),"")</f>
        <v/>
      </c>
      <c r="M89" s="164" t="str">
        <f>IF(AND('Mapa final'!$AB$125="Alta",'Mapa final'!$AD$125="Menor"),CONCATENATE("R40C",'Mapa final'!$R$125),"")</f>
        <v/>
      </c>
      <c r="N89" s="193" t="str">
        <f>IF(AND('Mapa final'!$AB$126="Alta",'Mapa final'!$AD$126="Menor"),CONCATENATE("R40C",'Mapa final'!$R$126),"")</f>
        <v/>
      </c>
      <c r="O89" s="165" t="str">
        <f>IF(AND('Mapa final'!$AB$127="Alta",'Mapa final'!$AD$127="Menor"),CONCATENATE("R40C",'Mapa final'!$R$127),"")</f>
        <v/>
      </c>
      <c r="P89" s="83" t="str">
        <f>IF(AND('Mapa final'!$AB$125="Alta",'Mapa final'!$AD$125="Moderado"),CONCATENATE("R40C",'Mapa final'!$R$125),"")</f>
        <v/>
      </c>
      <c r="Q89" s="195" t="str">
        <f>IF(AND('Mapa final'!$AB$126="Alta",'Mapa final'!$AD$126="Moderado"),CONCATENATE("R40C",'Mapa final'!$R$126),"")</f>
        <v/>
      </c>
      <c r="R89" s="84" t="str">
        <f>IF(AND('Mapa final'!$AB$127="Alta",'Mapa final'!$AD$127="Moderado"),CONCATENATE("R40C",'Mapa final'!$R$127),"")</f>
        <v/>
      </c>
      <c r="S89" s="83" t="str">
        <f>IF(AND('Mapa final'!$AB$125="Alta",'Mapa final'!$AD$125="Mayor"),CONCATENATE("R40C",'Mapa final'!$R$125),"")</f>
        <v/>
      </c>
      <c r="T89" s="195" t="str">
        <f>IF(AND('Mapa final'!$AB$126="Alta",'Mapa final'!$AD$126="Mayor"),CONCATENATE("R40C",'Mapa final'!$R$126),"")</f>
        <v/>
      </c>
      <c r="U89" s="84" t="str">
        <f>IF(AND('Mapa final'!$AB$127="Alta",'Mapa final'!$AD$127="Mayor"),CONCATENATE("R40C",'Mapa final'!$R$127),"")</f>
        <v/>
      </c>
      <c r="V89" s="159" t="str">
        <f>IF(AND('Mapa final'!$AB$125="Alta",'Mapa final'!$AD$125="Catastrófico"),CONCATENATE("R40C",'Mapa final'!$R$125),"")</f>
        <v/>
      </c>
      <c r="W89" s="194" t="str">
        <f>IF(AND('Mapa final'!$AB$126="Alta",'Mapa final'!$AD$126="Catastrófico"),CONCATENATE("R40C",'Mapa final'!$R$126),"")</f>
        <v/>
      </c>
      <c r="X89" s="160" t="str">
        <f>IF(AND('Mapa final'!$AB$127="Alta",'Mapa final'!$AD$127="Catastrófico"),CONCATENATE("R40C",'Mapa final'!$R$127),"")</f>
        <v/>
      </c>
      <c r="Y89" s="38"/>
      <c r="Z89" s="300"/>
      <c r="AA89" s="301"/>
      <c r="AB89" s="301"/>
      <c r="AC89" s="301"/>
      <c r="AD89" s="301"/>
      <c r="AE89" s="302"/>
      <c r="AF89" s="38"/>
      <c r="AG89" s="38"/>
      <c r="AH89" s="38"/>
      <c r="AI89" s="38"/>
      <c r="AJ89" s="38"/>
      <c r="AK89" s="38"/>
      <c r="AL89" s="38"/>
      <c r="AM89" s="38"/>
      <c r="AN89" s="38"/>
      <c r="AO89" s="38"/>
      <c r="AP89" s="38"/>
      <c r="AQ89" s="38"/>
      <c r="AR89" s="38"/>
      <c r="AS89" s="38"/>
      <c r="AT89" s="38"/>
      <c r="AU89" s="38"/>
      <c r="AV89" s="38"/>
      <c r="AW89" s="38"/>
      <c r="AX89" s="38"/>
      <c r="AY89" s="38"/>
      <c r="AZ89" s="38"/>
      <c r="BA89" s="38"/>
      <c r="BB89" s="38"/>
      <c r="BC89" s="38"/>
      <c r="BD89" s="38"/>
      <c r="BE89" s="38"/>
      <c r="BF89" s="38"/>
      <c r="BG89" s="38"/>
      <c r="BH89" s="38"/>
      <c r="BI89" s="38"/>
    </row>
    <row r="90" spans="1:61" ht="15" customHeight="1" x14ac:dyDescent="0.25">
      <c r="A90" s="38"/>
      <c r="B90" s="326"/>
      <c r="C90" s="327"/>
      <c r="D90" s="328"/>
      <c r="E90" s="310"/>
      <c r="F90" s="309"/>
      <c r="G90" s="309"/>
      <c r="H90" s="309"/>
      <c r="I90" s="309"/>
      <c r="J90" s="164" t="str">
        <f>IF(AND('Mapa final'!$AB$128="Alta",'Mapa final'!$AD$128="Leve"),CONCATENATE("R41C",'Mapa final'!$R$128),"")</f>
        <v/>
      </c>
      <c r="K90" s="193" t="str">
        <f>IF(AND('Mapa final'!$AB$129="Alta",'Mapa final'!$AD$129="Leve"),CONCATENATE("R41C",'Mapa final'!$R$129),"")</f>
        <v/>
      </c>
      <c r="L90" s="165" t="str">
        <f>IF(AND('Mapa final'!$AB$130="Alta",'Mapa final'!$AD$130="Leve"),CONCATENATE("R41C",'Mapa final'!$R$130),"")</f>
        <v/>
      </c>
      <c r="M90" s="164" t="str">
        <f>IF(AND('Mapa final'!$AB$128="Alta",'Mapa final'!$AD$128="Menor"),CONCATENATE("R41C",'Mapa final'!$R$128),"")</f>
        <v/>
      </c>
      <c r="N90" s="193" t="str">
        <f>IF(AND('Mapa final'!$AB$129="Alta",'Mapa final'!$AD$129="Menor"),CONCATENATE("R41C",'Mapa final'!$R$129),"")</f>
        <v/>
      </c>
      <c r="O90" s="165" t="str">
        <f>IF(AND('Mapa final'!$AB$130="Alta",'Mapa final'!$AD$130="Menor"),CONCATENATE("R41C",'Mapa final'!$R$130),"")</f>
        <v/>
      </c>
      <c r="P90" s="83" t="str">
        <f>IF(AND('Mapa final'!$AB$128="Alta",'Mapa final'!$AD$128="Moderado"),CONCATENATE("R41C",'Mapa final'!$R$128),"")</f>
        <v/>
      </c>
      <c r="Q90" s="195" t="str">
        <f>IF(AND('Mapa final'!$AB$129="Alta",'Mapa final'!$AD$129="Moderado"),CONCATENATE("R41C",'Mapa final'!$R$129),"")</f>
        <v/>
      </c>
      <c r="R90" s="84" t="str">
        <f>IF(AND('Mapa final'!$AB$130="Alta",'Mapa final'!$AD$130="Moderado"),CONCATENATE("R41C",'Mapa final'!$R$130),"")</f>
        <v/>
      </c>
      <c r="S90" s="83" t="str">
        <f>IF(AND('Mapa final'!$AB$128="Alta",'Mapa final'!$AD$128="Mayor"),CONCATENATE("R41C",'Mapa final'!$R$128),"")</f>
        <v/>
      </c>
      <c r="T90" s="195" t="str">
        <f>IF(AND('Mapa final'!$AB$129="Alta",'Mapa final'!$AD$129="Mayor"),CONCATENATE("R41C",'Mapa final'!$R$129),"")</f>
        <v/>
      </c>
      <c r="U90" s="84" t="str">
        <f>IF(AND('Mapa final'!$AB$130="Alta",'Mapa final'!$AD$130="Mayor"),CONCATENATE("R41C",'Mapa final'!$R$130),"")</f>
        <v/>
      </c>
      <c r="V90" s="159" t="str">
        <f>IF(AND('Mapa final'!$AB$128="Alta",'Mapa final'!$AD$128="Catastrófico"),CONCATENATE("R41C",'Mapa final'!$R$128),"")</f>
        <v/>
      </c>
      <c r="W90" s="194" t="str">
        <f>IF(AND('Mapa final'!$AB$129="Alta",'Mapa final'!$AD$129="Catastrófico"),CONCATENATE("R41C",'Mapa final'!$R$129),"")</f>
        <v/>
      </c>
      <c r="X90" s="160" t="str">
        <f>IF(AND('Mapa final'!$AB$130="Alta",'Mapa final'!$AD$130="Catastrófico"),CONCATENATE("R41C",'Mapa final'!$R$130),"")</f>
        <v/>
      </c>
      <c r="Y90" s="38"/>
      <c r="Z90" s="300"/>
      <c r="AA90" s="301"/>
      <c r="AB90" s="301"/>
      <c r="AC90" s="301"/>
      <c r="AD90" s="301"/>
      <c r="AE90" s="302"/>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c r="BE90" s="38"/>
      <c r="BF90" s="38"/>
      <c r="BG90" s="38"/>
      <c r="BH90" s="38"/>
      <c r="BI90" s="38"/>
    </row>
    <row r="91" spans="1:61" ht="15" customHeight="1" thickBot="1" x14ac:dyDescent="0.3">
      <c r="A91" s="38"/>
      <c r="B91" s="326"/>
      <c r="C91" s="327"/>
      <c r="D91" s="328"/>
      <c r="E91" s="310"/>
      <c r="F91" s="309"/>
      <c r="G91" s="309"/>
      <c r="H91" s="309"/>
      <c r="I91" s="309"/>
      <c r="J91" s="164" t="str">
        <f>IF(AND('Mapa final'!$AB$131="Alta",'Mapa final'!$AD$131="Leve"),CONCATENATE("R42C",'Mapa final'!$R$131),"")</f>
        <v/>
      </c>
      <c r="K91" s="193" t="str">
        <f>IF(AND('Mapa final'!$AB$132="Alta",'Mapa final'!$AD$132="Leve"),CONCATENATE("R42C",'Mapa final'!$R$132),"")</f>
        <v/>
      </c>
      <c r="L91" s="165" t="str">
        <f>IF(AND('Mapa final'!$AB$133="Alta",'Mapa final'!$AD$133="Leve"),CONCATENATE("R42C",'Mapa final'!$R$133),"")</f>
        <v/>
      </c>
      <c r="M91" s="164" t="str">
        <f>IF(AND('Mapa final'!$AB$131="Alta",'Mapa final'!$AD$131="Menor"),CONCATENATE("R42C",'Mapa final'!$R$131),"")</f>
        <v/>
      </c>
      <c r="N91" s="193" t="str">
        <f>IF(AND('Mapa final'!$AB$132="Alta",'Mapa final'!$AD$132="Menor"),CONCATENATE("R42C",'Mapa final'!$R$132),"")</f>
        <v/>
      </c>
      <c r="O91" s="165" t="str">
        <f>IF(AND('Mapa final'!$AB$133="Alta",'Mapa final'!$AD$133="Menor"),CONCATENATE("R42C",'Mapa final'!$R$133),"")</f>
        <v/>
      </c>
      <c r="P91" s="83" t="str">
        <f>IF(AND('Mapa final'!$AB$131="Alta",'Mapa final'!$AD$131="Moderado"),CONCATENATE("R42C",'Mapa final'!$R$131),"")</f>
        <v/>
      </c>
      <c r="Q91" s="195" t="str">
        <f>IF(AND('Mapa final'!$AB$132="Alta",'Mapa final'!$AD$132="Moderado"),CONCATENATE("R42C",'Mapa final'!$R$132),"")</f>
        <v/>
      </c>
      <c r="R91" s="84" t="str">
        <f>IF(AND('Mapa final'!$AB$133="Alta",'Mapa final'!$AD$133="Moderado"),CONCATENATE("R42C",'Mapa final'!$R$133),"")</f>
        <v/>
      </c>
      <c r="S91" s="83" t="str">
        <f>IF(AND('Mapa final'!$AB$131="Alta",'Mapa final'!$AD$131="Mayor"),CONCATENATE("R42C",'Mapa final'!$R$131),"")</f>
        <v/>
      </c>
      <c r="T91" s="195" t="str">
        <f>IF(AND('Mapa final'!$AB$132="Alta",'Mapa final'!$AD$132="Mayor"),CONCATENATE("R42C",'Mapa final'!$R$132),"")</f>
        <v/>
      </c>
      <c r="U91" s="84" t="str">
        <f>IF(AND('Mapa final'!$AB$133="Alta",'Mapa final'!$AD$133="Mayor"),CONCATENATE("R42C",'Mapa final'!$R$133),"")</f>
        <v/>
      </c>
      <c r="V91" s="159" t="str">
        <f>IF(AND('Mapa final'!$AB$131="Alta",'Mapa final'!$AD$131="Catastrófico"),CONCATENATE("R42C",'Mapa final'!$R$131),"")</f>
        <v/>
      </c>
      <c r="W91" s="194" t="str">
        <f>IF(AND('Mapa final'!$AB$132="Alta",'Mapa final'!$AD$132="Catastrófico"),CONCATENATE("R42C",'Mapa final'!$R$132),"")</f>
        <v/>
      </c>
      <c r="X91" s="160" t="str">
        <f>IF(AND('Mapa final'!$AB$133="Alta",'Mapa final'!$AD$133="Catastrófico"),CONCATENATE("R42C",'Mapa final'!$R$133),"")</f>
        <v/>
      </c>
      <c r="Y91" s="38"/>
      <c r="Z91" s="303"/>
      <c r="AA91" s="304"/>
      <c r="AB91" s="304"/>
      <c r="AC91" s="304"/>
      <c r="AD91" s="304"/>
      <c r="AE91" s="305"/>
      <c r="AF91" s="38"/>
      <c r="AG91" s="38"/>
      <c r="AH91" s="38"/>
      <c r="AI91" s="38"/>
      <c r="AJ91" s="38"/>
      <c r="AK91" s="38"/>
      <c r="AL91" s="38"/>
      <c r="AM91" s="38"/>
      <c r="AN91" s="38"/>
      <c r="AO91" s="38"/>
      <c r="AP91" s="38"/>
      <c r="AQ91" s="38"/>
      <c r="AR91" s="38"/>
      <c r="AS91" s="38"/>
      <c r="AT91" s="38"/>
      <c r="AU91" s="38"/>
      <c r="AV91" s="38"/>
      <c r="AW91" s="38"/>
      <c r="AX91" s="38"/>
      <c r="AY91" s="38"/>
      <c r="AZ91" s="38"/>
      <c r="BA91" s="38"/>
      <c r="BB91" s="38"/>
      <c r="BC91" s="38"/>
      <c r="BD91" s="38"/>
      <c r="BE91" s="38"/>
      <c r="BF91" s="38"/>
      <c r="BG91" s="38"/>
      <c r="BH91" s="38"/>
      <c r="BI91" s="38"/>
    </row>
    <row r="92" spans="1:61" ht="15" customHeight="1" x14ac:dyDescent="0.25">
      <c r="A92" s="38"/>
      <c r="B92" s="326"/>
      <c r="C92" s="327"/>
      <c r="D92" s="328"/>
      <c r="E92" s="306" t="s">
        <v>108</v>
      </c>
      <c r="F92" s="307"/>
      <c r="G92" s="307"/>
      <c r="H92" s="307"/>
      <c r="I92" s="307"/>
      <c r="J92" s="161" t="str">
        <f>IF(AND('Mapa final'!$AB$7="Media",'Mapa final'!$AD$7="Leve"),CONCATENATE("R1C",'Mapa final'!$R$7),"")</f>
        <v/>
      </c>
      <c r="K92" s="162" t="str">
        <f>IF(AND('Mapa final'!$AB$8="Media",'Mapa final'!$AD$8="Leve"),CONCATENATE("R1C",'Mapa final'!$R$8),"")</f>
        <v/>
      </c>
      <c r="L92" s="163" t="str">
        <f>IF(AND('Mapa final'!$AB$9="Media",'Mapa final'!$AD$9="Leve"),CONCATENATE("R1C",'Mapa final'!$R$9),"")</f>
        <v/>
      </c>
      <c r="M92" s="161" t="str">
        <f>IF(AND('Mapa final'!$AB$7="Media",'Mapa final'!$AD$7="Menor"),CONCATENATE("R1C",'Mapa final'!$R$7),"")</f>
        <v/>
      </c>
      <c r="N92" s="162" t="str">
        <f>IF(AND('Mapa final'!$AB$8="Media",'Mapa final'!$AD$8="Menor"),CONCATENATE("R1C",'Mapa final'!$R$8),"")</f>
        <v/>
      </c>
      <c r="O92" s="163" t="str">
        <f>IF(AND('Mapa final'!$AB$9="Media",'Mapa final'!$AD$9="Menor"),CONCATENATE("R1C",'Mapa final'!$R$9),"")</f>
        <v/>
      </c>
      <c r="P92" s="161" t="str">
        <f>IF(AND('Mapa final'!$AB$7="Media",'Mapa final'!$AD$7="Moderado"),CONCATENATE("R1C",'Mapa final'!$R$7),"")</f>
        <v/>
      </c>
      <c r="Q92" s="162" t="str">
        <f>IF(AND('Mapa final'!$AB$8="Media",'Mapa final'!$AD$8="Moderado"),CONCATENATE("R1C",'Mapa final'!$R$8),"")</f>
        <v/>
      </c>
      <c r="R92" s="163" t="str">
        <f>IF(AND('Mapa final'!$AB$9="Media",'Mapa final'!$AD$9="Moderado"),CONCATENATE("R1C",'Mapa final'!$R$9),"")</f>
        <v/>
      </c>
      <c r="S92" s="80" t="str">
        <f>IF(AND('Mapa final'!$AB$7="Media",'Mapa final'!$AD$7="Mayor"),CONCATENATE("R1C",'Mapa final'!$R$7),"")</f>
        <v/>
      </c>
      <c r="T92" s="81" t="str">
        <f>IF(AND('Mapa final'!$AB$8="Media",'Mapa final'!$AD$8="Mayor"),CONCATENATE("R1C",'Mapa final'!$R$8),"")</f>
        <v/>
      </c>
      <c r="U92" s="82" t="str">
        <f>IF(AND('Mapa final'!$AB$9="Media",'Mapa final'!$AD$9="Mayor"),CONCATENATE("R1C",'Mapa final'!$R$9),"")</f>
        <v/>
      </c>
      <c r="V92" s="156" t="str">
        <f>IF(AND('Mapa final'!$AB$7="Media",'Mapa final'!$AD$7="Catastrófico"),CONCATENATE("R1C",'Mapa final'!$R$7),"")</f>
        <v/>
      </c>
      <c r="W92" s="157" t="str">
        <f>IF(AND('Mapa final'!$AB$8="Media",'Mapa final'!$AD$8="Catastrófico"),CONCATENATE("R1C",'Mapa final'!$R$8),"")</f>
        <v/>
      </c>
      <c r="X92" s="158" t="str">
        <f>IF(AND('Mapa final'!$AB$9="Media",'Mapa final'!$AD$9="Catastrófico"),CONCATENATE("R1C",'Mapa final'!$R$9),"")</f>
        <v/>
      </c>
      <c r="Y92" s="38"/>
      <c r="Z92" s="343" t="s">
        <v>75</v>
      </c>
      <c r="AA92" s="344"/>
      <c r="AB92" s="344"/>
      <c r="AC92" s="344"/>
      <c r="AD92" s="344"/>
      <c r="AE92" s="345"/>
      <c r="AF92" s="38"/>
      <c r="AG92" s="38"/>
      <c r="AH92" s="38"/>
      <c r="AI92" s="38"/>
      <c r="AJ92" s="38"/>
      <c r="AK92" s="38"/>
      <c r="AL92" s="38"/>
      <c r="AM92" s="38"/>
      <c r="AN92" s="38"/>
      <c r="AO92" s="38"/>
      <c r="AP92" s="38"/>
      <c r="AQ92" s="38"/>
      <c r="AR92" s="38"/>
      <c r="AS92" s="38"/>
      <c r="AT92" s="38"/>
      <c r="AU92" s="38"/>
      <c r="AV92" s="38"/>
      <c r="AW92" s="38"/>
      <c r="AX92" s="38"/>
      <c r="AY92" s="38"/>
      <c r="AZ92" s="38"/>
      <c r="BA92" s="38"/>
      <c r="BB92" s="38"/>
      <c r="BC92" s="38"/>
      <c r="BD92" s="38"/>
      <c r="BE92" s="38"/>
      <c r="BF92" s="38"/>
      <c r="BG92" s="38"/>
      <c r="BH92" s="38"/>
      <c r="BI92" s="38"/>
    </row>
    <row r="93" spans="1:61" ht="15" customHeight="1" x14ac:dyDescent="0.25">
      <c r="A93" s="38"/>
      <c r="B93" s="326"/>
      <c r="C93" s="327"/>
      <c r="D93" s="328"/>
      <c r="E93" s="308"/>
      <c r="F93" s="309"/>
      <c r="G93" s="309"/>
      <c r="H93" s="309"/>
      <c r="I93" s="309"/>
      <c r="J93" s="164" t="str">
        <f>IF(AND('Mapa final'!$AB$10="Media",'Mapa final'!$AD$10="Leve"),CONCATENATE("R2C",'Mapa final'!$R$10),"")</f>
        <v/>
      </c>
      <c r="K93" s="193" t="e">
        <f>IF(AND('Mapa final'!#REF!="Media",'Mapa final'!#REF!="Leve"),CONCATENATE("R2C",'Mapa final'!#REF!),"")</f>
        <v>#REF!</v>
      </c>
      <c r="L93" s="165" t="e">
        <f>IF(AND('Mapa final'!#REF!="Media",'Mapa final'!#REF!="Leve"),CONCATENATE("R2C",'Mapa final'!#REF!),"")</f>
        <v>#REF!</v>
      </c>
      <c r="M93" s="164" t="str">
        <f>IF(AND('Mapa final'!$AB$10="Media",'Mapa final'!$AD$10="Menor"),CONCATENATE("R2C",'Mapa final'!$R$10),"")</f>
        <v/>
      </c>
      <c r="N93" s="193" t="e">
        <f>IF(AND('Mapa final'!#REF!="Media",'Mapa final'!#REF!="Menor"),CONCATENATE("R2C",'Mapa final'!#REF!),"")</f>
        <v>#REF!</v>
      </c>
      <c r="O93" s="165" t="e">
        <f>IF(AND('Mapa final'!#REF!="Media",'Mapa final'!#REF!="Menor"),CONCATENATE("R2C",'Mapa final'!#REF!),"")</f>
        <v>#REF!</v>
      </c>
      <c r="P93" s="164" t="str">
        <f>IF(AND('Mapa final'!$AB$10="Media",'Mapa final'!$AD$10="Moderado"),CONCATENATE("R2C",'Mapa final'!$R$10),"")</f>
        <v/>
      </c>
      <c r="Q93" s="193" t="e">
        <f>IF(AND('Mapa final'!#REF!="Media",'Mapa final'!#REF!="Moderado"),CONCATENATE("R2C",'Mapa final'!#REF!),"")</f>
        <v>#REF!</v>
      </c>
      <c r="R93" s="165" t="e">
        <f>IF(AND('Mapa final'!#REF!="Media",'Mapa final'!#REF!="Moderado"),CONCATENATE("R2C",'Mapa final'!#REF!),"")</f>
        <v>#REF!</v>
      </c>
      <c r="S93" s="83" t="str">
        <f>IF(AND('Mapa final'!$AB$10="Media",'Mapa final'!$AD$10="Mayor"),CONCATENATE("R2C",'Mapa final'!$R$10),"")</f>
        <v/>
      </c>
      <c r="T93" s="195" t="e">
        <f>IF(AND('Mapa final'!#REF!="Media",'Mapa final'!#REF!="Mayor"),CONCATENATE("R2C",'Mapa final'!#REF!),"")</f>
        <v>#REF!</v>
      </c>
      <c r="U93" s="84" t="e">
        <f>IF(AND('Mapa final'!#REF!="Media",'Mapa final'!#REF!="Mayor"),CONCATENATE("R2C",'Mapa final'!#REF!),"")</f>
        <v>#REF!</v>
      </c>
      <c r="V93" s="159" t="str">
        <f>IF(AND('Mapa final'!$AB$10="Media",'Mapa final'!$AD$10="Catastrófico"),CONCATENATE("R2C",'Mapa final'!$R$10),"")</f>
        <v/>
      </c>
      <c r="W93" s="194" t="e">
        <f>IF(AND('Mapa final'!#REF!="Media",'Mapa final'!#REF!="Catastrófico"),CONCATENATE("R2C",'Mapa final'!#REF!),"")</f>
        <v>#REF!</v>
      </c>
      <c r="X93" s="160" t="e">
        <f>IF(AND('Mapa final'!#REF!="Media",'Mapa final'!#REF!="Catastrófico"),CONCATENATE("R2C",'Mapa final'!#REF!),"")</f>
        <v>#REF!</v>
      </c>
      <c r="Y93" s="38"/>
      <c r="Z93" s="346"/>
      <c r="AA93" s="347"/>
      <c r="AB93" s="347"/>
      <c r="AC93" s="347"/>
      <c r="AD93" s="347"/>
      <c r="AE93" s="348"/>
      <c r="AF93" s="38"/>
      <c r="AG93" s="38"/>
      <c r="AH93" s="38"/>
      <c r="AI93" s="38"/>
      <c r="AJ93" s="38"/>
      <c r="AK93" s="38"/>
      <c r="AL93" s="38"/>
      <c r="AM93" s="38"/>
      <c r="AN93" s="38"/>
      <c r="AO93" s="38"/>
      <c r="AP93" s="38"/>
      <c r="AQ93" s="38"/>
      <c r="AR93" s="38"/>
      <c r="AS93" s="38"/>
      <c r="AT93" s="38"/>
      <c r="AU93" s="38"/>
      <c r="AV93" s="38"/>
      <c r="AW93" s="38"/>
      <c r="AX93" s="38"/>
      <c r="AY93" s="38"/>
      <c r="AZ93" s="38"/>
      <c r="BA93" s="38"/>
      <c r="BB93" s="38"/>
      <c r="BC93" s="38"/>
      <c r="BD93" s="38"/>
      <c r="BE93" s="38"/>
      <c r="BF93" s="38"/>
      <c r="BG93" s="38"/>
      <c r="BH93" s="38"/>
      <c r="BI93" s="38"/>
    </row>
    <row r="94" spans="1:61" ht="15" customHeight="1" x14ac:dyDescent="0.25">
      <c r="A94" s="38"/>
      <c r="B94" s="326"/>
      <c r="C94" s="327"/>
      <c r="D94" s="328"/>
      <c r="E94" s="310"/>
      <c r="F94" s="309"/>
      <c r="G94" s="309"/>
      <c r="H94" s="309"/>
      <c r="I94" s="309"/>
      <c r="J94" s="164" t="str">
        <f>IF(AND('Mapa final'!$AB$11="Media",'Mapa final'!$AD$11="Leve"),CONCATENATE("R3C",'Mapa final'!$R$11),"")</f>
        <v/>
      </c>
      <c r="K94" s="193" t="str">
        <f>IF(AND('Mapa final'!$AB$12="Media",'Mapa final'!$AD$12="Leve"),CONCATENATE("R3C",'Mapa final'!$R$12),"")</f>
        <v/>
      </c>
      <c r="L94" s="165" t="str">
        <f>IF(AND('Mapa final'!$AB$13="Media",'Mapa final'!$AD$13="Leve"),CONCATENATE("R3C",'Mapa final'!$R$13),"")</f>
        <v/>
      </c>
      <c r="M94" s="164" t="str">
        <f>IF(AND('Mapa final'!$AB$11="Media",'Mapa final'!$AD$11="Menor"),CONCATENATE("R3C",'Mapa final'!$R$11),"")</f>
        <v/>
      </c>
      <c r="N94" s="193" t="str">
        <f>IF(AND('Mapa final'!$AB$12="Media",'Mapa final'!$AD$12="Menor"),CONCATENATE("R3C",'Mapa final'!$R$12),"")</f>
        <v/>
      </c>
      <c r="O94" s="165" t="str">
        <f>IF(AND('Mapa final'!$AB$13="Media",'Mapa final'!$AD$13="Menor"),CONCATENATE("R3C",'Mapa final'!$R$13),"")</f>
        <v/>
      </c>
      <c r="P94" s="164" t="str">
        <f>IF(AND('Mapa final'!$AB$11="Media",'Mapa final'!$AD$11="Moderado"),CONCATENATE("R3C",'Mapa final'!$R$11),"")</f>
        <v>R3C1</v>
      </c>
      <c r="Q94" s="193" t="str">
        <f>IF(AND('Mapa final'!$AB$12="Media",'Mapa final'!$AD$12="Moderado"),CONCATENATE("R3C",'Mapa final'!$R$12),"")</f>
        <v/>
      </c>
      <c r="R94" s="165" t="str">
        <f>IF(AND('Mapa final'!$AB$13="Media",'Mapa final'!$AD$13="Moderado"),CONCATENATE("R3C",'Mapa final'!$R$13),"")</f>
        <v/>
      </c>
      <c r="S94" s="83" t="str">
        <f>IF(AND('Mapa final'!$AB$11="Media",'Mapa final'!$AD$11="Mayor"),CONCATENATE("R3C",'Mapa final'!$R$11),"")</f>
        <v/>
      </c>
      <c r="T94" s="195" t="str">
        <f>IF(AND('Mapa final'!$AB$12="Media",'Mapa final'!$AD$12="Mayor"),CONCATENATE("R3C",'Mapa final'!$R$12),"")</f>
        <v/>
      </c>
      <c r="U94" s="84" t="str">
        <f>IF(AND('Mapa final'!$AB$13="Media",'Mapa final'!$AD$13="Mayor"),CONCATENATE("R3C",'Mapa final'!$R$13),"")</f>
        <v/>
      </c>
      <c r="V94" s="159" t="str">
        <f>IF(AND('Mapa final'!$AB$11="Media",'Mapa final'!$AD$11="Catastrófico"),CONCATENATE("R3C",'Mapa final'!$R$11),"")</f>
        <v/>
      </c>
      <c r="W94" s="194" t="str">
        <f>IF(AND('Mapa final'!$AB$12="Media",'Mapa final'!$AD$12="Catastrófico"),CONCATENATE("R3C",'Mapa final'!$R$12),"")</f>
        <v/>
      </c>
      <c r="X94" s="160" t="str">
        <f>IF(AND('Mapa final'!$AB$13="Media",'Mapa final'!$AD$13="Catastrófico"),CONCATENATE("R3C",'Mapa final'!$R$13),"")</f>
        <v/>
      </c>
      <c r="Y94" s="38"/>
      <c r="Z94" s="346"/>
      <c r="AA94" s="347"/>
      <c r="AB94" s="347"/>
      <c r="AC94" s="347"/>
      <c r="AD94" s="347"/>
      <c r="AE94" s="348"/>
      <c r="AF94" s="38"/>
      <c r="AG94" s="38"/>
      <c r="AH94" s="38"/>
      <c r="AI94" s="38"/>
      <c r="AJ94" s="38"/>
      <c r="AK94" s="38"/>
      <c r="AL94" s="38"/>
      <c r="AM94" s="38"/>
      <c r="AN94" s="38"/>
      <c r="AO94" s="38"/>
      <c r="AP94" s="38"/>
      <c r="AQ94" s="38"/>
      <c r="AR94" s="38"/>
      <c r="AS94" s="38"/>
      <c r="AT94" s="38"/>
      <c r="AU94" s="38"/>
      <c r="AV94" s="38"/>
      <c r="AW94" s="38"/>
      <c r="AX94" s="38"/>
      <c r="AY94" s="38"/>
      <c r="AZ94" s="38"/>
      <c r="BA94" s="38"/>
      <c r="BB94" s="38"/>
      <c r="BC94" s="38"/>
      <c r="BD94" s="38"/>
      <c r="BE94" s="38"/>
      <c r="BF94" s="38"/>
      <c r="BG94" s="38"/>
      <c r="BH94" s="38"/>
      <c r="BI94" s="38"/>
    </row>
    <row r="95" spans="1:61" ht="15" customHeight="1" x14ac:dyDescent="0.25">
      <c r="A95" s="38"/>
      <c r="B95" s="326"/>
      <c r="C95" s="327"/>
      <c r="D95" s="328"/>
      <c r="E95" s="310"/>
      <c r="F95" s="309"/>
      <c r="G95" s="309"/>
      <c r="H95" s="309"/>
      <c r="I95" s="309"/>
      <c r="J95" s="164" t="str">
        <f>IF(AND('Mapa final'!$AB$14="Media",'Mapa final'!$AD$14="Leve"),CONCATENATE("R4C",'Mapa final'!$R$14),"")</f>
        <v/>
      </c>
      <c r="K95" s="193" t="str">
        <f>IF(AND('Mapa final'!$AB$15="Media",'Mapa final'!$AD$15="Leve"),CONCATENATE("R4C",'Mapa final'!$R$15),"")</f>
        <v/>
      </c>
      <c r="L95" s="165" t="str">
        <f>IF(AND('Mapa final'!$AB$16="Media",'Mapa final'!$AD$16="Leve"),CONCATENATE("R4C",'Mapa final'!$R$16),"")</f>
        <v/>
      </c>
      <c r="M95" s="164" t="str">
        <f>IF(AND('Mapa final'!$AB$14="Media",'Mapa final'!$AD$14="Menor"),CONCATENATE("R4C",'Mapa final'!$R$14),"")</f>
        <v>R4C1</v>
      </c>
      <c r="N95" s="193" t="str">
        <f>IF(AND('Mapa final'!$AB$15="Media",'Mapa final'!$AD$15="Menor"),CONCATENATE("R4C",'Mapa final'!$R$15),"")</f>
        <v/>
      </c>
      <c r="O95" s="165" t="str">
        <f>IF(AND('Mapa final'!$AB$16="Media",'Mapa final'!$AD$16="Menor"),CONCATENATE("R4C",'Mapa final'!$R$16),"")</f>
        <v/>
      </c>
      <c r="P95" s="164" t="str">
        <f>IF(AND('Mapa final'!$AB$14="Media",'Mapa final'!$AD$14="Moderado"),CONCATENATE("R4C",'Mapa final'!$R$14),"")</f>
        <v/>
      </c>
      <c r="Q95" s="193" t="str">
        <f>IF(AND('Mapa final'!$AB$15="Media",'Mapa final'!$AD$15="Moderado"),CONCATENATE("R4C",'Mapa final'!$R$15),"")</f>
        <v/>
      </c>
      <c r="R95" s="165" t="str">
        <f>IF(AND('Mapa final'!$AB$16="Media",'Mapa final'!$AD$16="Moderado"),CONCATENATE("R4C",'Mapa final'!$R$16),"")</f>
        <v/>
      </c>
      <c r="S95" s="83" t="str">
        <f>IF(AND('Mapa final'!$AB$14="Media",'Mapa final'!$AD$14="Mayor"),CONCATENATE("R4C",'Mapa final'!$R$14),"")</f>
        <v/>
      </c>
      <c r="T95" s="195" t="str">
        <f>IF(AND('Mapa final'!$AB$15="Media",'Mapa final'!$AD$15="Mayor"),CONCATENATE("R4C",'Mapa final'!$R$15),"")</f>
        <v/>
      </c>
      <c r="U95" s="84" t="str">
        <f>IF(AND('Mapa final'!$AB$16="Media",'Mapa final'!$AD$16="Mayor"),CONCATENATE("R4C",'Mapa final'!$R$16),"")</f>
        <v/>
      </c>
      <c r="V95" s="159" t="str">
        <f>IF(AND('Mapa final'!$AB$14="Media",'Mapa final'!$AD$14="Catastrófico"),CONCATENATE("R4C",'Mapa final'!$R$14),"")</f>
        <v/>
      </c>
      <c r="W95" s="194" t="str">
        <f>IF(AND('Mapa final'!$AB$15="Media",'Mapa final'!$AD$15="Catastrófico"),CONCATENATE("R4C",'Mapa final'!$R$15),"")</f>
        <v/>
      </c>
      <c r="X95" s="160" t="str">
        <f>IF(AND('Mapa final'!$AB$16="Media",'Mapa final'!$AD$16="Catastrófico"),CONCATENATE("R4C",'Mapa final'!$R$16),"")</f>
        <v/>
      </c>
      <c r="Y95" s="38"/>
      <c r="Z95" s="346"/>
      <c r="AA95" s="347"/>
      <c r="AB95" s="347"/>
      <c r="AC95" s="347"/>
      <c r="AD95" s="347"/>
      <c r="AE95" s="348"/>
      <c r="AF95" s="38"/>
      <c r="AG95" s="38"/>
      <c r="AH95" s="38"/>
      <c r="AI95" s="38"/>
      <c r="AJ95" s="38"/>
      <c r="AK95" s="38"/>
      <c r="AL95" s="38"/>
      <c r="AM95" s="38"/>
      <c r="AN95" s="38"/>
      <c r="AO95" s="38"/>
      <c r="AP95" s="38"/>
      <c r="AQ95" s="38"/>
      <c r="AR95" s="38"/>
      <c r="AS95" s="38"/>
      <c r="AT95" s="38"/>
      <c r="AU95" s="38"/>
      <c r="AV95" s="38"/>
      <c r="AW95" s="38"/>
      <c r="AX95" s="38"/>
      <c r="AY95" s="38"/>
      <c r="AZ95" s="38"/>
      <c r="BA95" s="38"/>
      <c r="BB95" s="38"/>
      <c r="BC95" s="38"/>
      <c r="BD95" s="38"/>
      <c r="BE95" s="38"/>
      <c r="BF95" s="38"/>
      <c r="BG95" s="38"/>
      <c r="BH95" s="38"/>
      <c r="BI95" s="38"/>
    </row>
    <row r="96" spans="1:61" ht="15" customHeight="1" x14ac:dyDescent="0.25">
      <c r="A96" s="38"/>
      <c r="B96" s="326"/>
      <c r="C96" s="327"/>
      <c r="D96" s="328"/>
      <c r="E96" s="310"/>
      <c r="F96" s="309"/>
      <c r="G96" s="309"/>
      <c r="H96" s="309"/>
      <c r="I96" s="309"/>
      <c r="J96" s="164" t="str">
        <f>IF(AND('Mapa final'!$AB$17="Media",'Mapa final'!$AD$17="Leve"),CONCATENATE("R5C",'Mapa final'!$R$17),"")</f>
        <v/>
      </c>
      <c r="K96" s="193" t="str">
        <f>IF(AND('Mapa final'!$AB$18="Media",'Mapa final'!$AD$18="Leve"),CONCATENATE("R5C",'Mapa final'!$R$18),"")</f>
        <v/>
      </c>
      <c r="L96" s="165" t="str">
        <f>IF(AND('Mapa final'!$AB$19="Media",'Mapa final'!$AD$19="Leve"),CONCATENATE("R5C",'Mapa final'!$R$19),"")</f>
        <v/>
      </c>
      <c r="M96" s="164" t="str">
        <f>IF(AND('Mapa final'!$AB$17="Media",'Mapa final'!$AD$17="Menor"),CONCATENATE("R5C",'Mapa final'!$R$17),"")</f>
        <v/>
      </c>
      <c r="N96" s="193" t="str">
        <f>IF(AND('Mapa final'!$AB$18="Media",'Mapa final'!$AD$18="Menor"),CONCATENATE("R5C",'Mapa final'!$R$18),"")</f>
        <v/>
      </c>
      <c r="O96" s="165" t="str">
        <f>IF(AND('Mapa final'!$AB$19="Media",'Mapa final'!$AD$19="Menor"),CONCATENATE("R5C",'Mapa final'!$R$19),"")</f>
        <v/>
      </c>
      <c r="P96" s="164" t="str">
        <f>IF(AND('Mapa final'!$AB$17="Media",'Mapa final'!$AD$17="Moderado"),CONCATENATE("R5C",'Mapa final'!$R$17),"")</f>
        <v>R5C1</v>
      </c>
      <c r="Q96" s="193" t="str">
        <f>IF(AND('Mapa final'!$AB$18="Media",'Mapa final'!$AD$18="Moderado"),CONCATENATE("R5C",'Mapa final'!$R$18),"")</f>
        <v/>
      </c>
      <c r="R96" s="165" t="str">
        <f>IF(AND('Mapa final'!$AB$19="Media",'Mapa final'!$AD$19="Moderado"),CONCATENATE("R5C",'Mapa final'!$R$19),"")</f>
        <v/>
      </c>
      <c r="S96" s="83" t="str">
        <f>IF(AND('Mapa final'!$AB$17="Media",'Mapa final'!$AD$17="Mayor"),CONCATENATE("R5C",'Mapa final'!$R$17),"")</f>
        <v/>
      </c>
      <c r="T96" s="195" t="str">
        <f>IF(AND('Mapa final'!$AB$18="Media",'Mapa final'!$AD$18="Mayor"),CONCATENATE("R5C",'Mapa final'!$R$18),"")</f>
        <v/>
      </c>
      <c r="U96" s="84" t="str">
        <f>IF(AND('Mapa final'!$AB$19="Media",'Mapa final'!$AD$19="Mayor"),CONCATENATE("R5C",'Mapa final'!$R$19),"")</f>
        <v/>
      </c>
      <c r="V96" s="159" t="str">
        <f>IF(AND('Mapa final'!$AB$17="Media",'Mapa final'!$AD$17="Catastrófico"),CONCATENATE("R5C",'Mapa final'!$R$17),"")</f>
        <v/>
      </c>
      <c r="W96" s="194" t="str">
        <f>IF(AND('Mapa final'!$AB$18="Media",'Mapa final'!$AD$18="Catastrófico"),CONCATENATE("R5C",'Mapa final'!$R$18),"")</f>
        <v/>
      </c>
      <c r="X96" s="160" t="str">
        <f>IF(AND('Mapa final'!$AB$19="Media",'Mapa final'!$AD$19="Catastrófico"),CONCATENATE("R5C",'Mapa final'!$R$19),"")</f>
        <v/>
      </c>
      <c r="Y96" s="38"/>
      <c r="Z96" s="346"/>
      <c r="AA96" s="347"/>
      <c r="AB96" s="347"/>
      <c r="AC96" s="347"/>
      <c r="AD96" s="347"/>
      <c r="AE96" s="348"/>
      <c r="AF96" s="38"/>
      <c r="AG96" s="38"/>
      <c r="AH96" s="38"/>
      <c r="AI96" s="38"/>
      <c r="AJ96" s="38"/>
      <c r="AK96" s="38"/>
      <c r="AL96" s="38"/>
      <c r="AM96" s="38"/>
      <c r="AN96" s="38"/>
      <c r="AO96" s="38"/>
      <c r="AP96" s="38"/>
      <c r="AQ96" s="38"/>
      <c r="AR96" s="38"/>
      <c r="AS96" s="38"/>
      <c r="AT96" s="38"/>
      <c r="AU96" s="38"/>
      <c r="AV96" s="38"/>
      <c r="AW96" s="38"/>
      <c r="AX96" s="38"/>
      <c r="AY96" s="38"/>
      <c r="AZ96" s="38"/>
      <c r="BA96" s="38"/>
      <c r="BB96" s="38"/>
      <c r="BC96" s="38"/>
      <c r="BD96" s="38"/>
      <c r="BE96" s="38"/>
      <c r="BF96" s="38"/>
      <c r="BG96" s="38"/>
      <c r="BH96" s="38"/>
      <c r="BI96" s="38"/>
    </row>
    <row r="97" spans="1:61" ht="15" customHeight="1" x14ac:dyDescent="0.25">
      <c r="A97" s="38"/>
      <c r="B97" s="326"/>
      <c r="C97" s="327"/>
      <c r="D97" s="328"/>
      <c r="E97" s="310"/>
      <c r="F97" s="309"/>
      <c r="G97" s="309"/>
      <c r="H97" s="309"/>
      <c r="I97" s="309"/>
      <c r="J97" s="164" t="str">
        <f>IF(AND('Mapa final'!$AB$20="Media",'Mapa final'!$AD$20="Leve"),CONCATENATE("R6C",'Mapa final'!$R$20),"")</f>
        <v/>
      </c>
      <c r="K97" s="193" t="str">
        <f>IF(AND('Mapa final'!$AB$21="Media",'Mapa final'!$AD$21="Leve"),CONCATENATE("R6C",'Mapa final'!$R$21),"")</f>
        <v/>
      </c>
      <c r="L97" s="165" t="str">
        <f>IF(AND('Mapa final'!$AB$22="Media",'Mapa final'!$AD$22="Leve"),CONCATENATE("R6C",'Mapa final'!$R$22),"")</f>
        <v/>
      </c>
      <c r="M97" s="164" t="str">
        <f>IF(AND('Mapa final'!$AB$20="Media",'Mapa final'!$AD$20="Menor"),CONCATENATE("R6C",'Mapa final'!$R$20),"")</f>
        <v/>
      </c>
      <c r="N97" s="193" t="str">
        <f>IF(AND('Mapa final'!$AB$21="Media",'Mapa final'!$AD$21="Menor"),CONCATENATE("R6C",'Mapa final'!$R$21),"")</f>
        <v/>
      </c>
      <c r="O97" s="165" t="str">
        <f>IF(AND('Mapa final'!$AB$22="Media",'Mapa final'!$AD$22="Menor"),CONCATENATE("R6C",'Mapa final'!$R$22),"")</f>
        <v/>
      </c>
      <c r="P97" s="164" t="str">
        <f>IF(AND('Mapa final'!$AB$20="Media",'Mapa final'!$AD$20="Moderado"),CONCATENATE("R6C",'Mapa final'!$R$20),"")</f>
        <v/>
      </c>
      <c r="Q97" s="193" t="str">
        <f>IF(AND('Mapa final'!$AB$21="Media",'Mapa final'!$AD$21="Moderado"),CONCATENATE("R6C",'Mapa final'!$R$21),"")</f>
        <v/>
      </c>
      <c r="R97" s="165" t="str">
        <f>IF(AND('Mapa final'!$AB$22="Media",'Mapa final'!$AD$22="Moderado"),CONCATENATE("R6C",'Mapa final'!$R$22),"")</f>
        <v/>
      </c>
      <c r="S97" s="83" t="str">
        <f>IF(AND('Mapa final'!$AB$20="Media",'Mapa final'!$AD$20="Mayor"),CONCATENATE("R6C",'Mapa final'!$R$20),"")</f>
        <v>R6C1</v>
      </c>
      <c r="T97" s="195" t="str">
        <f>IF(AND('Mapa final'!$AB$21="Media",'Mapa final'!$AD$21="Mayor"),CONCATENATE("R6C",'Mapa final'!$R$21),"")</f>
        <v/>
      </c>
      <c r="U97" s="84" t="str">
        <f>IF(AND('Mapa final'!$AB$22="Media",'Mapa final'!$AD$22="Mayor"),CONCATENATE("R6C",'Mapa final'!$R$22),"")</f>
        <v/>
      </c>
      <c r="V97" s="159" t="str">
        <f>IF(AND('Mapa final'!$AB$20="Media",'Mapa final'!$AD$20="Catastrófico"),CONCATENATE("R6C",'Mapa final'!$R$20),"")</f>
        <v/>
      </c>
      <c r="W97" s="194" t="str">
        <f>IF(AND('Mapa final'!$AB$21="Media",'Mapa final'!$AD$21="Catastrófico"),CONCATENATE("R6C",'Mapa final'!$R$21),"")</f>
        <v/>
      </c>
      <c r="X97" s="160" t="str">
        <f>IF(AND('Mapa final'!$AB$22="Media",'Mapa final'!$AD$22="Catastrófico"),CONCATENATE("R6C",'Mapa final'!$R$22),"")</f>
        <v/>
      </c>
      <c r="Y97" s="38"/>
      <c r="Z97" s="346"/>
      <c r="AA97" s="347"/>
      <c r="AB97" s="347"/>
      <c r="AC97" s="347"/>
      <c r="AD97" s="347"/>
      <c r="AE97" s="34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row>
    <row r="98" spans="1:61" ht="15" customHeight="1" x14ac:dyDescent="0.25">
      <c r="A98" s="38"/>
      <c r="B98" s="326"/>
      <c r="C98" s="327"/>
      <c r="D98" s="328"/>
      <c r="E98" s="310"/>
      <c r="F98" s="309"/>
      <c r="G98" s="309"/>
      <c r="H98" s="309"/>
      <c r="I98" s="309"/>
      <c r="J98" s="164" t="str">
        <f>IF(AND('Mapa final'!$AB$23="Media",'Mapa final'!$AD$23="Leve"),CONCATENATE("R7C",'Mapa final'!$R$23),"")</f>
        <v/>
      </c>
      <c r="K98" s="193" t="str">
        <f>IF(AND('Mapa final'!$AB$24="Media",'Mapa final'!$AD$24="Leve"),CONCATENATE("R7C",'Mapa final'!$R$24),"")</f>
        <v/>
      </c>
      <c r="L98" s="165" t="str">
        <f>IF(AND('Mapa final'!$AB$25="Media",'Mapa final'!$AD$25="Leve"),CONCATENATE("R7C",'Mapa final'!$R$25),"")</f>
        <v/>
      </c>
      <c r="M98" s="164" t="str">
        <f>IF(AND('Mapa final'!$AB$23="Media",'Mapa final'!$AD$23="Menor"),CONCATENATE("R7C",'Mapa final'!$R$23),"")</f>
        <v/>
      </c>
      <c r="N98" s="193" t="str">
        <f>IF(AND('Mapa final'!$AB$24="Media",'Mapa final'!$AD$24="Menor"),CONCATENATE("R7C",'Mapa final'!$R$24),"")</f>
        <v/>
      </c>
      <c r="O98" s="165" t="str">
        <f>IF(AND('Mapa final'!$AB$25="Media",'Mapa final'!$AD$25="Menor"),CONCATENATE("R7C",'Mapa final'!$R$25),"")</f>
        <v/>
      </c>
      <c r="P98" s="164" t="str">
        <f>IF(AND('Mapa final'!$AB$23="Media",'Mapa final'!$AD$23="Moderado"),CONCATENATE("R7C",'Mapa final'!$R$23),"")</f>
        <v/>
      </c>
      <c r="Q98" s="193" t="str">
        <f>IF(AND('Mapa final'!$AB$24="Media",'Mapa final'!$AD$24="Moderado"),CONCATENATE("R7C",'Mapa final'!$R$24),"")</f>
        <v/>
      </c>
      <c r="R98" s="165" t="str">
        <f>IF(AND('Mapa final'!$AB$25="Media",'Mapa final'!$AD$25="Moderado"),CONCATENATE("R7C",'Mapa final'!$R$25),"")</f>
        <v/>
      </c>
      <c r="S98" s="83" t="str">
        <f>IF(AND('Mapa final'!$AB$23="Media",'Mapa final'!$AD$23="Mayor"),CONCATENATE("R7C",'Mapa final'!$R$23),"")</f>
        <v/>
      </c>
      <c r="T98" s="195" t="str">
        <f>IF(AND('Mapa final'!$AB$24="Media",'Mapa final'!$AD$24="Mayor"),CONCATENATE("R7C",'Mapa final'!$R$24),"")</f>
        <v/>
      </c>
      <c r="U98" s="84" t="str">
        <f>IF(AND('Mapa final'!$AB$25="Media",'Mapa final'!$AD$25="Mayor"),CONCATENATE("R7C",'Mapa final'!$R$25),"")</f>
        <v/>
      </c>
      <c r="V98" s="159" t="str">
        <f>IF(AND('Mapa final'!$AB$23="Media",'Mapa final'!$AD$23="Catastrófico"),CONCATENATE("R7C",'Mapa final'!$R$23),"")</f>
        <v/>
      </c>
      <c r="W98" s="194" t="str">
        <f>IF(AND('Mapa final'!$AB$24="Media",'Mapa final'!$AD$24="Catastrófico"),CONCATENATE("R7C",'Mapa final'!$R$24),"")</f>
        <v/>
      </c>
      <c r="X98" s="160" t="str">
        <f>IF(AND('Mapa final'!$AB$25="Media",'Mapa final'!$AD$25="Catastrófico"),CONCATENATE("R7C",'Mapa final'!$R$25),"")</f>
        <v/>
      </c>
      <c r="Y98" s="38"/>
      <c r="Z98" s="346"/>
      <c r="AA98" s="347"/>
      <c r="AB98" s="347"/>
      <c r="AC98" s="347"/>
      <c r="AD98" s="347"/>
      <c r="AE98" s="348"/>
      <c r="AF98" s="38"/>
      <c r="AG98" s="38"/>
      <c r="AH98" s="38"/>
      <c r="AI98" s="38"/>
      <c r="AJ98" s="38"/>
      <c r="AK98" s="38"/>
      <c r="AL98" s="38"/>
      <c r="AM98" s="38"/>
      <c r="AN98" s="38"/>
      <c r="AO98" s="38"/>
      <c r="AP98" s="38"/>
      <c r="AQ98" s="38"/>
      <c r="AR98" s="38"/>
      <c r="AS98" s="38"/>
      <c r="AT98" s="38"/>
      <c r="AU98" s="38"/>
      <c r="AV98" s="38"/>
      <c r="AW98" s="38"/>
      <c r="AX98" s="38"/>
      <c r="AY98" s="38"/>
      <c r="AZ98" s="38"/>
      <c r="BA98" s="38"/>
      <c r="BB98" s="38"/>
      <c r="BC98" s="38"/>
      <c r="BD98" s="38"/>
      <c r="BE98" s="38"/>
      <c r="BF98" s="38"/>
      <c r="BG98" s="38"/>
      <c r="BH98" s="38"/>
      <c r="BI98" s="38"/>
    </row>
    <row r="99" spans="1:61" ht="15" customHeight="1" x14ac:dyDescent="0.25">
      <c r="A99" s="38"/>
      <c r="B99" s="326"/>
      <c r="C99" s="327"/>
      <c r="D99" s="328"/>
      <c r="E99" s="310"/>
      <c r="F99" s="309"/>
      <c r="G99" s="309"/>
      <c r="H99" s="309"/>
      <c r="I99" s="309"/>
      <c r="J99" s="164" t="str">
        <f>IF(AND('Mapa final'!$AB$26="Media",'Mapa final'!$AD$26="Leve"),CONCATENATE("R8C",'Mapa final'!$R$26),"")</f>
        <v/>
      </c>
      <c r="K99" s="193" t="str">
        <f>IF(AND('Mapa final'!$AB$27="Media",'Mapa final'!$AD$27="Leve"),CONCATENATE("R8C",'Mapa final'!$R$27),"")</f>
        <v/>
      </c>
      <c r="L99" s="165" t="str">
        <f>IF(AND('Mapa final'!$AB$28="Media",'Mapa final'!$AD$28="Leve"),CONCATENATE("R8C",'Mapa final'!$R$28),"")</f>
        <v/>
      </c>
      <c r="M99" s="164" t="str">
        <f>IF(AND('Mapa final'!$AB$26="Media",'Mapa final'!$AD$26="Menor"),CONCATENATE("R8C",'Mapa final'!$R$26),"")</f>
        <v/>
      </c>
      <c r="N99" s="193" t="str">
        <f>IF(AND('Mapa final'!$AB$27="Media",'Mapa final'!$AD$27="Menor"),CONCATENATE("R8C",'Mapa final'!$R$27),"")</f>
        <v/>
      </c>
      <c r="O99" s="165" t="str">
        <f>IF(AND('Mapa final'!$AB$28="Media",'Mapa final'!$AD$28="Menor"),CONCATENATE("R8C",'Mapa final'!$R$28),"")</f>
        <v/>
      </c>
      <c r="P99" s="164" t="str">
        <f>IF(AND('Mapa final'!$AB$26="Media",'Mapa final'!$AD$26="Moderado"),CONCATENATE("R8C",'Mapa final'!$R$26),"")</f>
        <v/>
      </c>
      <c r="Q99" s="193" t="str">
        <f>IF(AND('Mapa final'!$AB$27="Media",'Mapa final'!$AD$27="Moderado"),CONCATENATE("R8C",'Mapa final'!$R$27),"")</f>
        <v/>
      </c>
      <c r="R99" s="165" t="str">
        <f>IF(AND('Mapa final'!$AB$28="Media",'Mapa final'!$AD$28="Moderado"),CONCATENATE("R8C",'Mapa final'!$R$28),"")</f>
        <v/>
      </c>
      <c r="S99" s="83" t="str">
        <f>IF(AND('Mapa final'!$AB$26="Media",'Mapa final'!$AD$26="Mayor"),CONCATENATE("R8C",'Mapa final'!$R$26),"")</f>
        <v/>
      </c>
      <c r="T99" s="195" t="str">
        <f>IF(AND('Mapa final'!$AB$27="Media",'Mapa final'!$AD$27="Mayor"),CONCATENATE("R8C",'Mapa final'!$R$27),"")</f>
        <v/>
      </c>
      <c r="U99" s="84" t="str">
        <f>IF(AND('Mapa final'!$AB$28="Media",'Mapa final'!$AD$28="Mayor"),CONCATENATE("R8C",'Mapa final'!$R$28),"")</f>
        <v/>
      </c>
      <c r="V99" s="159" t="str">
        <f>IF(AND('Mapa final'!$AB$26="Media",'Mapa final'!$AD$26="Catastrófico"),CONCATENATE("R8C",'Mapa final'!$R$26),"")</f>
        <v/>
      </c>
      <c r="W99" s="194" t="str">
        <f>IF(AND('Mapa final'!$AB$27="Media",'Mapa final'!$AD$27="Catastrófico"),CONCATENATE("R8C",'Mapa final'!$R$27),"")</f>
        <v/>
      </c>
      <c r="X99" s="160" t="str">
        <f>IF(AND('Mapa final'!$AB$28="Media",'Mapa final'!$AD$28="Catastrófico"),CONCATENATE("R8C",'Mapa final'!$R$28),"")</f>
        <v/>
      </c>
      <c r="Y99" s="38"/>
      <c r="Z99" s="346"/>
      <c r="AA99" s="347"/>
      <c r="AB99" s="347"/>
      <c r="AC99" s="347"/>
      <c r="AD99" s="347"/>
      <c r="AE99" s="348"/>
      <c r="AF99" s="38"/>
      <c r="AG99" s="38"/>
      <c r="AH99" s="38"/>
      <c r="AI99" s="38"/>
      <c r="AJ99" s="38"/>
      <c r="AK99" s="38"/>
      <c r="AL99" s="38"/>
      <c r="AM99" s="38"/>
      <c r="AN99" s="38"/>
      <c r="AO99" s="38"/>
      <c r="AP99" s="38"/>
      <c r="AQ99" s="38"/>
      <c r="AR99" s="38"/>
      <c r="AS99" s="38"/>
      <c r="AT99" s="38"/>
      <c r="AU99" s="38"/>
      <c r="AV99" s="38"/>
      <c r="AW99" s="38"/>
      <c r="AX99" s="38"/>
      <c r="AY99" s="38"/>
      <c r="AZ99" s="38"/>
      <c r="BA99" s="38"/>
      <c r="BB99" s="38"/>
      <c r="BC99" s="38"/>
      <c r="BD99" s="38"/>
      <c r="BE99" s="38"/>
      <c r="BF99" s="38"/>
      <c r="BG99" s="38"/>
      <c r="BH99" s="38"/>
      <c r="BI99" s="38"/>
    </row>
    <row r="100" spans="1:61" ht="15" customHeight="1" x14ac:dyDescent="0.25">
      <c r="A100" s="38"/>
      <c r="B100" s="326"/>
      <c r="C100" s="327"/>
      <c r="D100" s="328"/>
      <c r="E100" s="310"/>
      <c r="F100" s="309"/>
      <c r="G100" s="309"/>
      <c r="H100" s="309"/>
      <c r="I100" s="309"/>
      <c r="J100" s="164" t="str">
        <f>IF(AND('Mapa final'!$AB$29="Media",'Mapa final'!$AD$29="Leve"),CONCATENATE("R9C",'Mapa final'!$R$29),"")</f>
        <v/>
      </c>
      <c r="K100" s="193" t="str">
        <f>IF(AND('Mapa final'!$AB$30="Media",'Mapa final'!$AD$30="Leve"),CONCATENATE("R9C",'Mapa final'!$R$30),"")</f>
        <v/>
      </c>
      <c r="L100" s="165" t="str">
        <f>IF(AND('Mapa final'!$AB$31="Media",'Mapa final'!$AD$31="Leve"),CONCATENATE("R9C",'Mapa final'!$R$31),"")</f>
        <v/>
      </c>
      <c r="M100" s="164" t="str">
        <f>IF(AND('Mapa final'!$AB$29="Media",'Mapa final'!$AD$29="Menor"),CONCATENATE("R9C",'Mapa final'!$R$29),"")</f>
        <v/>
      </c>
      <c r="N100" s="193" t="str">
        <f>IF(AND('Mapa final'!$AB$30="Media",'Mapa final'!$AD$30="Menor"),CONCATENATE("R9C",'Mapa final'!$R$30),"")</f>
        <v/>
      </c>
      <c r="O100" s="165" t="str">
        <f>IF(AND('Mapa final'!$AB$31="Media",'Mapa final'!$AD$31="Menor"),CONCATENATE("R9C",'Mapa final'!$R$31),"")</f>
        <v/>
      </c>
      <c r="P100" s="164" t="str">
        <f>IF(AND('Mapa final'!$AB$29="Media",'Mapa final'!$AD$29="Moderado"),CONCATENATE("R9C",'Mapa final'!$R$29),"")</f>
        <v/>
      </c>
      <c r="Q100" s="193" t="str">
        <f>IF(AND('Mapa final'!$AB$30="Media",'Mapa final'!$AD$30="Moderado"),CONCATENATE("R9C",'Mapa final'!$R$30),"")</f>
        <v/>
      </c>
      <c r="R100" s="165" t="str">
        <f>IF(AND('Mapa final'!$AB$31="Media",'Mapa final'!$AD$31="Moderado"),CONCATENATE("R9C",'Mapa final'!$R$31),"")</f>
        <v/>
      </c>
      <c r="S100" s="83" t="str">
        <f>IF(AND('Mapa final'!$AB$29="Media",'Mapa final'!$AD$29="Mayor"),CONCATENATE("R9C",'Mapa final'!$R$29),"")</f>
        <v/>
      </c>
      <c r="T100" s="195" t="str">
        <f>IF(AND('Mapa final'!$AB$30="Media",'Mapa final'!$AD$30="Mayor"),CONCATENATE("R9C",'Mapa final'!$R$30),"")</f>
        <v/>
      </c>
      <c r="U100" s="84" t="str">
        <f>IF(AND('Mapa final'!$AB$31="Media",'Mapa final'!$AD$31="Mayor"),CONCATENATE("R9C",'Mapa final'!$R$31),"")</f>
        <v/>
      </c>
      <c r="V100" s="159" t="str">
        <f>IF(AND('Mapa final'!$AB$29="Media",'Mapa final'!$AD$29="Catastrófico"),CONCATENATE("R9C",'Mapa final'!$R$29),"")</f>
        <v/>
      </c>
      <c r="W100" s="194" t="str">
        <f>IF(AND('Mapa final'!$AB$30="Media",'Mapa final'!$AD$30="Catastrófico"),CONCATENATE("R9C",'Mapa final'!$R$30),"")</f>
        <v/>
      </c>
      <c r="X100" s="160" t="str">
        <f>IF(AND('Mapa final'!$AB$31="Media",'Mapa final'!$AD$31="Catastrófico"),CONCATENATE("R9C",'Mapa final'!$R$31),"")</f>
        <v/>
      </c>
      <c r="Y100" s="38"/>
      <c r="Z100" s="346"/>
      <c r="AA100" s="347"/>
      <c r="AB100" s="347"/>
      <c r="AC100" s="347"/>
      <c r="AD100" s="347"/>
      <c r="AE100" s="348"/>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c r="BC100" s="38"/>
      <c r="BD100" s="38"/>
      <c r="BE100" s="38"/>
      <c r="BF100" s="38"/>
      <c r="BG100" s="38"/>
      <c r="BH100" s="38"/>
      <c r="BI100" s="38"/>
    </row>
    <row r="101" spans="1:61" ht="15" customHeight="1" x14ac:dyDescent="0.25">
      <c r="A101" s="38"/>
      <c r="B101" s="326"/>
      <c r="C101" s="327"/>
      <c r="D101" s="328"/>
      <c r="E101" s="310"/>
      <c r="F101" s="309"/>
      <c r="G101" s="309"/>
      <c r="H101" s="309"/>
      <c r="I101" s="309"/>
      <c r="J101" s="164" t="str">
        <f>IF(AND('Mapa final'!$AB$32="Media",'Mapa final'!$AD$32="Leve"),CONCATENATE("R10C",'Mapa final'!$R$32),"")</f>
        <v/>
      </c>
      <c r="K101" s="193" t="str">
        <f>IF(AND('Mapa final'!$AB$33="Media",'Mapa final'!$AD$33="Leve"),CONCATENATE("R10C",'Mapa final'!$R$33),"")</f>
        <v/>
      </c>
      <c r="L101" s="165" t="str">
        <f>IF(AND('Mapa final'!$AB$34="Media",'Mapa final'!$AD$34="Leve"),CONCATENATE("R10C",'Mapa final'!$R$34),"")</f>
        <v/>
      </c>
      <c r="M101" s="164" t="str">
        <f>IF(AND('Mapa final'!$AB$32="Media",'Mapa final'!$AD$32="Menor"),CONCATENATE("R10C",'Mapa final'!$R$32),"")</f>
        <v/>
      </c>
      <c r="N101" s="193" t="str">
        <f>IF(AND('Mapa final'!$AB$33="Media",'Mapa final'!$AD$33="Menor"),CONCATENATE("R10C",'Mapa final'!$R$33),"")</f>
        <v/>
      </c>
      <c r="O101" s="165" t="str">
        <f>IF(AND('Mapa final'!$AB$34="Media",'Mapa final'!$AD$34="Menor"),CONCATENATE("R10C",'Mapa final'!$R$34),"")</f>
        <v/>
      </c>
      <c r="P101" s="164" t="str">
        <f>IF(AND('Mapa final'!$AB$32="Media",'Mapa final'!$AD$32="Moderado"),CONCATENATE("R10C",'Mapa final'!$R$32),"")</f>
        <v>R10C1</v>
      </c>
      <c r="Q101" s="193" t="str">
        <f>IF(AND('Mapa final'!$AB$33="Media",'Mapa final'!$AD$33="Moderado"),CONCATENATE("R10C",'Mapa final'!$R$33),"")</f>
        <v/>
      </c>
      <c r="R101" s="165" t="str">
        <f>IF(AND('Mapa final'!$AB$34="Media",'Mapa final'!$AD$34="Moderado"),CONCATENATE("R10C",'Mapa final'!$R$34),"")</f>
        <v/>
      </c>
      <c r="S101" s="83" t="str">
        <f>IF(AND('Mapa final'!$AB$32="Media",'Mapa final'!$AD$32="Mayor"),CONCATENATE("R10C",'Mapa final'!$R$32),"")</f>
        <v/>
      </c>
      <c r="T101" s="195" t="str">
        <f>IF(AND('Mapa final'!$AB$33="Media",'Mapa final'!$AD$33="Mayor"),CONCATENATE("R10C",'Mapa final'!$R$33),"")</f>
        <v/>
      </c>
      <c r="U101" s="84" t="str">
        <f>IF(AND('Mapa final'!$AB$34="Media",'Mapa final'!$AD$34="Mayor"),CONCATENATE("R10C",'Mapa final'!$R$34),"")</f>
        <v/>
      </c>
      <c r="V101" s="159" t="str">
        <f>IF(AND('Mapa final'!$AB$32="Media",'Mapa final'!$AD$32="Catastrófico"),CONCATENATE("R10C",'Mapa final'!$R$32),"")</f>
        <v/>
      </c>
      <c r="W101" s="194" t="str">
        <f>IF(AND('Mapa final'!$AB$33="Media",'Mapa final'!$AD$33="Catastrófico"),CONCATENATE("R10C",'Mapa final'!$R$33),"")</f>
        <v/>
      </c>
      <c r="X101" s="160" t="str">
        <f>IF(AND('Mapa final'!$AB$34="Media",'Mapa final'!$AD$34="Catastrófico"),CONCATENATE("R10C",'Mapa final'!$R$34),"")</f>
        <v/>
      </c>
      <c r="Y101" s="38"/>
      <c r="Z101" s="346"/>
      <c r="AA101" s="347"/>
      <c r="AB101" s="347"/>
      <c r="AC101" s="347"/>
      <c r="AD101" s="347"/>
      <c r="AE101" s="348"/>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c r="BC101" s="38"/>
      <c r="BD101" s="38"/>
      <c r="BE101" s="38"/>
      <c r="BF101" s="38"/>
      <c r="BG101" s="38"/>
      <c r="BH101" s="38"/>
      <c r="BI101" s="38"/>
    </row>
    <row r="102" spans="1:61" ht="15" customHeight="1" x14ac:dyDescent="0.25">
      <c r="A102" s="38"/>
      <c r="B102" s="326"/>
      <c r="C102" s="327"/>
      <c r="D102" s="328"/>
      <c r="E102" s="310"/>
      <c r="F102" s="309"/>
      <c r="G102" s="309"/>
      <c r="H102" s="309"/>
      <c r="I102" s="309"/>
      <c r="J102" s="164" t="str">
        <f>IF(AND('Mapa final'!$AB$35="Media",'Mapa final'!$AD$35="Leve"),CONCATENATE("R11C",'Mapa final'!$R$35),"")</f>
        <v/>
      </c>
      <c r="K102" s="193" t="str">
        <f>IF(AND('Mapa final'!$AB$36="Media",'Mapa final'!$AD$36="Leve"),CONCATENATE("R11C",'Mapa final'!$R$36),"")</f>
        <v/>
      </c>
      <c r="L102" s="165" t="str">
        <f>IF(AND('Mapa final'!$AB$37="Media",'Mapa final'!$AD$37="Leve"),CONCATENATE("R11C",'Mapa final'!$R$37),"")</f>
        <v/>
      </c>
      <c r="M102" s="164" t="str">
        <f>IF(AND('Mapa final'!$AB$35="Media",'Mapa final'!$AD$35="Menor"),CONCATENATE("R11C",'Mapa final'!$R$35),"")</f>
        <v/>
      </c>
      <c r="N102" s="193" t="str">
        <f>IF(AND('Mapa final'!$AB$36="Media",'Mapa final'!$AD$36="Menor"),CONCATENATE("R11C",'Mapa final'!$R$36),"")</f>
        <v/>
      </c>
      <c r="O102" s="165" t="str">
        <f>IF(AND('Mapa final'!$AB$37="Media",'Mapa final'!$AD$37="Menor"),CONCATENATE("R11C",'Mapa final'!$R$37),"")</f>
        <v/>
      </c>
      <c r="P102" s="164" t="str">
        <f>IF(AND('Mapa final'!$AB$35="Media",'Mapa final'!$AD$35="Moderado"),CONCATENATE("R11C",'Mapa final'!$R$35),"")</f>
        <v/>
      </c>
      <c r="Q102" s="193" t="str">
        <f>IF(AND('Mapa final'!$AB$36="Media",'Mapa final'!$AD$36="Moderado"),CONCATENATE("R11C",'Mapa final'!$R$36),"")</f>
        <v/>
      </c>
      <c r="R102" s="165" t="str">
        <f>IF(AND('Mapa final'!$AB$37="Media",'Mapa final'!$AD$37="Moderado"),CONCATENATE("R11C",'Mapa final'!$R$37),"")</f>
        <v/>
      </c>
      <c r="S102" s="83" t="str">
        <f>IF(AND('Mapa final'!$AB$35="Media",'Mapa final'!$AD$35="Mayor"),CONCATENATE("R11C",'Mapa final'!$R$35),"")</f>
        <v/>
      </c>
      <c r="T102" s="195" t="str">
        <f>IF(AND('Mapa final'!$AB$36="Media",'Mapa final'!$AD$36="Mayor"),CONCATENATE("R11C",'Mapa final'!$R$36),"")</f>
        <v/>
      </c>
      <c r="U102" s="84" t="str">
        <f>IF(AND('Mapa final'!$AB$37="Media",'Mapa final'!$AD$37="Mayor"),CONCATENATE("R11C",'Mapa final'!$R$37),"")</f>
        <v/>
      </c>
      <c r="V102" s="159" t="str">
        <f>IF(AND('Mapa final'!$AB$35="Media",'Mapa final'!$AD$35="Catastrófico"),CONCATENATE("R11C",'Mapa final'!$R$35),"")</f>
        <v/>
      </c>
      <c r="W102" s="194" t="str">
        <f>IF(AND('Mapa final'!$AB$36="Media",'Mapa final'!$AD$36="Catastrófico"),CONCATENATE("R11C",'Mapa final'!$R$36),"")</f>
        <v/>
      </c>
      <c r="X102" s="160" t="str">
        <f>IF(AND('Mapa final'!$AB$37="Media",'Mapa final'!$AD$37="Catastrófico"),CONCATENATE("R11C",'Mapa final'!$R$37),"")</f>
        <v/>
      </c>
      <c r="Y102" s="38"/>
      <c r="Z102" s="346"/>
      <c r="AA102" s="347"/>
      <c r="AB102" s="347"/>
      <c r="AC102" s="347"/>
      <c r="AD102" s="347"/>
      <c r="AE102" s="34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row>
    <row r="103" spans="1:61" ht="15" customHeight="1" x14ac:dyDescent="0.25">
      <c r="A103" s="38"/>
      <c r="B103" s="326"/>
      <c r="C103" s="327"/>
      <c r="D103" s="328"/>
      <c r="E103" s="310"/>
      <c r="F103" s="309"/>
      <c r="G103" s="309"/>
      <c r="H103" s="309"/>
      <c r="I103" s="309"/>
      <c r="J103" s="164" t="str">
        <f>IF(AND('Mapa final'!$AB$38="Media",'Mapa final'!$AD$38="Leve"),CONCATENATE("R11C",'Mapa final'!$R$38),"")</f>
        <v/>
      </c>
      <c r="K103" s="193" t="str">
        <f>IF(AND('Mapa final'!$AB$39="Media",'Mapa final'!$AD$39="Leve"),CONCATENATE("R12C",'Mapa final'!$R$39),"")</f>
        <v/>
      </c>
      <c r="L103" s="165" t="str">
        <f>IF(AND('Mapa final'!$AB$40="Media",'Mapa final'!$AD$40="Leve"),CONCATENATE("R12C",'Mapa final'!$R$40),"")</f>
        <v/>
      </c>
      <c r="M103" s="164" t="str">
        <f>IF(AND('Mapa final'!$AB$38="Media",'Mapa final'!$AD$38="Menor"),CONCATENATE("R11C",'Mapa final'!$R$38),"")</f>
        <v/>
      </c>
      <c r="N103" s="193" t="str">
        <f>IF(AND('Mapa final'!$AB$39="Media",'Mapa final'!$AD$39="Menor"),CONCATENATE("R12C",'Mapa final'!$R$39),"")</f>
        <v/>
      </c>
      <c r="O103" s="165" t="str">
        <f>IF(AND('Mapa final'!$AB$40="Media",'Mapa final'!$AD$40="Menor"),CONCATENATE("R12C",'Mapa final'!$R$40),"")</f>
        <v/>
      </c>
      <c r="P103" s="164" t="str">
        <f>IF(AND('Mapa final'!$AB$38="Media",'Mapa final'!$AD$38="Moderado"),CONCATENATE("R11C",'Mapa final'!$R$38),"")</f>
        <v/>
      </c>
      <c r="Q103" s="193" t="str">
        <f>IF(AND('Mapa final'!$AB$39="Media",'Mapa final'!$AD$39="Moderado"),CONCATENATE("R12C",'Mapa final'!$R$39),"")</f>
        <v/>
      </c>
      <c r="R103" s="165" t="str">
        <f>IF(AND('Mapa final'!$AB$40="Media",'Mapa final'!$AD$40="Moderado"),CONCATENATE("R12C",'Mapa final'!$R$40),"")</f>
        <v/>
      </c>
      <c r="S103" s="83" t="str">
        <f>IF(AND('Mapa final'!$AB$38="Media",'Mapa final'!$AD$38="Mayor"),CONCATENATE("R11C",'Mapa final'!$R$38),"")</f>
        <v/>
      </c>
      <c r="T103" s="195" t="str">
        <f>IF(AND('Mapa final'!$AB$39="Media",'Mapa final'!$AD$39="Mayor"),CONCATENATE("R12C",'Mapa final'!$R$39),"")</f>
        <v/>
      </c>
      <c r="U103" s="84" t="str">
        <f>IF(AND('Mapa final'!$AB$40="Media",'Mapa final'!$AD$40="Mayor"),CONCATENATE("R12C",'Mapa final'!$R$40),"")</f>
        <v/>
      </c>
      <c r="V103" s="159" t="str">
        <f>IF(AND('Mapa final'!$AB$38="Media",'Mapa final'!$AD$38="Catastrófico"),CONCATENATE("R11C",'Mapa final'!$R$38),"")</f>
        <v/>
      </c>
      <c r="W103" s="194" t="str">
        <f>IF(AND('Mapa final'!$AB$39="Media",'Mapa final'!$AD$39="Catastrófico"),CONCATENATE("R12C",'Mapa final'!$R$39),"")</f>
        <v/>
      </c>
      <c r="X103" s="160" t="str">
        <f>IF(AND('Mapa final'!$AB$40="Media",'Mapa final'!$AD$40="Catastrófico"),CONCATENATE("R12C",'Mapa final'!$R$40),"")</f>
        <v/>
      </c>
      <c r="Y103" s="38"/>
      <c r="Z103" s="346"/>
      <c r="AA103" s="347"/>
      <c r="AB103" s="347"/>
      <c r="AC103" s="347"/>
      <c r="AD103" s="347"/>
      <c r="AE103" s="348"/>
      <c r="AF103" s="3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c r="BC103" s="38"/>
      <c r="BD103" s="38"/>
      <c r="BE103" s="38"/>
      <c r="BF103" s="38"/>
      <c r="BG103" s="38"/>
      <c r="BH103" s="38"/>
      <c r="BI103" s="38"/>
    </row>
    <row r="104" spans="1:61" ht="15" customHeight="1" x14ac:dyDescent="0.25">
      <c r="A104" s="38"/>
      <c r="B104" s="326"/>
      <c r="C104" s="327"/>
      <c r="D104" s="328"/>
      <c r="E104" s="310"/>
      <c r="F104" s="309"/>
      <c r="G104" s="309"/>
      <c r="H104" s="309"/>
      <c r="I104" s="309"/>
      <c r="J104" s="164" t="str">
        <f>IF(AND('Mapa final'!$AB$41="Media",'Mapa final'!$AD$41="Leve"),CONCATENATE("R12C",'Mapa final'!$R$41),"")</f>
        <v/>
      </c>
      <c r="K104" s="193" t="str">
        <f>IF(AND('Mapa final'!$AB$42="Media",'Mapa final'!$AD$42="Leve"),CONCATENATE("R13C",'Mapa final'!$R$42),"")</f>
        <v/>
      </c>
      <c r="L104" s="165" t="str">
        <f>IF(AND('Mapa final'!$AB$43="Media",'Mapa final'!$AD$43="Leve"),CONCATENATE("R13C",'Mapa final'!$R$43),"")</f>
        <v/>
      </c>
      <c r="M104" s="164" t="str">
        <f>IF(AND('Mapa final'!$AB$41="Media",'Mapa final'!$AD$41="Menor"),CONCATENATE("R12C",'Mapa final'!$R$41),"")</f>
        <v/>
      </c>
      <c r="N104" s="193" t="str">
        <f>IF(AND('Mapa final'!$AB$42="Media",'Mapa final'!$AD$42="Menor"),CONCATENATE("R13C",'Mapa final'!$R$42),"")</f>
        <v/>
      </c>
      <c r="O104" s="165" t="str">
        <f>IF(AND('Mapa final'!$AB$43="Media",'Mapa final'!$AD$43="Menor"),CONCATENATE("R13C",'Mapa final'!$R$43),"")</f>
        <v/>
      </c>
      <c r="P104" s="164" t="str">
        <f>IF(AND('Mapa final'!$AB$41="Media",'Mapa final'!$AD$41="Moderado"),CONCATENATE("R12C",'Mapa final'!$R$41),"")</f>
        <v/>
      </c>
      <c r="Q104" s="193" t="str">
        <f>IF(AND('Mapa final'!$AB$42="Media",'Mapa final'!$AD$42="Moderado"),CONCATENATE("R13C",'Mapa final'!$R$42),"")</f>
        <v/>
      </c>
      <c r="R104" s="165" t="str">
        <f>IF(AND('Mapa final'!$AB$43="Media",'Mapa final'!$AD$43="Moderado"),CONCATENATE("R13C",'Mapa final'!$R$43),"")</f>
        <v/>
      </c>
      <c r="S104" s="83" t="str">
        <f>IF(AND('Mapa final'!$AB$41="Media",'Mapa final'!$AD$41="Mayor"),CONCATENATE("R12C",'Mapa final'!$R$41),"")</f>
        <v/>
      </c>
      <c r="T104" s="195" t="str">
        <f>IF(AND('Mapa final'!$AB$42="Media",'Mapa final'!$AD$42="Mayor"),CONCATENATE("R13C",'Mapa final'!$R$42),"")</f>
        <v/>
      </c>
      <c r="U104" s="84" t="str">
        <f>IF(AND('Mapa final'!$AB$43="Media",'Mapa final'!$AD$43="Mayor"),CONCATENATE("R13C",'Mapa final'!$R$43),"")</f>
        <v/>
      </c>
      <c r="V104" s="159" t="str">
        <f>IF(AND('Mapa final'!$AB$41="Media",'Mapa final'!$AD$41="Catastrófico"),CONCATENATE("R12C",'Mapa final'!$R$41),"")</f>
        <v/>
      </c>
      <c r="W104" s="194" t="str">
        <f>IF(AND('Mapa final'!$AB$42="Media",'Mapa final'!$AD$42="Catastrófico"),CONCATENATE("R13C",'Mapa final'!$R$42),"")</f>
        <v/>
      </c>
      <c r="X104" s="160" t="str">
        <f>IF(AND('Mapa final'!$AB$43="Media",'Mapa final'!$AD$43="Catastrófico"),CONCATENATE("R13C",'Mapa final'!$R$43),"")</f>
        <v/>
      </c>
      <c r="Y104" s="38"/>
      <c r="Z104" s="346"/>
      <c r="AA104" s="347"/>
      <c r="AB104" s="347"/>
      <c r="AC104" s="347"/>
      <c r="AD104" s="347"/>
      <c r="AE104" s="34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row>
    <row r="105" spans="1:61" ht="15" customHeight="1" x14ac:dyDescent="0.25">
      <c r="A105" s="38"/>
      <c r="B105" s="326"/>
      <c r="C105" s="327"/>
      <c r="D105" s="328"/>
      <c r="E105" s="310"/>
      <c r="F105" s="309"/>
      <c r="G105" s="309"/>
      <c r="H105" s="309"/>
      <c r="I105" s="309"/>
      <c r="J105" s="164" t="str">
        <f>IF(AND('Mapa final'!$AB$44="Media",'Mapa final'!$AD$44="Leve"),CONCATENATE("R13C",'Mapa final'!$R$44),"")</f>
        <v/>
      </c>
      <c r="K105" s="193" t="str">
        <f>IF(AND('Mapa final'!$AB$45="Media",'Mapa final'!$AD$45="Leve"),CONCATENATE("R13C",'Mapa final'!$R$45),"")</f>
        <v/>
      </c>
      <c r="L105" s="165" t="str">
        <f>IF(AND('Mapa final'!$AB$46="Media",'Mapa final'!$AD$46="Leve"),CONCATENATE("R13C",'Mapa final'!$R$46),"")</f>
        <v/>
      </c>
      <c r="M105" s="164" t="str">
        <f>IF(AND('Mapa final'!$AB$44="Media",'Mapa final'!$AD$44="Menor"),CONCATENATE("R13C",'Mapa final'!$R$44),"")</f>
        <v/>
      </c>
      <c r="N105" s="193" t="str">
        <f>IF(AND('Mapa final'!$AB$45="Media",'Mapa final'!$AD$45="Menor"),CONCATENATE("R13C",'Mapa final'!$R$45),"")</f>
        <v/>
      </c>
      <c r="O105" s="165" t="str">
        <f>IF(AND('Mapa final'!$AB$46="Media",'Mapa final'!$AD$46="Menor"),CONCATENATE("R13C",'Mapa final'!$R$46),"")</f>
        <v/>
      </c>
      <c r="P105" s="164" t="str">
        <f>IF(AND('Mapa final'!$AB$44="Media",'Mapa final'!$AD$44="Moderado"),CONCATENATE("R13C",'Mapa final'!$R$44),"")</f>
        <v/>
      </c>
      <c r="Q105" s="193" t="str">
        <f>IF(AND('Mapa final'!$AB$45="Media",'Mapa final'!$AD$45="Moderado"),CONCATENATE("R13C",'Mapa final'!$R$45),"")</f>
        <v/>
      </c>
      <c r="R105" s="165" t="str">
        <f>IF(AND('Mapa final'!$AB$46="Media",'Mapa final'!$AD$46="Moderado"),CONCATENATE("R13C",'Mapa final'!$R$46),"")</f>
        <v/>
      </c>
      <c r="S105" s="83" t="str">
        <f>IF(AND('Mapa final'!$AB$44="Media",'Mapa final'!$AD$44="Mayor"),CONCATENATE("R13C",'Mapa final'!$R$44),"")</f>
        <v/>
      </c>
      <c r="T105" s="195" t="str">
        <f>IF(AND('Mapa final'!$AB$45="Media",'Mapa final'!$AD$45="Mayor"),CONCATENATE("R13C",'Mapa final'!$R$45),"")</f>
        <v/>
      </c>
      <c r="U105" s="84" t="str">
        <f>IF(AND('Mapa final'!$AB$46="Media",'Mapa final'!$AD$46="Mayor"),CONCATENATE("R13C",'Mapa final'!$R$46),"")</f>
        <v/>
      </c>
      <c r="V105" s="159" t="str">
        <f>IF(AND('Mapa final'!$AB$44="Media",'Mapa final'!$AD$44="Catastrófico"),CONCATENATE("R13C",'Mapa final'!$R$44),"")</f>
        <v/>
      </c>
      <c r="W105" s="194" t="str">
        <f>IF(AND('Mapa final'!$AB$45="Media",'Mapa final'!$AD$45="Catastrófico"),CONCATENATE("R13C",'Mapa final'!$R$45),"")</f>
        <v/>
      </c>
      <c r="X105" s="160" t="str">
        <f>IF(AND('Mapa final'!$AB$46="Media",'Mapa final'!$AD$46="Catastrófico"),CONCATENATE("R13C",'Mapa final'!$R$46),"")</f>
        <v/>
      </c>
      <c r="Y105" s="38"/>
      <c r="Z105" s="346"/>
      <c r="AA105" s="347"/>
      <c r="AB105" s="347"/>
      <c r="AC105" s="347"/>
      <c r="AD105" s="347"/>
      <c r="AE105" s="34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row>
    <row r="106" spans="1:61" ht="15" customHeight="1" x14ac:dyDescent="0.25">
      <c r="A106" s="38"/>
      <c r="B106" s="326"/>
      <c r="C106" s="327"/>
      <c r="D106" s="328"/>
      <c r="E106" s="310"/>
      <c r="F106" s="309"/>
      <c r="G106" s="309"/>
      <c r="H106" s="309"/>
      <c r="I106" s="309"/>
      <c r="J106" s="164" t="str">
        <f>IF(AND('Mapa final'!$AB$47="Media",'Mapa final'!$AD$47="Leve"),CONCATENATE("R14C",'Mapa final'!$R$47),"")</f>
        <v/>
      </c>
      <c r="K106" s="193" t="str">
        <f>IF(AND('Mapa final'!$AB$48="Media",'Mapa final'!$AD$48="Leve"),CONCATENATE("R14C",'Mapa final'!$R$48),"")</f>
        <v/>
      </c>
      <c r="L106" s="165" t="str">
        <f>IF(AND('Mapa final'!$AB$49="Media",'Mapa final'!$AD$49="Leve"),CONCATENATE("R14C",'Mapa final'!$R$49),"")</f>
        <v/>
      </c>
      <c r="M106" s="164" t="str">
        <f>IF(AND('Mapa final'!$AB$47="Media",'Mapa final'!$AD$47="Menor"),CONCATENATE("R14C",'Mapa final'!$R$47),"")</f>
        <v/>
      </c>
      <c r="N106" s="193" t="str">
        <f>IF(AND('Mapa final'!$AB$48="Media",'Mapa final'!$AD$48="Menor"),CONCATENATE("R14C",'Mapa final'!$R$48),"")</f>
        <v/>
      </c>
      <c r="O106" s="165" t="str">
        <f>IF(AND('Mapa final'!$AB$49="Media",'Mapa final'!$AD$49="Menor"),CONCATENATE("R14C",'Mapa final'!$R$49),"")</f>
        <v/>
      </c>
      <c r="P106" s="164" t="str">
        <f>IF(AND('Mapa final'!$AB$47="Media",'Mapa final'!$AD$47="Moderado"),CONCATENATE("R14C",'Mapa final'!$R$47),"")</f>
        <v/>
      </c>
      <c r="Q106" s="193" t="str">
        <f>IF(AND('Mapa final'!$AB$48="Media",'Mapa final'!$AD$48="Moderado"),CONCATENATE("R14C",'Mapa final'!$R$48),"")</f>
        <v/>
      </c>
      <c r="R106" s="165" t="str">
        <f>IF(AND('Mapa final'!$AB$49="Media",'Mapa final'!$AD$49="Moderado"),CONCATENATE("R14C",'Mapa final'!$R$49),"")</f>
        <v/>
      </c>
      <c r="S106" s="83" t="str">
        <f>IF(AND('Mapa final'!$AB$47="Media",'Mapa final'!$AD$47="Mayor"),CONCATENATE("R14C",'Mapa final'!$R$47),"")</f>
        <v/>
      </c>
      <c r="T106" s="195" t="str">
        <f>IF(AND('Mapa final'!$AB$48="Media",'Mapa final'!$AD$48="Mayor"),CONCATENATE("R14C",'Mapa final'!$R$48),"")</f>
        <v/>
      </c>
      <c r="U106" s="84" t="str">
        <f>IF(AND('Mapa final'!$AB$49="Media",'Mapa final'!$AD$49="Mayor"),CONCATENATE("R14C",'Mapa final'!$R$49),"")</f>
        <v/>
      </c>
      <c r="V106" s="159" t="str">
        <f>IF(AND('Mapa final'!$AB$47="Media",'Mapa final'!$AD$47="Catastrófico"),CONCATENATE("R14C",'Mapa final'!$R$47),"")</f>
        <v/>
      </c>
      <c r="W106" s="194" t="str">
        <f>IF(AND('Mapa final'!$AB$48="Media",'Mapa final'!$AD$48="Catastrófico"),CONCATENATE("R14C",'Mapa final'!$R$48),"")</f>
        <v/>
      </c>
      <c r="X106" s="160" t="str">
        <f>IF(AND('Mapa final'!$AB$49="Media",'Mapa final'!$AD$49="Catastrófico"),CONCATENATE("R14C",'Mapa final'!$R$49),"")</f>
        <v/>
      </c>
      <c r="Y106" s="38"/>
      <c r="Z106" s="346"/>
      <c r="AA106" s="347"/>
      <c r="AB106" s="347"/>
      <c r="AC106" s="347"/>
      <c r="AD106" s="347"/>
      <c r="AE106" s="34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row>
    <row r="107" spans="1:61" ht="15" customHeight="1" x14ac:dyDescent="0.25">
      <c r="A107" s="38"/>
      <c r="B107" s="326"/>
      <c r="C107" s="327"/>
      <c r="D107" s="328"/>
      <c r="E107" s="310"/>
      <c r="F107" s="309"/>
      <c r="G107" s="309"/>
      <c r="H107" s="309"/>
      <c r="I107" s="309"/>
      <c r="J107" s="164" t="str">
        <f>IF(AND('Mapa final'!$AB$50="Media",'Mapa final'!$AD$50="Leve"),CONCATENATE("R15C",'Mapa final'!$R$50),"")</f>
        <v/>
      </c>
      <c r="K107" s="193" t="str">
        <f>IF(AND('Mapa final'!$AB$51="Media",'Mapa final'!$AD$51="Leve"),CONCATENATE("R15C",'Mapa final'!$R$51),"")</f>
        <v/>
      </c>
      <c r="L107" s="165" t="str">
        <f>IF(AND('Mapa final'!$AB$52="Media",'Mapa final'!$AD$52="Leve"),CONCATENATE("R15C",'Mapa final'!$R$52),"")</f>
        <v/>
      </c>
      <c r="M107" s="164" t="str">
        <f>IF(AND('Mapa final'!$AB$50="Media",'Mapa final'!$AD$50="Menor"),CONCATENATE("R15C",'Mapa final'!$R$50),"")</f>
        <v/>
      </c>
      <c r="N107" s="193" t="str">
        <f>IF(AND('Mapa final'!$AB$51="Media",'Mapa final'!$AD$51="Menor"),CONCATENATE("R15C",'Mapa final'!$R$51),"")</f>
        <v/>
      </c>
      <c r="O107" s="165" t="str">
        <f>IF(AND('Mapa final'!$AB$52="Media",'Mapa final'!$AD$52="Menor"),CONCATENATE("R15C",'Mapa final'!$R$52),"")</f>
        <v/>
      </c>
      <c r="P107" s="164" t="str">
        <f>IF(AND('Mapa final'!$AB$50="Media",'Mapa final'!$AD$50="Moderado"),CONCATENATE("R15C",'Mapa final'!$R$50),"")</f>
        <v/>
      </c>
      <c r="Q107" s="193" t="str">
        <f>IF(AND('Mapa final'!$AB$51="Media",'Mapa final'!$AD$51="Moderado"),CONCATENATE("R15C",'Mapa final'!$R$51),"")</f>
        <v/>
      </c>
      <c r="R107" s="165" t="str">
        <f>IF(AND('Mapa final'!$AB$52="Media",'Mapa final'!$AD$52="Moderado"),CONCATENATE("R15C",'Mapa final'!$R$52),"")</f>
        <v/>
      </c>
      <c r="S107" s="83" t="str">
        <f>IF(AND('Mapa final'!$AB$50="Media",'Mapa final'!$AD$50="Mayor"),CONCATENATE("R15C",'Mapa final'!$R$50),"")</f>
        <v/>
      </c>
      <c r="T107" s="195" t="str">
        <f>IF(AND('Mapa final'!$AB$51="Media",'Mapa final'!$AD$51="Mayor"),CONCATENATE("R15C",'Mapa final'!$R$51),"")</f>
        <v/>
      </c>
      <c r="U107" s="84" t="str">
        <f>IF(AND('Mapa final'!$AB$52="Media",'Mapa final'!$AD$52="Mayor"),CONCATENATE("R15C",'Mapa final'!$R$52),"")</f>
        <v/>
      </c>
      <c r="V107" s="159" t="str">
        <f>IF(AND('Mapa final'!$AB$50="Media",'Mapa final'!$AD$50="Catastrófico"),CONCATENATE("R15C",'Mapa final'!$R$50),"")</f>
        <v/>
      </c>
      <c r="W107" s="194" t="str">
        <f>IF(AND('Mapa final'!$AB$51="Media",'Mapa final'!$AD$51="Catastrófico"),CONCATENATE("R15C",'Mapa final'!$R$51),"")</f>
        <v/>
      </c>
      <c r="X107" s="160" t="str">
        <f>IF(AND('Mapa final'!$AB$52="Media",'Mapa final'!$AD$52="Catastrófico"),CONCATENATE("R15C",'Mapa final'!$R$52),"")</f>
        <v/>
      </c>
      <c r="Y107" s="38"/>
      <c r="Z107" s="346"/>
      <c r="AA107" s="347"/>
      <c r="AB107" s="347"/>
      <c r="AC107" s="347"/>
      <c r="AD107" s="347"/>
      <c r="AE107" s="34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row>
    <row r="108" spans="1:61" ht="15" customHeight="1" x14ac:dyDescent="0.25">
      <c r="A108" s="38"/>
      <c r="B108" s="326"/>
      <c r="C108" s="327"/>
      <c r="D108" s="328"/>
      <c r="E108" s="310"/>
      <c r="F108" s="309"/>
      <c r="G108" s="309"/>
      <c r="H108" s="309"/>
      <c r="I108" s="309"/>
      <c r="J108" s="164" t="str">
        <f>IF(AND('Mapa final'!$AB$53="Media",'Mapa final'!$AD$53="Leve"),CONCATENATE("R16C",'Mapa final'!$R$53),"")</f>
        <v/>
      </c>
      <c r="K108" s="193" t="str">
        <f>IF(AND('Mapa final'!$AB$54="Media",'Mapa final'!$AD$54="Leve"),CONCATENATE("R16C",'Mapa final'!$R$54),"")</f>
        <v/>
      </c>
      <c r="L108" s="165" t="str">
        <f>IF(AND('Mapa final'!$AB$55="Media",'Mapa final'!$AD$55="Leve"),CONCATENATE("R16C",'Mapa final'!$R$55),"")</f>
        <v/>
      </c>
      <c r="M108" s="164" t="str">
        <f>IF(AND('Mapa final'!$AB$53="Media",'Mapa final'!$AD$53="Menor"),CONCATENATE("R16C",'Mapa final'!$R$53),"")</f>
        <v/>
      </c>
      <c r="N108" s="193" t="str">
        <f>IF(AND('Mapa final'!$AB$54="Media",'Mapa final'!$AD$54="Menor"),CONCATENATE("R16C",'Mapa final'!$R$54),"")</f>
        <v/>
      </c>
      <c r="O108" s="165" t="str">
        <f>IF(AND('Mapa final'!$AB$55="Media",'Mapa final'!$AD$55="Menor"),CONCATENATE("R16C",'Mapa final'!$R$55),"")</f>
        <v/>
      </c>
      <c r="P108" s="164" t="str">
        <f>IF(AND('Mapa final'!$AB$53="Media",'Mapa final'!$AD$53="Moderado"),CONCATENATE("R16C",'Mapa final'!$R$53),"")</f>
        <v/>
      </c>
      <c r="Q108" s="193" t="str">
        <f>IF(AND('Mapa final'!$AB$54="Media",'Mapa final'!$AD$54="Moderado"),CONCATENATE("R16C",'Mapa final'!$R$54),"")</f>
        <v/>
      </c>
      <c r="R108" s="165" t="str">
        <f>IF(AND('Mapa final'!$AB$55="Media",'Mapa final'!$AD$55="Moderado"),CONCATENATE("R16C",'Mapa final'!$R$55),"")</f>
        <v/>
      </c>
      <c r="S108" s="83" t="str">
        <f>IF(AND('Mapa final'!$AB$53="Media",'Mapa final'!$AD$53="Mayor"),CONCATENATE("R16C",'Mapa final'!$R$53),"")</f>
        <v/>
      </c>
      <c r="T108" s="195" t="str">
        <f>IF(AND('Mapa final'!$AB$54="Media",'Mapa final'!$AD$54="Mayor"),CONCATENATE("R16C",'Mapa final'!$R$54),"")</f>
        <v/>
      </c>
      <c r="U108" s="84" t="str">
        <f>IF(AND('Mapa final'!$AB$55="Media",'Mapa final'!$AD$55="Mayor"),CONCATENATE("R16C",'Mapa final'!$R$55),"")</f>
        <v/>
      </c>
      <c r="V108" s="159" t="str">
        <f>IF(AND('Mapa final'!$AB$53="Media",'Mapa final'!$AD$53="Catastrófico"),CONCATENATE("R16C",'Mapa final'!$R$53),"")</f>
        <v/>
      </c>
      <c r="W108" s="194" t="str">
        <f>IF(AND('Mapa final'!$AB$54="Media",'Mapa final'!$AD$54="Catastrófico"),CONCATENATE("R16C",'Mapa final'!$R$54),"")</f>
        <v/>
      </c>
      <c r="X108" s="160" t="str">
        <f>IF(AND('Mapa final'!$AB$55="Media",'Mapa final'!$AD$55="Catastrófico"),CONCATENATE("R16C",'Mapa final'!$R$55),"")</f>
        <v/>
      </c>
      <c r="Y108" s="38"/>
      <c r="Z108" s="346"/>
      <c r="AA108" s="347"/>
      <c r="AB108" s="347"/>
      <c r="AC108" s="347"/>
      <c r="AD108" s="347"/>
      <c r="AE108" s="348"/>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row>
    <row r="109" spans="1:61" ht="15" customHeight="1" x14ac:dyDescent="0.25">
      <c r="A109" s="38"/>
      <c r="B109" s="326"/>
      <c r="C109" s="327"/>
      <c r="D109" s="328"/>
      <c r="E109" s="310"/>
      <c r="F109" s="309"/>
      <c r="G109" s="309"/>
      <c r="H109" s="309"/>
      <c r="I109" s="309"/>
      <c r="J109" s="164" t="str">
        <f>IF(AND('Mapa final'!$AB$56="Media",'Mapa final'!$AD$56="Leve"),CONCATENATE("R17C",'Mapa final'!$R$56),"")</f>
        <v/>
      </c>
      <c r="K109" s="193" t="str">
        <f>IF(AND('Mapa final'!$AB$57="Media",'Mapa final'!$AD$57="Leve"),CONCATENATE("R17C",'Mapa final'!$R$57),"")</f>
        <v/>
      </c>
      <c r="L109" s="165" t="str">
        <f>IF(AND('Mapa final'!$AB$58="Media",'Mapa final'!$AD$58="Leve"),CONCATENATE("R17C",'Mapa final'!$R$58),"")</f>
        <v/>
      </c>
      <c r="M109" s="164" t="str">
        <f>IF(AND('Mapa final'!$AB$56="Media",'Mapa final'!$AD$56="Menor"),CONCATENATE("R17C",'Mapa final'!$R$56),"")</f>
        <v/>
      </c>
      <c r="N109" s="193" t="str">
        <f>IF(AND('Mapa final'!$AB$57="Media",'Mapa final'!$AD$57="Menor"),CONCATENATE("R17C",'Mapa final'!$R$57),"")</f>
        <v/>
      </c>
      <c r="O109" s="165" t="str">
        <f>IF(AND('Mapa final'!$AB$58="Media",'Mapa final'!$AD$58="Menor"),CONCATENATE("R17C",'Mapa final'!$R$58),"")</f>
        <v/>
      </c>
      <c r="P109" s="164" t="str">
        <f>IF(AND('Mapa final'!$AB$56="Media",'Mapa final'!$AD$56="Moderado"),CONCATENATE("R17C",'Mapa final'!$R$56),"")</f>
        <v/>
      </c>
      <c r="Q109" s="193" t="str">
        <f>IF(AND('Mapa final'!$AB$57="Media",'Mapa final'!$AD$57="Moderado"),CONCATENATE("R17C",'Mapa final'!$R$57),"")</f>
        <v/>
      </c>
      <c r="R109" s="165" t="str">
        <f>IF(AND('Mapa final'!$AB$58="Media",'Mapa final'!$AD$58="Moderado"),CONCATENATE("R17C",'Mapa final'!$R$58),"")</f>
        <v/>
      </c>
      <c r="S109" s="83" t="str">
        <f>IF(AND('Mapa final'!$AB$56="Media",'Mapa final'!$AD$56="Mayor"),CONCATENATE("R17C",'Mapa final'!$R$56),"")</f>
        <v/>
      </c>
      <c r="T109" s="195" t="str">
        <f>IF(AND('Mapa final'!$AB$57="Media",'Mapa final'!$AD$57="Mayor"),CONCATENATE("R17C",'Mapa final'!$R$57),"")</f>
        <v/>
      </c>
      <c r="U109" s="84" t="str">
        <f>IF(AND('Mapa final'!$AB$58="Media",'Mapa final'!$AD$58="Mayor"),CONCATENATE("R17C",'Mapa final'!$R$58),"")</f>
        <v/>
      </c>
      <c r="V109" s="159" t="str">
        <f>IF(AND('Mapa final'!$AB$56="Media",'Mapa final'!$AD$56="Catastrófico"),CONCATENATE("R17C",'Mapa final'!$R$56),"")</f>
        <v/>
      </c>
      <c r="W109" s="194" t="str">
        <f>IF(AND('Mapa final'!$AB$57="Media",'Mapa final'!$AD$57="Catastrófico"),CONCATENATE("R17C",'Mapa final'!$R$57),"")</f>
        <v/>
      </c>
      <c r="X109" s="160" t="str">
        <f>IF(AND('Mapa final'!$AB$58="Media",'Mapa final'!$AD$58="Catastrófico"),CONCATENATE("R17C",'Mapa final'!$R$58),"")</f>
        <v/>
      </c>
      <c r="Y109" s="38"/>
      <c r="Z109" s="346"/>
      <c r="AA109" s="347"/>
      <c r="AB109" s="347"/>
      <c r="AC109" s="347"/>
      <c r="AD109" s="347"/>
      <c r="AE109" s="34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row>
    <row r="110" spans="1:61" ht="15" customHeight="1" x14ac:dyDescent="0.25">
      <c r="A110" s="38"/>
      <c r="B110" s="326"/>
      <c r="C110" s="327"/>
      <c r="D110" s="328"/>
      <c r="E110" s="310"/>
      <c r="F110" s="309"/>
      <c r="G110" s="309"/>
      <c r="H110" s="309"/>
      <c r="I110" s="309"/>
      <c r="J110" s="164" t="str">
        <f>IF(AND('Mapa final'!$AB$59="Media",'Mapa final'!$AD$59="Leve"),CONCATENATE("R18C",'Mapa final'!$R$59),"")</f>
        <v/>
      </c>
      <c r="K110" s="193" t="str">
        <f>IF(AND('Mapa final'!$AB$60="Media",'Mapa final'!$AD$60="Leve"),CONCATENATE("R18C",'Mapa final'!$R$60),"")</f>
        <v/>
      </c>
      <c r="L110" s="165" t="str">
        <f>IF(AND('Mapa final'!$AB$61="Media",'Mapa final'!$AD$61="Leve"),CONCATENATE("R18C",'Mapa final'!$R$61),"")</f>
        <v/>
      </c>
      <c r="M110" s="164" t="str">
        <f>IF(AND('Mapa final'!$AB$59="Media",'Mapa final'!$AD$59="Menor"),CONCATENATE("R18C",'Mapa final'!$R$59),"")</f>
        <v/>
      </c>
      <c r="N110" s="193" t="str">
        <f>IF(AND('Mapa final'!$AB$60="Media",'Mapa final'!$AD$60="Menor"),CONCATENATE("R18C",'Mapa final'!$R$60),"")</f>
        <v/>
      </c>
      <c r="O110" s="165" t="str">
        <f>IF(AND('Mapa final'!$AB$61="Media",'Mapa final'!$AD$61="Menor"),CONCATENATE("R18C",'Mapa final'!$R$61),"")</f>
        <v/>
      </c>
      <c r="P110" s="164" t="str">
        <f>IF(AND('Mapa final'!$AB$59="Media",'Mapa final'!$AD$59="Moderado"),CONCATENATE("R18C",'Mapa final'!$R$59),"")</f>
        <v/>
      </c>
      <c r="Q110" s="193" t="str">
        <f>IF(AND('Mapa final'!$AB$60="Media",'Mapa final'!$AD$60="Moderado"),CONCATENATE("R18C",'Mapa final'!$R$60),"")</f>
        <v/>
      </c>
      <c r="R110" s="165" t="str">
        <f>IF(AND('Mapa final'!$AB$61="Media",'Mapa final'!$AD$61="Moderado"),CONCATENATE("R18C",'Mapa final'!$R$61),"")</f>
        <v/>
      </c>
      <c r="S110" s="83" t="str">
        <f>IF(AND('Mapa final'!$AB$59="Media",'Mapa final'!$AD$59="Mayor"),CONCATENATE("R18C",'Mapa final'!$R$59),"")</f>
        <v/>
      </c>
      <c r="T110" s="195" t="str">
        <f>IF(AND('Mapa final'!$AB$60="Media",'Mapa final'!$AD$60="Mayor"),CONCATENATE("R18C",'Mapa final'!$R$60),"")</f>
        <v/>
      </c>
      <c r="U110" s="84" t="str">
        <f>IF(AND('Mapa final'!$AB$61="Media",'Mapa final'!$AD$61="Mayor"),CONCATENATE("R18C",'Mapa final'!$R$61),"")</f>
        <v/>
      </c>
      <c r="V110" s="159" t="str">
        <f>IF(AND('Mapa final'!$AB$59="Media",'Mapa final'!$AD$59="Catastrófico"),CONCATENATE("R18C",'Mapa final'!$R$59),"")</f>
        <v/>
      </c>
      <c r="W110" s="194" t="str">
        <f>IF(AND('Mapa final'!$AB$60="Media",'Mapa final'!$AD$60="Catastrófico"),CONCATENATE("R18C",'Mapa final'!$R$60),"")</f>
        <v/>
      </c>
      <c r="X110" s="160" t="str">
        <f>IF(AND('Mapa final'!$AB$61="Media",'Mapa final'!$AD$61="Catastrófico"),CONCATENATE("R18C",'Mapa final'!$R$61),"")</f>
        <v/>
      </c>
      <c r="Y110" s="38"/>
      <c r="Z110" s="346"/>
      <c r="AA110" s="347"/>
      <c r="AB110" s="347"/>
      <c r="AC110" s="347"/>
      <c r="AD110" s="347"/>
      <c r="AE110" s="34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row>
    <row r="111" spans="1:61" ht="15" customHeight="1" x14ac:dyDescent="0.25">
      <c r="A111" s="38"/>
      <c r="B111" s="326"/>
      <c r="C111" s="327"/>
      <c r="D111" s="328"/>
      <c r="E111" s="310"/>
      <c r="F111" s="309"/>
      <c r="G111" s="309"/>
      <c r="H111" s="309"/>
      <c r="I111" s="309"/>
      <c r="J111" s="164" t="str">
        <f>IF(AND('Mapa final'!$AB$62="Media",'Mapa final'!$AD$62="Leve"),CONCATENATE("R19C",'Mapa final'!$R$62),"")</f>
        <v/>
      </c>
      <c r="K111" s="193" t="str">
        <f>IF(AND('Mapa final'!$AB$63="Media",'Mapa final'!$AD$63="Leve"),CONCATENATE("R19C",'Mapa final'!$R$63),"")</f>
        <v/>
      </c>
      <c r="L111" s="165" t="str">
        <f>IF(AND('Mapa final'!$AB$64="Media",'Mapa final'!$AD$64="Leve"),CONCATENATE("R19C",'Mapa final'!$R$64),"")</f>
        <v/>
      </c>
      <c r="M111" s="164" t="str">
        <f>IF(AND('Mapa final'!$AB$62="Media",'Mapa final'!$AD$62="Menor"),CONCATENATE("R19C",'Mapa final'!$R$62),"")</f>
        <v/>
      </c>
      <c r="N111" s="193" t="str">
        <f>IF(AND('Mapa final'!$AB$63="Media",'Mapa final'!$AD$63="Menor"),CONCATENATE("R19C",'Mapa final'!$R$63),"")</f>
        <v/>
      </c>
      <c r="O111" s="165" t="str">
        <f>IF(AND('Mapa final'!$AB$64="Media",'Mapa final'!$AD$64="Menor"),CONCATENATE("R19C",'Mapa final'!$R$64),"")</f>
        <v/>
      </c>
      <c r="P111" s="164" t="str">
        <f>IF(AND('Mapa final'!$AB$62="Media",'Mapa final'!$AD$62="Moderado"),CONCATENATE("R19C",'Mapa final'!$R$62),"")</f>
        <v/>
      </c>
      <c r="Q111" s="193" t="str">
        <f>IF(AND('Mapa final'!$AB$63="Media",'Mapa final'!$AD$63="Moderado"),CONCATENATE("R19C",'Mapa final'!$R$63),"")</f>
        <v/>
      </c>
      <c r="R111" s="165" t="str">
        <f>IF(AND('Mapa final'!$AB$64="Media",'Mapa final'!$AD$64="Moderado"),CONCATENATE("R19C",'Mapa final'!$R$64),"")</f>
        <v/>
      </c>
      <c r="S111" s="83" t="str">
        <f>IF(AND('Mapa final'!$AB$62="Media",'Mapa final'!$AD$62="Mayor"),CONCATENATE("R19C",'Mapa final'!$R$62),"")</f>
        <v/>
      </c>
      <c r="T111" s="195" t="str">
        <f>IF(AND('Mapa final'!$AB$63="Media",'Mapa final'!$AD$63="Mayor"),CONCATENATE("R19C",'Mapa final'!$R$63),"")</f>
        <v/>
      </c>
      <c r="U111" s="84" t="str">
        <f>IF(AND('Mapa final'!$AB$64="Media",'Mapa final'!$AD$64="Mayor"),CONCATENATE("R19C",'Mapa final'!$R$64),"")</f>
        <v/>
      </c>
      <c r="V111" s="159" t="str">
        <f>IF(AND('Mapa final'!$AB$62="Media",'Mapa final'!$AD$62="Catastrófico"),CONCATENATE("R19C",'Mapa final'!$R$62),"")</f>
        <v/>
      </c>
      <c r="W111" s="194" t="str">
        <f>IF(AND('Mapa final'!$AB$63="Media",'Mapa final'!$AD$63="Catastrófico"),CONCATENATE("R19C",'Mapa final'!$R$63),"")</f>
        <v/>
      </c>
      <c r="X111" s="160" t="str">
        <f>IF(AND('Mapa final'!$AB$64="Media",'Mapa final'!$AD$64="Catastrófico"),CONCATENATE("R19C",'Mapa final'!$R$64),"")</f>
        <v/>
      </c>
      <c r="Y111" s="38"/>
      <c r="Z111" s="346"/>
      <c r="AA111" s="347"/>
      <c r="AB111" s="347"/>
      <c r="AC111" s="347"/>
      <c r="AD111" s="347"/>
      <c r="AE111" s="34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row>
    <row r="112" spans="1:61" ht="15" customHeight="1" x14ac:dyDescent="0.25">
      <c r="A112" s="38"/>
      <c r="B112" s="326"/>
      <c r="C112" s="327"/>
      <c r="D112" s="328"/>
      <c r="E112" s="310"/>
      <c r="F112" s="309"/>
      <c r="G112" s="309"/>
      <c r="H112" s="309"/>
      <c r="I112" s="309"/>
      <c r="J112" s="164" t="str">
        <f>IF(AND('Mapa final'!$AB$65="Media",'Mapa final'!$AD$65="Leve"),CONCATENATE("R20C",'Mapa final'!$R$65),"")</f>
        <v/>
      </c>
      <c r="K112" s="193" t="str">
        <f>IF(AND('Mapa final'!$AB$66="Media",'Mapa final'!$AD$66="Leve"),CONCATENATE("R20C",'Mapa final'!$R$66),"")</f>
        <v/>
      </c>
      <c r="L112" s="165" t="str">
        <f>IF(AND('Mapa final'!$AB$67="Media",'Mapa final'!$AD$67="Leve"),CONCATENATE("R20C",'Mapa final'!$R$67),"")</f>
        <v/>
      </c>
      <c r="M112" s="164" t="str">
        <f>IF(AND('Mapa final'!$AB$65="Media",'Mapa final'!$AD$65="Menor"),CONCATENATE("R20C",'Mapa final'!$R$65),"")</f>
        <v/>
      </c>
      <c r="N112" s="193" t="str">
        <f>IF(AND('Mapa final'!$AB$66="Media",'Mapa final'!$AD$66="Menor"),CONCATENATE("R20C",'Mapa final'!$R$66),"")</f>
        <v/>
      </c>
      <c r="O112" s="165" t="str">
        <f>IF(AND('Mapa final'!$AB$67="Media",'Mapa final'!$AD$67="Menor"),CONCATENATE("R20C",'Mapa final'!$R$67),"")</f>
        <v/>
      </c>
      <c r="P112" s="164" t="str">
        <f>IF(AND('Mapa final'!$AB$65="Media",'Mapa final'!$AD$65="Moderado"),CONCATENATE("R20C",'Mapa final'!$R$65),"")</f>
        <v>R20C1</v>
      </c>
      <c r="Q112" s="193" t="str">
        <f>IF(AND('Mapa final'!$AB$66="Media",'Mapa final'!$AD$66="Moderado"),CONCATENATE("R20C",'Mapa final'!$R$66),"")</f>
        <v/>
      </c>
      <c r="R112" s="165" t="str">
        <f>IF(AND('Mapa final'!$AB$67="Media",'Mapa final'!$AD$67="Moderado"),CONCATENATE("R20C",'Mapa final'!$R$67),"")</f>
        <v/>
      </c>
      <c r="S112" s="83" t="str">
        <f>IF(AND('Mapa final'!$AB$65="Media",'Mapa final'!$AD$65="Mayor"),CONCATENATE("R20C",'Mapa final'!$R$65),"")</f>
        <v/>
      </c>
      <c r="T112" s="195" t="str">
        <f>IF(AND('Mapa final'!$AB$66="Media",'Mapa final'!$AD$66="Mayor"),CONCATENATE("R20C",'Mapa final'!$R$66),"")</f>
        <v/>
      </c>
      <c r="U112" s="84" t="str">
        <f>IF(AND('Mapa final'!$AB$67="Media",'Mapa final'!$AD$67="Mayor"),CONCATENATE("R20C",'Mapa final'!$R$67),"")</f>
        <v/>
      </c>
      <c r="V112" s="159" t="str">
        <f>IF(AND('Mapa final'!$AB$65="Media",'Mapa final'!$AD$65="Catastrófico"),CONCATENATE("R20C",'Mapa final'!$R$65),"")</f>
        <v/>
      </c>
      <c r="W112" s="194" t="str">
        <f>IF(AND('Mapa final'!$AB$66="Media",'Mapa final'!$AD$66="Catastrófico"),CONCATENATE("R20C",'Mapa final'!$R$66),"")</f>
        <v/>
      </c>
      <c r="X112" s="160" t="str">
        <f>IF(AND('Mapa final'!$AB$67="Media",'Mapa final'!$AD$67="Catastrófico"),CONCATENATE("R20C",'Mapa final'!$R$67),"")</f>
        <v/>
      </c>
      <c r="Y112" s="38"/>
      <c r="Z112" s="346"/>
      <c r="AA112" s="347"/>
      <c r="AB112" s="347"/>
      <c r="AC112" s="347"/>
      <c r="AD112" s="347"/>
      <c r="AE112" s="34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38"/>
    </row>
    <row r="113" spans="1:61" ht="15" customHeight="1" x14ac:dyDescent="0.25">
      <c r="A113" s="38"/>
      <c r="B113" s="326"/>
      <c r="C113" s="327"/>
      <c r="D113" s="328"/>
      <c r="E113" s="310"/>
      <c r="F113" s="309"/>
      <c r="G113" s="309"/>
      <c r="H113" s="309"/>
      <c r="I113" s="309"/>
      <c r="J113" s="164" t="str">
        <f>IF(AND('Mapa final'!$AB$68="Media",'Mapa final'!$AD$68="Leve"),CONCATENATE("R21C",'Mapa final'!$R$68),"")</f>
        <v/>
      </c>
      <c r="K113" s="193" t="str">
        <f>IF(AND('Mapa final'!$AB$69="Media",'Mapa final'!$AD$69="Leve"),CONCATENATE("R21C",'Mapa final'!$R$69),"")</f>
        <v/>
      </c>
      <c r="L113" s="165" t="str">
        <f>IF(AND('Mapa final'!$AB$70="Media",'Mapa final'!$AD$70="Leve"),CONCATENATE("R21C",'Mapa final'!$R$70),"")</f>
        <v/>
      </c>
      <c r="M113" s="164" t="str">
        <f>IF(AND('Mapa final'!$AB$68="Media",'Mapa final'!$AD$68="Menor"),CONCATENATE("R21C",'Mapa final'!$R$68),"")</f>
        <v/>
      </c>
      <c r="N113" s="193" t="str">
        <f>IF(AND('Mapa final'!$AB$69="Media",'Mapa final'!$AD$69="Menor"),CONCATENATE("R21C",'Mapa final'!$R$69),"")</f>
        <v/>
      </c>
      <c r="O113" s="165" t="str">
        <f>IF(AND('Mapa final'!$AB$70="Media",'Mapa final'!$AD$70="Menor"),CONCATENATE("R21C",'Mapa final'!$R$70),"")</f>
        <v/>
      </c>
      <c r="P113" s="164" t="str">
        <f>IF(AND('Mapa final'!$AB$68="Media",'Mapa final'!$AD$68="Moderado"),CONCATENATE("R21C",'Mapa final'!$R$68),"")</f>
        <v/>
      </c>
      <c r="Q113" s="193" t="str">
        <f>IF(AND('Mapa final'!$AB$69="Media",'Mapa final'!$AD$69="Moderado"),CONCATENATE("R21C",'Mapa final'!$R$69),"")</f>
        <v/>
      </c>
      <c r="R113" s="165" t="str">
        <f>IF(AND('Mapa final'!$AB$70="Media",'Mapa final'!$AD$70="Moderado"),CONCATENATE("R21C",'Mapa final'!$R$70),"")</f>
        <v/>
      </c>
      <c r="S113" s="83" t="str">
        <f>IF(AND('Mapa final'!$AB$68="Media",'Mapa final'!$AD$68="Mayor"),CONCATENATE("R21C",'Mapa final'!$R$68),"")</f>
        <v/>
      </c>
      <c r="T113" s="195" t="str">
        <f>IF(AND('Mapa final'!$AB$69="Media",'Mapa final'!$AD$69="Mayor"),CONCATENATE("R21C",'Mapa final'!$R$69),"")</f>
        <v/>
      </c>
      <c r="U113" s="84" t="str">
        <f>IF(AND('Mapa final'!$AB$70="Media",'Mapa final'!$AD$70="Mayor"),CONCATENATE("R21C",'Mapa final'!$R$70),"")</f>
        <v/>
      </c>
      <c r="V113" s="159" t="str">
        <f>IF(AND('Mapa final'!$AB$68="Media",'Mapa final'!$AD$68="Catastrófico"),CONCATENATE("R21C",'Mapa final'!$R$68),"")</f>
        <v/>
      </c>
      <c r="W113" s="194" t="str">
        <f>IF(AND('Mapa final'!$AB$69="Media",'Mapa final'!$AD$69="Catastrófico"),CONCATENATE("R21C",'Mapa final'!$R$69),"")</f>
        <v/>
      </c>
      <c r="X113" s="160" t="str">
        <f>IF(AND('Mapa final'!$AB$70="Media",'Mapa final'!$AD$70="Catastrófico"),CONCATENATE("R21C",'Mapa final'!$R$70),"")</f>
        <v/>
      </c>
      <c r="Y113" s="38"/>
      <c r="Z113" s="346"/>
      <c r="AA113" s="347"/>
      <c r="AB113" s="347"/>
      <c r="AC113" s="347"/>
      <c r="AD113" s="347"/>
      <c r="AE113" s="34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row>
    <row r="114" spans="1:61" ht="15" customHeight="1" x14ac:dyDescent="0.25">
      <c r="A114" s="38"/>
      <c r="B114" s="326"/>
      <c r="C114" s="327"/>
      <c r="D114" s="328"/>
      <c r="E114" s="310"/>
      <c r="F114" s="309"/>
      <c r="G114" s="309"/>
      <c r="H114" s="309"/>
      <c r="I114" s="309"/>
      <c r="J114" s="164" t="str">
        <f>IF(AND('Mapa final'!$AB$71="Media",'Mapa final'!$AD$71="Leve"),CONCATENATE("R22C",'Mapa final'!$R$71),"")</f>
        <v/>
      </c>
      <c r="K114" s="193" t="str">
        <f>IF(AND('Mapa final'!$AB$72="Media",'Mapa final'!$AD$72="Leve"),CONCATENATE("R22C",'Mapa final'!$R$72),"")</f>
        <v/>
      </c>
      <c r="L114" s="165" t="str">
        <f>IF(AND('Mapa final'!$AB$73="Media",'Mapa final'!$AD$73="Leve"),CONCATENATE("R22C",'Mapa final'!$R$73),"")</f>
        <v/>
      </c>
      <c r="M114" s="164" t="str">
        <f>IF(AND('Mapa final'!$AB$71="Media",'Mapa final'!$AD$71="Menor"),CONCATENATE("R22C",'Mapa final'!$R$71),"")</f>
        <v/>
      </c>
      <c r="N114" s="193" t="str">
        <f>IF(AND('Mapa final'!$AB$72="Media",'Mapa final'!$AD$72="Menor"),CONCATENATE("R22C",'Mapa final'!$R$72),"")</f>
        <v/>
      </c>
      <c r="O114" s="165" t="str">
        <f>IF(AND('Mapa final'!$AB$73="Media",'Mapa final'!$AD$73="Menor"),CONCATENATE("R22C",'Mapa final'!$R$73),"")</f>
        <v/>
      </c>
      <c r="P114" s="164" t="str">
        <f>IF(AND('Mapa final'!$AB$71="Media",'Mapa final'!$AD$71="Moderado"),CONCATENATE("R22C",'Mapa final'!$R$71),"")</f>
        <v/>
      </c>
      <c r="Q114" s="193" t="str">
        <f>IF(AND('Mapa final'!$AB$72="Media",'Mapa final'!$AD$72="Moderado"),CONCATENATE("R22C",'Mapa final'!$R$72),"")</f>
        <v/>
      </c>
      <c r="R114" s="165" t="str">
        <f>IF(AND('Mapa final'!$AB$73="Media",'Mapa final'!$AD$73="Moderado"),CONCATENATE("R22C",'Mapa final'!$R$73),"")</f>
        <v/>
      </c>
      <c r="S114" s="83" t="str">
        <f>IF(AND('Mapa final'!$AB$71="Media",'Mapa final'!$AD$71="Mayor"),CONCATENATE("R22C",'Mapa final'!$R$71),"")</f>
        <v/>
      </c>
      <c r="T114" s="195" t="str">
        <f>IF(AND('Mapa final'!$AB$72="Media",'Mapa final'!$AD$72="Mayor"),CONCATENATE("R22C",'Mapa final'!$R$72),"")</f>
        <v/>
      </c>
      <c r="U114" s="84" t="str">
        <f>IF(AND('Mapa final'!$AB$73="Media",'Mapa final'!$AD$73="Mayor"),CONCATENATE("R22C",'Mapa final'!$R$73),"")</f>
        <v/>
      </c>
      <c r="V114" s="159" t="str">
        <f>IF(AND('Mapa final'!$AB$71="Media",'Mapa final'!$AD$71="Catastrófico"),CONCATENATE("R22C",'Mapa final'!$R$71),"")</f>
        <v/>
      </c>
      <c r="W114" s="194" t="str">
        <f>IF(AND('Mapa final'!$AB$72="Media",'Mapa final'!$AD$72="Catastrófico"),CONCATENATE("R22C",'Mapa final'!$R$72),"")</f>
        <v/>
      </c>
      <c r="X114" s="160" t="str">
        <f>IF(AND('Mapa final'!$AB$73="Media",'Mapa final'!$AD$73="Catastrófico"),CONCATENATE("R22C",'Mapa final'!$R$73),"")</f>
        <v/>
      </c>
      <c r="Y114" s="38"/>
      <c r="Z114" s="346"/>
      <c r="AA114" s="347"/>
      <c r="AB114" s="347"/>
      <c r="AC114" s="347"/>
      <c r="AD114" s="347"/>
      <c r="AE114" s="34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row>
    <row r="115" spans="1:61" ht="15" customHeight="1" x14ac:dyDescent="0.25">
      <c r="A115" s="38"/>
      <c r="B115" s="326"/>
      <c r="C115" s="327"/>
      <c r="D115" s="328"/>
      <c r="E115" s="310"/>
      <c r="F115" s="309"/>
      <c r="G115" s="309"/>
      <c r="H115" s="309"/>
      <c r="I115" s="309"/>
      <c r="J115" s="164" t="str">
        <f>IF(AND('Mapa final'!$AB$74="Media",'Mapa final'!$AD$74="Leve"),CONCATENATE("R23C",'Mapa final'!$R$74),"")</f>
        <v/>
      </c>
      <c r="K115" s="193" t="str">
        <f>IF(AND('Mapa final'!$AB$75="Media",'Mapa final'!$AD$75="Leve"),CONCATENATE("R23C",'Mapa final'!$R$75),"")</f>
        <v/>
      </c>
      <c r="L115" s="165" t="str">
        <f>IF(AND('Mapa final'!$AB$76="Media",'Mapa final'!$AD$76="Leve"),CONCATENATE("R23C",'Mapa final'!$R$76),"")</f>
        <v/>
      </c>
      <c r="M115" s="164" t="str">
        <f>IF(AND('Mapa final'!$AB$74="Media",'Mapa final'!$AD$74="Menor"),CONCATENATE("R23C",'Mapa final'!$R$74),"")</f>
        <v/>
      </c>
      <c r="N115" s="193" t="str">
        <f>IF(AND('Mapa final'!$AB$75="Media",'Mapa final'!$AD$75="Menor"),CONCATENATE("R23C",'Mapa final'!$R$75),"")</f>
        <v/>
      </c>
      <c r="O115" s="165" t="str">
        <f>IF(AND('Mapa final'!$AB$76="Media",'Mapa final'!$AD$76="Menor"),CONCATENATE("R23C",'Mapa final'!$R$76),"")</f>
        <v/>
      </c>
      <c r="P115" s="164" t="str">
        <f>IF(AND('Mapa final'!$AB$74="Media",'Mapa final'!$AD$74="Moderado"),CONCATENATE("R23C",'Mapa final'!$R$74),"")</f>
        <v/>
      </c>
      <c r="Q115" s="193" t="str">
        <f>IF(AND('Mapa final'!$AB$75="Media",'Mapa final'!$AD$75="Moderado"),CONCATENATE("R23C",'Mapa final'!$R$75),"")</f>
        <v/>
      </c>
      <c r="R115" s="165" t="str">
        <f>IF(AND('Mapa final'!$AB$76="Media",'Mapa final'!$AD$76="Moderado"),CONCATENATE("R23C",'Mapa final'!$R$76),"")</f>
        <v/>
      </c>
      <c r="S115" s="83" t="str">
        <f>IF(AND('Mapa final'!$AB$74="Media",'Mapa final'!$AD$74="Mayor"),CONCATENATE("R23C",'Mapa final'!$R$74),"")</f>
        <v/>
      </c>
      <c r="T115" s="195" t="str">
        <f>IF(AND('Mapa final'!$AB$75="Media",'Mapa final'!$AD$75="Mayor"),CONCATENATE("R23C",'Mapa final'!$R$75),"")</f>
        <v/>
      </c>
      <c r="U115" s="84" t="str">
        <f>IF(AND('Mapa final'!$AB$76="Media",'Mapa final'!$AD$76="Mayor"),CONCATENATE("R23C",'Mapa final'!$R$76),"")</f>
        <v/>
      </c>
      <c r="V115" s="159" t="str">
        <f>IF(AND('Mapa final'!$AB$74="Media",'Mapa final'!$AD$74="Catastrófico"),CONCATENATE("R23C",'Mapa final'!$R$74),"")</f>
        <v/>
      </c>
      <c r="W115" s="194" t="str">
        <f>IF(AND('Mapa final'!$AB$75="Media",'Mapa final'!$AD$75="Catastrófico"),CONCATENATE("R23C",'Mapa final'!$R$75),"")</f>
        <v/>
      </c>
      <c r="X115" s="160" t="str">
        <f>IF(AND('Mapa final'!$AB$76="Media",'Mapa final'!$AD$76="Catastrófico"),CONCATENATE("R23C",'Mapa final'!$R$76),"")</f>
        <v/>
      </c>
      <c r="Y115" s="38"/>
      <c r="Z115" s="346"/>
      <c r="AA115" s="347"/>
      <c r="AB115" s="347"/>
      <c r="AC115" s="347"/>
      <c r="AD115" s="347"/>
      <c r="AE115" s="34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row>
    <row r="116" spans="1:61" ht="15" customHeight="1" x14ac:dyDescent="0.25">
      <c r="A116" s="38"/>
      <c r="B116" s="326"/>
      <c r="C116" s="327"/>
      <c r="D116" s="328"/>
      <c r="E116" s="310"/>
      <c r="F116" s="309"/>
      <c r="G116" s="309"/>
      <c r="H116" s="309"/>
      <c r="I116" s="309"/>
      <c r="J116" s="164" t="str">
        <f>IF(AND('Mapa final'!$AB$77="Media",'Mapa final'!$AD$77="Leve"),CONCATENATE("R24C",'Mapa final'!$R$77),"")</f>
        <v/>
      </c>
      <c r="K116" s="193" t="str">
        <f>IF(AND('Mapa final'!$AB$78="Media",'Mapa final'!$AD$78="Leve"),CONCATENATE("R24C",'Mapa final'!$R$78),"")</f>
        <v/>
      </c>
      <c r="L116" s="165" t="str">
        <f>IF(AND('Mapa final'!$AB$79="Media",'Mapa final'!$AD$79="Leve"),CONCATENATE("R24C",'Mapa final'!$R$79),"")</f>
        <v/>
      </c>
      <c r="M116" s="164" t="str">
        <f>IF(AND('Mapa final'!$AB$77="Media",'Mapa final'!$AD$77="Menor"),CONCATENATE("R24C",'Mapa final'!$R$77),"")</f>
        <v/>
      </c>
      <c r="N116" s="193" t="str">
        <f>IF(AND('Mapa final'!$AB$78="Media",'Mapa final'!$AD$78="Menor"),CONCATENATE("R24C",'Mapa final'!$R$78),"")</f>
        <v/>
      </c>
      <c r="O116" s="165" t="str">
        <f>IF(AND('Mapa final'!$AB$79="Media",'Mapa final'!$AD$79="Menor"),CONCATENATE("R24C",'Mapa final'!$R$79),"")</f>
        <v/>
      </c>
      <c r="P116" s="164" t="str">
        <f>IF(AND('Mapa final'!$AB$77="Media",'Mapa final'!$AD$77="Moderado"),CONCATENATE("R24C",'Mapa final'!$R$77),"")</f>
        <v>R24C1</v>
      </c>
      <c r="Q116" s="193" t="str">
        <f>IF(AND('Mapa final'!$AB$78="Media",'Mapa final'!$AD$78="Moderado"),CONCATENATE("R24C",'Mapa final'!$R$78),"")</f>
        <v/>
      </c>
      <c r="R116" s="165" t="str">
        <f>IF(AND('Mapa final'!$AB$79="Media",'Mapa final'!$AD$79="Moderado"),CONCATENATE("R24C",'Mapa final'!$R$79),"")</f>
        <v/>
      </c>
      <c r="S116" s="83" t="str">
        <f>IF(AND('Mapa final'!$AB$77="Media",'Mapa final'!$AD$77="Mayor"),CONCATENATE("R24C",'Mapa final'!$R$77),"")</f>
        <v/>
      </c>
      <c r="T116" s="195" t="str">
        <f>IF(AND('Mapa final'!$AB$78="Media",'Mapa final'!$AD$78="Mayor"),CONCATENATE("R24C",'Mapa final'!$R$78),"")</f>
        <v/>
      </c>
      <c r="U116" s="84" t="str">
        <f>IF(AND('Mapa final'!$AB$79="Media",'Mapa final'!$AD$79="Mayor"),CONCATENATE("R24C",'Mapa final'!$R$79),"")</f>
        <v/>
      </c>
      <c r="V116" s="159" t="str">
        <f>IF(AND('Mapa final'!$AB$77="Media",'Mapa final'!$AD$77="Catastrófico"),CONCATENATE("R24C",'Mapa final'!$R$77),"")</f>
        <v/>
      </c>
      <c r="W116" s="194" t="str">
        <f>IF(AND('Mapa final'!$AB$78="Media",'Mapa final'!$AD$78="Catastrófico"),CONCATENATE("R24C",'Mapa final'!$R$78),"")</f>
        <v/>
      </c>
      <c r="X116" s="160" t="str">
        <f>IF(AND('Mapa final'!$AB$79="Media",'Mapa final'!$AD$79="Catastrófico"),CONCATENATE("R24C",'Mapa final'!$R$79),"")</f>
        <v/>
      </c>
      <c r="Y116" s="38"/>
      <c r="Z116" s="346"/>
      <c r="AA116" s="347"/>
      <c r="AB116" s="347"/>
      <c r="AC116" s="347"/>
      <c r="AD116" s="347"/>
      <c r="AE116" s="348"/>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c r="BI116" s="38"/>
    </row>
    <row r="117" spans="1:61" ht="15" customHeight="1" x14ac:dyDescent="0.25">
      <c r="A117" s="38"/>
      <c r="B117" s="326"/>
      <c r="C117" s="327"/>
      <c r="D117" s="328"/>
      <c r="E117" s="310"/>
      <c r="F117" s="309"/>
      <c r="G117" s="309"/>
      <c r="H117" s="309"/>
      <c r="I117" s="309"/>
      <c r="J117" s="164" t="str">
        <f>IF(AND('Mapa final'!$AB$80="Media",'Mapa final'!$AD$80="Leve"),CONCATENATE("R25C",'Mapa final'!$R$80),"")</f>
        <v/>
      </c>
      <c r="K117" s="193" t="str">
        <f>IF(AND('Mapa final'!$AB$81="Media",'Mapa final'!$AD$81="Leve"),CONCATENATE("R25C",'Mapa final'!$R$81),"")</f>
        <v/>
      </c>
      <c r="L117" s="165" t="str">
        <f>IF(AND('Mapa final'!$AB$82="Media",'Mapa final'!$AD$82="Leve"),CONCATENATE("R25C",'Mapa final'!$R$82),"")</f>
        <v/>
      </c>
      <c r="M117" s="164" t="str">
        <f>IF(AND('Mapa final'!$AB$80="Media",'Mapa final'!$AD$80="Menor"),CONCATENATE("R25C",'Mapa final'!$R$80),"")</f>
        <v/>
      </c>
      <c r="N117" s="193" t="str">
        <f>IF(AND('Mapa final'!$AB$81="Media",'Mapa final'!$AD$81="Menor"),CONCATENATE("R25C",'Mapa final'!$R$81),"")</f>
        <v/>
      </c>
      <c r="O117" s="165" t="str">
        <f>IF(AND('Mapa final'!$AB$82="Media",'Mapa final'!$AD$82="Menor"),CONCATENATE("R25C",'Mapa final'!$R$82),"")</f>
        <v/>
      </c>
      <c r="P117" s="164" t="str">
        <f>IF(AND('Mapa final'!$AB$80="Media",'Mapa final'!$AD$80="Moderado"),CONCATENATE("R25C",'Mapa final'!$R$80),"")</f>
        <v/>
      </c>
      <c r="Q117" s="193" t="str">
        <f>IF(AND('Mapa final'!$AB$81="Media",'Mapa final'!$AD$81="Moderado"),CONCATENATE("R25C",'Mapa final'!$R$81),"")</f>
        <v/>
      </c>
      <c r="R117" s="165" t="str">
        <f>IF(AND('Mapa final'!$AB$82="Media",'Mapa final'!$AD$82="Moderado"),CONCATENATE("R25C",'Mapa final'!$R$82),"")</f>
        <v/>
      </c>
      <c r="S117" s="83" t="str">
        <f>IF(AND('Mapa final'!$AB$80="Media",'Mapa final'!$AD$80="Mayor"),CONCATENATE("R25C",'Mapa final'!$R$80),"")</f>
        <v/>
      </c>
      <c r="T117" s="195" t="str">
        <f>IF(AND('Mapa final'!$AB$81="Media",'Mapa final'!$AD$81="Mayor"),CONCATENATE("R25C",'Mapa final'!$R$81),"")</f>
        <v/>
      </c>
      <c r="U117" s="84" t="str">
        <f>IF(AND('Mapa final'!$AB$82="Media",'Mapa final'!$AD$82="Mayor"),CONCATENATE("R25C",'Mapa final'!$R$82),"")</f>
        <v/>
      </c>
      <c r="V117" s="159" t="str">
        <f>IF(AND('Mapa final'!$AB$80="Media",'Mapa final'!$AD$80="Catastrófico"),CONCATENATE("R25C",'Mapa final'!$R$80),"")</f>
        <v/>
      </c>
      <c r="W117" s="194" t="str">
        <f>IF(AND('Mapa final'!$AB$81="Media",'Mapa final'!$AD$81="Catastrófico"),CONCATENATE("R25C",'Mapa final'!$R$81),"")</f>
        <v/>
      </c>
      <c r="X117" s="160" t="str">
        <f>IF(AND('Mapa final'!$AB$82="Media",'Mapa final'!$AD$82="Catastrófico"),CONCATENATE("R25C",'Mapa final'!$R$82),"")</f>
        <v/>
      </c>
      <c r="Y117" s="38"/>
      <c r="Z117" s="346"/>
      <c r="AA117" s="347"/>
      <c r="AB117" s="347"/>
      <c r="AC117" s="347"/>
      <c r="AD117" s="347"/>
      <c r="AE117" s="348"/>
      <c r="AF117" s="3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38"/>
      <c r="BG117" s="38"/>
      <c r="BH117" s="38"/>
      <c r="BI117" s="38"/>
    </row>
    <row r="118" spans="1:61" ht="15" customHeight="1" x14ac:dyDescent="0.25">
      <c r="A118" s="38"/>
      <c r="B118" s="326"/>
      <c r="C118" s="327"/>
      <c r="D118" s="328"/>
      <c r="E118" s="310"/>
      <c r="F118" s="309"/>
      <c r="G118" s="309"/>
      <c r="H118" s="309"/>
      <c r="I118" s="309"/>
      <c r="J118" s="164" t="str">
        <f>IF(AND('Mapa final'!$AB$83="Media",'Mapa final'!$AD$83="Leve"),CONCATENATE("R26C",'Mapa final'!$R$83),"")</f>
        <v/>
      </c>
      <c r="K118" s="193" t="str">
        <f>IF(AND('Mapa final'!$AB$84="Media",'Mapa final'!$AD$84="Leve"),CONCATENATE("R26C",'Mapa final'!$R$84),"")</f>
        <v/>
      </c>
      <c r="L118" s="165" t="str">
        <f>IF(AND('Mapa final'!$AB$85="Media",'Mapa final'!$AD$85="Leve"),CONCATENATE("R26C",'Mapa final'!$R$85),"")</f>
        <v/>
      </c>
      <c r="M118" s="164" t="str">
        <f>IF(AND('Mapa final'!$AB$83="Media",'Mapa final'!$AD$83="Menor"),CONCATENATE("R26C",'Mapa final'!$R$83),"")</f>
        <v/>
      </c>
      <c r="N118" s="193" t="str">
        <f>IF(AND('Mapa final'!$AB$84="Media",'Mapa final'!$AD$84="Menor"),CONCATENATE("R26C",'Mapa final'!$R$84),"")</f>
        <v/>
      </c>
      <c r="O118" s="165" t="str">
        <f>IF(AND('Mapa final'!$AB$85="Media",'Mapa final'!$AD$85="Menor"),CONCATENATE("R26C",'Mapa final'!$R$85),"")</f>
        <v/>
      </c>
      <c r="P118" s="164" t="str">
        <f>IF(AND('Mapa final'!$AB$83="Media",'Mapa final'!$AD$83="Moderado"),CONCATENATE("R26C",'Mapa final'!$R$83),"")</f>
        <v/>
      </c>
      <c r="Q118" s="193" t="str">
        <f>IF(AND('Mapa final'!$AB$84="Media",'Mapa final'!$AD$84="Moderado"),CONCATENATE("R26C",'Mapa final'!$R$84),"")</f>
        <v/>
      </c>
      <c r="R118" s="165" t="str">
        <f>IF(AND('Mapa final'!$AB$85="Media",'Mapa final'!$AD$85="Moderado"),CONCATENATE("R26C",'Mapa final'!$R$85),"")</f>
        <v/>
      </c>
      <c r="S118" s="83" t="str">
        <f>IF(AND('Mapa final'!$AB$83="Media",'Mapa final'!$AD$83="Mayor"),CONCATENATE("R26C",'Mapa final'!$R$83),"")</f>
        <v>R26C1</v>
      </c>
      <c r="T118" s="195" t="str">
        <f>IF(AND('Mapa final'!$AB$84="Media",'Mapa final'!$AD$84="Mayor"),CONCATENATE("R26C",'Mapa final'!$R$84),"")</f>
        <v/>
      </c>
      <c r="U118" s="84" t="str">
        <f>IF(AND('Mapa final'!$AB$85="Media",'Mapa final'!$AD$85="Mayor"),CONCATENATE("R26C",'Mapa final'!$R$85),"")</f>
        <v/>
      </c>
      <c r="V118" s="159" t="str">
        <f>IF(AND('Mapa final'!$AB$83="Media",'Mapa final'!$AD$83="Catastrófico"),CONCATENATE("R26C",'Mapa final'!$R$83),"")</f>
        <v/>
      </c>
      <c r="W118" s="194" t="str">
        <f>IF(AND('Mapa final'!$AB$84="Media",'Mapa final'!$AD$84="Catastrófico"),CONCATENATE("R26C",'Mapa final'!$R$84),"")</f>
        <v/>
      </c>
      <c r="X118" s="160" t="str">
        <f>IF(AND('Mapa final'!$AB$85="Media",'Mapa final'!$AD$85="Catastrófico"),CONCATENATE("R26C",'Mapa final'!$R$85),"")</f>
        <v/>
      </c>
      <c r="Y118" s="38"/>
      <c r="Z118" s="346"/>
      <c r="AA118" s="347"/>
      <c r="AB118" s="347"/>
      <c r="AC118" s="347"/>
      <c r="AD118" s="347"/>
      <c r="AE118" s="34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row>
    <row r="119" spans="1:61" ht="15" customHeight="1" x14ac:dyDescent="0.25">
      <c r="A119" s="38"/>
      <c r="B119" s="326"/>
      <c r="C119" s="327"/>
      <c r="D119" s="328"/>
      <c r="E119" s="310"/>
      <c r="F119" s="309"/>
      <c r="G119" s="309"/>
      <c r="H119" s="309"/>
      <c r="I119" s="309"/>
      <c r="J119" s="164" t="str">
        <f>IF(AND('Mapa final'!$AB$86="Media",'Mapa final'!$AD$86="Leve"),CONCATENATE("R27C",'Mapa final'!$R$86),"")</f>
        <v/>
      </c>
      <c r="K119" s="193" t="str">
        <f>IF(AND('Mapa final'!$AB$87="Media",'Mapa final'!$AD$87="Leve"),CONCATENATE("R27C",'Mapa final'!$R$87),"")</f>
        <v/>
      </c>
      <c r="L119" s="165" t="str">
        <f>IF(AND('Mapa final'!$AB$88="Media",'Mapa final'!$AD$88="Leve"),CONCATENATE("R27C",'Mapa final'!$R$88),"")</f>
        <v/>
      </c>
      <c r="M119" s="164" t="str">
        <f>IF(AND('Mapa final'!$AB$86="Media",'Mapa final'!$AD$86="Menor"),CONCATENATE("R27C",'Mapa final'!$R$86),"")</f>
        <v/>
      </c>
      <c r="N119" s="193" t="str">
        <f>IF(AND('Mapa final'!$AB$87="Media",'Mapa final'!$AD$87="Menor"),CONCATENATE("R27C",'Mapa final'!$R$87),"")</f>
        <v/>
      </c>
      <c r="O119" s="165" t="str">
        <f>IF(AND('Mapa final'!$AB$88="Media",'Mapa final'!$AD$88="Menor"),CONCATENATE("R27C",'Mapa final'!$R$88),"")</f>
        <v/>
      </c>
      <c r="P119" s="164" t="str">
        <f>IF(AND('Mapa final'!$AB$86="Media",'Mapa final'!$AD$86="Moderado"),CONCATENATE("R27C",'Mapa final'!$R$86),"")</f>
        <v/>
      </c>
      <c r="Q119" s="193" t="str">
        <f>IF(AND('Mapa final'!$AB$87="Media",'Mapa final'!$AD$87="Moderado"),CONCATENATE("R27C",'Mapa final'!$R$87),"")</f>
        <v/>
      </c>
      <c r="R119" s="165" t="str">
        <f>IF(AND('Mapa final'!$AB$88="Media",'Mapa final'!$AD$88="Moderado"),CONCATENATE("R27C",'Mapa final'!$R$88),"")</f>
        <v/>
      </c>
      <c r="S119" s="83" t="str">
        <f>IF(AND('Mapa final'!$AB$86="Media",'Mapa final'!$AD$86="Mayor"),CONCATENATE("R27C",'Mapa final'!$R$86),"")</f>
        <v/>
      </c>
      <c r="T119" s="195" t="str">
        <f>IF(AND('Mapa final'!$AB$87="Media",'Mapa final'!$AD$87="Mayor"),CONCATENATE("R27C",'Mapa final'!$R$87),"")</f>
        <v/>
      </c>
      <c r="U119" s="84" t="str">
        <f>IF(AND('Mapa final'!$AB$88="Media",'Mapa final'!$AD$88="Mayor"),CONCATENATE("R27C",'Mapa final'!$R$88),"")</f>
        <v/>
      </c>
      <c r="V119" s="159" t="str">
        <f>IF(AND('Mapa final'!$AB$86="Media",'Mapa final'!$AD$86="Catastrófico"),CONCATENATE("R27C",'Mapa final'!$R$86),"")</f>
        <v/>
      </c>
      <c r="W119" s="194" t="str">
        <f>IF(AND('Mapa final'!$AB$87="Media",'Mapa final'!$AD$87="Catastrófico"),CONCATENATE("R27C",'Mapa final'!$R$87),"")</f>
        <v/>
      </c>
      <c r="X119" s="160" t="str">
        <f>IF(AND('Mapa final'!$AB$88="Media",'Mapa final'!$AD$88="Catastrófico"),CONCATENATE("R27C",'Mapa final'!$R$88),"")</f>
        <v/>
      </c>
      <c r="Y119" s="38"/>
      <c r="Z119" s="346"/>
      <c r="AA119" s="347"/>
      <c r="AB119" s="347"/>
      <c r="AC119" s="347"/>
      <c r="AD119" s="347"/>
      <c r="AE119" s="348"/>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8"/>
      <c r="BF119" s="38"/>
      <c r="BG119" s="38"/>
      <c r="BH119" s="38"/>
      <c r="BI119" s="38"/>
    </row>
    <row r="120" spans="1:61" ht="15" customHeight="1" x14ac:dyDescent="0.25">
      <c r="A120" s="38"/>
      <c r="B120" s="326"/>
      <c r="C120" s="327"/>
      <c r="D120" s="328"/>
      <c r="E120" s="310"/>
      <c r="F120" s="309"/>
      <c r="G120" s="309"/>
      <c r="H120" s="309"/>
      <c r="I120" s="309"/>
      <c r="J120" s="164" t="str">
        <f>IF(AND('Mapa final'!$AB$89="Media",'Mapa final'!$AD$89="Leve"),CONCATENATE("R28C",'Mapa final'!$R$89),"")</f>
        <v/>
      </c>
      <c r="K120" s="193" t="str">
        <f>IF(AND('Mapa final'!$AB$90="Media",'Mapa final'!$AD$90="Leve"),CONCATENATE("R28C",'Mapa final'!$R$90),"")</f>
        <v/>
      </c>
      <c r="L120" s="165" t="str">
        <f>IF(AND('Mapa final'!$AB$91="Media",'Mapa final'!$AD$91="Leve"),CONCATENATE("R28C",'Mapa final'!$R$91),"")</f>
        <v/>
      </c>
      <c r="M120" s="164" t="str">
        <f>IF(AND('Mapa final'!$AB$89="Media",'Mapa final'!$AD$89="Menor"),CONCATENATE("R28C",'Mapa final'!$R$89),"")</f>
        <v/>
      </c>
      <c r="N120" s="193" t="str">
        <f>IF(AND('Mapa final'!$AB$90="Media",'Mapa final'!$AD$90="Menor"),CONCATENATE("R28C",'Mapa final'!$R$90),"")</f>
        <v/>
      </c>
      <c r="O120" s="165" t="str">
        <f>IF(AND('Mapa final'!$AB$91="Media",'Mapa final'!$AD$91="Menor"),CONCATENATE("R28C",'Mapa final'!$R$91),"")</f>
        <v/>
      </c>
      <c r="P120" s="164" t="str">
        <f>IF(AND('Mapa final'!$AB$89="Media",'Mapa final'!$AD$89="Moderado"),CONCATENATE("R28C",'Mapa final'!$R$89),"")</f>
        <v/>
      </c>
      <c r="Q120" s="193" t="str">
        <f>IF(AND('Mapa final'!$AB$90="Media",'Mapa final'!$AD$90="Moderado"),CONCATENATE("R28C",'Mapa final'!$R$90),"")</f>
        <v/>
      </c>
      <c r="R120" s="165" t="str">
        <f>IF(AND('Mapa final'!$AB$91="Media",'Mapa final'!$AD$91="Moderado"),CONCATENATE("R28C",'Mapa final'!$R$91),"")</f>
        <v/>
      </c>
      <c r="S120" s="83" t="str">
        <f>IF(AND('Mapa final'!$AB$89="Media",'Mapa final'!$AD$89="Mayor"),CONCATENATE("R28C",'Mapa final'!$R$89),"")</f>
        <v/>
      </c>
      <c r="T120" s="195" t="str">
        <f>IF(AND('Mapa final'!$AB$90="Media",'Mapa final'!$AD$90="Mayor"),CONCATENATE("R28C",'Mapa final'!$R$90),"")</f>
        <v/>
      </c>
      <c r="U120" s="84" t="str">
        <f>IF(AND('Mapa final'!$AB$91="Media",'Mapa final'!$AD$91="Mayor"),CONCATENATE("R28C",'Mapa final'!$R$91),"")</f>
        <v/>
      </c>
      <c r="V120" s="159" t="str">
        <f>IF(AND('Mapa final'!$AB$89="Media",'Mapa final'!$AD$89="Catastrófico"),CONCATENATE("R28C",'Mapa final'!$R$89),"")</f>
        <v/>
      </c>
      <c r="W120" s="194" t="str">
        <f>IF(AND('Mapa final'!$AB$90="Media",'Mapa final'!$AD$90="Catastrófico"),CONCATENATE("R28C",'Mapa final'!$R$90),"")</f>
        <v/>
      </c>
      <c r="X120" s="160" t="str">
        <f>IF(AND('Mapa final'!$AB$91="Media",'Mapa final'!$AD$91="Catastrófico"),CONCATENATE("R28C",'Mapa final'!$R$91),"")</f>
        <v/>
      </c>
      <c r="Y120" s="38"/>
      <c r="Z120" s="346"/>
      <c r="AA120" s="347"/>
      <c r="AB120" s="347"/>
      <c r="AC120" s="347"/>
      <c r="AD120" s="347"/>
      <c r="AE120" s="34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row>
    <row r="121" spans="1:61" ht="15" customHeight="1" x14ac:dyDescent="0.25">
      <c r="A121" s="38"/>
      <c r="B121" s="326"/>
      <c r="C121" s="327"/>
      <c r="D121" s="328"/>
      <c r="E121" s="310"/>
      <c r="F121" s="309"/>
      <c r="G121" s="309"/>
      <c r="H121" s="309"/>
      <c r="I121" s="309"/>
      <c r="J121" s="164" t="str">
        <f>IF(AND('Mapa final'!$AB$92="Media",'Mapa final'!$AD$92="Leve"),CONCATENATE("R29C",'Mapa final'!$R$92),"")</f>
        <v/>
      </c>
      <c r="K121" s="193" t="str">
        <f>IF(AND('Mapa final'!$AB$93="Media",'Mapa final'!$AD$93="Leve"),CONCATENATE("R29C",'Mapa final'!$R$93),"")</f>
        <v/>
      </c>
      <c r="L121" s="165" t="str">
        <f>IF(AND('Mapa final'!$AB$94="Media",'Mapa final'!$AD$94="Leve"),CONCATENATE("R29C",'Mapa final'!$R$94),"")</f>
        <v/>
      </c>
      <c r="M121" s="164" t="str">
        <f>IF(AND('Mapa final'!$AB$92="Media",'Mapa final'!$AD$92="Menor"),CONCATENATE("R29C",'Mapa final'!$R$92),"")</f>
        <v/>
      </c>
      <c r="N121" s="193" t="str">
        <f>IF(AND('Mapa final'!$AB$93="Media",'Mapa final'!$AD$93="Menor"),CONCATENATE("R29C",'Mapa final'!$R$93),"")</f>
        <v/>
      </c>
      <c r="O121" s="165" t="str">
        <f>IF(AND('Mapa final'!$AB$94="Media",'Mapa final'!$AD$94="Menor"),CONCATENATE("R29C",'Mapa final'!$R$94),"")</f>
        <v/>
      </c>
      <c r="P121" s="164" t="str">
        <f>IF(AND('Mapa final'!$AB$92="Media",'Mapa final'!$AD$92="Moderado"),CONCATENATE("R29C",'Mapa final'!$R$92),"")</f>
        <v/>
      </c>
      <c r="Q121" s="193" t="str">
        <f>IF(AND('Mapa final'!$AB$93="Media",'Mapa final'!$AD$93="Moderado"),CONCATENATE("R29C",'Mapa final'!$R$93),"")</f>
        <v/>
      </c>
      <c r="R121" s="165" t="str">
        <f>IF(AND('Mapa final'!$AB$94="Media",'Mapa final'!$AD$94="Moderado"),CONCATENATE("R29C",'Mapa final'!$R$94),"")</f>
        <v/>
      </c>
      <c r="S121" s="83" t="str">
        <f>IF(AND('Mapa final'!$AB$92="Media",'Mapa final'!$AD$92="Mayor"),CONCATENATE("R29C",'Mapa final'!$R$92),"")</f>
        <v/>
      </c>
      <c r="T121" s="195" t="str">
        <f>IF(AND('Mapa final'!$AB$93="Media",'Mapa final'!$AD$93="Mayor"),CONCATENATE("R29C",'Mapa final'!$R$93),"")</f>
        <v/>
      </c>
      <c r="U121" s="84" t="str">
        <f>IF(AND('Mapa final'!$AB$94="Media",'Mapa final'!$AD$94="Mayor"),CONCATENATE("R29C",'Mapa final'!$R$94),"")</f>
        <v/>
      </c>
      <c r="V121" s="159" t="str">
        <f>IF(AND('Mapa final'!$AB$92="Media",'Mapa final'!$AD$92="Catastrófico"),CONCATENATE("R29C",'Mapa final'!$R$92),"")</f>
        <v/>
      </c>
      <c r="W121" s="194" t="str">
        <f>IF(AND('Mapa final'!$AB$93="Media",'Mapa final'!$AD$93="Catastrófico"),CONCATENATE("R29C",'Mapa final'!$R$93),"")</f>
        <v/>
      </c>
      <c r="X121" s="160" t="str">
        <f>IF(AND('Mapa final'!$AB$94="Media",'Mapa final'!$AD$94="Catastrófico"),CONCATENATE("R29C",'Mapa final'!$R$94),"")</f>
        <v/>
      </c>
      <c r="Y121" s="38"/>
      <c r="Z121" s="346"/>
      <c r="AA121" s="347"/>
      <c r="AB121" s="347"/>
      <c r="AC121" s="347"/>
      <c r="AD121" s="347"/>
      <c r="AE121" s="34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row>
    <row r="122" spans="1:61" ht="15" customHeight="1" x14ac:dyDescent="0.25">
      <c r="A122" s="38"/>
      <c r="B122" s="326"/>
      <c r="C122" s="327"/>
      <c r="D122" s="328"/>
      <c r="E122" s="310"/>
      <c r="F122" s="309"/>
      <c r="G122" s="309"/>
      <c r="H122" s="309"/>
      <c r="I122" s="309"/>
      <c r="J122" s="164" t="str">
        <f>IF(AND('Mapa final'!$AB$95="Media",'Mapa final'!$AD$95="Leve"),CONCATENATE("R30C",'Mapa final'!$R$95),"")</f>
        <v/>
      </c>
      <c r="K122" s="193" t="str">
        <f>IF(AND('Mapa final'!$AB$96="Media",'Mapa final'!$AD$96="Leve"),CONCATENATE("R30C",'Mapa final'!$R$96),"")</f>
        <v/>
      </c>
      <c r="L122" s="165" t="str">
        <f>IF(AND('Mapa final'!$AB$97="Media",'Mapa final'!$AD$97="Leve"),CONCATENATE("R30C",'Mapa final'!$R$97),"")</f>
        <v/>
      </c>
      <c r="M122" s="164" t="str">
        <f>IF(AND('Mapa final'!$AB$95="Media",'Mapa final'!$AD$95="Menor"),CONCATENATE("R30C",'Mapa final'!$R$95),"")</f>
        <v/>
      </c>
      <c r="N122" s="193" t="str">
        <f>IF(AND('Mapa final'!$AB$96="Media",'Mapa final'!$AD$96="Menor"),CONCATENATE("R30C",'Mapa final'!$R$96),"")</f>
        <v/>
      </c>
      <c r="O122" s="165" t="str">
        <f>IF(AND('Mapa final'!$AB$97="Media",'Mapa final'!$AD$97="Menor"),CONCATENATE("R30C",'Mapa final'!$R$97),"")</f>
        <v/>
      </c>
      <c r="P122" s="164" t="str">
        <f>IF(AND('Mapa final'!$AB$95="Media",'Mapa final'!$AD$95="Moderado"),CONCATENATE("R30C",'Mapa final'!$R$95),"")</f>
        <v/>
      </c>
      <c r="Q122" s="193" t="str">
        <f>IF(AND('Mapa final'!$AB$96="Media",'Mapa final'!$AD$96="Moderado"),CONCATENATE("R30C",'Mapa final'!$R$96),"")</f>
        <v/>
      </c>
      <c r="R122" s="165" t="str">
        <f>IF(AND('Mapa final'!$AB$97="Media",'Mapa final'!$AD$97="Moderado"),CONCATENATE("R30C",'Mapa final'!$R$97),"")</f>
        <v/>
      </c>
      <c r="S122" s="83" t="str">
        <f>IF(AND('Mapa final'!$AB$95="Media",'Mapa final'!$AD$95="Mayor"),CONCATENATE("R30C",'Mapa final'!$R$95),"")</f>
        <v/>
      </c>
      <c r="T122" s="195" t="str">
        <f>IF(AND('Mapa final'!$AB$96="Media",'Mapa final'!$AD$96="Mayor"),CONCATENATE("R30C",'Mapa final'!$R$96),"")</f>
        <v/>
      </c>
      <c r="U122" s="84" t="str">
        <f>IF(AND('Mapa final'!$AB$97="Media",'Mapa final'!$AD$97="Mayor"),CONCATENATE("R30C",'Mapa final'!$R$97),"")</f>
        <v/>
      </c>
      <c r="V122" s="159" t="str">
        <f>IF(AND('Mapa final'!$AB$95="Media",'Mapa final'!$AD$95="Catastrófico"),CONCATENATE("R30C",'Mapa final'!$R$95),"")</f>
        <v/>
      </c>
      <c r="W122" s="194" t="str">
        <f>IF(AND('Mapa final'!$AB$96="Media",'Mapa final'!$AD$96="Catastrófico"),CONCATENATE("R30C",'Mapa final'!$R$96),"")</f>
        <v/>
      </c>
      <c r="X122" s="160" t="str">
        <f>IF(AND('Mapa final'!$AB$97="Media",'Mapa final'!$AD$97="Catastrófico"),CONCATENATE("R30C",'Mapa final'!$R$97),"")</f>
        <v/>
      </c>
      <c r="Y122" s="38"/>
      <c r="Z122" s="346"/>
      <c r="AA122" s="347"/>
      <c r="AB122" s="347"/>
      <c r="AC122" s="347"/>
      <c r="AD122" s="347"/>
      <c r="AE122" s="348"/>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row>
    <row r="123" spans="1:61" ht="15" customHeight="1" x14ac:dyDescent="0.25">
      <c r="A123" s="38"/>
      <c r="B123" s="326"/>
      <c r="C123" s="327"/>
      <c r="D123" s="328"/>
      <c r="E123" s="310"/>
      <c r="F123" s="309"/>
      <c r="G123" s="309"/>
      <c r="H123" s="309"/>
      <c r="I123" s="309"/>
      <c r="J123" s="164" t="str">
        <f>IF(AND('Mapa final'!$AB$98="Media",'Mapa final'!$AD$98="Leve"),CONCATENATE("R31C",'Mapa final'!$R$98),"")</f>
        <v/>
      </c>
      <c r="K123" s="193" t="str">
        <f>IF(AND('Mapa final'!$AB$99="Media",'Mapa final'!$AD$99="Leve"),CONCATENATE("R31C",'Mapa final'!$R$99),"")</f>
        <v/>
      </c>
      <c r="L123" s="165" t="str">
        <f>IF(AND('Mapa final'!$AB$100="Media",'Mapa final'!$AD$100="Leve"),CONCATENATE("R31C",'Mapa final'!$R$100),"")</f>
        <v/>
      </c>
      <c r="M123" s="164" t="str">
        <f>IF(AND('Mapa final'!$AB$98="Media",'Mapa final'!$AD$98="Menor"),CONCATENATE("R31C",'Mapa final'!$R$98),"")</f>
        <v/>
      </c>
      <c r="N123" s="193" t="str">
        <f>IF(AND('Mapa final'!$AB$99="Media",'Mapa final'!$AD$99="Menor"),CONCATENATE("R31C",'Mapa final'!$R$99),"")</f>
        <v/>
      </c>
      <c r="O123" s="165" t="str">
        <f>IF(AND('Mapa final'!$AB$100="Media",'Mapa final'!$AD$100="Menor"),CONCATENATE("R31C",'Mapa final'!$R$100),"")</f>
        <v/>
      </c>
      <c r="P123" s="164" t="str">
        <f>IF(AND('Mapa final'!$AB$98="Media",'Mapa final'!$AD$98="Moderado"),CONCATENATE("R31C",'Mapa final'!$R$98),"")</f>
        <v/>
      </c>
      <c r="Q123" s="193" t="str">
        <f>IF(AND('Mapa final'!$AB$99="Media",'Mapa final'!$AD$99="Moderado"),CONCATENATE("R31C",'Mapa final'!$R$99),"")</f>
        <v/>
      </c>
      <c r="R123" s="165" t="str">
        <f>IF(AND('Mapa final'!$AB$100="Media",'Mapa final'!$AD$100="Moderado"),CONCATENATE("R31C",'Mapa final'!$R$100),"")</f>
        <v/>
      </c>
      <c r="S123" s="83" t="str">
        <f>IF(AND('Mapa final'!$AB$98="Media",'Mapa final'!$AD$98="Mayor"),CONCATENATE("R31C",'Mapa final'!$R$98),"")</f>
        <v/>
      </c>
      <c r="T123" s="195" t="str">
        <f>IF(AND('Mapa final'!$AB$99="Media",'Mapa final'!$AD$99="Mayor"),CONCATENATE("R31C",'Mapa final'!$R$99),"")</f>
        <v/>
      </c>
      <c r="U123" s="84" t="str">
        <f>IF(AND('Mapa final'!$AB$100="Media",'Mapa final'!$AD$100="Mayor"),CONCATENATE("R31C",'Mapa final'!$R$100),"")</f>
        <v/>
      </c>
      <c r="V123" s="159" t="str">
        <f>IF(AND('Mapa final'!$AB$98="Media",'Mapa final'!$AD$98="Catastrófico"),CONCATENATE("R31C",'Mapa final'!$R$98),"")</f>
        <v/>
      </c>
      <c r="W123" s="194" t="str">
        <f>IF(AND('Mapa final'!$AB$99="Media",'Mapa final'!$AD$99="Catastrófico"),CONCATENATE("R31C",'Mapa final'!$R$99),"")</f>
        <v/>
      </c>
      <c r="X123" s="160" t="str">
        <f>IF(AND('Mapa final'!$AB$100="Media",'Mapa final'!$AD$100="Catastrófico"),CONCATENATE("R31C",'Mapa final'!$R$100),"")</f>
        <v/>
      </c>
      <c r="Y123" s="38"/>
      <c r="Z123" s="346"/>
      <c r="AA123" s="347"/>
      <c r="AB123" s="347"/>
      <c r="AC123" s="347"/>
      <c r="AD123" s="347"/>
      <c r="AE123" s="34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row>
    <row r="124" spans="1:61" ht="15" customHeight="1" x14ac:dyDescent="0.25">
      <c r="A124" s="38"/>
      <c r="B124" s="326"/>
      <c r="C124" s="327"/>
      <c r="D124" s="328"/>
      <c r="E124" s="310"/>
      <c r="F124" s="309"/>
      <c r="G124" s="309"/>
      <c r="H124" s="309"/>
      <c r="I124" s="309"/>
      <c r="J124" s="164" t="str">
        <f>IF(AND('Mapa final'!$AB$101="Media",'Mapa final'!$AD$101="Leve"),CONCATENATE("R32C",'Mapa final'!$R$101),"")</f>
        <v/>
      </c>
      <c r="K124" s="193" t="str">
        <f>IF(AND('Mapa final'!$AB$102="Media",'Mapa final'!$AD$102="Leve"),CONCATENATE("R32C",'Mapa final'!$R$102),"")</f>
        <v/>
      </c>
      <c r="L124" s="165" t="str">
        <f>IF(AND('Mapa final'!$AB$103="Media",'Mapa final'!$AD$103="Leve"),CONCATENATE("R32C",'Mapa final'!$R$103),"")</f>
        <v/>
      </c>
      <c r="M124" s="164" t="str">
        <f>IF(AND('Mapa final'!$AB$101="Media",'Mapa final'!$AD$101="Menor"),CONCATENATE("R32C",'Mapa final'!$R$101),"")</f>
        <v/>
      </c>
      <c r="N124" s="193" t="str">
        <f>IF(AND('Mapa final'!$AB$102="Media",'Mapa final'!$AD$102="Menor"),CONCATENATE("R32C",'Mapa final'!$R$102),"")</f>
        <v/>
      </c>
      <c r="O124" s="165" t="str">
        <f>IF(AND('Mapa final'!$AB$103="Media",'Mapa final'!$AD$103="Menor"),CONCATENATE("R32C",'Mapa final'!$R$103),"")</f>
        <v/>
      </c>
      <c r="P124" s="164" t="str">
        <f>IF(AND('Mapa final'!$AB$101="Media",'Mapa final'!$AD$101="Moderado"),CONCATENATE("R32C",'Mapa final'!$R$101),"")</f>
        <v/>
      </c>
      <c r="Q124" s="193" t="str">
        <f>IF(AND('Mapa final'!$AB$102="Media",'Mapa final'!$AD$102="Moderado"),CONCATENATE("R32C",'Mapa final'!$R$102),"")</f>
        <v/>
      </c>
      <c r="R124" s="165" t="str">
        <f>IF(AND('Mapa final'!$AB$103="Media",'Mapa final'!$AD$103="Moderado"),CONCATENATE("R32C",'Mapa final'!$R$103),"")</f>
        <v/>
      </c>
      <c r="S124" s="83" t="str">
        <f>IF(AND('Mapa final'!$AB$101="Media",'Mapa final'!$AD$101="Mayor"),CONCATENATE("R32C",'Mapa final'!$R$101),"")</f>
        <v/>
      </c>
      <c r="T124" s="195" t="str">
        <f>IF(AND('Mapa final'!$AB$102="Media",'Mapa final'!$AD$102="Mayor"),CONCATENATE("R32C",'Mapa final'!$R$102),"")</f>
        <v/>
      </c>
      <c r="U124" s="84" t="str">
        <f>IF(AND('Mapa final'!$AB$103="Media",'Mapa final'!$AD$103="Mayor"),CONCATENATE("R32C",'Mapa final'!$R$103),"")</f>
        <v/>
      </c>
      <c r="V124" s="159" t="str">
        <f>IF(AND('Mapa final'!$AB$101="Media",'Mapa final'!$AD$101="Catastrófico"),CONCATENATE("R32C",'Mapa final'!$R$101),"")</f>
        <v/>
      </c>
      <c r="W124" s="194" t="str">
        <f>IF(AND('Mapa final'!$AB$102="Media",'Mapa final'!$AD$102="Catastrófico"),CONCATENATE("R32C",'Mapa final'!$R$102),"")</f>
        <v/>
      </c>
      <c r="X124" s="160" t="str">
        <f>IF(AND('Mapa final'!$AB$103="Media",'Mapa final'!$AD$103="Catastrófico"),CONCATENATE("R32C",'Mapa final'!$R$103),"")</f>
        <v/>
      </c>
      <c r="Y124" s="38"/>
      <c r="Z124" s="346"/>
      <c r="AA124" s="347"/>
      <c r="AB124" s="347"/>
      <c r="AC124" s="347"/>
      <c r="AD124" s="347"/>
      <c r="AE124" s="348"/>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row>
    <row r="125" spans="1:61" ht="15" customHeight="1" x14ac:dyDescent="0.25">
      <c r="A125" s="38"/>
      <c r="B125" s="326"/>
      <c r="C125" s="327"/>
      <c r="D125" s="328"/>
      <c r="E125" s="310"/>
      <c r="F125" s="309"/>
      <c r="G125" s="309"/>
      <c r="H125" s="309"/>
      <c r="I125" s="309"/>
      <c r="J125" s="164" t="str">
        <f>IF(AND('Mapa final'!$AB$104="Media",'Mapa final'!$AD$104="Leve"),CONCATENATE("R33C",'Mapa final'!$R$104),"")</f>
        <v/>
      </c>
      <c r="K125" s="193" t="str">
        <f>IF(AND('Mapa final'!$AB$105="Media",'Mapa final'!$AD$105="Leve"),CONCATENATE("R33C",'Mapa final'!$R$105),"")</f>
        <v/>
      </c>
      <c r="L125" s="165" t="str">
        <f>IF(AND('Mapa final'!$AB$106="Media",'Mapa final'!$AD$106="Leve"),CONCATENATE("R33C",'Mapa final'!$R$106),"")</f>
        <v/>
      </c>
      <c r="M125" s="164" t="str">
        <f>IF(AND('Mapa final'!$AB$104="Media",'Mapa final'!$AD$104="Menor"),CONCATENATE("R33C",'Mapa final'!$R$104),"")</f>
        <v/>
      </c>
      <c r="N125" s="193" t="str">
        <f>IF(AND('Mapa final'!$AB$105="Media",'Mapa final'!$AD$105="Menor"),CONCATENATE("R33C",'Mapa final'!$R$105),"")</f>
        <v/>
      </c>
      <c r="O125" s="165" t="str">
        <f>IF(AND('Mapa final'!$AB$106="Media",'Mapa final'!$AD$106="Menor"),CONCATENATE("R33C",'Mapa final'!$R$106),"")</f>
        <v/>
      </c>
      <c r="P125" s="164" t="str">
        <f>IF(AND('Mapa final'!$AB$104="Media",'Mapa final'!$AD$104="Moderado"),CONCATENATE("R33C",'Mapa final'!$R$104),"")</f>
        <v>R33C1</v>
      </c>
      <c r="Q125" s="193" t="str">
        <f>IF(AND('Mapa final'!$AB$105="Media",'Mapa final'!$AD$105="Moderado"),CONCATENATE("R33C",'Mapa final'!$R$105),"")</f>
        <v/>
      </c>
      <c r="R125" s="165" t="str">
        <f>IF(AND('Mapa final'!$AB$106="Media",'Mapa final'!$AD$106="Moderado"),CONCATENATE("R33C",'Mapa final'!$R$106),"")</f>
        <v/>
      </c>
      <c r="S125" s="83" t="str">
        <f>IF(AND('Mapa final'!$AB$104="Media",'Mapa final'!$AD$104="Mayor"),CONCATENATE("R33C",'Mapa final'!$R$104),"")</f>
        <v/>
      </c>
      <c r="T125" s="195" t="str">
        <f>IF(AND('Mapa final'!$AB$105="Media",'Mapa final'!$AD$105="Mayor"),CONCATENATE("R33C",'Mapa final'!$R$105),"")</f>
        <v/>
      </c>
      <c r="U125" s="84" t="str">
        <f>IF(AND('Mapa final'!$AB$106="Media",'Mapa final'!$AD$106="Mayor"),CONCATENATE("R33C",'Mapa final'!$R$106),"")</f>
        <v/>
      </c>
      <c r="V125" s="159" t="str">
        <f>IF(AND('Mapa final'!$AB$104="Media",'Mapa final'!$AD$104="Catastrófico"),CONCATENATE("R33C",'Mapa final'!$R$104),"")</f>
        <v/>
      </c>
      <c r="W125" s="194" t="str">
        <f>IF(AND('Mapa final'!$AB$105="Media",'Mapa final'!$AD$105="Catastrófico"),CONCATENATE("R33C",'Mapa final'!$R$105),"")</f>
        <v/>
      </c>
      <c r="X125" s="160" t="str">
        <f>IF(AND('Mapa final'!$AB$106="Media",'Mapa final'!$AD$106="Catastrófico"),CONCATENATE("R33C",'Mapa final'!$R$106),"")</f>
        <v/>
      </c>
      <c r="Y125" s="38"/>
      <c r="Z125" s="346"/>
      <c r="AA125" s="347"/>
      <c r="AB125" s="347"/>
      <c r="AC125" s="347"/>
      <c r="AD125" s="347"/>
      <c r="AE125" s="34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c r="BI125" s="38"/>
    </row>
    <row r="126" spans="1:61" ht="15" customHeight="1" x14ac:dyDescent="0.25">
      <c r="A126" s="38"/>
      <c r="B126" s="326"/>
      <c r="C126" s="327"/>
      <c r="D126" s="328"/>
      <c r="E126" s="310"/>
      <c r="F126" s="309"/>
      <c r="G126" s="309"/>
      <c r="H126" s="309"/>
      <c r="I126" s="309"/>
      <c r="J126" s="164" t="str">
        <f>IF(AND('Mapa final'!$AB$107="Media",'Mapa final'!$AD$107="Leve"),CONCATENATE("R34C",'Mapa final'!$R$107),"")</f>
        <v/>
      </c>
      <c r="K126" s="193" t="str">
        <f>IF(AND('Mapa final'!$AB$108="Media",'Mapa final'!$AD$108="Leve"),CONCATENATE("R34C",'Mapa final'!$R$108),"")</f>
        <v/>
      </c>
      <c r="L126" s="165" t="str">
        <f>IF(AND('Mapa final'!$AB$109="Media",'Mapa final'!$AD$109="Leve"),CONCATENATE("R34C",'Mapa final'!$R$109),"")</f>
        <v/>
      </c>
      <c r="M126" s="164" t="str">
        <f>IF(AND('Mapa final'!$AB$107="Media",'Mapa final'!$AD$107="Menor"),CONCATENATE("R34C",'Mapa final'!$R$107),"")</f>
        <v/>
      </c>
      <c r="N126" s="193" t="str">
        <f>IF(AND('Mapa final'!$AB$108="Media",'Mapa final'!$AD$108="Menor"),CONCATENATE("R34C",'Mapa final'!$R$108),"")</f>
        <v/>
      </c>
      <c r="O126" s="165" t="str">
        <f>IF(AND('Mapa final'!$AB$109="Media",'Mapa final'!$AD$109="Menor"),CONCATENATE("R34C",'Mapa final'!$R$109),"")</f>
        <v/>
      </c>
      <c r="P126" s="164" t="str">
        <f>IF(AND('Mapa final'!$AB$107="Media",'Mapa final'!$AD$107="Moderado"),CONCATENATE("R34C",'Mapa final'!$R$107),"")</f>
        <v/>
      </c>
      <c r="Q126" s="193" t="str">
        <f>IF(AND('Mapa final'!$AB$108="Media",'Mapa final'!$AD$108="Moderado"),CONCATENATE("R34C",'Mapa final'!$R$108),"")</f>
        <v/>
      </c>
      <c r="R126" s="165" t="str">
        <f>IF(AND('Mapa final'!$AB$109="Media",'Mapa final'!$AD$109="Moderado"),CONCATENATE("R34C",'Mapa final'!$R$109),"")</f>
        <v/>
      </c>
      <c r="S126" s="83" t="str">
        <f>IF(AND('Mapa final'!$AB$107="Media",'Mapa final'!$AD$107="Mayor"),CONCATENATE("R34C",'Mapa final'!$R$107),"")</f>
        <v/>
      </c>
      <c r="T126" s="195" t="str">
        <f>IF(AND('Mapa final'!$AB$108="Media",'Mapa final'!$AD$108="Mayor"),CONCATENATE("R34C",'Mapa final'!$R$108),"")</f>
        <v/>
      </c>
      <c r="U126" s="84" t="str">
        <f>IF(AND('Mapa final'!$AB$109="Media",'Mapa final'!$AD$109="Mayor"),CONCATENATE("R34C",'Mapa final'!$R$109),"")</f>
        <v/>
      </c>
      <c r="V126" s="159" t="str">
        <f>IF(AND('Mapa final'!$AB$107="Media",'Mapa final'!$AD$107="Catastrófico"),CONCATENATE("R34C",'Mapa final'!$R$107),"")</f>
        <v/>
      </c>
      <c r="W126" s="194" t="str">
        <f>IF(AND('Mapa final'!$AB$108="Media",'Mapa final'!$AD$108="Catastrófico"),CONCATENATE("R34C",'Mapa final'!$R$108),"")</f>
        <v/>
      </c>
      <c r="X126" s="160" t="str">
        <f>IF(AND('Mapa final'!$AB$109="Media",'Mapa final'!$AD$109="Catastrófico"),CONCATENATE("R34C",'Mapa final'!$R$109),"")</f>
        <v/>
      </c>
      <c r="Y126" s="38"/>
      <c r="Z126" s="346"/>
      <c r="AA126" s="347"/>
      <c r="AB126" s="347"/>
      <c r="AC126" s="347"/>
      <c r="AD126" s="347"/>
      <c r="AE126" s="348"/>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c r="BI126" s="38"/>
    </row>
    <row r="127" spans="1:61" ht="15" customHeight="1" x14ac:dyDescent="0.25">
      <c r="A127" s="38"/>
      <c r="B127" s="326"/>
      <c r="C127" s="327"/>
      <c r="D127" s="328"/>
      <c r="E127" s="310"/>
      <c r="F127" s="309"/>
      <c r="G127" s="309"/>
      <c r="H127" s="309"/>
      <c r="I127" s="309"/>
      <c r="J127" s="164" t="str">
        <f>IF(AND('Mapa final'!$AB$110="Media",'Mapa final'!$AD$110="Leve"),CONCATENATE("R35C",'Mapa final'!$R$110),"")</f>
        <v/>
      </c>
      <c r="K127" s="193" t="str">
        <f>IF(AND('Mapa final'!$AB$111="Media",'Mapa final'!$AD$111="Leve"),CONCATENATE("R35C",'Mapa final'!$R$111),"")</f>
        <v/>
      </c>
      <c r="L127" s="165" t="str">
        <f>IF(AND('Mapa final'!$AB$112="Media",'Mapa final'!$AD$112="Leve"),CONCATENATE("R35C",'Mapa final'!$R$112),"")</f>
        <v/>
      </c>
      <c r="M127" s="164" t="str">
        <f>IF(AND('Mapa final'!$AB$110="Media",'Mapa final'!$AD$110="Menor"),CONCATENATE("R35C",'Mapa final'!$R$110),"")</f>
        <v/>
      </c>
      <c r="N127" s="193" t="str">
        <f>IF(AND('Mapa final'!$AB$111="Media",'Mapa final'!$AD$111="Menor"),CONCATENATE("R35C",'Mapa final'!$R$111),"")</f>
        <v/>
      </c>
      <c r="O127" s="165" t="str">
        <f>IF(AND('Mapa final'!$AB$112="Media",'Mapa final'!$AD$112="Menor"),CONCATENATE("R35C",'Mapa final'!$R$112),"")</f>
        <v/>
      </c>
      <c r="P127" s="164" t="str">
        <f>IF(AND('Mapa final'!$AB$110="Media",'Mapa final'!$AD$110="Moderado"),CONCATENATE("R35C",'Mapa final'!$R$110),"")</f>
        <v/>
      </c>
      <c r="Q127" s="193" t="str">
        <f>IF(AND('Mapa final'!$AB$111="Media",'Mapa final'!$AD$111="Moderado"),CONCATENATE("R35C",'Mapa final'!$R$111),"")</f>
        <v/>
      </c>
      <c r="R127" s="165" t="str">
        <f>IF(AND('Mapa final'!$AB$112="Media",'Mapa final'!$AD$112="Moderado"),CONCATENATE("R35C",'Mapa final'!$R$112),"")</f>
        <v/>
      </c>
      <c r="S127" s="83" t="str">
        <f>IF(AND('Mapa final'!$AB$110="Media",'Mapa final'!$AD$110="Mayor"),CONCATENATE("R35C",'Mapa final'!$R$110),"")</f>
        <v/>
      </c>
      <c r="T127" s="195" t="str">
        <f>IF(AND('Mapa final'!$AB$111="Media",'Mapa final'!$AD$111="Mayor"),CONCATENATE("R35C",'Mapa final'!$R$111),"")</f>
        <v/>
      </c>
      <c r="U127" s="84" t="str">
        <f>IF(AND('Mapa final'!$AB$112="Media",'Mapa final'!$AD$112="Mayor"),CONCATENATE("R35C",'Mapa final'!$R$112),"")</f>
        <v/>
      </c>
      <c r="V127" s="159" t="str">
        <f>IF(AND('Mapa final'!$AB$110="Media",'Mapa final'!$AD$110="Catastrófico"),CONCATENATE("R35C",'Mapa final'!$R$110),"")</f>
        <v/>
      </c>
      <c r="W127" s="194" t="str">
        <f>IF(AND('Mapa final'!$AB$111="Media",'Mapa final'!$AD$111="Catastrófico"),CONCATENATE("R35C",'Mapa final'!$R$111),"")</f>
        <v/>
      </c>
      <c r="X127" s="160" t="str">
        <f>IF(AND('Mapa final'!$AB$112="Media",'Mapa final'!$AD$112="Catastrófico"),CONCATENATE("R35C",'Mapa final'!$R$112),"")</f>
        <v/>
      </c>
      <c r="Y127" s="38"/>
      <c r="Z127" s="346"/>
      <c r="AA127" s="347"/>
      <c r="AB127" s="347"/>
      <c r="AC127" s="347"/>
      <c r="AD127" s="347"/>
      <c r="AE127" s="348"/>
      <c r="AF127" s="38"/>
      <c r="AG127" s="38"/>
      <c r="AH127" s="38"/>
      <c r="AI127" s="38"/>
      <c r="AJ127" s="38"/>
      <c r="AK127" s="38"/>
      <c r="AL127" s="38"/>
      <c r="AM127" s="38"/>
      <c r="AN127" s="38"/>
      <c r="AO127" s="38"/>
      <c r="AP127" s="38"/>
      <c r="AQ127" s="38"/>
      <c r="AR127" s="38"/>
      <c r="AS127" s="38"/>
      <c r="AT127" s="38"/>
      <c r="AU127" s="38"/>
      <c r="AV127" s="38"/>
      <c r="AW127" s="38"/>
      <c r="AX127" s="38"/>
      <c r="AY127" s="38"/>
      <c r="AZ127" s="38"/>
      <c r="BA127" s="38"/>
      <c r="BB127" s="38"/>
      <c r="BC127" s="38"/>
      <c r="BD127" s="38"/>
      <c r="BE127" s="38"/>
      <c r="BF127" s="38"/>
      <c r="BG127" s="38"/>
      <c r="BH127" s="38"/>
      <c r="BI127" s="38"/>
    </row>
    <row r="128" spans="1:61" ht="15" customHeight="1" x14ac:dyDescent="0.25">
      <c r="A128" s="38"/>
      <c r="B128" s="326"/>
      <c r="C128" s="327"/>
      <c r="D128" s="328"/>
      <c r="E128" s="310"/>
      <c r="F128" s="309"/>
      <c r="G128" s="309"/>
      <c r="H128" s="309"/>
      <c r="I128" s="309"/>
      <c r="J128" s="164" t="str">
        <f>IF(AND('Mapa final'!$AB$113="Media",'Mapa final'!$AD$113="Leve"),CONCATENATE("R36C",'Mapa final'!$R$113),"")</f>
        <v/>
      </c>
      <c r="K128" s="193" t="str">
        <f>IF(AND('Mapa final'!$AB$114="Media",'Mapa final'!$AD$114="Leve"),CONCATENATE("R36C",'Mapa final'!$R$114),"")</f>
        <v/>
      </c>
      <c r="L128" s="165" t="str">
        <f>IF(AND('Mapa final'!$AB$115="Media",'Mapa final'!$AD$115="Leve"),CONCATENATE("R36C",'Mapa final'!$R$115),"")</f>
        <v/>
      </c>
      <c r="M128" s="164" t="str">
        <f>IF(AND('Mapa final'!$AB$113="Media",'Mapa final'!$AD$113="Menor"),CONCATENATE("R36C",'Mapa final'!$R$113),"")</f>
        <v/>
      </c>
      <c r="N128" s="193" t="str">
        <f>IF(AND('Mapa final'!$AB$114="Media",'Mapa final'!$AD$114="Menor"),CONCATENATE("R36C",'Mapa final'!$R$114),"")</f>
        <v/>
      </c>
      <c r="O128" s="165" t="str">
        <f>IF(AND('Mapa final'!$AB$115="Media",'Mapa final'!$AD$115="Menor"),CONCATENATE("R36C",'Mapa final'!$R$115),"")</f>
        <v/>
      </c>
      <c r="P128" s="164" t="str">
        <f>IF(AND('Mapa final'!$AB$113="Media",'Mapa final'!$AD$113="Moderado"),CONCATENATE("R36C",'Mapa final'!$R$113),"")</f>
        <v>R36C1</v>
      </c>
      <c r="Q128" s="193" t="str">
        <f>IF(AND('Mapa final'!$AB$114="Media",'Mapa final'!$AD$114="Moderado"),CONCATENATE("R36C",'Mapa final'!$R$114),"")</f>
        <v/>
      </c>
      <c r="R128" s="165" t="str">
        <f>IF(AND('Mapa final'!$AB$115="Media",'Mapa final'!$AD$115="Moderado"),CONCATENATE("R36C",'Mapa final'!$R$115),"")</f>
        <v/>
      </c>
      <c r="S128" s="83" t="str">
        <f>IF(AND('Mapa final'!$AB$113="Media",'Mapa final'!$AD$113="Mayor"),CONCATENATE("R36C",'Mapa final'!$R$113),"")</f>
        <v/>
      </c>
      <c r="T128" s="195" t="str">
        <f>IF(AND('Mapa final'!$AB$114="Media",'Mapa final'!$AD$114="Mayor"),CONCATENATE("R36C",'Mapa final'!$R$114),"")</f>
        <v/>
      </c>
      <c r="U128" s="84" t="str">
        <f>IF(AND('Mapa final'!$AB$115="Media",'Mapa final'!$AD$115="Mayor"),CONCATENATE("R36C",'Mapa final'!$R$115),"")</f>
        <v/>
      </c>
      <c r="V128" s="159" t="str">
        <f>IF(AND('Mapa final'!$AB$113="Media",'Mapa final'!$AD$113="Catastrófico"),CONCATENATE("R36C",'Mapa final'!$R$113),"")</f>
        <v/>
      </c>
      <c r="W128" s="194" t="str">
        <f>IF(AND('Mapa final'!$AB$114="Media",'Mapa final'!$AD$114="Catastrófico"),CONCATENATE("R36C",'Mapa final'!$R$114),"")</f>
        <v/>
      </c>
      <c r="X128" s="160" t="str">
        <f>IF(AND('Mapa final'!$AB$115="Media",'Mapa final'!$AD$115="Catastrófico"),CONCATENATE("R36C",'Mapa final'!$R$115),"")</f>
        <v/>
      </c>
      <c r="Y128" s="38"/>
      <c r="Z128" s="346"/>
      <c r="AA128" s="347"/>
      <c r="AB128" s="347"/>
      <c r="AC128" s="347"/>
      <c r="AD128" s="347"/>
      <c r="AE128" s="348"/>
      <c r="AF128" s="38"/>
      <c r="AG128" s="38"/>
      <c r="AH128" s="38"/>
      <c r="AI128" s="38"/>
      <c r="AJ128" s="38"/>
      <c r="AK128" s="38"/>
      <c r="AL128" s="38"/>
      <c r="AM128" s="38"/>
      <c r="AN128" s="38"/>
      <c r="AO128" s="38"/>
      <c r="AP128" s="38"/>
      <c r="AQ128" s="38"/>
      <c r="AR128" s="38"/>
      <c r="AS128" s="38"/>
      <c r="AT128" s="38"/>
      <c r="AU128" s="38"/>
      <c r="AV128" s="38"/>
      <c r="AW128" s="38"/>
      <c r="AX128" s="38"/>
      <c r="AY128" s="38"/>
      <c r="AZ128" s="38"/>
      <c r="BA128" s="38"/>
      <c r="BB128" s="38"/>
      <c r="BC128" s="38"/>
      <c r="BD128" s="38"/>
      <c r="BE128" s="38"/>
      <c r="BF128" s="38"/>
      <c r="BG128" s="38"/>
      <c r="BH128" s="38"/>
      <c r="BI128" s="38"/>
    </row>
    <row r="129" spans="1:61" ht="15" customHeight="1" x14ac:dyDescent="0.25">
      <c r="A129" s="38"/>
      <c r="B129" s="326"/>
      <c r="C129" s="327"/>
      <c r="D129" s="328"/>
      <c r="E129" s="310"/>
      <c r="F129" s="309"/>
      <c r="G129" s="309"/>
      <c r="H129" s="309"/>
      <c r="I129" s="309"/>
      <c r="J129" s="164" t="str">
        <f>IF(AND('Mapa final'!$AB$116="Media",'Mapa final'!$AD$116="Leve"),CONCATENATE("R37C",'Mapa final'!$R$116),"")</f>
        <v/>
      </c>
      <c r="K129" s="193" t="str">
        <f>IF(AND('Mapa final'!$AB$117="Media",'Mapa final'!$AD$117="Leve"),CONCATENATE("R37C",'Mapa final'!$R$117),"")</f>
        <v/>
      </c>
      <c r="L129" s="165" t="str">
        <f>IF(AND('Mapa final'!$AB$118="Media",'Mapa final'!$AD$118="Leve"),CONCATENATE("R37C",'Mapa final'!$R$118),"")</f>
        <v/>
      </c>
      <c r="M129" s="164" t="str">
        <f>IF(AND('Mapa final'!$AB$116="Media",'Mapa final'!$AD$116="Menor"),CONCATENATE("R37C",'Mapa final'!$R$116),"")</f>
        <v/>
      </c>
      <c r="N129" s="193" t="str">
        <f>IF(AND('Mapa final'!$AB$117="Media",'Mapa final'!$AD$117="Menor"),CONCATENATE("R37C",'Mapa final'!$R$117),"")</f>
        <v/>
      </c>
      <c r="O129" s="165" t="str">
        <f>IF(AND('Mapa final'!$AB$118="Media",'Mapa final'!$AD$118="Menor"),CONCATENATE("R37C",'Mapa final'!$R$118),"")</f>
        <v/>
      </c>
      <c r="P129" s="164" t="str">
        <f>IF(AND('Mapa final'!$AB$116="Media",'Mapa final'!$AD$116="Moderado"),CONCATENATE("R37C",'Mapa final'!$R$116),"")</f>
        <v>R37C1</v>
      </c>
      <c r="Q129" s="193" t="str">
        <f>IF(AND('Mapa final'!$AB$117="Media",'Mapa final'!$AD$117="Moderado"),CONCATENATE("R37C",'Mapa final'!$R$117),"")</f>
        <v/>
      </c>
      <c r="R129" s="165" t="str">
        <f>IF(AND('Mapa final'!$AB$118="Media",'Mapa final'!$AD$118="Moderado"),CONCATENATE("R37C",'Mapa final'!$R$118),"")</f>
        <v/>
      </c>
      <c r="S129" s="83" t="str">
        <f>IF(AND('Mapa final'!$AB$116="Media",'Mapa final'!$AD$116="Mayor"),CONCATENATE("R37C",'Mapa final'!$R$116),"")</f>
        <v/>
      </c>
      <c r="T129" s="195" t="str">
        <f>IF(AND('Mapa final'!$AB$117="Media",'Mapa final'!$AD$117="Mayor"),CONCATENATE("R37C",'Mapa final'!$R$117),"")</f>
        <v/>
      </c>
      <c r="U129" s="84" t="str">
        <f>IF(AND('Mapa final'!$AB$118="Media",'Mapa final'!$AD$118="Mayor"),CONCATENATE("R37C",'Mapa final'!$R$118),"")</f>
        <v/>
      </c>
      <c r="V129" s="159" t="str">
        <f>IF(AND('Mapa final'!$AB$116="Media",'Mapa final'!$AD$116="Catastrófico"),CONCATENATE("R37C",'Mapa final'!$R$116),"")</f>
        <v/>
      </c>
      <c r="W129" s="194" t="str">
        <f>IF(AND('Mapa final'!$AB$117="Media",'Mapa final'!$AD$117="Catastrófico"),CONCATENATE("R37C",'Mapa final'!$R$117),"")</f>
        <v/>
      </c>
      <c r="X129" s="160" t="str">
        <f>IF(AND('Mapa final'!$AB$118="Media",'Mapa final'!$AD$118="Catastrófico"),CONCATENATE("R37C",'Mapa final'!$R$118),"")</f>
        <v/>
      </c>
      <c r="Y129" s="38"/>
      <c r="Z129" s="346"/>
      <c r="AA129" s="347"/>
      <c r="AB129" s="347"/>
      <c r="AC129" s="347"/>
      <c r="AD129" s="347"/>
      <c r="AE129" s="348"/>
      <c r="AF129" s="38"/>
      <c r="AG129" s="38"/>
      <c r="AH129" s="38"/>
      <c r="AI129" s="38"/>
      <c r="AJ129" s="38"/>
      <c r="AK129" s="38"/>
      <c r="AL129" s="38"/>
      <c r="AM129" s="38"/>
      <c r="AN129" s="38"/>
      <c r="AO129" s="38"/>
      <c r="AP129" s="38"/>
      <c r="AQ129" s="38"/>
      <c r="AR129" s="38"/>
      <c r="AS129" s="38"/>
      <c r="AT129" s="38"/>
      <c r="AU129" s="38"/>
      <c r="AV129" s="38"/>
      <c r="AW129" s="38"/>
      <c r="AX129" s="38"/>
      <c r="AY129" s="38"/>
      <c r="AZ129" s="38"/>
      <c r="BA129" s="38"/>
      <c r="BB129" s="38"/>
      <c r="BC129" s="38"/>
      <c r="BD129" s="38"/>
      <c r="BE129" s="38"/>
      <c r="BF129" s="38"/>
      <c r="BG129" s="38"/>
      <c r="BH129" s="38"/>
      <c r="BI129" s="38"/>
    </row>
    <row r="130" spans="1:61" ht="15" customHeight="1" x14ac:dyDescent="0.25">
      <c r="A130" s="38"/>
      <c r="B130" s="326"/>
      <c r="C130" s="327"/>
      <c r="D130" s="328"/>
      <c r="E130" s="310"/>
      <c r="F130" s="309"/>
      <c r="G130" s="309"/>
      <c r="H130" s="309"/>
      <c r="I130" s="309"/>
      <c r="J130" s="164" t="str">
        <f>IF(AND('Mapa final'!$AB$119="Media",'Mapa final'!$AD$119="Leve"),CONCATENATE("R38C",'Mapa final'!$R$119),"")</f>
        <v/>
      </c>
      <c r="K130" s="193" t="str">
        <f>IF(AND('Mapa final'!$AB$120="Media",'Mapa final'!$AD$120="Leve"),CONCATENATE("R38C",'Mapa final'!$R$120),"")</f>
        <v/>
      </c>
      <c r="L130" s="165" t="str">
        <f>IF(AND('Mapa final'!$AB$121="Media",'Mapa final'!$AD$121="Leve"),CONCATENATE("R38C",'Mapa final'!$R$121),"")</f>
        <v/>
      </c>
      <c r="M130" s="164" t="str">
        <f>IF(AND('Mapa final'!$AB$119="Media",'Mapa final'!$AD$119="Menor"),CONCATENATE("R38C",'Mapa final'!$R$119),"")</f>
        <v/>
      </c>
      <c r="N130" s="193" t="str">
        <f>IF(AND('Mapa final'!$AB$120="Media",'Mapa final'!$AD$120="Menor"),CONCATENATE("R38C",'Mapa final'!$R$120),"")</f>
        <v/>
      </c>
      <c r="O130" s="165" t="str">
        <f>IF(AND('Mapa final'!$AB$121="Media",'Mapa final'!$AD$121="Menor"),CONCATENATE("R38C",'Mapa final'!$R$121),"")</f>
        <v/>
      </c>
      <c r="P130" s="164" t="str">
        <f>IF(AND('Mapa final'!$AB$119="Media",'Mapa final'!$AD$119="Moderado"),CONCATENATE("R38C",'Mapa final'!$R$119),"")</f>
        <v/>
      </c>
      <c r="Q130" s="193" t="str">
        <f>IF(AND('Mapa final'!$AB$120="Media",'Mapa final'!$AD$120="Moderado"),CONCATENATE("R38C",'Mapa final'!$R$120),"")</f>
        <v/>
      </c>
      <c r="R130" s="165" t="str">
        <f>IF(AND('Mapa final'!$AB$121="Media",'Mapa final'!$AD$121="Moderado"),CONCATENATE("R38C",'Mapa final'!$R$121),"")</f>
        <v/>
      </c>
      <c r="S130" s="83" t="str">
        <f>IF(AND('Mapa final'!$AB$119="Media",'Mapa final'!$AD$119="Mayor"),CONCATENATE("R38C",'Mapa final'!$R$119),"")</f>
        <v/>
      </c>
      <c r="T130" s="195" t="str">
        <f>IF(AND('Mapa final'!$AB$120="Media",'Mapa final'!$AD$120="Mayor"),CONCATENATE("R38C",'Mapa final'!$R$120),"")</f>
        <v/>
      </c>
      <c r="U130" s="84" t="str">
        <f>IF(AND('Mapa final'!$AB$121="Media",'Mapa final'!$AD$121="Mayor"),CONCATENATE("R38C",'Mapa final'!$R$121),"")</f>
        <v/>
      </c>
      <c r="V130" s="159" t="str">
        <f>IF(AND('Mapa final'!$AB$119="Media",'Mapa final'!$AD$119="Catastrófico"),CONCATENATE("R38C",'Mapa final'!$R$119),"")</f>
        <v/>
      </c>
      <c r="W130" s="194" t="str">
        <f>IF(AND('Mapa final'!$AB$120="Media",'Mapa final'!$AD$120="Catastrófico"),CONCATENATE("R38C",'Mapa final'!$R$120),"")</f>
        <v/>
      </c>
      <c r="X130" s="160" t="str">
        <f>IF(AND('Mapa final'!$AB$121="Media",'Mapa final'!$AD$121="Catastrófico"),CONCATENATE("R38C",'Mapa final'!$R$121),"")</f>
        <v/>
      </c>
      <c r="Y130" s="38"/>
      <c r="Z130" s="346"/>
      <c r="AA130" s="347"/>
      <c r="AB130" s="347"/>
      <c r="AC130" s="347"/>
      <c r="AD130" s="347"/>
      <c r="AE130" s="348"/>
      <c r="AF130" s="38"/>
      <c r="AG130" s="38"/>
      <c r="AH130" s="38"/>
      <c r="AI130" s="38"/>
      <c r="AJ130" s="38"/>
      <c r="AK130" s="38"/>
      <c r="AL130" s="38"/>
      <c r="AM130" s="38"/>
      <c r="AN130" s="38"/>
      <c r="AO130" s="38"/>
      <c r="AP130" s="38"/>
      <c r="AQ130" s="38"/>
      <c r="AR130" s="38"/>
      <c r="AS130" s="38"/>
      <c r="AT130" s="38"/>
      <c r="AU130" s="38"/>
      <c r="AV130" s="38"/>
      <c r="AW130" s="38"/>
      <c r="AX130" s="38"/>
      <c r="AY130" s="38"/>
      <c r="AZ130" s="38"/>
      <c r="BA130" s="38"/>
      <c r="BB130" s="38"/>
      <c r="BC130" s="38"/>
      <c r="BD130" s="38"/>
      <c r="BE130" s="38"/>
      <c r="BF130" s="38"/>
      <c r="BG130" s="38"/>
      <c r="BH130" s="38"/>
      <c r="BI130" s="38"/>
    </row>
    <row r="131" spans="1:61" ht="15" customHeight="1" x14ac:dyDescent="0.25">
      <c r="A131" s="38"/>
      <c r="B131" s="326"/>
      <c r="C131" s="327"/>
      <c r="D131" s="328"/>
      <c r="E131" s="310"/>
      <c r="F131" s="309"/>
      <c r="G131" s="309"/>
      <c r="H131" s="309"/>
      <c r="I131" s="309"/>
      <c r="J131" s="164" t="str">
        <f>IF(AND('Mapa final'!$AB$122="Media",'Mapa final'!$AD$122="Leve"),CONCATENATE("R39C",'Mapa final'!$R$122),"")</f>
        <v/>
      </c>
      <c r="K131" s="193" t="str">
        <f>IF(AND('Mapa final'!$AB$123="Media",'Mapa final'!$AD$123="Leve"),CONCATENATE("R39C",'Mapa final'!$R$123),"")</f>
        <v/>
      </c>
      <c r="L131" s="165" t="str">
        <f>IF(AND('Mapa final'!$AB$124="Media",'Mapa final'!$AD$124="Leve"),CONCATENATE("R39C",'Mapa final'!$R$124),"")</f>
        <v/>
      </c>
      <c r="M131" s="164" t="str">
        <f>IF(AND('Mapa final'!$AB$122="Media",'Mapa final'!$AD$122="Menor"),CONCATENATE("R39C",'Mapa final'!$R$122),"")</f>
        <v/>
      </c>
      <c r="N131" s="193" t="str">
        <f>IF(AND('Mapa final'!$AB$123="Media",'Mapa final'!$AD$123="Menor"),CONCATENATE("R39C",'Mapa final'!$R$123),"")</f>
        <v/>
      </c>
      <c r="O131" s="165" t="str">
        <f>IF(AND('Mapa final'!$AB$124="Media",'Mapa final'!$AD$124="Menor"),CONCATENATE("R39C",'Mapa final'!$R$124),"")</f>
        <v/>
      </c>
      <c r="P131" s="164" t="str">
        <f>IF(AND('Mapa final'!$AB$122="Media",'Mapa final'!$AD$122="Moderado"),CONCATENATE("R39C",'Mapa final'!$R$122),"")</f>
        <v/>
      </c>
      <c r="Q131" s="193" t="str">
        <f>IF(AND('Mapa final'!$AB$123="Media",'Mapa final'!$AD$123="Moderado"),CONCATENATE("R39C",'Mapa final'!$R$123),"")</f>
        <v/>
      </c>
      <c r="R131" s="165" t="str">
        <f>IF(AND('Mapa final'!$AB$124="Media",'Mapa final'!$AD$124="Moderado"),CONCATENATE("R39C",'Mapa final'!$R$124),"")</f>
        <v/>
      </c>
      <c r="S131" s="83" t="str">
        <f>IF(AND('Mapa final'!$AB$122="Media",'Mapa final'!$AD$122="Mayor"),CONCATENATE("R39C",'Mapa final'!$R$122),"")</f>
        <v/>
      </c>
      <c r="T131" s="195" t="str">
        <f>IF(AND('Mapa final'!$AB$123="Media",'Mapa final'!$AD$123="Mayor"),CONCATENATE("R39C",'Mapa final'!$R$123),"")</f>
        <v/>
      </c>
      <c r="U131" s="84" t="str">
        <f>IF(AND('Mapa final'!$AB$124="Media",'Mapa final'!$AD$124="Mayor"),CONCATENATE("R39C",'Mapa final'!$R$124),"")</f>
        <v/>
      </c>
      <c r="V131" s="159" t="str">
        <f>IF(AND('Mapa final'!$AB$122="Media",'Mapa final'!$AD$122="Catastrófico"),CONCATENATE("R39C",'Mapa final'!$R$122),"")</f>
        <v/>
      </c>
      <c r="W131" s="194" t="str">
        <f>IF(AND('Mapa final'!$AB$123="Media",'Mapa final'!$AD$123="Catastrófico"),CONCATENATE("R39C",'Mapa final'!$R$123),"")</f>
        <v/>
      </c>
      <c r="X131" s="160" t="str">
        <f>IF(AND('Mapa final'!$AB$124="Media",'Mapa final'!$AD$124="Catastrófico"),CONCATENATE("R39C",'Mapa final'!$R$124),"")</f>
        <v/>
      </c>
      <c r="Y131" s="38"/>
      <c r="Z131" s="346"/>
      <c r="AA131" s="347"/>
      <c r="AB131" s="347"/>
      <c r="AC131" s="347"/>
      <c r="AD131" s="347"/>
      <c r="AE131" s="348"/>
      <c r="AF131" s="38"/>
      <c r="AG131" s="38"/>
      <c r="AH131" s="38"/>
      <c r="AI131" s="38"/>
      <c r="AJ131" s="38"/>
      <c r="AK131" s="38"/>
      <c r="AL131" s="38"/>
      <c r="AM131" s="38"/>
      <c r="AN131" s="38"/>
      <c r="AO131" s="38"/>
      <c r="AP131" s="38"/>
      <c r="AQ131" s="38"/>
      <c r="AR131" s="38"/>
      <c r="AS131" s="38"/>
      <c r="AT131" s="38"/>
      <c r="AU131" s="38"/>
      <c r="AV131" s="38"/>
      <c r="AW131" s="38"/>
      <c r="AX131" s="38"/>
      <c r="AY131" s="38"/>
      <c r="AZ131" s="38"/>
      <c r="BA131" s="38"/>
      <c r="BB131" s="38"/>
      <c r="BC131" s="38"/>
      <c r="BD131" s="38"/>
      <c r="BE131" s="38"/>
      <c r="BF131" s="38"/>
      <c r="BG131" s="38"/>
      <c r="BH131" s="38"/>
      <c r="BI131" s="38"/>
    </row>
    <row r="132" spans="1:61" ht="15" customHeight="1" x14ac:dyDescent="0.25">
      <c r="A132" s="38"/>
      <c r="B132" s="326"/>
      <c r="C132" s="327"/>
      <c r="D132" s="328"/>
      <c r="E132" s="310"/>
      <c r="F132" s="309"/>
      <c r="G132" s="309"/>
      <c r="H132" s="309"/>
      <c r="I132" s="309"/>
      <c r="J132" s="164" t="str">
        <f>IF(AND('Mapa final'!$AB$125="Media",'Mapa final'!$AD$125="Leve"),CONCATENATE("R40C",'Mapa final'!$R$125),"")</f>
        <v/>
      </c>
      <c r="K132" s="193" t="str">
        <f>IF(AND('Mapa final'!$AB$126="Media",'Mapa final'!$AD$126="Leve"),CONCATENATE("R40C",'Mapa final'!$R$126),"")</f>
        <v/>
      </c>
      <c r="L132" s="165" t="str">
        <f>IF(AND('Mapa final'!$AB$127="Media",'Mapa final'!$AD$127="Leve"),CONCATENATE("R40C",'Mapa final'!$R$127),"")</f>
        <v/>
      </c>
      <c r="M132" s="164" t="str">
        <f>IF(AND('Mapa final'!$AB$125="Media",'Mapa final'!$AD$125="Menor"),CONCATENATE("R40C",'Mapa final'!$R$125),"")</f>
        <v/>
      </c>
      <c r="N132" s="193" t="str">
        <f>IF(AND('Mapa final'!$AB$126="Media",'Mapa final'!$AD$126="Menor"),CONCATENATE("R40C",'Mapa final'!$R$126),"")</f>
        <v/>
      </c>
      <c r="O132" s="165" t="str">
        <f>IF(AND('Mapa final'!$AB$127="Media",'Mapa final'!$AD$127="Menor"),CONCATENATE("R40C",'Mapa final'!$R$127),"")</f>
        <v/>
      </c>
      <c r="P132" s="164" t="str">
        <f>IF(AND('Mapa final'!$AB$125="Media",'Mapa final'!$AD$125="Moderado"),CONCATENATE("R40C",'Mapa final'!$R$125),"")</f>
        <v/>
      </c>
      <c r="Q132" s="193" t="str">
        <f>IF(AND('Mapa final'!$AB$126="Media",'Mapa final'!$AD$126="Moderado"),CONCATENATE("R40C",'Mapa final'!$R$126),"")</f>
        <v/>
      </c>
      <c r="R132" s="165" t="str">
        <f>IF(AND('Mapa final'!$AB$127="Media",'Mapa final'!$AD$127="Moderado"),CONCATENATE("R40C",'Mapa final'!$R$127),"")</f>
        <v/>
      </c>
      <c r="S132" s="83" t="str">
        <f>IF(AND('Mapa final'!$AB$125="Media",'Mapa final'!$AD$125="Mayor"),CONCATENATE("R40C",'Mapa final'!$R$125),"")</f>
        <v/>
      </c>
      <c r="T132" s="195" t="str">
        <f>IF(AND('Mapa final'!$AB$126="Media",'Mapa final'!$AD$126="Mayor"),CONCATENATE("R40C",'Mapa final'!$R$126),"")</f>
        <v/>
      </c>
      <c r="U132" s="84" t="str">
        <f>IF(AND('Mapa final'!$AB$127="Media",'Mapa final'!$AD$127="Mayor"),CONCATENATE("R40C",'Mapa final'!$R$127),"")</f>
        <v/>
      </c>
      <c r="V132" s="159" t="str">
        <f>IF(AND('Mapa final'!$AB$125="Media",'Mapa final'!$AD$125="Catastrófico"),CONCATENATE("R40C",'Mapa final'!$R$125),"")</f>
        <v/>
      </c>
      <c r="W132" s="194" t="str">
        <f>IF(AND('Mapa final'!$AB$126="Media",'Mapa final'!$AD$126="Catastrófico"),CONCATENATE("R40C",'Mapa final'!$R$126),"")</f>
        <v/>
      </c>
      <c r="X132" s="160" t="str">
        <f>IF(AND('Mapa final'!$AB$127="Media",'Mapa final'!$AD$127="Catastrófico"),CONCATENATE("R40C",'Mapa final'!$R$127),"")</f>
        <v/>
      </c>
      <c r="Y132" s="38"/>
      <c r="Z132" s="346"/>
      <c r="AA132" s="347"/>
      <c r="AB132" s="347"/>
      <c r="AC132" s="347"/>
      <c r="AD132" s="347"/>
      <c r="AE132" s="348"/>
      <c r="AF132" s="38"/>
      <c r="AG132" s="38"/>
      <c r="AH132" s="38"/>
      <c r="AI132" s="38"/>
      <c r="AJ132" s="38"/>
      <c r="AK132" s="38"/>
      <c r="AL132" s="38"/>
      <c r="AM132" s="38"/>
      <c r="AN132" s="38"/>
      <c r="AO132" s="38"/>
      <c r="AP132" s="38"/>
      <c r="AQ132" s="38"/>
      <c r="AR132" s="38"/>
      <c r="AS132" s="38"/>
      <c r="AT132" s="38"/>
      <c r="AU132" s="38"/>
      <c r="AV132" s="38"/>
      <c r="AW132" s="38"/>
      <c r="AX132" s="38"/>
      <c r="AY132" s="38"/>
      <c r="AZ132" s="38"/>
      <c r="BA132" s="38"/>
      <c r="BB132" s="38"/>
      <c r="BC132" s="38"/>
      <c r="BD132" s="38"/>
      <c r="BE132" s="38"/>
      <c r="BF132" s="38"/>
      <c r="BG132" s="38"/>
      <c r="BH132" s="38"/>
      <c r="BI132" s="38"/>
    </row>
    <row r="133" spans="1:61" ht="15" customHeight="1" x14ac:dyDescent="0.25">
      <c r="A133" s="38"/>
      <c r="B133" s="326"/>
      <c r="C133" s="327"/>
      <c r="D133" s="328"/>
      <c r="E133" s="310"/>
      <c r="F133" s="309"/>
      <c r="G133" s="309"/>
      <c r="H133" s="309"/>
      <c r="I133" s="309"/>
      <c r="J133" s="164" t="str">
        <f>IF(AND('Mapa final'!$AB$128="Media",'Mapa final'!$AD$128="Leve"),CONCATENATE("R41C",'Mapa final'!$R$128),"")</f>
        <v/>
      </c>
      <c r="K133" s="193" t="str">
        <f>IF(AND('Mapa final'!$AB$129="Media",'Mapa final'!$AD$129="Leve"),CONCATENATE("R41C",'Mapa final'!$R$129),"")</f>
        <v/>
      </c>
      <c r="L133" s="165" t="str">
        <f>IF(AND('Mapa final'!$AB$130="Media",'Mapa final'!$AD$130="Leve"),CONCATENATE("R41C",'Mapa final'!$R$130),"")</f>
        <v/>
      </c>
      <c r="M133" s="164" t="str">
        <f>IF(AND('Mapa final'!$AB$128="Media",'Mapa final'!$AD$128="Menor"),CONCATENATE("R41C",'Mapa final'!$R$128),"")</f>
        <v/>
      </c>
      <c r="N133" s="193" t="str">
        <f>IF(AND('Mapa final'!$AB$129="Media",'Mapa final'!$AD$129="Menor"),CONCATENATE("R41C",'Mapa final'!$R$129),"")</f>
        <v/>
      </c>
      <c r="O133" s="165" t="str">
        <f>IF(AND('Mapa final'!$AB$130="Media",'Mapa final'!$AD$130="Menor"),CONCATENATE("R41C",'Mapa final'!$R$130),"")</f>
        <v/>
      </c>
      <c r="P133" s="164" t="str">
        <f>IF(AND('Mapa final'!$AB$128="Media",'Mapa final'!$AD$128="Moderado"),CONCATENATE("R41C",'Mapa final'!$R$128),"")</f>
        <v/>
      </c>
      <c r="Q133" s="193" t="str">
        <f>IF(AND('Mapa final'!$AB$129="Media",'Mapa final'!$AD$129="Moderado"),CONCATENATE("R41C",'Mapa final'!$R$129),"")</f>
        <v/>
      </c>
      <c r="R133" s="165" t="str">
        <f>IF(AND('Mapa final'!$AB$130="Media",'Mapa final'!$AD$130="Moderado"),CONCATENATE("R41C",'Mapa final'!$R$130),"")</f>
        <v/>
      </c>
      <c r="S133" s="83" t="str">
        <f>IF(AND('Mapa final'!$AB$128="Media",'Mapa final'!$AD$128="Mayor"),CONCATENATE("R41C",'Mapa final'!$R$128),"")</f>
        <v/>
      </c>
      <c r="T133" s="195" t="str">
        <f>IF(AND('Mapa final'!$AB$129="Media",'Mapa final'!$AD$129="Mayor"),CONCATENATE("R41C",'Mapa final'!$R$129),"")</f>
        <v/>
      </c>
      <c r="U133" s="84" t="str">
        <f>IF(AND('Mapa final'!$AB$130="Media",'Mapa final'!$AD$130="Mayor"),CONCATENATE("R41C",'Mapa final'!$R$130),"")</f>
        <v/>
      </c>
      <c r="V133" s="159" t="str">
        <f>IF(AND('Mapa final'!$AB$128="Media",'Mapa final'!$AD$128="Catastrófico"),CONCATENATE("R41C",'Mapa final'!$R$128),"")</f>
        <v/>
      </c>
      <c r="W133" s="194" t="str">
        <f>IF(AND('Mapa final'!$AB$129="Media",'Mapa final'!$AD$129="Catastrófico"),CONCATENATE("R41C",'Mapa final'!$R$129),"")</f>
        <v/>
      </c>
      <c r="X133" s="160" t="str">
        <f>IF(AND('Mapa final'!$AB$130="Media",'Mapa final'!$AD$130="Catastrófico"),CONCATENATE("R41C",'Mapa final'!$R$130),"")</f>
        <v/>
      </c>
      <c r="Y133" s="38"/>
      <c r="Z133" s="346"/>
      <c r="AA133" s="347"/>
      <c r="AB133" s="347"/>
      <c r="AC133" s="347"/>
      <c r="AD133" s="347"/>
      <c r="AE133" s="348"/>
      <c r="AF133" s="38"/>
      <c r="AG133" s="38"/>
      <c r="AH133" s="38"/>
      <c r="AI133" s="38"/>
      <c r="AJ133" s="38"/>
      <c r="AK133" s="38"/>
      <c r="AL133" s="38"/>
      <c r="AM133" s="38"/>
      <c r="AN133" s="38"/>
      <c r="AO133" s="38"/>
      <c r="AP133" s="38"/>
      <c r="AQ133" s="38"/>
      <c r="AR133" s="38"/>
      <c r="AS133" s="38"/>
      <c r="AT133" s="38"/>
      <c r="AU133" s="38"/>
      <c r="AV133" s="38"/>
      <c r="AW133" s="38"/>
      <c r="AX133" s="38"/>
      <c r="AY133" s="38"/>
      <c r="AZ133" s="38"/>
      <c r="BA133" s="38"/>
      <c r="BB133" s="38"/>
      <c r="BC133" s="38"/>
      <c r="BD133" s="38"/>
      <c r="BE133" s="38"/>
      <c r="BF133" s="38"/>
      <c r="BG133" s="38"/>
      <c r="BH133" s="38"/>
      <c r="BI133" s="38"/>
    </row>
    <row r="134" spans="1:61" ht="15" customHeight="1" thickBot="1" x14ac:dyDescent="0.3">
      <c r="A134" s="38"/>
      <c r="B134" s="326"/>
      <c r="C134" s="327"/>
      <c r="D134" s="328"/>
      <c r="E134" s="310"/>
      <c r="F134" s="309"/>
      <c r="G134" s="309"/>
      <c r="H134" s="309"/>
      <c r="I134" s="309"/>
      <c r="J134" s="166" t="str">
        <f>IF(AND('Mapa final'!$AB$131="Media",'Mapa final'!$AD$131="Leve"),CONCATENATE("R42C",'Mapa final'!$R$131),"")</f>
        <v/>
      </c>
      <c r="K134" s="167" t="str">
        <f>IF(AND('Mapa final'!$AB$132="Media",'Mapa final'!$AD$132="Leve"),CONCATENATE("R42C",'Mapa final'!$R$132),"")</f>
        <v/>
      </c>
      <c r="L134" s="168" t="str">
        <f>IF(AND('Mapa final'!$AB$133="Media",'Mapa final'!$AD$133="Leve"),CONCATENATE("R42C",'Mapa final'!$R$133),"")</f>
        <v/>
      </c>
      <c r="M134" s="166" t="str">
        <f>IF(AND('Mapa final'!$AB$131="Media",'Mapa final'!$AD$131="Menor"),CONCATENATE("R42C",'Mapa final'!$R$131),"")</f>
        <v/>
      </c>
      <c r="N134" s="167" t="str">
        <f>IF(AND('Mapa final'!$AB$132="Media",'Mapa final'!$AD$132="Menor"),CONCATENATE("R42C",'Mapa final'!$R$132),"")</f>
        <v/>
      </c>
      <c r="O134" s="168" t="str">
        <f>IF(AND('Mapa final'!$AB$133="Media",'Mapa final'!$AD$133="Menor"),CONCATENATE("R42C",'Mapa final'!$R$133),"")</f>
        <v/>
      </c>
      <c r="P134" s="166" t="str">
        <f>IF(AND('Mapa final'!$AB$131="Media",'Mapa final'!$AD$131="Moderado"),CONCATENATE("R42C",'Mapa final'!$R$131),"")</f>
        <v/>
      </c>
      <c r="Q134" s="167" t="str">
        <f>IF(AND('Mapa final'!$AB$132="Media",'Mapa final'!$AD$132="Moderado"),CONCATENATE("R42C",'Mapa final'!$R$132),"")</f>
        <v/>
      </c>
      <c r="R134" s="168" t="str">
        <f>IF(AND('Mapa final'!$AB$133="Media",'Mapa final'!$AD$133="Moderado"),CONCATENATE("R42C",'Mapa final'!$R$133),"")</f>
        <v/>
      </c>
      <c r="S134" s="196" t="str">
        <f>IF(AND('Mapa final'!$AB$131="Media",'Mapa final'!$AD$131="Mayor"),CONCATENATE("R42C",'Mapa final'!$R$131),"")</f>
        <v/>
      </c>
      <c r="T134" s="197" t="str">
        <f>IF(AND('Mapa final'!$AB$132="Media",'Mapa final'!$AD$132="Mayor"),CONCATENATE("R42C",'Mapa final'!$R$132),"")</f>
        <v/>
      </c>
      <c r="U134" s="198" t="str">
        <f>IF(AND('Mapa final'!$AB$133="Media",'Mapa final'!$AD$133="Mayor"),CONCATENATE("R42C",'Mapa final'!$R$133),"")</f>
        <v/>
      </c>
      <c r="V134" s="177" t="str">
        <f>IF(AND('Mapa final'!$AB$131="Media",'Mapa final'!$AD$131="Catastrófico"),CONCATENATE("R42C",'Mapa final'!$R$131),"")</f>
        <v/>
      </c>
      <c r="W134" s="178" t="str">
        <f>IF(AND('Mapa final'!$AB$132="Media",'Mapa final'!$AD$132="Catastrófico"),CONCATENATE("R42C",'Mapa final'!$R$132),"")</f>
        <v/>
      </c>
      <c r="X134" s="179" t="str">
        <f>IF(AND('Mapa final'!$AB$133="Media",'Mapa final'!$AD$133="Catastrófico"),CONCATENATE("R42C",'Mapa final'!$R$133),"")</f>
        <v/>
      </c>
      <c r="Y134" s="38"/>
      <c r="Z134" s="349"/>
      <c r="AA134" s="350"/>
      <c r="AB134" s="350"/>
      <c r="AC134" s="350"/>
      <c r="AD134" s="350"/>
      <c r="AE134" s="351"/>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row>
    <row r="135" spans="1:61" ht="15" customHeight="1" x14ac:dyDescent="0.25">
      <c r="A135" s="38"/>
      <c r="B135" s="326"/>
      <c r="C135" s="327"/>
      <c r="D135" s="328"/>
      <c r="E135" s="306" t="s">
        <v>105</v>
      </c>
      <c r="F135" s="307"/>
      <c r="G135" s="307"/>
      <c r="H135" s="307"/>
      <c r="I135" s="307"/>
      <c r="J135" s="169" t="str">
        <f>IF(AND('Mapa final'!$AB$7="Baja",'Mapa final'!$AD$7="Leve"),CONCATENATE("R1C",'Mapa final'!$R$7),"")</f>
        <v/>
      </c>
      <c r="K135" s="170" t="str">
        <f>IF(AND('Mapa final'!$AB$8="Baja",'Mapa final'!$AD$8="Leve"),CONCATENATE("R1C",'Mapa final'!$R$8),"")</f>
        <v/>
      </c>
      <c r="L135" s="171" t="str">
        <f>IF(AND('Mapa final'!$AB$9="Baja",'Mapa final'!$AD$9="Leve"),CONCATENATE("R1C",'Mapa final'!$R$9),"")</f>
        <v/>
      </c>
      <c r="M135" s="161" t="str">
        <f>IF(AND('Mapa final'!$AB$7="Baja",'Mapa final'!$AD$7="Menor"),CONCATENATE("R1C",'Mapa final'!$R$7),"")</f>
        <v/>
      </c>
      <c r="N135" s="162" t="str">
        <f>IF(AND('Mapa final'!$AB$8="Baja",'Mapa final'!$AD$8="Menor"),CONCATENATE("R1C",'Mapa final'!$R$8),"")</f>
        <v/>
      </c>
      <c r="O135" s="163" t="str">
        <f>IF(AND('Mapa final'!$AB$9="Baja",'Mapa final'!$AD$9="Menor"),CONCATENATE("R1C",'Mapa final'!$R$9),"")</f>
        <v/>
      </c>
      <c r="P135" s="161" t="str">
        <f>IF(AND('Mapa final'!$AB$7="Baja",'Mapa final'!$AD$7="Moderado"),CONCATENATE("R1C",'Mapa final'!$R$7),"")</f>
        <v>R1C1</v>
      </c>
      <c r="Q135" s="162" t="str">
        <f>IF(AND('Mapa final'!$AB$8="Baja",'Mapa final'!$AD$8="Moderado"),CONCATENATE("R1C",'Mapa final'!$R$8),"")</f>
        <v>R1C2</v>
      </c>
      <c r="R135" s="163" t="str">
        <f>IF(AND('Mapa final'!$AB$9="Baja",'Mapa final'!$AD$9="Moderado"),CONCATENATE("R1C",'Mapa final'!$R$9),"")</f>
        <v/>
      </c>
      <c r="S135" s="80" t="str">
        <f>IF(AND('Mapa final'!$AB$7="Baja",'Mapa final'!$AD$7="Mayor"),CONCATENATE("R1C",'Mapa final'!$R$7),"")</f>
        <v/>
      </c>
      <c r="T135" s="81" t="str">
        <f>IF(AND('Mapa final'!$AB$8="Baja",'Mapa final'!$AD$8="Mayor"),CONCATENATE("R1C",'Mapa final'!$R$8),"")</f>
        <v/>
      </c>
      <c r="U135" s="82" t="str">
        <f>IF(AND('Mapa final'!$AB$9="Baja",'Mapa final'!$AD$9="Mayor"),CONCATENATE("R1C",'Mapa final'!$R$9),"")</f>
        <v/>
      </c>
      <c r="V135" s="156" t="str">
        <f>IF(AND('Mapa final'!$AB$7="Baja",'Mapa final'!$AD$7="Catastrófico"),CONCATENATE("R1C",'Mapa final'!$R$7),"")</f>
        <v/>
      </c>
      <c r="W135" s="157" t="str">
        <f>IF(AND('Mapa final'!$AB$8="Baja",'Mapa final'!$AD$8="Catastrófico"),CONCATENATE("R1C",'Mapa final'!$R$8),"")</f>
        <v/>
      </c>
      <c r="X135" s="158" t="str">
        <f>IF(AND('Mapa final'!$AB$9="Baja",'Mapa final'!$AD$9="Catastrófico"),CONCATENATE("R1C",'Mapa final'!$R$9),"")</f>
        <v/>
      </c>
      <c r="Y135" s="38"/>
      <c r="Z135" s="334" t="s">
        <v>76</v>
      </c>
      <c r="AA135" s="335"/>
      <c r="AB135" s="335"/>
      <c r="AC135" s="335"/>
      <c r="AD135" s="335"/>
      <c r="AE135" s="336"/>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c r="BC135" s="38"/>
      <c r="BD135" s="38"/>
      <c r="BE135" s="38"/>
      <c r="BF135" s="38"/>
      <c r="BG135" s="38"/>
      <c r="BH135" s="38"/>
      <c r="BI135" s="38"/>
    </row>
    <row r="136" spans="1:61" ht="15" customHeight="1" x14ac:dyDescent="0.25">
      <c r="A136" s="38"/>
      <c r="B136" s="326"/>
      <c r="C136" s="327"/>
      <c r="D136" s="328"/>
      <c r="E136" s="308"/>
      <c r="F136" s="309"/>
      <c r="G136" s="309"/>
      <c r="H136" s="309"/>
      <c r="I136" s="309"/>
      <c r="J136" s="172" t="str">
        <f>IF(AND('Mapa final'!$AB$10="Baja",'Mapa final'!$AD$10="Leve"),CONCATENATE("R2C",'Mapa final'!$R$10),"")</f>
        <v/>
      </c>
      <c r="K136" s="199" t="e">
        <f>IF(AND('Mapa final'!#REF!="Baja",'Mapa final'!#REF!="Leve"),CONCATENATE("R2C",'Mapa final'!#REF!),"")</f>
        <v>#REF!</v>
      </c>
      <c r="L136" s="173" t="e">
        <f>IF(AND('Mapa final'!#REF!="Baja",'Mapa final'!#REF!="Leve"),CONCATENATE("R2C",'Mapa final'!#REF!),"")</f>
        <v>#REF!</v>
      </c>
      <c r="M136" s="164" t="str">
        <f>IF(AND('Mapa final'!$AB$10="Baja",'Mapa final'!$AD$10="Menor"),CONCATENATE("R2C",'Mapa final'!$R$10),"")</f>
        <v/>
      </c>
      <c r="N136" s="193" t="e">
        <f>IF(AND('Mapa final'!#REF!="Baja",'Mapa final'!#REF!="Menor"),CONCATENATE("R2C",'Mapa final'!#REF!),"")</f>
        <v>#REF!</v>
      </c>
      <c r="O136" s="165" t="e">
        <f>IF(AND('Mapa final'!#REF!="Baja",'Mapa final'!#REF!="Menor"),CONCATENATE("R2C",'Mapa final'!#REF!),"")</f>
        <v>#REF!</v>
      </c>
      <c r="P136" s="164" t="str">
        <f>IF(AND('Mapa final'!$AB$10="Baja",'Mapa final'!$AD$10="Moderado"),CONCATENATE("R2C",'Mapa final'!$R$10),"")</f>
        <v>R2C1</v>
      </c>
      <c r="Q136" s="193" t="e">
        <f>IF(AND('Mapa final'!#REF!="Baja",'Mapa final'!#REF!="Moderado"),CONCATENATE("R2C",'Mapa final'!#REF!),"")</f>
        <v>#REF!</v>
      </c>
      <c r="R136" s="165" t="e">
        <f>IF(AND('Mapa final'!#REF!="Baja",'Mapa final'!#REF!="Moderado"),CONCATENATE("R2C",'Mapa final'!#REF!),"")</f>
        <v>#REF!</v>
      </c>
      <c r="S136" s="83" t="str">
        <f>IF(AND('Mapa final'!$AB$10="Baja",'Mapa final'!$AD$10="Mayor"),CONCATENATE("R2C",'Mapa final'!$R$10),"")</f>
        <v/>
      </c>
      <c r="T136" s="195" t="e">
        <f>IF(AND('Mapa final'!#REF!="Baja",'Mapa final'!#REF!="Mayor"),CONCATENATE("R2C",'Mapa final'!#REF!),"")</f>
        <v>#REF!</v>
      </c>
      <c r="U136" s="84" t="e">
        <f>IF(AND('Mapa final'!#REF!="Baja",'Mapa final'!#REF!="Mayor"),CONCATENATE("R2C",'Mapa final'!#REF!),"")</f>
        <v>#REF!</v>
      </c>
      <c r="V136" s="159" t="str">
        <f>IF(AND('Mapa final'!$AB$10="Baja",'Mapa final'!$AD$10="Catastrófico"),CONCATENATE("R2C",'Mapa final'!$R$10),"")</f>
        <v/>
      </c>
      <c r="W136" s="194" t="e">
        <f>IF(AND('Mapa final'!#REF!="Baja",'Mapa final'!#REF!="Catastrófico"),CONCATENATE("R2C",'Mapa final'!#REF!),"")</f>
        <v>#REF!</v>
      </c>
      <c r="X136" s="160" t="e">
        <f>IF(AND('Mapa final'!#REF!="Baja",'Mapa final'!#REF!="Catastrófico"),CONCATENATE("R2C",'Mapa final'!#REF!),"")</f>
        <v>#REF!</v>
      </c>
      <c r="Y136" s="38"/>
      <c r="Z136" s="337"/>
      <c r="AA136" s="338"/>
      <c r="AB136" s="338"/>
      <c r="AC136" s="338"/>
      <c r="AD136" s="338"/>
      <c r="AE136" s="339"/>
      <c r="AF136" s="38"/>
      <c r="AG136" s="38"/>
      <c r="AH136" s="38"/>
      <c r="AI136" s="38"/>
      <c r="AJ136" s="38"/>
      <c r="AK136" s="38"/>
      <c r="AL136" s="38"/>
      <c r="AM136" s="38"/>
      <c r="AN136" s="38"/>
      <c r="AO136" s="38"/>
      <c r="AP136" s="38"/>
      <c r="AQ136" s="38"/>
      <c r="AR136" s="38"/>
      <c r="AS136" s="38"/>
      <c r="AT136" s="38"/>
      <c r="AU136" s="38"/>
      <c r="AV136" s="38"/>
      <c r="AW136" s="38"/>
      <c r="AX136" s="38"/>
      <c r="AY136" s="38"/>
      <c r="AZ136" s="38"/>
      <c r="BA136" s="38"/>
      <c r="BB136" s="38"/>
      <c r="BC136" s="38"/>
      <c r="BD136" s="38"/>
      <c r="BE136" s="38"/>
      <c r="BF136" s="38"/>
      <c r="BG136" s="38"/>
      <c r="BH136" s="38"/>
      <c r="BI136" s="38"/>
    </row>
    <row r="137" spans="1:61" ht="15" customHeight="1" x14ac:dyDescent="0.25">
      <c r="A137" s="38"/>
      <c r="B137" s="326"/>
      <c r="C137" s="327"/>
      <c r="D137" s="328"/>
      <c r="E137" s="308"/>
      <c r="F137" s="309"/>
      <c r="G137" s="309"/>
      <c r="H137" s="309"/>
      <c r="I137" s="309"/>
      <c r="J137" s="172" t="str">
        <f>IF(AND('Mapa final'!$AB$11="Baja",'Mapa final'!$AD$11="Leve"),CONCATENATE("R3C",'Mapa final'!$R$11),"")</f>
        <v/>
      </c>
      <c r="K137" s="199" t="str">
        <f>IF(AND('Mapa final'!$AB$12="Baja",'Mapa final'!$AD$12="Leve"),CONCATENATE("R3C",'Mapa final'!$R$12),"")</f>
        <v/>
      </c>
      <c r="L137" s="173" t="str">
        <f>IF(AND('Mapa final'!$AB$13="Baja",'Mapa final'!$AD$13="Leve"),CONCATENATE("R3C",'Mapa final'!$R$13),"")</f>
        <v/>
      </c>
      <c r="M137" s="164" t="str">
        <f>IF(AND('Mapa final'!$AB$11="Baja",'Mapa final'!$AD$11="Menor"),CONCATENATE("R3C",'Mapa final'!$R$11),"")</f>
        <v/>
      </c>
      <c r="N137" s="193" t="str">
        <f>IF(AND('Mapa final'!$AB$12="Baja",'Mapa final'!$AD$12="Menor"),CONCATENATE("R3C",'Mapa final'!$R$12),"")</f>
        <v/>
      </c>
      <c r="O137" s="165" t="str">
        <f>IF(AND('Mapa final'!$AB$13="Baja",'Mapa final'!$AD$13="Menor"),CONCATENATE("R3C",'Mapa final'!$R$13),"")</f>
        <v/>
      </c>
      <c r="P137" s="164" t="str">
        <f>IF(AND('Mapa final'!$AB$11="Baja",'Mapa final'!$AD$11="Moderado"),CONCATENATE("R3C",'Mapa final'!$R$11),"")</f>
        <v/>
      </c>
      <c r="Q137" s="193" t="str">
        <f>IF(AND('Mapa final'!$AB$12="Baja",'Mapa final'!$AD$12="Moderado"),CONCATENATE("R3C",'Mapa final'!$R$12),"")</f>
        <v/>
      </c>
      <c r="R137" s="165" t="str">
        <f>IF(AND('Mapa final'!$AB$13="Baja",'Mapa final'!$AD$13="Moderado"),CONCATENATE("R3C",'Mapa final'!$R$13),"")</f>
        <v/>
      </c>
      <c r="S137" s="83" t="str">
        <f>IF(AND('Mapa final'!$AB$11="Baja",'Mapa final'!$AD$11="Mayor"),CONCATENATE("R3C",'Mapa final'!$R$11),"")</f>
        <v/>
      </c>
      <c r="T137" s="195" t="str">
        <f>IF(AND('Mapa final'!$AB$12="Baja",'Mapa final'!$AD$12="Mayor"),CONCATENATE("R3C",'Mapa final'!$R$12),"")</f>
        <v/>
      </c>
      <c r="U137" s="84" t="str">
        <f>IF(AND('Mapa final'!$AB$13="Baja",'Mapa final'!$AD$13="Mayor"),CONCATENATE("R3C",'Mapa final'!$R$13),"")</f>
        <v/>
      </c>
      <c r="V137" s="159" t="str">
        <f>IF(AND('Mapa final'!$AB$11="Baja",'Mapa final'!$AD$11="Catastrófico"),CONCATENATE("R3C",'Mapa final'!$R$11),"")</f>
        <v/>
      </c>
      <c r="W137" s="194" t="str">
        <f>IF(AND('Mapa final'!$AB$12="Baja",'Mapa final'!$AD$12="Catastrófico"),CONCATENATE("R3C",'Mapa final'!$R$12),"")</f>
        <v/>
      </c>
      <c r="X137" s="160" t="str">
        <f>IF(AND('Mapa final'!$AB$13="Baja",'Mapa final'!$AD$13="Catastrófico"),CONCATENATE("R3C",'Mapa final'!$R$13),"")</f>
        <v/>
      </c>
      <c r="Y137" s="38"/>
      <c r="Z137" s="337"/>
      <c r="AA137" s="338"/>
      <c r="AB137" s="338"/>
      <c r="AC137" s="338"/>
      <c r="AD137" s="338"/>
      <c r="AE137" s="339"/>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c r="BC137" s="38"/>
      <c r="BD137" s="38"/>
      <c r="BE137" s="38"/>
      <c r="BF137" s="38"/>
      <c r="BG137" s="38"/>
      <c r="BH137" s="38"/>
      <c r="BI137" s="38"/>
    </row>
    <row r="138" spans="1:61" ht="15" customHeight="1" x14ac:dyDescent="0.25">
      <c r="A138" s="38"/>
      <c r="B138" s="326"/>
      <c r="C138" s="327"/>
      <c r="D138" s="328"/>
      <c r="E138" s="308"/>
      <c r="F138" s="309"/>
      <c r="G138" s="309"/>
      <c r="H138" s="309"/>
      <c r="I138" s="309"/>
      <c r="J138" s="172" t="str">
        <f>IF(AND('Mapa final'!$AB$14="Baja",'Mapa final'!$AD$14="Leve"),CONCATENATE("R4C",'Mapa final'!$R$14),"")</f>
        <v/>
      </c>
      <c r="K138" s="199" t="str">
        <f>IF(AND('Mapa final'!$AB$15="Baja",'Mapa final'!$AD$15="Leve"),CONCATENATE("R4C",'Mapa final'!$R$15),"")</f>
        <v/>
      </c>
      <c r="L138" s="173" t="str">
        <f>IF(AND('Mapa final'!$AB$16="Baja",'Mapa final'!$AD$16="Leve"),CONCATENATE("R4C",'Mapa final'!$R$16),"")</f>
        <v/>
      </c>
      <c r="M138" s="164" t="str">
        <f>IF(AND('Mapa final'!$AB$14="Baja",'Mapa final'!$AD$14="Menor"),CONCATENATE("R4C",'Mapa final'!$R$14),"")</f>
        <v/>
      </c>
      <c r="N138" s="193" t="str">
        <f>IF(AND('Mapa final'!$AB$15="Baja",'Mapa final'!$AD$15="Menor"),CONCATENATE("R4C",'Mapa final'!$R$15),"")</f>
        <v/>
      </c>
      <c r="O138" s="165" t="str">
        <f>IF(AND('Mapa final'!$AB$16="Baja",'Mapa final'!$AD$16="Menor"),CONCATENATE("R4C",'Mapa final'!$R$16),"")</f>
        <v/>
      </c>
      <c r="P138" s="164" t="str">
        <f>IF(AND('Mapa final'!$AB$14="Baja",'Mapa final'!$AD$14="Moderado"),CONCATENATE("R4C",'Mapa final'!$R$14),"")</f>
        <v/>
      </c>
      <c r="Q138" s="193" t="str">
        <f>IF(AND('Mapa final'!$AB$15="Baja",'Mapa final'!$AD$15="Moderado"),CONCATENATE("R4C",'Mapa final'!$R$15),"")</f>
        <v/>
      </c>
      <c r="R138" s="165" t="str">
        <f>IF(AND('Mapa final'!$AB$16="Baja",'Mapa final'!$AD$16="Moderado"),CONCATENATE("R4C",'Mapa final'!$R$16),"")</f>
        <v/>
      </c>
      <c r="S138" s="83" t="str">
        <f>IF(AND('Mapa final'!$AB$14="Baja",'Mapa final'!$AD$14="Mayor"),CONCATENATE("R4C",'Mapa final'!$R$14),"")</f>
        <v/>
      </c>
      <c r="T138" s="195" t="str">
        <f>IF(AND('Mapa final'!$AB$15="Baja",'Mapa final'!$AD$15="Mayor"),CONCATENATE("R4C",'Mapa final'!$R$15),"")</f>
        <v/>
      </c>
      <c r="U138" s="84" t="str">
        <f>IF(AND('Mapa final'!$AB$16="Baja",'Mapa final'!$AD$16="Mayor"),CONCATENATE("R4C",'Mapa final'!$R$16),"")</f>
        <v/>
      </c>
      <c r="V138" s="159" t="str">
        <f>IF(AND('Mapa final'!$AB$14="Baja",'Mapa final'!$AD$14="Catastrófico"),CONCATENATE("R4C",'Mapa final'!$R$14),"")</f>
        <v/>
      </c>
      <c r="W138" s="194" t="str">
        <f>IF(AND('Mapa final'!$AB$15="Baja",'Mapa final'!$AD$15="Catastrófico"),CONCATENATE("R4C",'Mapa final'!$R$15),"")</f>
        <v/>
      </c>
      <c r="X138" s="160" t="str">
        <f>IF(AND('Mapa final'!$AB$16="Baja",'Mapa final'!$AD$16="Catastrófico"),CONCATENATE("R4C",'Mapa final'!$R$16),"")</f>
        <v/>
      </c>
      <c r="Y138" s="38"/>
      <c r="Z138" s="337"/>
      <c r="AA138" s="338"/>
      <c r="AB138" s="338"/>
      <c r="AC138" s="338"/>
      <c r="AD138" s="338"/>
      <c r="AE138" s="339"/>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c r="BC138" s="38"/>
      <c r="BD138" s="38"/>
      <c r="BE138" s="38"/>
      <c r="BF138" s="38"/>
      <c r="BG138" s="38"/>
      <c r="BH138" s="38"/>
      <c r="BI138" s="38"/>
    </row>
    <row r="139" spans="1:61" ht="15" customHeight="1" x14ac:dyDescent="0.25">
      <c r="A139" s="38"/>
      <c r="B139" s="326"/>
      <c r="C139" s="327"/>
      <c r="D139" s="328"/>
      <c r="E139" s="308"/>
      <c r="F139" s="309"/>
      <c r="G139" s="309"/>
      <c r="H139" s="309"/>
      <c r="I139" s="309"/>
      <c r="J139" s="172" t="str">
        <f>IF(AND('Mapa final'!$AB$17="Baja",'Mapa final'!$AD$17="Leve"),CONCATENATE("R5C",'Mapa final'!$R$17),"")</f>
        <v/>
      </c>
      <c r="K139" s="199" t="str">
        <f>IF(AND('Mapa final'!$AB$18="Baja",'Mapa final'!$AD$18="Leve"),CONCATENATE("R5C",'Mapa final'!$R$18),"")</f>
        <v/>
      </c>
      <c r="L139" s="173" t="str">
        <f>IF(AND('Mapa final'!$AB$19="Baja",'Mapa final'!$AD$19="Leve"),CONCATENATE("R5C",'Mapa final'!$R$19),"")</f>
        <v/>
      </c>
      <c r="M139" s="164" t="str">
        <f>IF(AND('Mapa final'!$AB$17="Baja",'Mapa final'!$AD$17="Menor"),CONCATENATE("R5C",'Mapa final'!$R$17),"")</f>
        <v/>
      </c>
      <c r="N139" s="193" t="str">
        <f>IF(AND('Mapa final'!$AB$18="Baja",'Mapa final'!$AD$18="Menor"),CONCATENATE("R5C",'Mapa final'!$R$18),"")</f>
        <v/>
      </c>
      <c r="O139" s="165" t="str">
        <f>IF(AND('Mapa final'!$AB$19="Baja",'Mapa final'!$AD$19="Menor"),CONCATENATE("R5C",'Mapa final'!$R$19),"")</f>
        <v/>
      </c>
      <c r="P139" s="164" t="str">
        <f>IF(AND('Mapa final'!$AB$17="Baja",'Mapa final'!$AD$17="Moderado"),CONCATENATE("R5C",'Mapa final'!$R$17),"")</f>
        <v/>
      </c>
      <c r="Q139" s="193" t="str">
        <f>IF(AND('Mapa final'!$AB$18="Baja",'Mapa final'!$AD$18="Moderado"),CONCATENATE("R5C",'Mapa final'!$R$18),"")</f>
        <v/>
      </c>
      <c r="R139" s="165" t="str">
        <f>IF(AND('Mapa final'!$AB$19="Baja",'Mapa final'!$AD$19="Moderado"),CONCATENATE("R5C",'Mapa final'!$R$19),"")</f>
        <v/>
      </c>
      <c r="S139" s="83" t="str">
        <f>IF(AND('Mapa final'!$AB$17="Baja",'Mapa final'!$AD$17="Mayor"),CONCATENATE("R5C",'Mapa final'!$R$17),"")</f>
        <v/>
      </c>
      <c r="T139" s="195" t="str">
        <f>IF(AND('Mapa final'!$AB$18="Baja",'Mapa final'!$AD$18="Mayor"),CONCATENATE("R5C",'Mapa final'!$R$18),"")</f>
        <v/>
      </c>
      <c r="U139" s="84" t="str">
        <f>IF(AND('Mapa final'!$AB$19="Baja",'Mapa final'!$AD$19="Mayor"),CONCATENATE("R5C",'Mapa final'!$R$19),"")</f>
        <v/>
      </c>
      <c r="V139" s="159" t="str">
        <f>IF(AND('Mapa final'!$AB$17="Baja",'Mapa final'!$AD$17="Catastrófico"),CONCATENATE("R5C",'Mapa final'!$R$17),"")</f>
        <v/>
      </c>
      <c r="W139" s="194" t="str">
        <f>IF(AND('Mapa final'!$AB$18="Baja",'Mapa final'!$AD$18="Catastrófico"),CONCATENATE("R5C",'Mapa final'!$R$18),"")</f>
        <v/>
      </c>
      <c r="X139" s="160" t="str">
        <f>IF(AND('Mapa final'!$AB$19="Baja",'Mapa final'!$AD$19="Catastrófico"),CONCATENATE("R5C",'Mapa final'!$R$19),"")</f>
        <v/>
      </c>
      <c r="Y139" s="38"/>
      <c r="Z139" s="337"/>
      <c r="AA139" s="338"/>
      <c r="AB139" s="338"/>
      <c r="AC139" s="338"/>
      <c r="AD139" s="338"/>
      <c r="AE139" s="339"/>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38"/>
      <c r="BG139" s="38"/>
      <c r="BH139" s="38"/>
      <c r="BI139" s="38"/>
    </row>
    <row r="140" spans="1:61" ht="15" customHeight="1" x14ac:dyDescent="0.25">
      <c r="A140" s="38"/>
      <c r="B140" s="326"/>
      <c r="C140" s="327"/>
      <c r="D140" s="328"/>
      <c r="E140" s="308"/>
      <c r="F140" s="309"/>
      <c r="G140" s="309"/>
      <c r="H140" s="309"/>
      <c r="I140" s="309"/>
      <c r="J140" s="172" t="str">
        <f>IF(AND('Mapa final'!$AB$20="Baja",'Mapa final'!$AD$20="Leve"),CONCATENATE("R6C",'Mapa final'!$R$20),"")</f>
        <v/>
      </c>
      <c r="K140" s="199" t="str">
        <f>IF(AND('Mapa final'!$AB$21="Baja",'Mapa final'!$AD$21="Leve"),CONCATENATE("R6C",'Mapa final'!$R$21),"")</f>
        <v/>
      </c>
      <c r="L140" s="173" t="str">
        <f>IF(AND('Mapa final'!$AB$22="Baja",'Mapa final'!$AD$22="Leve"),CONCATENATE("R6C",'Mapa final'!$R$22),"")</f>
        <v/>
      </c>
      <c r="M140" s="164" t="str">
        <f>IF(AND('Mapa final'!$AB$20="Baja",'Mapa final'!$AD$20="Menor"),CONCATENATE("R6C",'Mapa final'!$R$20),"")</f>
        <v/>
      </c>
      <c r="N140" s="193" t="str">
        <f>IF(AND('Mapa final'!$AB$21="Baja",'Mapa final'!$AD$21="Menor"),CONCATENATE("R6C",'Mapa final'!$R$21),"")</f>
        <v/>
      </c>
      <c r="O140" s="165" t="str">
        <f>IF(AND('Mapa final'!$AB$22="Baja",'Mapa final'!$AD$22="Menor"),CONCATENATE("R6C",'Mapa final'!$R$22),"")</f>
        <v/>
      </c>
      <c r="P140" s="164" t="str">
        <f>IF(AND('Mapa final'!$AB$20="Baja",'Mapa final'!$AD$20="Moderado"),CONCATENATE("R6C",'Mapa final'!$R$20),"")</f>
        <v/>
      </c>
      <c r="Q140" s="193" t="str">
        <f>IF(AND('Mapa final'!$AB$21="Baja",'Mapa final'!$AD$21="Moderado"),CONCATENATE("R6C",'Mapa final'!$R$21),"")</f>
        <v/>
      </c>
      <c r="R140" s="165" t="str">
        <f>IF(AND('Mapa final'!$AB$22="Baja",'Mapa final'!$AD$22="Moderado"),CONCATENATE("R6C",'Mapa final'!$R$22),"")</f>
        <v/>
      </c>
      <c r="S140" s="83" t="str">
        <f>IF(AND('Mapa final'!$AB$20="Baja",'Mapa final'!$AD$20="Mayor"),CONCATENATE("R6C",'Mapa final'!$R$20),"")</f>
        <v/>
      </c>
      <c r="T140" s="195" t="str">
        <f>IF(AND('Mapa final'!$AB$21="Baja",'Mapa final'!$AD$21="Mayor"),CONCATENATE("R6C",'Mapa final'!$R$21),"")</f>
        <v/>
      </c>
      <c r="U140" s="84" t="str">
        <f>IF(AND('Mapa final'!$AB$22="Baja",'Mapa final'!$AD$22="Mayor"),CONCATENATE("R6C",'Mapa final'!$R$22),"")</f>
        <v/>
      </c>
      <c r="V140" s="159" t="str">
        <f>IF(AND('Mapa final'!$AB$20="Baja",'Mapa final'!$AD$20="Catastrófico"),CONCATENATE("R6C",'Mapa final'!$R$20),"")</f>
        <v/>
      </c>
      <c r="W140" s="194" t="str">
        <f>IF(AND('Mapa final'!$AB$21="Baja",'Mapa final'!$AD$21="Catastrófico"),CONCATENATE("R6C",'Mapa final'!$R$21),"")</f>
        <v/>
      </c>
      <c r="X140" s="160" t="str">
        <f>IF(AND('Mapa final'!$AB$22="Baja",'Mapa final'!$AD$22="Catastrófico"),CONCATENATE("R6C",'Mapa final'!$R$22),"")</f>
        <v/>
      </c>
      <c r="Y140" s="38"/>
      <c r="Z140" s="337"/>
      <c r="AA140" s="338"/>
      <c r="AB140" s="338"/>
      <c r="AC140" s="338"/>
      <c r="AD140" s="338"/>
      <c r="AE140" s="339"/>
      <c r="AF140" s="38"/>
      <c r="AG140" s="38"/>
      <c r="AH140" s="38"/>
      <c r="AI140" s="38"/>
      <c r="AJ140" s="38"/>
      <c r="AK140" s="38"/>
      <c r="AL140" s="38"/>
      <c r="AM140" s="38"/>
      <c r="AN140" s="38"/>
      <c r="AO140" s="38"/>
      <c r="AP140" s="38"/>
      <c r="AQ140" s="38"/>
      <c r="AR140" s="38"/>
      <c r="AS140" s="38"/>
      <c r="AT140" s="38"/>
      <c r="AU140" s="38"/>
      <c r="AV140" s="38"/>
      <c r="AW140" s="38"/>
      <c r="AX140" s="38"/>
      <c r="AY140" s="38"/>
      <c r="AZ140" s="38"/>
      <c r="BA140" s="38"/>
      <c r="BB140" s="38"/>
      <c r="BC140" s="38"/>
      <c r="BD140" s="38"/>
      <c r="BE140" s="38"/>
      <c r="BF140" s="38"/>
      <c r="BG140" s="38"/>
      <c r="BH140" s="38"/>
      <c r="BI140" s="38"/>
    </row>
    <row r="141" spans="1:61" ht="15" customHeight="1" x14ac:dyDescent="0.25">
      <c r="A141" s="38"/>
      <c r="B141" s="326"/>
      <c r="C141" s="327"/>
      <c r="D141" s="328"/>
      <c r="E141" s="308"/>
      <c r="F141" s="309"/>
      <c r="G141" s="309"/>
      <c r="H141" s="309"/>
      <c r="I141" s="309"/>
      <c r="J141" s="172" t="str">
        <f>IF(AND('Mapa final'!$AB$23="Baja",'Mapa final'!$AD$23="Leve"),CONCATENATE("R7C",'Mapa final'!$R$23),"")</f>
        <v/>
      </c>
      <c r="K141" s="199" t="str">
        <f>IF(AND('Mapa final'!$AB$24="Baja",'Mapa final'!$AD$24="Leve"),CONCATENATE("R7C",'Mapa final'!$R$24),"")</f>
        <v/>
      </c>
      <c r="L141" s="173" t="str">
        <f>IF(AND('Mapa final'!$AB$25="Baja",'Mapa final'!$AD$25="Leve"),CONCATENATE("R7C",'Mapa final'!$R$25),"")</f>
        <v/>
      </c>
      <c r="M141" s="164" t="str">
        <f>IF(AND('Mapa final'!$AB$23="Baja",'Mapa final'!$AD$23="Menor"),CONCATENATE("R7C",'Mapa final'!$R$23),"")</f>
        <v/>
      </c>
      <c r="N141" s="193" t="str">
        <f>IF(AND('Mapa final'!$AB$24="Baja",'Mapa final'!$AD$24="Menor"),CONCATENATE("R7C",'Mapa final'!$R$24),"")</f>
        <v/>
      </c>
      <c r="O141" s="165" t="str">
        <f>IF(AND('Mapa final'!$AB$25="Baja",'Mapa final'!$AD$25="Menor"),CONCATENATE("R7C",'Mapa final'!$R$25),"")</f>
        <v/>
      </c>
      <c r="P141" s="164" t="str">
        <f>IF(AND('Mapa final'!$AB$23="Baja",'Mapa final'!$AD$23="Moderado"),CONCATENATE("R7C",'Mapa final'!$R$23),"")</f>
        <v/>
      </c>
      <c r="Q141" s="193" t="str">
        <f>IF(AND('Mapa final'!$AB$24="Baja",'Mapa final'!$AD$24="Moderado"),CONCATENATE("R7C",'Mapa final'!$R$24),"")</f>
        <v/>
      </c>
      <c r="R141" s="165" t="str">
        <f>IF(AND('Mapa final'!$AB$25="Baja",'Mapa final'!$AD$25="Moderado"),CONCATENATE("R7C",'Mapa final'!$R$25),"")</f>
        <v/>
      </c>
      <c r="S141" s="83" t="str">
        <f>IF(AND('Mapa final'!$AB$23="Baja",'Mapa final'!$AD$23="Mayor"),CONCATENATE("R7C",'Mapa final'!$R$23),"")</f>
        <v>R7C1</v>
      </c>
      <c r="T141" s="195" t="str">
        <f>IF(AND('Mapa final'!$AB$24="Baja",'Mapa final'!$AD$24="Mayor"),CONCATENATE("R7C",'Mapa final'!$R$24),"")</f>
        <v/>
      </c>
      <c r="U141" s="84" t="str">
        <f>IF(AND('Mapa final'!$AB$25="Baja",'Mapa final'!$AD$25="Mayor"),CONCATENATE("R7C",'Mapa final'!$R$25),"")</f>
        <v/>
      </c>
      <c r="V141" s="159" t="str">
        <f>IF(AND('Mapa final'!$AB$23="Baja",'Mapa final'!$AD$23="Catastrófico"),CONCATENATE("R7C",'Mapa final'!$R$23),"")</f>
        <v/>
      </c>
      <c r="W141" s="194" t="str">
        <f>IF(AND('Mapa final'!$AB$24="Baja",'Mapa final'!$AD$24="Catastrófico"),CONCATENATE("R7C",'Mapa final'!$R$24),"")</f>
        <v/>
      </c>
      <c r="X141" s="160" t="str">
        <f>IF(AND('Mapa final'!$AB$25="Baja",'Mapa final'!$AD$25="Catastrófico"),CONCATENATE("R7C",'Mapa final'!$R$25),"")</f>
        <v/>
      </c>
      <c r="Y141" s="38"/>
      <c r="Z141" s="337"/>
      <c r="AA141" s="338"/>
      <c r="AB141" s="338"/>
      <c r="AC141" s="338"/>
      <c r="AD141" s="338"/>
      <c r="AE141" s="339"/>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c r="BC141" s="38"/>
      <c r="BD141" s="38"/>
      <c r="BE141" s="38"/>
      <c r="BF141" s="38"/>
      <c r="BG141" s="38"/>
      <c r="BH141" s="38"/>
      <c r="BI141" s="38"/>
    </row>
    <row r="142" spans="1:61" ht="15" customHeight="1" x14ac:dyDescent="0.25">
      <c r="A142" s="38"/>
      <c r="B142" s="326"/>
      <c r="C142" s="327"/>
      <c r="D142" s="328"/>
      <c r="E142" s="308"/>
      <c r="F142" s="309"/>
      <c r="G142" s="309"/>
      <c r="H142" s="309"/>
      <c r="I142" s="309"/>
      <c r="J142" s="172" t="str">
        <f>IF(AND('Mapa final'!$AB$26="Baja",'Mapa final'!$AD$26="Leve"),CONCATENATE("R8C",'Mapa final'!$R$26),"")</f>
        <v/>
      </c>
      <c r="K142" s="199" t="str">
        <f>IF(AND('Mapa final'!$AB$27="Baja",'Mapa final'!$AD$27="Leve"),CONCATENATE("R8C",'Mapa final'!$R$27),"")</f>
        <v/>
      </c>
      <c r="L142" s="173" t="str">
        <f>IF(AND('Mapa final'!$AB$28="Baja",'Mapa final'!$AD$28="Leve"),CONCATENATE("R8C",'Mapa final'!$R$28),"")</f>
        <v/>
      </c>
      <c r="M142" s="164" t="str">
        <f>IF(AND('Mapa final'!$AB$26="Baja",'Mapa final'!$AD$26="Menor"),CONCATENATE("R8C",'Mapa final'!$R$26),"")</f>
        <v/>
      </c>
      <c r="N142" s="193" t="str">
        <f>IF(AND('Mapa final'!$AB$27="Baja",'Mapa final'!$AD$27="Menor"),CONCATENATE("R8C",'Mapa final'!$R$27),"")</f>
        <v/>
      </c>
      <c r="O142" s="165" t="str">
        <f>IF(AND('Mapa final'!$AB$28="Baja",'Mapa final'!$AD$28="Menor"),CONCATENATE("R8C",'Mapa final'!$R$28),"")</f>
        <v/>
      </c>
      <c r="P142" s="164" t="str">
        <f>IF(AND('Mapa final'!$AB$26="Baja",'Mapa final'!$AD$26="Moderado"),CONCATENATE("R8C",'Mapa final'!$R$26),"")</f>
        <v>R8C1</v>
      </c>
      <c r="Q142" s="193" t="str">
        <f>IF(AND('Mapa final'!$AB$27="Baja",'Mapa final'!$AD$27="Moderado"),CONCATENATE("R8C",'Mapa final'!$R$27),"")</f>
        <v/>
      </c>
      <c r="R142" s="165" t="str">
        <f>IF(AND('Mapa final'!$AB$28="Baja",'Mapa final'!$AD$28="Moderado"),CONCATENATE("R8C",'Mapa final'!$R$28),"")</f>
        <v/>
      </c>
      <c r="S142" s="83" t="str">
        <f>IF(AND('Mapa final'!$AB$26="Baja",'Mapa final'!$AD$26="Mayor"),CONCATENATE("R8C",'Mapa final'!$R$26),"")</f>
        <v/>
      </c>
      <c r="T142" s="195" t="str">
        <f>IF(AND('Mapa final'!$AB$27="Baja",'Mapa final'!$AD$27="Mayor"),CONCATENATE("R8C",'Mapa final'!$R$27),"")</f>
        <v/>
      </c>
      <c r="U142" s="84" t="str">
        <f>IF(AND('Mapa final'!$AB$28="Baja",'Mapa final'!$AD$28="Mayor"),CONCATENATE("R8C",'Mapa final'!$R$28),"")</f>
        <v/>
      </c>
      <c r="V142" s="159" t="str">
        <f>IF(AND('Mapa final'!$AB$26="Baja",'Mapa final'!$AD$26="Catastrófico"),CONCATENATE("R8C",'Mapa final'!$R$26),"")</f>
        <v/>
      </c>
      <c r="W142" s="194" t="str">
        <f>IF(AND('Mapa final'!$AB$27="Baja",'Mapa final'!$AD$27="Catastrófico"),CONCATENATE("R8C",'Mapa final'!$R$27),"")</f>
        <v/>
      </c>
      <c r="X142" s="160" t="str">
        <f>IF(AND('Mapa final'!$AB$28="Baja",'Mapa final'!$AD$28="Catastrófico"),CONCATENATE("R8C",'Mapa final'!$R$28),"")</f>
        <v/>
      </c>
      <c r="Y142" s="38"/>
      <c r="Z142" s="337"/>
      <c r="AA142" s="338"/>
      <c r="AB142" s="338"/>
      <c r="AC142" s="338"/>
      <c r="AD142" s="338"/>
      <c r="AE142" s="339"/>
      <c r="AF142" s="38"/>
      <c r="AG142" s="38"/>
      <c r="AH142" s="38"/>
      <c r="AI142" s="38"/>
      <c r="AJ142" s="38"/>
      <c r="AK142" s="38"/>
      <c r="AL142" s="38"/>
      <c r="AM142" s="38"/>
      <c r="AN142" s="38"/>
      <c r="AO142" s="38"/>
      <c r="AP142" s="38"/>
      <c r="AQ142" s="38"/>
      <c r="AR142" s="38"/>
      <c r="AS142" s="38"/>
      <c r="AT142" s="38"/>
      <c r="AU142" s="38"/>
      <c r="AV142" s="38"/>
      <c r="AW142" s="38"/>
      <c r="AX142" s="38"/>
      <c r="AY142" s="38"/>
      <c r="AZ142" s="38"/>
      <c r="BA142" s="38"/>
      <c r="BB142" s="38"/>
      <c r="BC142" s="38"/>
      <c r="BD142" s="38"/>
      <c r="BE142" s="38"/>
      <c r="BF142" s="38"/>
      <c r="BG142" s="38"/>
      <c r="BH142" s="38"/>
      <c r="BI142" s="38"/>
    </row>
    <row r="143" spans="1:61" ht="15" customHeight="1" x14ac:dyDescent="0.25">
      <c r="A143" s="38"/>
      <c r="B143" s="326"/>
      <c r="C143" s="327"/>
      <c r="D143" s="328"/>
      <c r="E143" s="308"/>
      <c r="F143" s="309"/>
      <c r="G143" s="309"/>
      <c r="H143" s="309"/>
      <c r="I143" s="309"/>
      <c r="J143" s="172" t="str">
        <f>IF(AND('Mapa final'!$AB$29="Baja",'Mapa final'!$AD$29="Leve"),CONCATENATE("R9C",'Mapa final'!$R$29),"")</f>
        <v/>
      </c>
      <c r="K143" s="199" t="str">
        <f>IF(AND('Mapa final'!$AB$30="Baja",'Mapa final'!$AD$30="Leve"),CONCATENATE("R9C",'Mapa final'!$R$30),"")</f>
        <v/>
      </c>
      <c r="L143" s="173" t="str">
        <f>IF(AND('Mapa final'!$AB$31="Baja",'Mapa final'!$AD$31="Leve"),CONCATENATE("R9C",'Mapa final'!$R$31),"")</f>
        <v/>
      </c>
      <c r="M143" s="164" t="str">
        <f>IF(AND('Mapa final'!$AB$29="Baja",'Mapa final'!$AD$29="Menor"),CONCATENATE("R9C",'Mapa final'!$R$29),"")</f>
        <v/>
      </c>
      <c r="N143" s="193" t="str">
        <f>IF(AND('Mapa final'!$AB$30="Baja",'Mapa final'!$AD$30="Menor"),CONCATENATE("R9C",'Mapa final'!$R$30),"")</f>
        <v/>
      </c>
      <c r="O143" s="165" t="str">
        <f>IF(AND('Mapa final'!$AB$31="Baja",'Mapa final'!$AD$31="Menor"),CONCATENATE("R9C",'Mapa final'!$R$31),"")</f>
        <v/>
      </c>
      <c r="P143" s="164" t="str">
        <f>IF(AND('Mapa final'!$AB$29="Baja",'Mapa final'!$AD$29="Moderado"),CONCATENATE("R9C",'Mapa final'!$R$29),"")</f>
        <v>R9C1</v>
      </c>
      <c r="Q143" s="193" t="str">
        <f>IF(AND('Mapa final'!$AB$30="Baja",'Mapa final'!$AD$30="Moderado"),CONCATENATE("R9C",'Mapa final'!$R$30),"")</f>
        <v/>
      </c>
      <c r="R143" s="165" t="str">
        <f>IF(AND('Mapa final'!$AB$31="Baja",'Mapa final'!$AD$31="Moderado"),CONCATENATE("R9C",'Mapa final'!$R$31),"")</f>
        <v/>
      </c>
      <c r="S143" s="83" t="str">
        <f>IF(AND('Mapa final'!$AB$29="Baja",'Mapa final'!$AD$29="Mayor"),CONCATENATE("R9C",'Mapa final'!$R$29),"")</f>
        <v/>
      </c>
      <c r="T143" s="195" t="str">
        <f>IF(AND('Mapa final'!$AB$30="Baja",'Mapa final'!$AD$30="Mayor"),CONCATENATE("R9C",'Mapa final'!$R$30),"")</f>
        <v/>
      </c>
      <c r="U143" s="84" t="str">
        <f>IF(AND('Mapa final'!$AB$31="Baja",'Mapa final'!$AD$31="Mayor"),CONCATENATE("R9C",'Mapa final'!$R$31),"")</f>
        <v/>
      </c>
      <c r="V143" s="159" t="str">
        <f>IF(AND('Mapa final'!$AB$29="Baja",'Mapa final'!$AD$29="Catastrófico"),CONCATENATE("R9C",'Mapa final'!$R$29),"")</f>
        <v/>
      </c>
      <c r="W143" s="194" t="str">
        <f>IF(AND('Mapa final'!$AB$30="Baja",'Mapa final'!$AD$30="Catastrófico"),CONCATENATE("R9C",'Mapa final'!$R$30),"")</f>
        <v/>
      </c>
      <c r="X143" s="160" t="str">
        <f>IF(AND('Mapa final'!$AB$31="Baja",'Mapa final'!$AD$31="Catastrófico"),CONCATENATE("R9C",'Mapa final'!$R$31),"")</f>
        <v/>
      </c>
      <c r="Y143" s="38"/>
      <c r="Z143" s="337"/>
      <c r="AA143" s="338"/>
      <c r="AB143" s="338"/>
      <c r="AC143" s="338"/>
      <c r="AD143" s="338"/>
      <c r="AE143" s="339"/>
      <c r="AF143" s="38"/>
      <c r="AG143" s="38"/>
      <c r="AH143" s="38"/>
      <c r="AI143" s="38"/>
      <c r="AJ143" s="38"/>
      <c r="AK143" s="38"/>
      <c r="AL143" s="38"/>
      <c r="AM143" s="38"/>
      <c r="AN143" s="38"/>
      <c r="AO143" s="38"/>
      <c r="AP143" s="38"/>
      <c r="AQ143" s="38"/>
      <c r="AR143" s="38"/>
      <c r="AS143" s="38"/>
      <c r="AT143" s="38"/>
      <c r="AU143" s="38"/>
      <c r="AV143" s="38"/>
      <c r="AW143" s="38"/>
      <c r="AX143" s="38"/>
      <c r="AY143" s="38"/>
      <c r="AZ143" s="38"/>
      <c r="BA143" s="38"/>
      <c r="BB143" s="38"/>
      <c r="BC143" s="38"/>
      <c r="BD143" s="38"/>
      <c r="BE143" s="38"/>
      <c r="BF143" s="38"/>
      <c r="BG143" s="38"/>
      <c r="BH143" s="38"/>
      <c r="BI143" s="38"/>
    </row>
    <row r="144" spans="1:61" ht="15" customHeight="1" x14ac:dyDescent="0.25">
      <c r="A144" s="38"/>
      <c r="B144" s="326"/>
      <c r="C144" s="327"/>
      <c r="D144" s="328"/>
      <c r="E144" s="308"/>
      <c r="F144" s="309"/>
      <c r="G144" s="309"/>
      <c r="H144" s="309"/>
      <c r="I144" s="309"/>
      <c r="J144" s="172" t="str">
        <f>IF(AND('Mapa final'!$AB$32="Baja",'Mapa final'!$AD$32="Leve"),CONCATENATE("R10C",'Mapa final'!$R$32),"")</f>
        <v/>
      </c>
      <c r="K144" s="199" t="str">
        <f>IF(AND('Mapa final'!$AB$33="Baja",'Mapa final'!$AD$33="Leve"),CONCATENATE("R10C",'Mapa final'!$R$33),"")</f>
        <v/>
      </c>
      <c r="L144" s="173" t="str">
        <f>IF(AND('Mapa final'!$AB$34="Baja",'Mapa final'!$AD$34="Leve"),CONCATENATE("R10C",'Mapa final'!$R$34),"")</f>
        <v/>
      </c>
      <c r="M144" s="164" t="str">
        <f>IF(AND('Mapa final'!$AB$32="Baja",'Mapa final'!$AD$32="Menor"),CONCATENATE("R10C",'Mapa final'!$R$32),"")</f>
        <v/>
      </c>
      <c r="N144" s="193" t="str">
        <f>IF(AND('Mapa final'!$AB$33="Baja",'Mapa final'!$AD$33="Menor"),CONCATENATE("R10C",'Mapa final'!$R$33),"")</f>
        <v/>
      </c>
      <c r="O144" s="165" t="str">
        <f>IF(AND('Mapa final'!$AB$34="Baja",'Mapa final'!$AD$34="Menor"),CONCATENATE("R10C",'Mapa final'!$R$34),"")</f>
        <v/>
      </c>
      <c r="P144" s="164" t="str">
        <f>IF(AND('Mapa final'!$AB$32="Baja",'Mapa final'!$AD$32="Moderado"),CONCATENATE("R10C",'Mapa final'!$R$32),"")</f>
        <v/>
      </c>
      <c r="Q144" s="193" t="str">
        <f>IF(AND('Mapa final'!$AB$33="Baja",'Mapa final'!$AD$33="Moderado"),CONCATENATE("R10C",'Mapa final'!$R$33),"")</f>
        <v/>
      </c>
      <c r="R144" s="165" t="str">
        <f>IF(AND('Mapa final'!$AB$34="Baja",'Mapa final'!$AD$34="Moderado"),CONCATENATE("R10C",'Mapa final'!$R$34),"")</f>
        <v/>
      </c>
      <c r="S144" s="83" t="str">
        <f>IF(AND('Mapa final'!$AB$32="Baja",'Mapa final'!$AD$32="Mayor"),CONCATENATE("R10C",'Mapa final'!$R$32),"")</f>
        <v/>
      </c>
      <c r="T144" s="195" t="str">
        <f>IF(AND('Mapa final'!$AB$33="Baja",'Mapa final'!$AD$33="Mayor"),CONCATENATE("R10C",'Mapa final'!$R$33),"")</f>
        <v/>
      </c>
      <c r="U144" s="84" t="str">
        <f>IF(AND('Mapa final'!$AB$34="Baja",'Mapa final'!$AD$34="Mayor"),CONCATENATE("R10C",'Mapa final'!$R$34),"")</f>
        <v/>
      </c>
      <c r="V144" s="159" t="str">
        <f>IF(AND('Mapa final'!$AB$32="Baja",'Mapa final'!$AD$32="Catastrófico"),CONCATENATE("R10C",'Mapa final'!$R$32),"")</f>
        <v/>
      </c>
      <c r="W144" s="194" t="str">
        <f>IF(AND('Mapa final'!$AB$33="Baja",'Mapa final'!$AD$33="Catastrófico"),CONCATENATE("R10C",'Mapa final'!$R$33),"")</f>
        <v/>
      </c>
      <c r="X144" s="160" t="str">
        <f>IF(AND('Mapa final'!$AB$34="Baja",'Mapa final'!$AD$34="Catastrófico"),CONCATENATE("R10C",'Mapa final'!$R$34),"")</f>
        <v/>
      </c>
      <c r="Y144" s="38"/>
      <c r="Z144" s="337"/>
      <c r="AA144" s="338"/>
      <c r="AB144" s="338"/>
      <c r="AC144" s="338"/>
      <c r="AD144" s="338"/>
      <c r="AE144" s="339"/>
      <c r="AF144" s="38"/>
      <c r="AG144" s="38"/>
      <c r="AH144" s="38"/>
      <c r="AI144" s="38"/>
      <c r="AJ144" s="38"/>
      <c r="AK144" s="38"/>
      <c r="AL144" s="38"/>
      <c r="AM144" s="38"/>
      <c r="AN144" s="38"/>
      <c r="AO144" s="38"/>
      <c r="AP144" s="38"/>
      <c r="AQ144" s="38"/>
      <c r="AR144" s="38"/>
      <c r="AS144" s="38"/>
      <c r="AT144" s="38"/>
      <c r="AU144" s="38"/>
      <c r="AV144" s="38"/>
      <c r="AW144" s="38"/>
      <c r="AX144" s="38"/>
      <c r="AY144" s="38"/>
      <c r="AZ144" s="38"/>
      <c r="BA144" s="38"/>
      <c r="BB144" s="38"/>
      <c r="BC144" s="38"/>
      <c r="BD144" s="38"/>
      <c r="BE144" s="38"/>
      <c r="BF144" s="38"/>
      <c r="BG144" s="38"/>
      <c r="BH144" s="38"/>
      <c r="BI144" s="38"/>
    </row>
    <row r="145" spans="1:61" ht="15" customHeight="1" x14ac:dyDescent="0.25">
      <c r="A145" s="38"/>
      <c r="B145" s="326"/>
      <c r="C145" s="327"/>
      <c r="D145" s="328"/>
      <c r="E145" s="308"/>
      <c r="F145" s="309"/>
      <c r="G145" s="309"/>
      <c r="H145" s="309"/>
      <c r="I145" s="309"/>
      <c r="J145" s="172" t="str">
        <f>IF(AND('Mapa final'!$AB$35="Baja",'Mapa final'!$AD$35="Leve"),CONCATENATE("R11C",'Mapa final'!$R$35),"")</f>
        <v/>
      </c>
      <c r="K145" s="199" t="str">
        <f>IF(AND('Mapa final'!$AB$36="Baja",'Mapa final'!$AD$36="Leve"),CONCATENATE("R11C",'Mapa final'!$R$36),"")</f>
        <v/>
      </c>
      <c r="L145" s="173" t="str">
        <f>IF(AND('Mapa final'!$AB$37="Baja",'Mapa final'!$AD$37="Leve"),CONCATENATE("R11C",'Mapa final'!$R$37),"")</f>
        <v/>
      </c>
      <c r="M145" s="164" t="str">
        <f>IF(AND('Mapa final'!$AB$35="Baja",'Mapa final'!$AD$35="Menor"),CONCATENATE("R11C",'Mapa final'!$R$35),"")</f>
        <v/>
      </c>
      <c r="N145" s="193" t="str">
        <f>IF(AND('Mapa final'!$AB$36="Baja",'Mapa final'!$AD$36="Menor"),CONCATENATE("R11C",'Mapa final'!$R$36),"")</f>
        <v/>
      </c>
      <c r="O145" s="165" t="str">
        <f>IF(AND('Mapa final'!$AB$37="Baja",'Mapa final'!$AD$37="Menor"),CONCATENATE("R11C",'Mapa final'!$R$37),"")</f>
        <v/>
      </c>
      <c r="P145" s="164" t="str">
        <f>IF(AND('Mapa final'!$AB$35="Baja",'Mapa final'!$AD$35="Moderado"),CONCATENATE("R11C",'Mapa final'!$R$35),"")</f>
        <v>R11C1</v>
      </c>
      <c r="Q145" s="193" t="str">
        <f>IF(AND('Mapa final'!$AB$36="Baja",'Mapa final'!$AD$36="Moderado"),CONCATENATE("R11C",'Mapa final'!$R$36),"")</f>
        <v/>
      </c>
      <c r="R145" s="165" t="str">
        <f>IF(AND('Mapa final'!$AB$37="Baja",'Mapa final'!$AD$37="Moderado"),CONCATENATE("R11C",'Mapa final'!$R$37),"")</f>
        <v/>
      </c>
      <c r="S145" s="83" t="str">
        <f>IF(AND('Mapa final'!$AB$35="Baja",'Mapa final'!$AD$35="Mayor"),CONCATENATE("R11C",'Mapa final'!$R$35),"")</f>
        <v/>
      </c>
      <c r="T145" s="195" t="str">
        <f>IF(AND('Mapa final'!$AB$36="Baja",'Mapa final'!$AD$36="Mayor"),CONCATENATE("R11C",'Mapa final'!$R$36),"")</f>
        <v/>
      </c>
      <c r="U145" s="84" t="str">
        <f>IF(AND('Mapa final'!$AB$37="Baja",'Mapa final'!$AD$37="Mayor"),CONCATENATE("R11C",'Mapa final'!$R$37),"")</f>
        <v/>
      </c>
      <c r="V145" s="159" t="str">
        <f>IF(AND('Mapa final'!$AB$35="Baja",'Mapa final'!$AD$35="Catastrófico"),CONCATENATE("R11C",'Mapa final'!$R$35),"")</f>
        <v/>
      </c>
      <c r="W145" s="194" t="str">
        <f>IF(AND('Mapa final'!$AB$36="Baja",'Mapa final'!$AD$36="Catastrófico"),CONCATENATE("R11C",'Mapa final'!$R$36),"")</f>
        <v/>
      </c>
      <c r="X145" s="160" t="str">
        <f>IF(AND('Mapa final'!$AB$37="Baja",'Mapa final'!$AD$37="Catastrófico"),CONCATENATE("R11C",'Mapa final'!$R$37),"")</f>
        <v/>
      </c>
      <c r="Y145" s="38"/>
      <c r="Z145" s="337"/>
      <c r="AA145" s="338"/>
      <c r="AB145" s="338"/>
      <c r="AC145" s="338"/>
      <c r="AD145" s="338"/>
      <c r="AE145" s="339"/>
      <c r="AF145" s="38"/>
      <c r="AG145" s="38"/>
      <c r="AH145" s="38"/>
      <c r="AI145" s="38"/>
      <c r="AJ145" s="38"/>
      <c r="AK145" s="38"/>
      <c r="AL145" s="38"/>
      <c r="AM145" s="38"/>
      <c r="AN145" s="38"/>
      <c r="AO145" s="38"/>
      <c r="AP145" s="38"/>
      <c r="AQ145" s="38"/>
      <c r="AR145" s="38"/>
      <c r="AS145" s="38"/>
      <c r="AT145" s="38"/>
      <c r="AU145" s="38"/>
      <c r="AV145" s="38"/>
      <c r="AW145" s="38"/>
      <c r="AX145" s="38"/>
      <c r="AY145" s="38"/>
      <c r="AZ145" s="38"/>
      <c r="BA145" s="38"/>
      <c r="BB145" s="38"/>
      <c r="BC145" s="38"/>
      <c r="BD145" s="38"/>
      <c r="BE145" s="38"/>
      <c r="BF145" s="38"/>
      <c r="BG145" s="38"/>
      <c r="BH145" s="38"/>
      <c r="BI145" s="38"/>
    </row>
    <row r="146" spans="1:61" ht="15" customHeight="1" x14ac:dyDescent="0.25">
      <c r="A146" s="38"/>
      <c r="B146" s="326"/>
      <c r="C146" s="327"/>
      <c r="D146" s="328"/>
      <c r="E146" s="308"/>
      <c r="F146" s="309"/>
      <c r="G146" s="309"/>
      <c r="H146" s="309"/>
      <c r="I146" s="309"/>
      <c r="J146" s="172" t="str">
        <f>IF(AND('Mapa final'!$AB$38="Baja",'Mapa final'!$AD$38="Leve"),CONCATENATE("R11C",'Mapa final'!$R$38),"")</f>
        <v/>
      </c>
      <c r="K146" s="199" t="str">
        <f>IF(AND('Mapa final'!$AB$39="Baja",'Mapa final'!$AD$39="Leve"),CONCATENATE("R12C",'Mapa final'!$R$39),"")</f>
        <v/>
      </c>
      <c r="L146" s="173" t="str">
        <f>IF(AND('Mapa final'!$AB$40="Baja",'Mapa final'!$AD$40="Leve"),CONCATENATE("R12C",'Mapa final'!$R$40),"")</f>
        <v/>
      </c>
      <c r="M146" s="164" t="str">
        <f>IF(AND('Mapa final'!$AB$38="Baja",'Mapa final'!$AD$38="Menor"),CONCATENATE("R11C",'Mapa final'!$R$38),"")</f>
        <v/>
      </c>
      <c r="N146" s="193" t="str">
        <f>IF(AND('Mapa final'!$AB$39="Baja",'Mapa final'!$AD$39="Menor"),CONCATENATE("R12C",'Mapa final'!$R$39),"")</f>
        <v/>
      </c>
      <c r="O146" s="165" t="str">
        <f>IF(AND('Mapa final'!$AB$40="Baja",'Mapa final'!$AD$40="Menor"),CONCATENATE("R12C",'Mapa final'!$R$40),"")</f>
        <v/>
      </c>
      <c r="P146" s="164" t="str">
        <f>IF(AND('Mapa final'!$AB$38="Baja",'Mapa final'!$AD$38="Moderado"),CONCATENATE("R11C",'Mapa final'!$R$38),"")</f>
        <v/>
      </c>
      <c r="Q146" s="193" t="str">
        <f>IF(AND('Mapa final'!$AB$39="Baja",'Mapa final'!$AD$39="Moderado"),CONCATENATE("R12C",'Mapa final'!$R$39),"")</f>
        <v>R12C1</v>
      </c>
      <c r="R146" s="165" t="str">
        <f>IF(AND('Mapa final'!$AB$40="Baja",'Mapa final'!$AD$40="Moderado"),CONCATENATE("R12C",'Mapa final'!$R$40),"")</f>
        <v/>
      </c>
      <c r="S146" s="83" t="str">
        <f>IF(AND('Mapa final'!$AB$38="Baja",'Mapa final'!$AD$38="Mayor"),CONCATENATE("R11C",'Mapa final'!$R$38),"")</f>
        <v/>
      </c>
      <c r="T146" s="195" t="str">
        <f>IF(AND('Mapa final'!$AB$39="Baja",'Mapa final'!$AD$39="Mayor"),CONCATENATE("R12C",'Mapa final'!$R$39),"")</f>
        <v/>
      </c>
      <c r="U146" s="84" t="str">
        <f>IF(AND('Mapa final'!$AB$40="Baja",'Mapa final'!$AD$40="Mayor"),CONCATENATE("R12C",'Mapa final'!$R$40),"")</f>
        <v/>
      </c>
      <c r="V146" s="159" t="str">
        <f>IF(AND('Mapa final'!$AB$38="Baja",'Mapa final'!$AD$38="Catastrófico"),CONCATENATE("R11C",'Mapa final'!$R$38),"")</f>
        <v/>
      </c>
      <c r="W146" s="194" t="str">
        <f>IF(AND('Mapa final'!$AB$39="Baja",'Mapa final'!$AD$39="Catastrófico"),CONCATENATE("R12C",'Mapa final'!$R$39),"")</f>
        <v/>
      </c>
      <c r="X146" s="160" t="str">
        <f>IF(AND('Mapa final'!$AB$40="Baja",'Mapa final'!$AD$40="Catastrófico"),CONCATENATE("R12C",'Mapa final'!$R$40),"")</f>
        <v/>
      </c>
      <c r="Y146" s="38"/>
      <c r="Z146" s="337"/>
      <c r="AA146" s="338"/>
      <c r="AB146" s="338"/>
      <c r="AC146" s="338"/>
      <c r="AD146" s="338"/>
      <c r="AE146" s="339"/>
      <c r="AF146" s="38"/>
      <c r="AG146" s="38"/>
      <c r="AH146" s="38"/>
      <c r="AI146" s="38"/>
      <c r="AJ146" s="38"/>
      <c r="AK146" s="38"/>
      <c r="AL146" s="38"/>
      <c r="AM146" s="38"/>
      <c r="AN146" s="38"/>
      <c r="AO146" s="38"/>
      <c r="AP146" s="38"/>
      <c r="AQ146" s="38"/>
      <c r="AR146" s="38"/>
      <c r="AS146" s="38"/>
      <c r="AT146" s="38"/>
      <c r="AU146" s="38"/>
      <c r="AV146" s="38"/>
      <c r="AW146" s="38"/>
      <c r="AX146" s="38"/>
      <c r="AY146" s="38"/>
      <c r="AZ146" s="38"/>
      <c r="BA146" s="38"/>
      <c r="BB146" s="38"/>
      <c r="BC146" s="38"/>
      <c r="BD146" s="38"/>
      <c r="BE146" s="38"/>
      <c r="BF146" s="38"/>
      <c r="BG146" s="38"/>
      <c r="BH146" s="38"/>
      <c r="BI146" s="38"/>
    </row>
    <row r="147" spans="1:61" ht="15" customHeight="1" x14ac:dyDescent="0.25">
      <c r="A147" s="38"/>
      <c r="B147" s="326"/>
      <c r="C147" s="327"/>
      <c r="D147" s="328"/>
      <c r="E147" s="308"/>
      <c r="F147" s="309"/>
      <c r="G147" s="309"/>
      <c r="H147" s="309"/>
      <c r="I147" s="309"/>
      <c r="J147" s="172" t="str">
        <f>IF(AND('Mapa final'!$AB$41="Baja",'Mapa final'!$AD$41="Leve"),CONCATENATE("R12C",'Mapa final'!$R$41),"")</f>
        <v/>
      </c>
      <c r="K147" s="199" t="str">
        <f>IF(AND('Mapa final'!$AB$42="Baja",'Mapa final'!$AD$42="Leve"),CONCATENATE("R13C",'Mapa final'!$R$42),"")</f>
        <v/>
      </c>
      <c r="L147" s="173" t="str">
        <f>IF(AND('Mapa final'!$AB$43="Baja",'Mapa final'!$AD$43="Leve"),CONCATENATE("R13C",'Mapa final'!$R$43),"")</f>
        <v/>
      </c>
      <c r="M147" s="164" t="str">
        <f>IF(AND('Mapa final'!$AB$41="Baja",'Mapa final'!$AD$41="Menor"),CONCATENATE("R12C",'Mapa final'!$R$41),"")</f>
        <v/>
      </c>
      <c r="N147" s="193" t="str">
        <f>IF(AND('Mapa final'!$AB$42="Baja",'Mapa final'!$AD$42="Menor"),CONCATENATE("R13C",'Mapa final'!$R$42),"")</f>
        <v/>
      </c>
      <c r="O147" s="165" t="str">
        <f>IF(AND('Mapa final'!$AB$43="Baja",'Mapa final'!$AD$43="Menor"),CONCATENATE("R13C",'Mapa final'!$R$43),"")</f>
        <v/>
      </c>
      <c r="P147" s="164" t="str">
        <f>IF(AND('Mapa final'!$AB$41="Baja",'Mapa final'!$AD$41="Moderado"),CONCATENATE("R12C",'Mapa final'!$R$41),"")</f>
        <v/>
      </c>
      <c r="Q147" s="193" t="str">
        <f>IF(AND('Mapa final'!$AB$42="Baja",'Mapa final'!$AD$42="Moderado"),CONCATENATE("R13C",'Mapa final'!$R$42),"")</f>
        <v>R13C1</v>
      </c>
      <c r="R147" s="165" t="str">
        <f>IF(AND('Mapa final'!$AB$43="Baja",'Mapa final'!$AD$43="Moderado"),CONCATENATE("R13C",'Mapa final'!$R$43),"")</f>
        <v/>
      </c>
      <c r="S147" s="83" t="str">
        <f>IF(AND('Mapa final'!$AB$41="Baja",'Mapa final'!$AD$41="Mayor"),CONCATENATE("R12C",'Mapa final'!$R$41),"")</f>
        <v/>
      </c>
      <c r="T147" s="195" t="str">
        <f>IF(AND('Mapa final'!$AB$42="Baja",'Mapa final'!$AD$42="Mayor"),CONCATENATE("R13C",'Mapa final'!$R$42),"")</f>
        <v/>
      </c>
      <c r="U147" s="84" t="str">
        <f>IF(AND('Mapa final'!$AB$43="Baja",'Mapa final'!$AD$43="Mayor"),CONCATENATE("R13C",'Mapa final'!$R$43),"")</f>
        <v/>
      </c>
      <c r="V147" s="159" t="str">
        <f>IF(AND('Mapa final'!$AB$41="Baja",'Mapa final'!$AD$41="Catastrófico"),CONCATENATE("R12C",'Mapa final'!$R$41),"")</f>
        <v/>
      </c>
      <c r="W147" s="194" t="str">
        <f>IF(AND('Mapa final'!$AB$42="Baja",'Mapa final'!$AD$42="Catastrófico"),CONCATENATE("R13C",'Mapa final'!$R$42),"")</f>
        <v/>
      </c>
      <c r="X147" s="160" t="str">
        <f>IF(AND('Mapa final'!$AB$43="Baja",'Mapa final'!$AD$43="Catastrófico"),CONCATENATE("R13C",'Mapa final'!$R$43),"")</f>
        <v/>
      </c>
      <c r="Y147" s="38"/>
      <c r="Z147" s="337"/>
      <c r="AA147" s="338"/>
      <c r="AB147" s="338"/>
      <c r="AC147" s="338"/>
      <c r="AD147" s="338"/>
      <c r="AE147" s="339"/>
      <c r="AF147" s="38"/>
      <c r="AG147" s="38"/>
      <c r="AH147" s="38"/>
      <c r="AI147" s="38"/>
      <c r="AJ147" s="38"/>
      <c r="AK147" s="38"/>
      <c r="AL147" s="38"/>
      <c r="AM147" s="38"/>
      <c r="AN147" s="38"/>
      <c r="AO147" s="38"/>
      <c r="AP147" s="38"/>
      <c r="AQ147" s="38"/>
      <c r="AR147" s="38"/>
      <c r="AS147" s="38"/>
      <c r="AT147" s="38"/>
      <c r="AU147" s="38"/>
      <c r="AV147" s="38"/>
      <c r="AW147" s="38"/>
      <c r="AX147" s="38"/>
      <c r="AY147" s="38"/>
      <c r="AZ147" s="38"/>
      <c r="BA147" s="38"/>
      <c r="BB147" s="38"/>
      <c r="BC147" s="38"/>
      <c r="BD147" s="38"/>
      <c r="BE147" s="38"/>
      <c r="BF147" s="38"/>
      <c r="BG147" s="38"/>
      <c r="BH147" s="38"/>
      <c r="BI147" s="38"/>
    </row>
    <row r="148" spans="1:61" ht="15" customHeight="1" x14ac:dyDescent="0.25">
      <c r="A148" s="38"/>
      <c r="B148" s="326"/>
      <c r="C148" s="327"/>
      <c r="D148" s="328"/>
      <c r="E148" s="308"/>
      <c r="F148" s="309"/>
      <c r="G148" s="309"/>
      <c r="H148" s="309"/>
      <c r="I148" s="309"/>
      <c r="J148" s="172" t="str">
        <f>IF(AND('Mapa final'!$AB$44="Baja",'Mapa final'!$AD$44="Leve"),CONCATENATE("R13C",'Mapa final'!$R$44),"")</f>
        <v/>
      </c>
      <c r="K148" s="199" t="str">
        <f>IF(AND('Mapa final'!$AB$45="Baja",'Mapa final'!$AD$45="Leve"),CONCATENATE("R13C",'Mapa final'!$R$45),"")</f>
        <v/>
      </c>
      <c r="L148" s="173" t="str">
        <f>IF(AND('Mapa final'!$AB$46="Baja",'Mapa final'!$AD$46="Leve"),CONCATENATE("R13C",'Mapa final'!$R$46),"")</f>
        <v/>
      </c>
      <c r="M148" s="164" t="str">
        <f>IF(AND('Mapa final'!$AB$44="Baja",'Mapa final'!$AD$44="Menor"),CONCATENATE("R13C",'Mapa final'!$R$44),"")</f>
        <v/>
      </c>
      <c r="N148" s="193" t="str">
        <f>IF(AND('Mapa final'!$AB$45="Baja",'Mapa final'!$AD$45="Menor"),CONCATENATE("R13C",'Mapa final'!$R$45),"")</f>
        <v/>
      </c>
      <c r="O148" s="165" t="str">
        <f>IF(AND('Mapa final'!$AB$46="Baja",'Mapa final'!$AD$46="Menor"),CONCATENATE("R13C",'Mapa final'!$R$46),"")</f>
        <v/>
      </c>
      <c r="P148" s="164" t="str">
        <f>IF(AND('Mapa final'!$AB$44="Baja",'Mapa final'!$AD$44="Moderado"),CONCATENATE("R13C",'Mapa final'!$R$44),"")</f>
        <v/>
      </c>
      <c r="Q148" s="193" t="str">
        <f>IF(AND('Mapa final'!$AB$45="Baja",'Mapa final'!$AD$45="Moderado"),CONCATENATE("R13C",'Mapa final'!$R$45),"")</f>
        <v/>
      </c>
      <c r="R148" s="165" t="str">
        <f>IF(AND('Mapa final'!$AB$46="Baja",'Mapa final'!$AD$46="Moderado"),CONCATENATE("R13C",'Mapa final'!$R$46),"")</f>
        <v/>
      </c>
      <c r="S148" s="83" t="str">
        <f>IF(AND('Mapa final'!$AB$44="Baja",'Mapa final'!$AD$44="Mayor"),CONCATENATE("R13C",'Mapa final'!$R$44),"")</f>
        <v/>
      </c>
      <c r="T148" s="195" t="str">
        <f>IF(AND('Mapa final'!$AB$45="Baja",'Mapa final'!$AD$45="Mayor"),CONCATENATE("R13C",'Mapa final'!$R$45),"")</f>
        <v/>
      </c>
      <c r="U148" s="84" t="str">
        <f>IF(AND('Mapa final'!$AB$46="Baja",'Mapa final'!$AD$46="Mayor"),CONCATENATE("R13C",'Mapa final'!$R$46),"")</f>
        <v/>
      </c>
      <c r="V148" s="159" t="str">
        <f>IF(AND('Mapa final'!$AB$44="Baja",'Mapa final'!$AD$44="Catastrófico"),CONCATENATE("R13C",'Mapa final'!$R$44),"")</f>
        <v/>
      </c>
      <c r="W148" s="194" t="str">
        <f>IF(AND('Mapa final'!$AB$45="Baja",'Mapa final'!$AD$45="Catastrófico"),CONCATENATE("R13C",'Mapa final'!$R$45),"")</f>
        <v/>
      </c>
      <c r="X148" s="160" t="str">
        <f>IF(AND('Mapa final'!$AB$46="Baja",'Mapa final'!$AD$46="Catastrófico"),CONCATENATE("R13C",'Mapa final'!$R$46),"")</f>
        <v/>
      </c>
      <c r="Y148" s="38"/>
      <c r="Z148" s="337"/>
      <c r="AA148" s="338"/>
      <c r="AB148" s="338"/>
      <c r="AC148" s="338"/>
      <c r="AD148" s="338"/>
      <c r="AE148" s="339"/>
      <c r="AF148" s="38"/>
      <c r="AG148" s="38"/>
      <c r="AH148" s="38"/>
      <c r="AI148" s="38"/>
      <c r="AJ148" s="38"/>
      <c r="AK148" s="38"/>
      <c r="AL148" s="38"/>
      <c r="AM148" s="38"/>
      <c r="AN148" s="38"/>
      <c r="AO148" s="38"/>
      <c r="AP148" s="38"/>
      <c r="AQ148" s="38"/>
      <c r="AR148" s="38"/>
      <c r="AS148" s="38"/>
      <c r="AT148" s="38"/>
      <c r="AU148" s="38"/>
      <c r="AV148" s="38"/>
      <c r="AW148" s="38"/>
      <c r="AX148" s="38"/>
      <c r="AY148" s="38"/>
      <c r="AZ148" s="38"/>
      <c r="BA148" s="38"/>
      <c r="BB148" s="38"/>
      <c r="BC148" s="38"/>
      <c r="BD148" s="38"/>
      <c r="BE148" s="38"/>
      <c r="BF148" s="38"/>
      <c r="BG148" s="38"/>
      <c r="BH148" s="38"/>
      <c r="BI148" s="38"/>
    </row>
    <row r="149" spans="1:61" ht="15" customHeight="1" x14ac:dyDescent="0.25">
      <c r="A149" s="38"/>
      <c r="B149" s="326"/>
      <c r="C149" s="327"/>
      <c r="D149" s="328"/>
      <c r="E149" s="308"/>
      <c r="F149" s="309"/>
      <c r="G149" s="309"/>
      <c r="H149" s="309"/>
      <c r="I149" s="309"/>
      <c r="J149" s="172" t="str">
        <f>IF(AND('Mapa final'!$AB$47="Baja",'Mapa final'!$AD$47="Leve"),CONCATENATE("R14C",'Mapa final'!$R$47),"")</f>
        <v/>
      </c>
      <c r="K149" s="199" t="str">
        <f>IF(AND('Mapa final'!$AB$48="Baja",'Mapa final'!$AD$48="Leve"),CONCATENATE("R14C",'Mapa final'!$R$48),"")</f>
        <v/>
      </c>
      <c r="L149" s="173" t="str">
        <f>IF(AND('Mapa final'!$AB$49="Baja",'Mapa final'!$AD$49="Leve"),CONCATENATE("R14C",'Mapa final'!$R$49),"")</f>
        <v/>
      </c>
      <c r="M149" s="164" t="str">
        <f>IF(AND('Mapa final'!$AB$47="Baja",'Mapa final'!$AD$47="Menor"),CONCATENATE("R14C",'Mapa final'!$R$47),"")</f>
        <v/>
      </c>
      <c r="N149" s="193" t="str">
        <f>IF(AND('Mapa final'!$AB$48="Baja",'Mapa final'!$AD$48="Menor"),CONCATENATE("R14C",'Mapa final'!$R$48),"")</f>
        <v/>
      </c>
      <c r="O149" s="165" t="str">
        <f>IF(AND('Mapa final'!$AB$49="Baja",'Mapa final'!$AD$49="Menor"),CONCATENATE("R14C",'Mapa final'!$R$49),"")</f>
        <v/>
      </c>
      <c r="P149" s="164" t="str">
        <f>IF(AND('Mapa final'!$AB$47="Baja",'Mapa final'!$AD$47="Moderado"),CONCATENATE("R14C",'Mapa final'!$R$47),"")</f>
        <v/>
      </c>
      <c r="Q149" s="193" t="str">
        <f>IF(AND('Mapa final'!$AB$48="Baja",'Mapa final'!$AD$48="Moderado"),CONCATENATE("R14C",'Mapa final'!$R$48),"")</f>
        <v/>
      </c>
      <c r="R149" s="165" t="str">
        <f>IF(AND('Mapa final'!$AB$49="Baja",'Mapa final'!$AD$49="Moderado"),CONCATENATE("R14C",'Mapa final'!$R$49),"")</f>
        <v/>
      </c>
      <c r="S149" s="83" t="str">
        <f>IF(AND('Mapa final'!$AB$47="Baja",'Mapa final'!$AD$47="Mayor"),CONCATENATE("R14C",'Mapa final'!$R$47),"")</f>
        <v/>
      </c>
      <c r="T149" s="195" t="str">
        <f>IF(AND('Mapa final'!$AB$48="Baja",'Mapa final'!$AD$48="Mayor"),CONCATENATE("R14C",'Mapa final'!$R$48),"")</f>
        <v/>
      </c>
      <c r="U149" s="84" t="str">
        <f>IF(AND('Mapa final'!$AB$49="Baja",'Mapa final'!$AD$49="Mayor"),CONCATENATE("R14C",'Mapa final'!$R$49),"")</f>
        <v/>
      </c>
      <c r="V149" s="159" t="str">
        <f>IF(AND('Mapa final'!$AB$47="Baja",'Mapa final'!$AD$47="Catastrófico"),CONCATENATE("R14C",'Mapa final'!$R$47),"")</f>
        <v/>
      </c>
      <c r="W149" s="194" t="str">
        <f>IF(AND('Mapa final'!$AB$48="Baja",'Mapa final'!$AD$48="Catastrófico"),CONCATENATE("R14C",'Mapa final'!$R$48),"")</f>
        <v/>
      </c>
      <c r="X149" s="160" t="str">
        <f>IF(AND('Mapa final'!$AB$49="Baja",'Mapa final'!$AD$49="Catastrófico"),CONCATENATE("R14C",'Mapa final'!$R$49),"")</f>
        <v/>
      </c>
      <c r="Y149" s="38"/>
      <c r="Z149" s="337"/>
      <c r="AA149" s="338"/>
      <c r="AB149" s="338"/>
      <c r="AC149" s="338"/>
      <c r="AD149" s="338"/>
      <c r="AE149" s="339"/>
      <c r="AF149" s="38"/>
      <c r="AG149" s="38"/>
      <c r="AH149" s="38"/>
      <c r="AI149" s="38"/>
      <c r="AJ149" s="38"/>
      <c r="AK149" s="38"/>
      <c r="AL149" s="38"/>
      <c r="AM149" s="38"/>
      <c r="AN149" s="38"/>
      <c r="AO149" s="38"/>
      <c r="AP149" s="38"/>
      <c r="AQ149" s="38"/>
      <c r="AR149" s="38"/>
      <c r="AS149" s="38"/>
      <c r="AT149" s="38"/>
      <c r="AU149" s="38"/>
      <c r="AV149" s="38"/>
      <c r="AW149" s="38"/>
      <c r="AX149" s="38"/>
      <c r="AY149" s="38"/>
      <c r="AZ149" s="38"/>
      <c r="BA149" s="38"/>
      <c r="BB149" s="38"/>
      <c r="BC149" s="38"/>
      <c r="BD149" s="38"/>
      <c r="BE149" s="38"/>
      <c r="BF149" s="38"/>
      <c r="BG149" s="38"/>
      <c r="BH149" s="38"/>
      <c r="BI149" s="38"/>
    </row>
    <row r="150" spans="1:61" ht="15" customHeight="1" x14ac:dyDescent="0.25">
      <c r="A150" s="38"/>
      <c r="B150" s="326"/>
      <c r="C150" s="327"/>
      <c r="D150" s="328"/>
      <c r="E150" s="308"/>
      <c r="F150" s="309"/>
      <c r="G150" s="309"/>
      <c r="H150" s="309"/>
      <c r="I150" s="309"/>
      <c r="J150" s="172" t="str">
        <f>IF(AND('Mapa final'!$AB$50="Baja",'Mapa final'!$AD$50="Leve"),CONCATENATE("R15C",'Mapa final'!$R$50),"")</f>
        <v/>
      </c>
      <c r="K150" s="199" t="str">
        <f>IF(AND('Mapa final'!$AB$51="Baja",'Mapa final'!$AD$51="Leve"),CONCATENATE("R15C",'Mapa final'!$R$51),"")</f>
        <v/>
      </c>
      <c r="L150" s="173" t="str">
        <f>IF(AND('Mapa final'!$AB$52="Baja",'Mapa final'!$AD$52="Leve"),CONCATENATE("R15C",'Mapa final'!$R$52),"")</f>
        <v/>
      </c>
      <c r="M150" s="164" t="str">
        <f>IF(AND('Mapa final'!$AB$50="Baja",'Mapa final'!$AD$50="Menor"),CONCATENATE("R15C",'Mapa final'!$R$50),"")</f>
        <v/>
      </c>
      <c r="N150" s="193" t="str">
        <f>IF(AND('Mapa final'!$AB$51="Baja",'Mapa final'!$AD$51="Menor"),CONCATENATE("R15C",'Mapa final'!$R$51),"")</f>
        <v/>
      </c>
      <c r="O150" s="165" t="str">
        <f>IF(AND('Mapa final'!$AB$52="Baja",'Mapa final'!$AD$52="Menor"),CONCATENATE("R15C",'Mapa final'!$R$52),"")</f>
        <v/>
      </c>
      <c r="P150" s="164" t="str">
        <f>IF(AND('Mapa final'!$AB$50="Baja",'Mapa final'!$AD$50="Moderado"),CONCATENATE("R15C",'Mapa final'!$R$50),"")</f>
        <v>R15C1</v>
      </c>
      <c r="Q150" s="193" t="str">
        <f>IF(AND('Mapa final'!$AB$51="Baja",'Mapa final'!$AD$51="Moderado"),CONCATENATE("R15C",'Mapa final'!$R$51),"")</f>
        <v/>
      </c>
      <c r="R150" s="165" t="str">
        <f>IF(AND('Mapa final'!$AB$52="Baja",'Mapa final'!$AD$52="Moderado"),CONCATENATE("R15C",'Mapa final'!$R$52),"")</f>
        <v/>
      </c>
      <c r="S150" s="83" t="str">
        <f>IF(AND('Mapa final'!$AB$50="Baja",'Mapa final'!$AD$50="Mayor"),CONCATENATE("R15C",'Mapa final'!$R$50),"")</f>
        <v/>
      </c>
      <c r="T150" s="195" t="str">
        <f>IF(AND('Mapa final'!$AB$51="Baja",'Mapa final'!$AD$51="Mayor"),CONCATENATE("R15C",'Mapa final'!$R$51),"")</f>
        <v/>
      </c>
      <c r="U150" s="84" t="str">
        <f>IF(AND('Mapa final'!$AB$52="Baja",'Mapa final'!$AD$52="Mayor"),CONCATENATE("R15C",'Mapa final'!$R$52),"")</f>
        <v/>
      </c>
      <c r="V150" s="159" t="str">
        <f>IF(AND('Mapa final'!$AB$50="Baja",'Mapa final'!$AD$50="Catastrófico"),CONCATENATE("R15C",'Mapa final'!$R$50),"")</f>
        <v/>
      </c>
      <c r="W150" s="194" t="str">
        <f>IF(AND('Mapa final'!$AB$51="Baja",'Mapa final'!$AD$51="Catastrófico"),CONCATENATE("R15C",'Mapa final'!$R$51),"")</f>
        <v/>
      </c>
      <c r="X150" s="160" t="str">
        <f>IF(AND('Mapa final'!$AB$52="Baja",'Mapa final'!$AD$52="Catastrófico"),CONCATENATE("R15C",'Mapa final'!$R$52),"")</f>
        <v/>
      </c>
      <c r="Y150" s="38"/>
      <c r="Z150" s="337"/>
      <c r="AA150" s="338"/>
      <c r="AB150" s="338"/>
      <c r="AC150" s="338"/>
      <c r="AD150" s="338"/>
      <c r="AE150" s="339"/>
      <c r="AF150" s="38"/>
      <c r="AG150" s="38"/>
      <c r="AH150" s="38"/>
      <c r="AI150" s="38"/>
      <c r="AJ150" s="38"/>
      <c r="AK150" s="38"/>
      <c r="AL150" s="38"/>
      <c r="AM150" s="38"/>
      <c r="AN150" s="38"/>
      <c r="AO150" s="38"/>
      <c r="AP150" s="38"/>
      <c r="AQ150" s="38"/>
      <c r="AR150" s="38"/>
      <c r="AS150" s="38"/>
      <c r="AT150" s="38"/>
      <c r="AU150" s="38"/>
      <c r="AV150" s="38"/>
      <c r="AW150" s="38"/>
      <c r="AX150" s="38"/>
      <c r="AY150" s="38"/>
      <c r="AZ150" s="38"/>
      <c r="BA150" s="38"/>
      <c r="BB150" s="38"/>
      <c r="BC150" s="38"/>
      <c r="BD150" s="38"/>
      <c r="BE150" s="38"/>
      <c r="BF150" s="38"/>
      <c r="BG150" s="38"/>
      <c r="BH150" s="38"/>
      <c r="BI150" s="38"/>
    </row>
    <row r="151" spans="1:61" ht="15" customHeight="1" x14ac:dyDescent="0.25">
      <c r="A151" s="38"/>
      <c r="B151" s="326"/>
      <c r="C151" s="327"/>
      <c r="D151" s="328"/>
      <c r="E151" s="308"/>
      <c r="F151" s="309"/>
      <c r="G151" s="309"/>
      <c r="H151" s="309"/>
      <c r="I151" s="309"/>
      <c r="J151" s="172" t="str">
        <f>IF(AND('Mapa final'!$AB$53="Baja",'Mapa final'!$AD$53="Leve"),CONCATENATE("R16C",'Mapa final'!$R$53),"")</f>
        <v/>
      </c>
      <c r="K151" s="199" t="str">
        <f>IF(AND('Mapa final'!$AB$54="Baja",'Mapa final'!$AD$54="Leve"),CONCATENATE("R16C",'Mapa final'!$R$54),"")</f>
        <v/>
      </c>
      <c r="L151" s="173" t="str">
        <f>IF(AND('Mapa final'!$AB$55="Baja",'Mapa final'!$AD$55="Leve"),CONCATENATE("R16C",'Mapa final'!$R$55),"")</f>
        <v/>
      </c>
      <c r="M151" s="164" t="str">
        <f>IF(AND('Mapa final'!$AB$53="Baja",'Mapa final'!$AD$53="Menor"),CONCATENATE("R16C",'Mapa final'!$R$53),"")</f>
        <v/>
      </c>
      <c r="N151" s="193" t="str">
        <f>IF(AND('Mapa final'!$AB$54="Baja",'Mapa final'!$AD$54="Menor"),CONCATENATE("R16C",'Mapa final'!$R$54),"")</f>
        <v/>
      </c>
      <c r="O151" s="165" t="str">
        <f>IF(AND('Mapa final'!$AB$55="Baja",'Mapa final'!$AD$55="Menor"),CONCATENATE("R16C",'Mapa final'!$R$55),"")</f>
        <v/>
      </c>
      <c r="P151" s="164" t="str">
        <f>IF(AND('Mapa final'!$AB$53="Baja",'Mapa final'!$AD$53="Moderado"),CONCATENATE("R16C",'Mapa final'!$R$53),"")</f>
        <v/>
      </c>
      <c r="Q151" s="193" t="str">
        <f>IF(AND('Mapa final'!$AB$54="Baja",'Mapa final'!$AD$54="Moderado"),CONCATENATE("R16C",'Mapa final'!$R$54),"")</f>
        <v/>
      </c>
      <c r="R151" s="165" t="str">
        <f>IF(AND('Mapa final'!$AB$55="Baja",'Mapa final'!$AD$55="Moderado"),CONCATENATE("R16C",'Mapa final'!$R$55),"")</f>
        <v/>
      </c>
      <c r="S151" s="83" t="str">
        <f>IF(AND('Mapa final'!$AB$53="Baja",'Mapa final'!$AD$53="Mayor"),CONCATENATE("R16C",'Mapa final'!$R$53),"")</f>
        <v/>
      </c>
      <c r="T151" s="195" t="str">
        <f>IF(AND('Mapa final'!$AB$54="Baja",'Mapa final'!$AD$54="Mayor"),CONCATENATE("R16C",'Mapa final'!$R$54),"")</f>
        <v/>
      </c>
      <c r="U151" s="84" t="str">
        <f>IF(AND('Mapa final'!$AB$55="Baja",'Mapa final'!$AD$55="Mayor"),CONCATENATE("R16C",'Mapa final'!$R$55),"")</f>
        <v/>
      </c>
      <c r="V151" s="159" t="str">
        <f>IF(AND('Mapa final'!$AB$53="Baja",'Mapa final'!$AD$53="Catastrófico"),CONCATENATE("R16C",'Mapa final'!$R$53),"")</f>
        <v/>
      </c>
      <c r="W151" s="194" t="str">
        <f>IF(AND('Mapa final'!$AB$54="Baja",'Mapa final'!$AD$54="Catastrófico"),CONCATENATE("R16C",'Mapa final'!$R$54),"")</f>
        <v/>
      </c>
      <c r="X151" s="160" t="str">
        <f>IF(AND('Mapa final'!$AB$55="Baja",'Mapa final'!$AD$55="Catastrófico"),CONCATENATE("R16C",'Mapa final'!$R$55),"")</f>
        <v/>
      </c>
      <c r="Y151" s="38"/>
      <c r="Z151" s="337"/>
      <c r="AA151" s="338"/>
      <c r="AB151" s="338"/>
      <c r="AC151" s="338"/>
      <c r="AD151" s="338"/>
      <c r="AE151" s="339"/>
      <c r="AF151" s="38"/>
      <c r="AG151" s="38"/>
      <c r="AH151" s="38"/>
      <c r="AI151" s="38"/>
      <c r="AJ151" s="38"/>
      <c r="AK151" s="38"/>
      <c r="AL151" s="38"/>
      <c r="AM151" s="38"/>
      <c r="AN151" s="38"/>
      <c r="AO151" s="38"/>
      <c r="AP151" s="38"/>
      <c r="AQ151" s="38"/>
      <c r="AR151" s="38"/>
      <c r="AS151" s="38"/>
      <c r="AT151" s="38"/>
      <c r="AU151" s="38"/>
      <c r="AV151" s="38"/>
      <c r="AW151" s="38"/>
      <c r="AX151" s="38"/>
      <c r="AY151" s="38"/>
      <c r="AZ151" s="38"/>
      <c r="BA151" s="38"/>
      <c r="BB151" s="38"/>
      <c r="BC151" s="38"/>
      <c r="BD151" s="38"/>
      <c r="BE151" s="38"/>
      <c r="BF151" s="38"/>
      <c r="BG151" s="38"/>
      <c r="BH151" s="38"/>
      <c r="BI151" s="38"/>
    </row>
    <row r="152" spans="1:61" ht="15" customHeight="1" x14ac:dyDescent="0.25">
      <c r="A152" s="38"/>
      <c r="B152" s="326"/>
      <c r="C152" s="327"/>
      <c r="D152" s="328"/>
      <c r="E152" s="308"/>
      <c r="F152" s="309"/>
      <c r="G152" s="309"/>
      <c r="H152" s="309"/>
      <c r="I152" s="309"/>
      <c r="J152" s="172" t="str">
        <f>IF(AND('Mapa final'!$AB$56="Baja",'Mapa final'!$AD$56="Leve"),CONCATENATE("R17C",'Mapa final'!$R$56),"")</f>
        <v/>
      </c>
      <c r="K152" s="199" t="str">
        <f>IF(AND('Mapa final'!$AB$57="Baja",'Mapa final'!$AD$57="Leve"),CONCATENATE("R17C",'Mapa final'!$R$57),"")</f>
        <v/>
      </c>
      <c r="L152" s="173" t="str">
        <f>IF(AND('Mapa final'!$AB$58="Baja",'Mapa final'!$AD$58="Leve"),CONCATENATE("R17C",'Mapa final'!$R$58),"")</f>
        <v/>
      </c>
      <c r="M152" s="164" t="str">
        <f>IF(AND('Mapa final'!$AB$56="Baja",'Mapa final'!$AD$56="Menor"),CONCATENATE("R17C",'Mapa final'!$R$56),"")</f>
        <v/>
      </c>
      <c r="N152" s="193" t="str">
        <f>IF(AND('Mapa final'!$AB$57="Baja",'Mapa final'!$AD$57="Menor"),CONCATENATE("R17C",'Mapa final'!$R$57),"")</f>
        <v/>
      </c>
      <c r="O152" s="165" t="str">
        <f>IF(AND('Mapa final'!$AB$58="Baja",'Mapa final'!$AD$58="Menor"),CONCATENATE("R17C",'Mapa final'!$R$58),"")</f>
        <v/>
      </c>
      <c r="P152" s="164" t="str">
        <f>IF(AND('Mapa final'!$AB$56="Baja",'Mapa final'!$AD$56="Moderado"),CONCATENATE("R17C",'Mapa final'!$R$56),"")</f>
        <v>R17C1</v>
      </c>
      <c r="Q152" s="193" t="str">
        <f>IF(AND('Mapa final'!$AB$57="Baja",'Mapa final'!$AD$57="Moderado"),CONCATENATE("R17C",'Mapa final'!$R$57),"")</f>
        <v/>
      </c>
      <c r="R152" s="165" t="str">
        <f>IF(AND('Mapa final'!$AB$58="Baja",'Mapa final'!$AD$58="Moderado"),CONCATENATE("R17C",'Mapa final'!$R$58),"")</f>
        <v/>
      </c>
      <c r="S152" s="83" t="str">
        <f>IF(AND('Mapa final'!$AB$56="Baja",'Mapa final'!$AD$56="Mayor"),CONCATENATE("R17C",'Mapa final'!$R$56),"")</f>
        <v/>
      </c>
      <c r="T152" s="195" t="str">
        <f>IF(AND('Mapa final'!$AB$57="Baja",'Mapa final'!$AD$57="Mayor"),CONCATENATE("R17C",'Mapa final'!$R$57),"")</f>
        <v/>
      </c>
      <c r="U152" s="84" t="str">
        <f>IF(AND('Mapa final'!$AB$58="Baja",'Mapa final'!$AD$58="Mayor"),CONCATENATE("R17C",'Mapa final'!$R$58),"")</f>
        <v/>
      </c>
      <c r="V152" s="159" t="str">
        <f>IF(AND('Mapa final'!$AB$56="Baja",'Mapa final'!$AD$56="Catastrófico"),CONCATENATE("R17C",'Mapa final'!$R$56),"")</f>
        <v/>
      </c>
      <c r="W152" s="194" t="str">
        <f>IF(AND('Mapa final'!$AB$57="Baja",'Mapa final'!$AD$57="Catastrófico"),CONCATENATE("R17C",'Mapa final'!$R$57),"")</f>
        <v/>
      </c>
      <c r="X152" s="160" t="str">
        <f>IF(AND('Mapa final'!$AB$58="Baja",'Mapa final'!$AD$58="Catastrófico"),CONCATENATE("R17C",'Mapa final'!$R$58),"")</f>
        <v/>
      </c>
      <c r="Y152" s="38"/>
      <c r="Z152" s="337"/>
      <c r="AA152" s="338"/>
      <c r="AB152" s="338"/>
      <c r="AC152" s="338"/>
      <c r="AD152" s="338"/>
      <c r="AE152" s="339"/>
      <c r="AF152" s="38"/>
      <c r="AG152" s="38"/>
      <c r="AH152" s="38"/>
      <c r="AI152" s="38"/>
      <c r="AJ152" s="38"/>
      <c r="AK152" s="38"/>
      <c r="AL152" s="38"/>
      <c r="AM152" s="38"/>
      <c r="AN152" s="38"/>
      <c r="AO152" s="38"/>
      <c r="AP152" s="38"/>
      <c r="AQ152" s="38"/>
      <c r="AR152" s="38"/>
      <c r="AS152" s="38"/>
      <c r="AT152" s="38"/>
      <c r="AU152" s="38"/>
      <c r="AV152" s="38"/>
      <c r="AW152" s="38"/>
      <c r="AX152" s="38"/>
      <c r="AY152" s="38"/>
      <c r="AZ152" s="38"/>
      <c r="BA152" s="38"/>
      <c r="BB152" s="38"/>
      <c r="BC152" s="38"/>
      <c r="BD152" s="38"/>
      <c r="BE152" s="38"/>
      <c r="BF152" s="38"/>
      <c r="BG152" s="38"/>
      <c r="BH152" s="38"/>
      <c r="BI152" s="38"/>
    </row>
    <row r="153" spans="1:61" ht="15" customHeight="1" x14ac:dyDescent="0.25">
      <c r="A153" s="38"/>
      <c r="B153" s="326"/>
      <c r="C153" s="327"/>
      <c r="D153" s="328"/>
      <c r="E153" s="308"/>
      <c r="F153" s="309"/>
      <c r="G153" s="309"/>
      <c r="H153" s="309"/>
      <c r="I153" s="309"/>
      <c r="J153" s="172" t="str">
        <f>IF(AND('Mapa final'!$AB$59="Baja",'Mapa final'!$AD$59="Leve"),CONCATENATE("R18C",'Mapa final'!$R$59),"")</f>
        <v/>
      </c>
      <c r="K153" s="199" t="str">
        <f>IF(AND('Mapa final'!$AB$60="Baja",'Mapa final'!$AD$60="Leve"),CONCATENATE("R18C",'Mapa final'!$R$60),"")</f>
        <v>R18C2</v>
      </c>
      <c r="L153" s="173" t="str">
        <f>IF(AND('Mapa final'!$AB$61="Baja",'Mapa final'!$AD$61="Leve"),CONCATENATE("R18C",'Mapa final'!$R$61),"")</f>
        <v/>
      </c>
      <c r="M153" s="164" t="str">
        <f>IF(AND('Mapa final'!$AB$59="Baja",'Mapa final'!$AD$59="Menor"),CONCATENATE("R18C",'Mapa final'!$R$59),"")</f>
        <v/>
      </c>
      <c r="N153" s="193" t="str">
        <f>IF(AND('Mapa final'!$AB$60="Baja",'Mapa final'!$AD$60="Menor"),CONCATENATE("R18C",'Mapa final'!$R$60),"")</f>
        <v/>
      </c>
      <c r="O153" s="165" t="str">
        <f>IF(AND('Mapa final'!$AB$61="Baja",'Mapa final'!$AD$61="Menor"),CONCATENATE("R18C",'Mapa final'!$R$61),"")</f>
        <v/>
      </c>
      <c r="P153" s="164" t="str">
        <f>IF(AND('Mapa final'!$AB$59="Baja",'Mapa final'!$AD$59="Moderado"),CONCATENATE("R18C",'Mapa final'!$R$59),"")</f>
        <v/>
      </c>
      <c r="Q153" s="193" t="str">
        <f>IF(AND('Mapa final'!$AB$60="Baja",'Mapa final'!$AD$60="Moderado"),CONCATENATE("R18C",'Mapa final'!$R$60),"")</f>
        <v/>
      </c>
      <c r="R153" s="165" t="str">
        <f>IF(AND('Mapa final'!$AB$61="Baja",'Mapa final'!$AD$61="Moderado"),CONCATENATE("R18C",'Mapa final'!$R$61),"")</f>
        <v/>
      </c>
      <c r="S153" s="83" t="str">
        <f>IF(AND('Mapa final'!$AB$59="Baja",'Mapa final'!$AD$59="Mayor"),CONCATENATE("R18C",'Mapa final'!$R$59),"")</f>
        <v>R18C1</v>
      </c>
      <c r="T153" s="195" t="str">
        <f>IF(AND('Mapa final'!$AB$60="Baja",'Mapa final'!$AD$60="Mayor"),CONCATENATE("R18C",'Mapa final'!$R$60),"")</f>
        <v/>
      </c>
      <c r="U153" s="84" t="str">
        <f>IF(AND('Mapa final'!$AB$61="Baja",'Mapa final'!$AD$61="Mayor"),CONCATENATE("R18C",'Mapa final'!$R$61),"")</f>
        <v/>
      </c>
      <c r="V153" s="159" t="str">
        <f>IF(AND('Mapa final'!$AB$59="Baja",'Mapa final'!$AD$59="Catastrófico"),CONCATENATE("R18C",'Mapa final'!$R$59),"")</f>
        <v/>
      </c>
      <c r="W153" s="194" t="str">
        <f>IF(AND('Mapa final'!$AB$60="Baja",'Mapa final'!$AD$60="Catastrófico"),CONCATENATE("R18C",'Mapa final'!$R$60),"")</f>
        <v/>
      </c>
      <c r="X153" s="160" t="str">
        <f>IF(AND('Mapa final'!$AB$61="Baja",'Mapa final'!$AD$61="Catastrófico"),CONCATENATE("R18C",'Mapa final'!$R$61),"")</f>
        <v/>
      </c>
      <c r="Y153" s="38"/>
      <c r="Z153" s="337"/>
      <c r="AA153" s="338"/>
      <c r="AB153" s="338"/>
      <c r="AC153" s="338"/>
      <c r="AD153" s="338"/>
      <c r="AE153" s="339"/>
      <c r="AF153" s="38"/>
      <c r="AG153" s="38"/>
      <c r="AH153" s="38"/>
      <c r="AI153" s="38"/>
      <c r="AJ153" s="38"/>
      <c r="AK153" s="38"/>
      <c r="AL153" s="38"/>
      <c r="AM153" s="38"/>
      <c r="AN153" s="38"/>
      <c r="AO153" s="38"/>
      <c r="AP153" s="38"/>
      <c r="AQ153" s="38"/>
      <c r="AR153" s="38"/>
      <c r="AS153" s="38"/>
      <c r="AT153" s="38"/>
      <c r="AU153" s="38"/>
      <c r="AV153" s="38"/>
      <c r="AW153" s="38"/>
      <c r="AX153" s="38"/>
      <c r="AY153" s="38"/>
      <c r="AZ153" s="38"/>
      <c r="BA153" s="38"/>
      <c r="BB153" s="38"/>
      <c r="BC153" s="38"/>
      <c r="BD153" s="38"/>
      <c r="BE153" s="38"/>
      <c r="BF153" s="38"/>
      <c r="BG153" s="38"/>
      <c r="BH153" s="38"/>
      <c r="BI153" s="38"/>
    </row>
    <row r="154" spans="1:61" ht="15" customHeight="1" x14ac:dyDescent="0.25">
      <c r="A154" s="38"/>
      <c r="B154" s="326"/>
      <c r="C154" s="327"/>
      <c r="D154" s="328"/>
      <c r="E154" s="308"/>
      <c r="F154" s="309"/>
      <c r="G154" s="309"/>
      <c r="H154" s="309"/>
      <c r="I154" s="309"/>
      <c r="J154" s="172" t="str">
        <f>IF(AND('Mapa final'!$AB$62="Baja",'Mapa final'!$AD$62="Leve"),CONCATENATE("R19C",'Mapa final'!$R$62),"")</f>
        <v/>
      </c>
      <c r="K154" s="199" t="str">
        <f>IF(AND('Mapa final'!$AB$63="Baja",'Mapa final'!$AD$63="Leve"),CONCATENATE("R19C",'Mapa final'!$R$63),"")</f>
        <v>R19C2</v>
      </c>
      <c r="L154" s="173" t="str">
        <f>IF(AND('Mapa final'!$AB$64="Baja",'Mapa final'!$AD$64="Leve"),CONCATENATE("R19C",'Mapa final'!$R$64),"")</f>
        <v/>
      </c>
      <c r="M154" s="164" t="str">
        <f>IF(AND('Mapa final'!$AB$62="Baja",'Mapa final'!$AD$62="Menor"),CONCATENATE("R19C",'Mapa final'!$R$62),"")</f>
        <v/>
      </c>
      <c r="N154" s="193" t="str">
        <f>IF(AND('Mapa final'!$AB$63="Baja",'Mapa final'!$AD$63="Menor"),CONCATENATE("R19C",'Mapa final'!$R$63),"")</f>
        <v/>
      </c>
      <c r="O154" s="165" t="str">
        <f>IF(AND('Mapa final'!$AB$64="Baja",'Mapa final'!$AD$64="Menor"),CONCATENATE("R19C",'Mapa final'!$R$64),"")</f>
        <v/>
      </c>
      <c r="P154" s="164" t="str">
        <f>IF(AND('Mapa final'!$AB$62="Baja",'Mapa final'!$AD$62="Moderado"),CONCATENATE("R19C",'Mapa final'!$R$62),"")</f>
        <v/>
      </c>
      <c r="Q154" s="193" t="str">
        <f>IF(AND('Mapa final'!$AB$63="Baja",'Mapa final'!$AD$63="Moderado"),CONCATENATE("R19C",'Mapa final'!$R$63),"")</f>
        <v/>
      </c>
      <c r="R154" s="165" t="str">
        <f>IF(AND('Mapa final'!$AB$64="Baja",'Mapa final'!$AD$64="Moderado"),CONCATENATE("R19C",'Mapa final'!$R$64),"")</f>
        <v/>
      </c>
      <c r="S154" s="83" t="str">
        <f>IF(AND('Mapa final'!$AB$62="Baja",'Mapa final'!$AD$62="Mayor"),CONCATENATE("R19C",'Mapa final'!$R$62),"")</f>
        <v>R19C1</v>
      </c>
      <c r="T154" s="195" t="str">
        <f>IF(AND('Mapa final'!$AB$63="Baja",'Mapa final'!$AD$63="Mayor"),CONCATENATE("R19C",'Mapa final'!$R$63),"")</f>
        <v/>
      </c>
      <c r="U154" s="84" t="str">
        <f>IF(AND('Mapa final'!$AB$64="Baja",'Mapa final'!$AD$64="Mayor"),CONCATENATE("R19C",'Mapa final'!$R$64),"")</f>
        <v/>
      </c>
      <c r="V154" s="159" t="str">
        <f>IF(AND('Mapa final'!$AB$62="Baja",'Mapa final'!$AD$62="Catastrófico"),CONCATENATE("R19C",'Mapa final'!$R$62),"")</f>
        <v/>
      </c>
      <c r="W154" s="194" t="str">
        <f>IF(AND('Mapa final'!$AB$63="Baja",'Mapa final'!$AD$63="Catastrófico"),CONCATENATE("R19C",'Mapa final'!$R$63),"")</f>
        <v/>
      </c>
      <c r="X154" s="160" t="str">
        <f>IF(AND('Mapa final'!$AB$64="Baja",'Mapa final'!$AD$64="Catastrófico"),CONCATENATE("R19C",'Mapa final'!$R$64),"")</f>
        <v/>
      </c>
      <c r="Y154" s="38"/>
      <c r="Z154" s="337"/>
      <c r="AA154" s="338"/>
      <c r="AB154" s="338"/>
      <c r="AC154" s="338"/>
      <c r="AD154" s="338"/>
      <c r="AE154" s="339"/>
      <c r="AF154" s="38"/>
      <c r="AG154" s="38"/>
      <c r="AH154" s="38"/>
      <c r="AI154" s="38"/>
      <c r="AJ154" s="38"/>
      <c r="AK154" s="38"/>
      <c r="AL154" s="38"/>
      <c r="AM154" s="38"/>
      <c r="AN154" s="38"/>
      <c r="AO154" s="38"/>
      <c r="AP154" s="38"/>
      <c r="AQ154" s="38"/>
      <c r="AR154" s="38"/>
      <c r="AS154" s="38"/>
      <c r="AT154" s="38"/>
      <c r="AU154" s="38"/>
      <c r="AV154" s="38"/>
      <c r="AW154" s="38"/>
      <c r="AX154" s="38"/>
      <c r="AY154" s="38"/>
      <c r="AZ154" s="38"/>
      <c r="BA154" s="38"/>
      <c r="BB154" s="38"/>
      <c r="BC154" s="38"/>
      <c r="BD154" s="38"/>
      <c r="BE154" s="38"/>
      <c r="BF154" s="38"/>
      <c r="BG154" s="38"/>
      <c r="BH154" s="38"/>
      <c r="BI154" s="38"/>
    </row>
    <row r="155" spans="1:61" ht="15" customHeight="1" x14ac:dyDescent="0.25">
      <c r="A155" s="38"/>
      <c r="B155" s="326"/>
      <c r="C155" s="327"/>
      <c r="D155" s="328"/>
      <c r="E155" s="308"/>
      <c r="F155" s="309"/>
      <c r="G155" s="309"/>
      <c r="H155" s="309"/>
      <c r="I155" s="309"/>
      <c r="J155" s="172" t="str">
        <f>IF(AND('Mapa final'!$AB$65="Baja",'Mapa final'!$AD$65="Leve"),CONCATENATE("R20C",'Mapa final'!$R$65),"")</f>
        <v/>
      </c>
      <c r="K155" s="199" t="str">
        <f>IF(AND('Mapa final'!$AB$66="Baja",'Mapa final'!$AD$66="Leve"),CONCATENATE("R20C",'Mapa final'!$R$66),"")</f>
        <v/>
      </c>
      <c r="L155" s="173" t="str">
        <f>IF(AND('Mapa final'!$AB$67="Baja",'Mapa final'!$AD$67="Leve"),CONCATENATE("R20C",'Mapa final'!$R$67),"")</f>
        <v/>
      </c>
      <c r="M155" s="164" t="str">
        <f>IF(AND('Mapa final'!$AB$65="Baja",'Mapa final'!$AD$65="Menor"),CONCATENATE("R20C",'Mapa final'!$R$65),"")</f>
        <v/>
      </c>
      <c r="N155" s="193" t="str">
        <f>IF(AND('Mapa final'!$AB$66="Baja",'Mapa final'!$AD$66="Menor"),CONCATENATE("R20C",'Mapa final'!$R$66),"")</f>
        <v/>
      </c>
      <c r="O155" s="165" t="str">
        <f>IF(AND('Mapa final'!$AB$67="Baja",'Mapa final'!$AD$67="Menor"),CONCATENATE("R20C",'Mapa final'!$R$67),"")</f>
        <v/>
      </c>
      <c r="P155" s="164" t="str">
        <f>IF(AND('Mapa final'!$AB$65="Baja",'Mapa final'!$AD$65="Moderado"),CONCATENATE("R20C",'Mapa final'!$R$65),"")</f>
        <v/>
      </c>
      <c r="Q155" s="193" t="str">
        <f>IF(AND('Mapa final'!$AB$66="Baja",'Mapa final'!$AD$66="Moderado"),CONCATENATE("R20C",'Mapa final'!$R$66),"")</f>
        <v/>
      </c>
      <c r="R155" s="165" t="str">
        <f>IF(AND('Mapa final'!$AB$67="Baja",'Mapa final'!$AD$67="Moderado"),CONCATENATE("R20C",'Mapa final'!$R$67),"")</f>
        <v/>
      </c>
      <c r="S155" s="83" t="str">
        <f>IF(AND('Mapa final'!$AB$65="Baja",'Mapa final'!$AD$65="Mayor"),CONCATENATE("R20C",'Mapa final'!$R$65),"")</f>
        <v/>
      </c>
      <c r="T155" s="195" t="str">
        <f>IF(AND('Mapa final'!$AB$66="Baja",'Mapa final'!$AD$66="Mayor"),CONCATENATE("R20C",'Mapa final'!$R$66),"")</f>
        <v>R20C2</v>
      </c>
      <c r="U155" s="84" t="str">
        <f>IF(AND('Mapa final'!$AB$67="Baja",'Mapa final'!$AD$67="Mayor"),CONCATENATE("R20C",'Mapa final'!$R$67),"")</f>
        <v/>
      </c>
      <c r="V155" s="159" t="str">
        <f>IF(AND('Mapa final'!$AB$65="Baja",'Mapa final'!$AD$65="Catastrófico"),CONCATENATE("R20C",'Mapa final'!$R$65),"")</f>
        <v/>
      </c>
      <c r="W155" s="194" t="str">
        <f>IF(AND('Mapa final'!$AB$66="Baja",'Mapa final'!$AD$66="Catastrófico"),CONCATENATE("R20C",'Mapa final'!$R$66),"")</f>
        <v/>
      </c>
      <c r="X155" s="160" t="str">
        <f>IF(AND('Mapa final'!$AB$67="Baja",'Mapa final'!$AD$67="Catastrófico"),CONCATENATE("R20C",'Mapa final'!$R$67),"")</f>
        <v/>
      </c>
      <c r="Y155" s="38"/>
      <c r="Z155" s="337"/>
      <c r="AA155" s="338"/>
      <c r="AB155" s="338"/>
      <c r="AC155" s="338"/>
      <c r="AD155" s="338"/>
      <c r="AE155" s="339"/>
      <c r="AF155" s="38"/>
      <c r="AG155" s="38"/>
      <c r="AH155" s="38"/>
      <c r="AI155" s="38"/>
      <c r="AJ155" s="38"/>
      <c r="AK155" s="38"/>
      <c r="AL155" s="38"/>
      <c r="AM155" s="38"/>
      <c r="AN155" s="38"/>
      <c r="AO155" s="38"/>
      <c r="AP155" s="38"/>
      <c r="AQ155" s="38"/>
      <c r="AR155" s="38"/>
      <c r="AS155" s="38"/>
      <c r="AT155" s="38"/>
      <c r="AU155" s="38"/>
      <c r="AV155" s="38"/>
      <c r="AW155" s="38"/>
      <c r="AX155" s="38"/>
      <c r="AY155" s="38"/>
      <c r="AZ155" s="38"/>
      <c r="BA155" s="38"/>
      <c r="BB155" s="38"/>
      <c r="BC155" s="38"/>
      <c r="BD155" s="38"/>
      <c r="BE155" s="38"/>
      <c r="BF155" s="38"/>
      <c r="BG155" s="38"/>
      <c r="BH155" s="38"/>
      <c r="BI155" s="38"/>
    </row>
    <row r="156" spans="1:61" ht="15" customHeight="1" x14ac:dyDescent="0.25">
      <c r="A156" s="38"/>
      <c r="B156" s="326"/>
      <c r="C156" s="327"/>
      <c r="D156" s="328"/>
      <c r="E156" s="308"/>
      <c r="F156" s="309"/>
      <c r="G156" s="309"/>
      <c r="H156" s="309"/>
      <c r="I156" s="309"/>
      <c r="J156" s="172" t="str">
        <f>IF(AND('Mapa final'!$AB$68="Baja",'Mapa final'!$AD$68="Leve"),CONCATENATE("R21C",'Mapa final'!$R$68),"")</f>
        <v/>
      </c>
      <c r="K156" s="199" t="str">
        <f>IF(AND('Mapa final'!$AB$69="Baja",'Mapa final'!$AD$69="Leve"),CONCATENATE("R21C",'Mapa final'!$R$69),"")</f>
        <v/>
      </c>
      <c r="L156" s="173" t="str">
        <f>IF(AND('Mapa final'!$AB$70="Baja",'Mapa final'!$AD$70="Leve"),CONCATENATE("R21C",'Mapa final'!$R$70),"")</f>
        <v/>
      </c>
      <c r="M156" s="164" t="str">
        <f>IF(AND('Mapa final'!$AB$68="Baja",'Mapa final'!$AD$68="Menor"),CONCATENATE("R21C",'Mapa final'!$R$68),"")</f>
        <v>R21C1</v>
      </c>
      <c r="N156" s="193" t="str">
        <f>IF(AND('Mapa final'!$AB$69="Baja",'Mapa final'!$AD$69="Menor"),CONCATENATE("R21C",'Mapa final'!$R$69),"")</f>
        <v/>
      </c>
      <c r="O156" s="165" t="str">
        <f>IF(AND('Mapa final'!$AB$70="Baja",'Mapa final'!$AD$70="Menor"),CONCATENATE("R21C",'Mapa final'!$R$70),"")</f>
        <v/>
      </c>
      <c r="P156" s="164" t="str">
        <f>IF(AND('Mapa final'!$AB$68="Baja",'Mapa final'!$AD$68="Moderado"),CONCATENATE("R21C",'Mapa final'!$R$68),"")</f>
        <v/>
      </c>
      <c r="Q156" s="193" t="str">
        <f>IF(AND('Mapa final'!$AB$69="Baja",'Mapa final'!$AD$69="Moderado"),CONCATENATE("R21C",'Mapa final'!$R$69),"")</f>
        <v/>
      </c>
      <c r="R156" s="165" t="str">
        <f>IF(AND('Mapa final'!$AB$70="Baja",'Mapa final'!$AD$70="Moderado"),CONCATENATE("R21C",'Mapa final'!$R$70),"")</f>
        <v/>
      </c>
      <c r="S156" s="83" t="str">
        <f>IF(AND('Mapa final'!$AB$68="Baja",'Mapa final'!$AD$68="Mayor"),CONCATENATE("R21C",'Mapa final'!$R$68),"")</f>
        <v/>
      </c>
      <c r="T156" s="195" t="str">
        <f>IF(AND('Mapa final'!$AB$69="Baja",'Mapa final'!$AD$69="Mayor"),CONCATENATE("R21C",'Mapa final'!$R$69),"")</f>
        <v/>
      </c>
      <c r="U156" s="84" t="str">
        <f>IF(AND('Mapa final'!$AB$70="Baja",'Mapa final'!$AD$70="Mayor"),CONCATENATE("R21C",'Mapa final'!$R$70),"")</f>
        <v/>
      </c>
      <c r="V156" s="159" t="str">
        <f>IF(AND('Mapa final'!$AB$68="Baja",'Mapa final'!$AD$68="Catastrófico"),CONCATENATE("R21C",'Mapa final'!$R$68),"")</f>
        <v/>
      </c>
      <c r="W156" s="194" t="str">
        <f>IF(AND('Mapa final'!$AB$69="Baja",'Mapa final'!$AD$69="Catastrófico"),CONCATENATE("R21C",'Mapa final'!$R$69),"")</f>
        <v/>
      </c>
      <c r="X156" s="160" t="str">
        <f>IF(AND('Mapa final'!$AB$70="Baja",'Mapa final'!$AD$70="Catastrófico"),CONCATENATE("R21C",'Mapa final'!$R$70),"")</f>
        <v/>
      </c>
      <c r="Y156" s="38"/>
      <c r="Z156" s="337"/>
      <c r="AA156" s="338"/>
      <c r="AB156" s="338"/>
      <c r="AC156" s="338"/>
      <c r="AD156" s="338"/>
      <c r="AE156" s="339"/>
      <c r="AF156" s="38"/>
      <c r="AG156" s="38"/>
      <c r="AH156" s="38"/>
      <c r="AI156" s="38"/>
      <c r="AJ156" s="38"/>
      <c r="AK156" s="38"/>
      <c r="AL156" s="38"/>
      <c r="AM156" s="38"/>
      <c r="AN156" s="38"/>
      <c r="AO156" s="38"/>
      <c r="AP156" s="38"/>
      <c r="AQ156" s="38"/>
      <c r="AR156" s="38"/>
      <c r="AS156" s="38"/>
      <c r="AT156" s="38"/>
      <c r="AU156" s="38"/>
      <c r="AV156" s="38"/>
      <c r="AW156" s="38"/>
      <c r="AX156" s="38"/>
      <c r="AY156" s="38"/>
      <c r="AZ156" s="38"/>
      <c r="BA156" s="38"/>
      <c r="BB156" s="38"/>
      <c r="BC156" s="38"/>
      <c r="BD156" s="38"/>
      <c r="BE156" s="38"/>
      <c r="BF156" s="38"/>
      <c r="BG156" s="38"/>
      <c r="BH156" s="38"/>
      <c r="BI156" s="38"/>
    </row>
    <row r="157" spans="1:61" ht="15" customHeight="1" x14ac:dyDescent="0.25">
      <c r="A157" s="38"/>
      <c r="B157" s="326"/>
      <c r="C157" s="327"/>
      <c r="D157" s="328"/>
      <c r="E157" s="308"/>
      <c r="F157" s="309"/>
      <c r="G157" s="309"/>
      <c r="H157" s="309"/>
      <c r="I157" s="309"/>
      <c r="J157" s="172" t="str">
        <f>IF(AND('Mapa final'!$AB$71="Baja",'Mapa final'!$AD$71="Leve"),CONCATENATE("R22C",'Mapa final'!$R$71),"")</f>
        <v/>
      </c>
      <c r="K157" s="199" t="str">
        <f>IF(AND('Mapa final'!$AB$72="Baja",'Mapa final'!$AD$72="Leve"),CONCATENATE("R22C",'Mapa final'!$R$72),"")</f>
        <v/>
      </c>
      <c r="L157" s="173" t="str">
        <f>IF(AND('Mapa final'!$AB$73="Baja",'Mapa final'!$AD$73="Leve"),CONCATENATE("R22C",'Mapa final'!$R$73),"")</f>
        <v/>
      </c>
      <c r="M157" s="164" t="str">
        <f>IF(AND('Mapa final'!$AB$71="Baja",'Mapa final'!$AD$71="Menor"),CONCATENATE("R22C",'Mapa final'!$R$71),"")</f>
        <v>R22C1</v>
      </c>
      <c r="N157" s="193" t="str">
        <f>IF(AND('Mapa final'!$AB$72="Baja",'Mapa final'!$AD$72="Menor"),CONCATENATE("R22C",'Mapa final'!$R$72),"")</f>
        <v/>
      </c>
      <c r="O157" s="165" t="str">
        <f>IF(AND('Mapa final'!$AB$73="Baja",'Mapa final'!$AD$73="Menor"),CONCATENATE("R22C",'Mapa final'!$R$73),"")</f>
        <v/>
      </c>
      <c r="P157" s="164" t="str">
        <f>IF(AND('Mapa final'!$AB$71="Baja",'Mapa final'!$AD$71="Moderado"),CONCATENATE("R22C",'Mapa final'!$R$71),"")</f>
        <v/>
      </c>
      <c r="Q157" s="193" t="str">
        <f>IF(AND('Mapa final'!$AB$72="Baja",'Mapa final'!$AD$72="Moderado"),CONCATENATE("R22C",'Mapa final'!$R$72),"")</f>
        <v/>
      </c>
      <c r="R157" s="165" t="str">
        <f>IF(AND('Mapa final'!$AB$73="Baja",'Mapa final'!$AD$73="Moderado"),CONCATENATE("R22C",'Mapa final'!$R$73),"")</f>
        <v/>
      </c>
      <c r="S157" s="83" t="str">
        <f>IF(AND('Mapa final'!$AB$71="Baja",'Mapa final'!$AD$71="Mayor"),CONCATENATE("R22C",'Mapa final'!$R$71),"")</f>
        <v/>
      </c>
      <c r="T157" s="195" t="str">
        <f>IF(AND('Mapa final'!$AB$72="Baja",'Mapa final'!$AD$72="Mayor"),CONCATENATE("R22C",'Mapa final'!$R$72),"")</f>
        <v/>
      </c>
      <c r="U157" s="84" t="str">
        <f>IF(AND('Mapa final'!$AB$73="Baja",'Mapa final'!$AD$73="Mayor"),CONCATENATE("R22C",'Mapa final'!$R$73),"")</f>
        <v/>
      </c>
      <c r="V157" s="159" t="str">
        <f>IF(AND('Mapa final'!$AB$71="Baja",'Mapa final'!$AD$71="Catastrófico"),CONCATENATE("R22C",'Mapa final'!$R$71),"")</f>
        <v/>
      </c>
      <c r="W157" s="194" t="str">
        <f>IF(AND('Mapa final'!$AB$72="Baja",'Mapa final'!$AD$72="Catastrófico"),CONCATENATE("R22C",'Mapa final'!$R$72),"")</f>
        <v/>
      </c>
      <c r="X157" s="160" t="str">
        <f>IF(AND('Mapa final'!$AB$73="Baja",'Mapa final'!$AD$73="Catastrófico"),CONCATENATE("R22C",'Mapa final'!$R$73),"")</f>
        <v/>
      </c>
      <c r="Y157" s="38"/>
      <c r="Z157" s="337"/>
      <c r="AA157" s="338"/>
      <c r="AB157" s="338"/>
      <c r="AC157" s="338"/>
      <c r="AD157" s="338"/>
      <c r="AE157" s="339"/>
      <c r="AF157" s="38"/>
      <c r="AG157" s="38"/>
      <c r="AH157" s="38"/>
      <c r="AI157" s="38"/>
      <c r="AJ157" s="38"/>
      <c r="AK157" s="38"/>
      <c r="AL157" s="38"/>
      <c r="AM157" s="38"/>
      <c r="AN157" s="38"/>
      <c r="AO157" s="38"/>
      <c r="AP157" s="38"/>
      <c r="AQ157" s="38"/>
      <c r="AR157" s="38"/>
      <c r="AS157" s="38"/>
      <c r="AT157" s="38"/>
      <c r="AU157" s="38"/>
      <c r="AV157" s="38"/>
      <c r="AW157" s="38"/>
      <c r="AX157" s="38"/>
      <c r="AY157" s="38"/>
      <c r="AZ157" s="38"/>
      <c r="BA157" s="38"/>
      <c r="BB157" s="38"/>
      <c r="BC157" s="38"/>
      <c r="BD157" s="38"/>
      <c r="BE157" s="38"/>
      <c r="BF157" s="38"/>
      <c r="BG157" s="38"/>
      <c r="BH157" s="38"/>
      <c r="BI157" s="38"/>
    </row>
    <row r="158" spans="1:61" ht="15" customHeight="1" x14ac:dyDescent="0.25">
      <c r="A158" s="38"/>
      <c r="B158" s="326"/>
      <c r="C158" s="327"/>
      <c r="D158" s="328"/>
      <c r="E158" s="308"/>
      <c r="F158" s="309"/>
      <c r="G158" s="309"/>
      <c r="H158" s="309"/>
      <c r="I158" s="309"/>
      <c r="J158" s="172" t="str">
        <f>IF(AND('Mapa final'!$AB$74="Baja",'Mapa final'!$AD$74="Leve"),CONCATENATE("R23C",'Mapa final'!$R$74),"")</f>
        <v/>
      </c>
      <c r="K158" s="199" t="str">
        <f>IF(AND('Mapa final'!$AB$75="Baja",'Mapa final'!$AD$75="Leve"),CONCATENATE("R23C",'Mapa final'!$R$75),"")</f>
        <v/>
      </c>
      <c r="L158" s="173" t="str">
        <f>IF(AND('Mapa final'!$AB$76="Baja",'Mapa final'!$AD$76="Leve"),CONCATENATE("R23C",'Mapa final'!$R$76),"")</f>
        <v/>
      </c>
      <c r="M158" s="164" t="str">
        <f>IF(AND('Mapa final'!$AB$74="Baja",'Mapa final'!$AD$74="Menor"),CONCATENATE("R23C",'Mapa final'!$R$74),"")</f>
        <v>R23C1</v>
      </c>
      <c r="N158" s="193" t="str">
        <f>IF(AND('Mapa final'!$AB$75="Baja",'Mapa final'!$AD$75="Menor"),CONCATENATE("R23C",'Mapa final'!$R$75),"")</f>
        <v/>
      </c>
      <c r="O158" s="165" t="str">
        <f>IF(AND('Mapa final'!$AB$76="Baja",'Mapa final'!$AD$76="Menor"),CONCATENATE("R23C",'Mapa final'!$R$76),"")</f>
        <v/>
      </c>
      <c r="P158" s="164" t="str">
        <f>IF(AND('Mapa final'!$AB$74="Baja",'Mapa final'!$AD$74="Moderado"),CONCATENATE("R23C",'Mapa final'!$R$74),"")</f>
        <v/>
      </c>
      <c r="Q158" s="193" t="str">
        <f>IF(AND('Mapa final'!$AB$75="Baja",'Mapa final'!$AD$75="Moderado"),CONCATENATE("R23C",'Mapa final'!$R$75),"")</f>
        <v/>
      </c>
      <c r="R158" s="165" t="str">
        <f>IF(AND('Mapa final'!$AB$76="Baja",'Mapa final'!$AD$76="Moderado"),CONCATENATE("R23C",'Mapa final'!$R$76),"")</f>
        <v/>
      </c>
      <c r="S158" s="83" t="str">
        <f>IF(AND('Mapa final'!$AB$74="Baja",'Mapa final'!$AD$74="Mayor"),CONCATENATE("R23C",'Mapa final'!$R$74),"")</f>
        <v/>
      </c>
      <c r="T158" s="195" t="str">
        <f>IF(AND('Mapa final'!$AB$75="Baja",'Mapa final'!$AD$75="Mayor"),CONCATENATE("R23C",'Mapa final'!$R$75),"")</f>
        <v/>
      </c>
      <c r="U158" s="84" t="str">
        <f>IF(AND('Mapa final'!$AB$76="Baja",'Mapa final'!$AD$76="Mayor"),CONCATENATE("R23C",'Mapa final'!$R$76),"")</f>
        <v/>
      </c>
      <c r="V158" s="159" t="str">
        <f>IF(AND('Mapa final'!$AB$74="Baja",'Mapa final'!$AD$74="Catastrófico"),CONCATENATE("R23C",'Mapa final'!$R$74),"")</f>
        <v/>
      </c>
      <c r="W158" s="194" t="str">
        <f>IF(AND('Mapa final'!$AB$75="Baja",'Mapa final'!$AD$75="Catastrófico"),CONCATENATE("R23C",'Mapa final'!$R$75),"")</f>
        <v/>
      </c>
      <c r="X158" s="160" t="str">
        <f>IF(AND('Mapa final'!$AB$76="Baja",'Mapa final'!$AD$76="Catastrófico"),CONCATENATE("R23C",'Mapa final'!$R$76),"")</f>
        <v/>
      </c>
      <c r="Y158" s="38"/>
      <c r="Z158" s="337"/>
      <c r="AA158" s="338"/>
      <c r="AB158" s="338"/>
      <c r="AC158" s="338"/>
      <c r="AD158" s="338"/>
      <c r="AE158" s="339"/>
      <c r="AF158" s="38"/>
      <c r="AG158" s="38"/>
      <c r="AH158" s="38"/>
      <c r="AI158" s="38"/>
      <c r="AJ158" s="38"/>
      <c r="AK158" s="38"/>
      <c r="AL158" s="38"/>
      <c r="AM158" s="38"/>
      <c r="AN158" s="38"/>
      <c r="AO158" s="38"/>
      <c r="AP158" s="38"/>
      <c r="AQ158" s="38"/>
      <c r="AR158" s="38"/>
      <c r="AS158" s="38"/>
      <c r="AT158" s="38"/>
      <c r="AU158" s="38"/>
      <c r="AV158" s="38"/>
      <c r="AW158" s="38"/>
      <c r="AX158" s="38"/>
      <c r="AY158" s="38"/>
      <c r="AZ158" s="38"/>
      <c r="BA158" s="38"/>
      <c r="BB158" s="38"/>
      <c r="BC158" s="38"/>
      <c r="BD158" s="38"/>
      <c r="BE158" s="38"/>
      <c r="BF158" s="38"/>
      <c r="BG158" s="38"/>
      <c r="BH158" s="38"/>
      <c r="BI158" s="38"/>
    </row>
    <row r="159" spans="1:61" ht="15" customHeight="1" x14ac:dyDescent="0.25">
      <c r="A159" s="38"/>
      <c r="B159" s="326"/>
      <c r="C159" s="327"/>
      <c r="D159" s="328"/>
      <c r="E159" s="308"/>
      <c r="F159" s="309"/>
      <c r="G159" s="309"/>
      <c r="H159" s="309"/>
      <c r="I159" s="309"/>
      <c r="J159" s="172" t="str">
        <f>IF(AND('Mapa final'!$AB$77="Baja",'Mapa final'!$AD$77="Leve"),CONCATENATE("R24C",'Mapa final'!$R$77),"")</f>
        <v/>
      </c>
      <c r="K159" s="199" t="str">
        <f>IF(AND('Mapa final'!$AB$78="Baja",'Mapa final'!$AD$78="Leve"),CONCATENATE("R24C",'Mapa final'!$R$78),"")</f>
        <v/>
      </c>
      <c r="L159" s="173" t="str">
        <f>IF(AND('Mapa final'!$AB$79="Baja",'Mapa final'!$AD$79="Leve"),CONCATENATE("R24C",'Mapa final'!$R$79),"")</f>
        <v/>
      </c>
      <c r="M159" s="164" t="str">
        <f>IF(AND('Mapa final'!$AB$77="Baja",'Mapa final'!$AD$77="Menor"),CONCATENATE("R24C",'Mapa final'!$R$77),"")</f>
        <v/>
      </c>
      <c r="N159" s="193" t="str">
        <f>IF(AND('Mapa final'!$AB$78="Baja",'Mapa final'!$AD$78="Menor"),CONCATENATE("R24C",'Mapa final'!$R$78),"")</f>
        <v/>
      </c>
      <c r="O159" s="165" t="str">
        <f>IF(AND('Mapa final'!$AB$79="Baja",'Mapa final'!$AD$79="Menor"),CONCATENATE("R24C",'Mapa final'!$R$79),"")</f>
        <v/>
      </c>
      <c r="P159" s="164" t="str">
        <f>IF(AND('Mapa final'!$AB$77="Baja",'Mapa final'!$AD$77="Moderado"),CONCATENATE("R24C",'Mapa final'!$R$77),"")</f>
        <v/>
      </c>
      <c r="Q159" s="193" t="str">
        <f>IF(AND('Mapa final'!$AB$78="Baja",'Mapa final'!$AD$78="Moderado"),CONCATENATE("R24C",'Mapa final'!$R$78),"")</f>
        <v/>
      </c>
      <c r="R159" s="165" t="str">
        <f>IF(AND('Mapa final'!$AB$79="Baja",'Mapa final'!$AD$79="Moderado"),CONCATENATE("R24C",'Mapa final'!$R$79),"")</f>
        <v/>
      </c>
      <c r="S159" s="83" t="str">
        <f>IF(AND('Mapa final'!$AB$77="Baja",'Mapa final'!$AD$77="Mayor"),CONCATENATE("R24C",'Mapa final'!$R$77),"")</f>
        <v/>
      </c>
      <c r="T159" s="195" t="str">
        <f>IF(AND('Mapa final'!$AB$78="Baja",'Mapa final'!$AD$78="Mayor"),CONCATENATE("R24C",'Mapa final'!$R$78),"")</f>
        <v/>
      </c>
      <c r="U159" s="84" t="str">
        <f>IF(AND('Mapa final'!$AB$79="Baja",'Mapa final'!$AD$79="Mayor"),CONCATENATE("R24C",'Mapa final'!$R$79),"")</f>
        <v/>
      </c>
      <c r="V159" s="159" t="str">
        <f>IF(AND('Mapa final'!$AB$77="Baja",'Mapa final'!$AD$77="Catastrófico"),CONCATENATE("R24C",'Mapa final'!$R$77),"")</f>
        <v/>
      </c>
      <c r="W159" s="194" t="str">
        <f>IF(AND('Mapa final'!$AB$78="Baja",'Mapa final'!$AD$78="Catastrófico"),CONCATENATE("R24C",'Mapa final'!$R$78),"")</f>
        <v/>
      </c>
      <c r="X159" s="160" t="str">
        <f>IF(AND('Mapa final'!$AB$79="Baja",'Mapa final'!$AD$79="Catastrófico"),CONCATENATE("R24C",'Mapa final'!$R$79),"")</f>
        <v/>
      </c>
      <c r="Y159" s="38"/>
      <c r="Z159" s="337"/>
      <c r="AA159" s="338"/>
      <c r="AB159" s="338"/>
      <c r="AC159" s="338"/>
      <c r="AD159" s="338"/>
      <c r="AE159" s="339"/>
      <c r="AF159" s="38"/>
      <c r="AG159" s="38"/>
      <c r="AH159" s="38"/>
      <c r="AI159" s="38"/>
      <c r="AJ159" s="38"/>
      <c r="AK159" s="38"/>
      <c r="AL159" s="38"/>
      <c r="AM159" s="38"/>
      <c r="AN159" s="38"/>
      <c r="AO159" s="38"/>
      <c r="AP159" s="38"/>
      <c r="AQ159" s="38"/>
      <c r="AR159" s="38"/>
      <c r="AS159" s="38"/>
      <c r="AT159" s="38"/>
      <c r="AU159" s="38"/>
      <c r="AV159" s="38"/>
      <c r="AW159" s="38"/>
      <c r="AX159" s="38"/>
      <c r="AY159" s="38"/>
      <c r="AZ159" s="38"/>
      <c r="BA159" s="38"/>
      <c r="BB159" s="38"/>
      <c r="BC159" s="38"/>
      <c r="BD159" s="38"/>
      <c r="BE159" s="38"/>
      <c r="BF159" s="38"/>
      <c r="BG159" s="38"/>
      <c r="BH159" s="38"/>
      <c r="BI159" s="38"/>
    </row>
    <row r="160" spans="1:61" ht="15" customHeight="1" x14ac:dyDescent="0.25">
      <c r="A160" s="38"/>
      <c r="B160" s="326"/>
      <c r="C160" s="327"/>
      <c r="D160" s="328"/>
      <c r="E160" s="308"/>
      <c r="F160" s="309"/>
      <c r="G160" s="309"/>
      <c r="H160" s="309"/>
      <c r="I160" s="309"/>
      <c r="J160" s="172" t="str">
        <f>IF(AND('Mapa final'!$AB$80="Baja",'Mapa final'!$AD$80="Leve"),CONCATENATE("R25C",'Mapa final'!$R$80),"")</f>
        <v/>
      </c>
      <c r="K160" s="199" t="str">
        <f>IF(AND('Mapa final'!$AB$81="Baja",'Mapa final'!$AD$81="Leve"),CONCATENATE("R25C",'Mapa final'!$R$81),"")</f>
        <v/>
      </c>
      <c r="L160" s="173" t="str">
        <f>IF(AND('Mapa final'!$AB$82="Baja",'Mapa final'!$AD$82="Leve"),CONCATENATE("R25C",'Mapa final'!$R$82),"")</f>
        <v/>
      </c>
      <c r="M160" s="164" t="str">
        <f>IF(AND('Mapa final'!$AB$80="Baja",'Mapa final'!$AD$80="Menor"),CONCATENATE("R25C",'Mapa final'!$R$80),"")</f>
        <v/>
      </c>
      <c r="N160" s="193" t="str">
        <f>IF(AND('Mapa final'!$AB$81="Baja",'Mapa final'!$AD$81="Menor"),CONCATENATE("R25C",'Mapa final'!$R$81),"")</f>
        <v/>
      </c>
      <c r="O160" s="165" t="str">
        <f>IF(AND('Mapa final'!$AB$82="Baja",'Mapa final'!$AD$82="Menor"),CONCATENATE("R25C",'Mapa final'!$R$82),"")</f>
        <v/>
      </c>
      <c r="P160" s="164" t="str">
        <f>IF(AND('Mapa final'!$AB$80="Baja",'Mapa final'!$AD$80="Moderado"),CONCATENATE("R25C",'Mapa final'!$R$80),"")</f>
        <v/>
      </c>
      <c r="Q160" s="193" t="str">
        <f>IF(AND('Mapa final'!$AB$81="Baja",'Mapa final'!$AD$81="Moderado"),CONCATENATE("R25C",'Mapa final'!$R$81),"")</f>
        <v/>
      </c>
      <c r="R160" s="165" t="str">
        <f>IF(AND('Mapa final'!$AB$82="Baja",'Mapa final'!$AD$82="Moderado"),CONCATENATE("R25C",'Mapa final'!$R$82),"")</f>
        <v/>
      </c>
      <c r="S160" s="83" t="str">
        <f>IF(AND('Mapa final'!$AB$80="Baja",'Mapa final'!$AD$80="Mayor"),CONCATENATE("R25C",'Mapa final'!$R$80),"")</f>
        <v/>
      </c>
      <c r="T160" s="195" t="str">
        <f>IF(AND('Mapa final'!$AB$81="Baja",'Mapa final'!$AD$81="Mayor"),CONCATENATE("R25C",'Mapa final'!$R$81),"")</f>
        <v/>
      </c>
      <c r="U160" s="84" t="str">
        <f>IF(AND('Mapa final'!$AB$82="Baja",'Mapa final'!$AD$82="Mayor"),CONCATENATE("R25C",'Mapa final'!$R$82),"")</f>
        <v/>
      </c>
      <c r="V160" s="159" t="str">
        <f>IF(AND('Mapa final'!$AB$80="Baja",'Mapa final'!$AD$80="Catastrófico"),CONCATENATE("R25C",'Mapa final'!$R$80),"")</f>
        <v/>
      </c>
      <c r="W160" s="194" t="str">
        <f>IF(AND('Mapa final'!$AB$81="Baja",'Mapa final'!$AD$81="Catastrófico"),CONCATENATE("R25C",'Mapa final'!$R$81),"")</f>
        <v/>
      </c>
      <c r="X160" s="160" t="str">
        <f>IF(AND('Mapa final'!$AB$82="Baja",'Mapa final'!$AD$82="Catastrófico"),CONCATENATE("R25C",'Mapa final'!$R$82),"")</f>
        <v/>
      </c>
      <c r="Y160" s="38"/>
      <c r="Z160" s="337"/>
      <c r="AA160" s="338"/>
      <c r="AB160" s="338"/>
      <c r="AC160" s="338"/>
      <c r="AD160" s="338"/>
      <c r="AE160" s="339"/>
      <c r="AF160" s="38"/>
      <c r="AG160" s="38"/>
      <c r="AH160" s="38"/>
      <c r="AI160" s="38"/>
      <c r="AJ160" s="38"/>
      <c r="AK160" s="38"/>
      <c r="AL160" s="38"/>
      <c r="AM160" s="38"/>
      <c r="AN160" s="38"/>
      <c r="AO160" s="38"/>
      <c r="AP160" s="38"/>
      <c r="AQ160" s="38"/>
      <c r="AR160" s="38"/>
      <c r="AS160" s="38"/>
      <c r="AT160" s="38"/>
      <c r="AU160" s="38"/>
      <c r="AV160" s="38"/>
      <c r="AW160" s="38"/>
      <c r="AX160" s="38"/>
      <c r="AY160" s="38"/>
      <c r="AZ160" s="38"/>
      <c r="BA160" s="38"/>
      <c r="BB160" s="38"/>
      <c r="BC160" s="38"/>
      <c r="BD160" s="38"/>
      <c r="BE160" s="38"/>
      <c r="BF160" s="38"/>
      <c r="BG160" s="38"/>
      <c r="BH160" s="38"/>
      <c r="BI160" s="38"/>
    </row>
    <row r="161" spans="1:61" ht="15" customHeight="1" x14ac:dyDescent="0.25">
      <c r="A161" s="38"/>
      <c r="B161" s="326"/>
      <c r="C161" s="327"/>
      <c r="D161" s="328"/>
      <c r="E161" s="308"/>
      <c r="F161" s="309"/>
      <c r="G161" s="309"/>
      <c r="H161" s="309"/>
      <c r="I161" s="309"/>
      <c r="J161" s="172" t="str">
        <f>IF(AND('Mapa final'!$AB$83="Baja",'Mapa final'!$AD$83="Leve"),CONCATENATE("R26C",'Mapa final'!$R$83),"")</f>
        <v/>
      </c>
      <c r="K161" s="199" t="str">
        <f>IF(AND('Mapa final'!$AB$84="Baja",'Mapa final'!$AD$84="Leve"),CONCATENATE("R26C",'Mapa final'!$R$84),"")</f>
        <v>R26C2</v>
      </c>
      <c r="L161" s="173" t="str">
        <f>IF(AND('Mapa final'!$AB$85="Baja",'Mapa final'!$AD$85="Leve"),CONCATENATE("R26C",'Mapa final'!$R$85),"")</f>
        <v/>
      </c>
      <c r="M161" s="164" t="str">
        <f>IF(AND('Mapa final'!$AB$83="Baja",'Mapa final'!$AD$83="Menor"),CONCATENATE("R26C",'Mapa final'!$R$83),"")</f>
        <v/>
      </c>
      <c r="N161" s="193" t="str">
        <f>IF(AND('Mapa final'!$AB$84="Baja",'Mapa final'!$AD$84="Menor"),CONCATENATE("R26C",'Mapa final'!$R$84),"")</f>
        <v/>
      </c>
      <c r="O161" s="165" t="str">
        <f>IF(AND('Mapa final'!$AB$85="Baja",'Mapa final'!$AD$85="Menor"),CONCATENATE("R26C",'Mapa final'!$R$85),"")</f>
        <v/>
      </c>
      <c r="P161" s="164" t="str">
        <f>IF(AND('Mapa final'!$AB$83="Baja",'Mapa final'!$AD$83="Moderado"),CONCATENATE("R26C",'Mapa final'!$R$83),"")</f>
        <v/>
      </c>
      <c r="Q161" s="193" t="str">
        <f>IF(AND('Mapa final'!$AB$84="Baja",'Mapa final'!$AD$84="Moderado"),CONCATENATE("R26C",'Mapa final'!$R$84),"")</f>
        <v/>
      </c>
      <c r="R161" s="165" t="str">
        <f>IF(AND('Mapa final'!$AB$85="Baja",'Mapa final'!$AD$85="Moderado"),CONCATENATE("R26C",'Mapa final'!$R$85),"")</f>
        <v/>
      </c>
      <c r="S161" s="83" t="str">
        <f>IF(AND('Mapa final'!$AB$83="Baja",'Mapa final'!$AD$83="Mayor"),CONCATENATE("R26C",'Mapa final'!$R$83),"")</f>
        <v/>
      </c>
      <c r="T161" s="195" t="str">
        <f>IF(AND('Mapa final'!$AB$84="Baja",'Mapa final'!$AD$84="Mayor"),CONCATENATE("R26C",'Mapa final'!$R$84),"")</f>
        <v/>
      </c>
      <c r="U161" s="84" t="str">
        <f>IF(AND('Mapa final'!$AB$85="Baja",'Mapa final'!$AD$85="Mayor"),CONCATENATE("R26C",'Mapa final'!$R$85),"")</f>
        <v/>
      </c>
      <c r="V161" s="159" t="str">
        <f>IF(AND('Mapa final'!$AB$83="Baja",'Mapa final'!$AD$83="Catastrófico"),CONCATENATE("R26C",'Mapa final'!$R$83),"")</f>
        <v/>
      </c>
      <c r="W161" s="194" t="str">
        <f>IF(AND('Mapa final'!$AB$84="Baja",'Mapa final'!$AD$84="Catastrófico"),CONCATENATE("R26C",'Mapa final'!$R$84),"")</f>
        <v/>
      </c>
      <c r="X161" s="160" t="str">
        <f>IF(AND('Mapa final'!$AB$85="Baja",'Mapa final'!$AD$85="Catastrófico"),CONCATENATE("R26C",'Mapa final'!$R$85),"")</f>
        <v/>
      </c>
      <c r="Y161" s="38"/>
      <c r="Z161" s="337"/>
      <c r="AA161" s="338"/>
      <c r="AB161" s="338"/>
      <c r="AC161" s="338"/>
      <c r="AD161" s="338"/>
      <c r="AE161" s="339"/>
      <c r="AF161" s="38"/>
      <c r="AG161" s="38"/>
      <c r="AH161" s="38"/>
      <c r="AI161" s="38"/>
      <c r="AJ161" s="38"/>
      <c r="AK161" s="38"/>
      <c r="AL161" s="38"/>
      <c r="AM161" s="38"/>
      <c r="AN161" s="38"/>
      <c r="AO161" s="38"/>
      <c r="AP161" s="38"/>
      <c r="AQ161" s="38"/>
      <c r="AR161" s="38"/>
      <c r="AS161" s="38"/>
      <c r="AT161" s="38"/>
      <c r="AU161" s="38"/>
      <c r="AV161" s="38"/>
      <c r="AW161" s="38"/>
      <c r="AX161" s="38"/>
      <c r="AY161" s="38"/>
      <c r="AZ161" s="38"/>
      <c r="BA161" s="38"/>
      <c r="BB161" s="38"/>
      <c r="BC161" s="38"/>
      <c r="BD161" s="38"/>
      <c r="BE161" s="38"/>
      <c r="BF161" s="38"/>
      <c r="BG161" s="38"/>
      <c r="BH161" s="38"/>
      <c r="BI161" s="38"/>
    </row>
    <row r="162" spans="1:61" ht="15" customHeight="1" x14ac:dyDescent="0.25">
      <c r="A162" s="38"/>
      <c r="B162" s="326"/>
      <c r="C162" s="327"/>
      <c r="D162" s="328"/>
      <c r="E162" s="310"/>
      <c r="F162" s="309"/>
      <c r="G162" s="309"/>
      <c r="H162" s="309"/>
      <c r="I162" s="309"/>
      <c r="J162" s="172" t="str">
        <f>IF(AND('Mapa final'!$AB$86="Baja",'Mapa final'!$AD$86="Leve"),CONCATENATE("R27C",'Mapa final'!$R$86),"")</f>
        <v>R27C1</v>
      </c>
      <c r="K162" s="199" t="str">
        <f>IF(AND('Mapa final'!$AB$87="Baja",'Mapa final'!$AD$87="Leve"),CONCATENATE("R27C",'Mapa final'!$R$87),"")</f>
        <v/>
      </c>
      <c r="L162" s="173" t="str">
        <f>IF(AND('Mapa final'!$AB$88="Baja",'Mapa final'!$AD$88="Leve"),CONCATENATE("R27C",'Mapa final'!$R$88),"")</f>
        <v/>
      </c>
      <c r="M162" s="164" t="str">
        <f>IF(AND('Mapa final'!$AB$86="Baja",'Mapa final'!$AD$86="Menor"),CONCATENATE("R27C",'Mapa final'!$R$86),"")</f>
        <v/>
      </c>
      <c r="N162" s="193" t="str">
        <f>IF(AND('Mapa final'!$AB$87="Baja",'Mapa final'!$AD$87="Menor"),CONCATENATE("R27C",'Mapa final'!$R$87),"")</f>
        <v/>
      </c>
      <c r="O162" s="165" t="str">
        <f>IF(AND('Mapa final'!$AB$88="Baja",'Mapa final'!$AD$88="Menor"),CONCATENATE("R27C",'Mapa final'!$R$88),"")</f>
        <v/>
      </c>
      <c r="P162" s="164" t="str">
        <f>IF(AND('Mapa final'!$AB$86="Baja",'Mapa final'!$AD$86="Moderado"),CONCATENATE("R27C",'Mapa final'!$R$86),"")</f>
        <v/>
      </c>
      <c r="Q162" s="193" t="str">
        <f>IF(AND('Mapa final'!$AB$87="Baja",'Mapa final'!$AD$87="Moderado"),CONCATENATE("R27C",'Mapa final'!$R$87),"")</f>
        <v/>
      </c>
      <c r="R162" s="165" t="str">
        <f>IF(AND('Mapa final'!$AB$88="Baja",'Mapa final'!$AD$88="Moderado"),CONCATENATE("R27C",'Mapa final'!$R$88),"")</f>
        <v/>
      </c>
      <c r="S162" s="83" t="str">
        <f>IF(AND('Mapa final'!$AB$86="Baja",'Mapa final'!$AD$86="Mayor"),CONCATENATE("R27C",'Mapa final'!$R$86),"")</f>
        <v/>
      </c>
      <c r="T162" s="195" t="str">
        <f>IF(AND('Mapa final'!$AB$87="Baja",'Mapa final'!$AD$87="Mayor"),CONCATENATE("R27C",'Mapa final'!$R$87),"")</f>
        <v/>
      </c>
      <c r="U162" s="84" t="str">
        <f>IF(AND('Mapa final'!$AB$88="Baja",'Mapa final'!$AD$88="Mayor"),CONCATENATE("R27C",'Mapa final'!$R$88),"")</f>
        <v/>
      </c>
      <c r="V162" s="159" t="str">
        <f>IF(AND('Mapa final'!$AB$86="Baja",'Mapa final'!$AD$86="Catastrófico"),CONCATENATE("R27C",'Mapa final'!$R$86),"")</f>
        <v/>
      </c>
      <c r="W162" s="194" t="str">
        <f>IF(AND('Mapa final'!$AB$87="Baja",'Mapa final'!$AD$87="Catastrófico"),CONCATENATE("R27C",'Mapa final'!$R$87),"")</f>
        <v/>
      </c>
      <c r="X162" s="160" t="str">
        <f>IF(AND('Mapa final'!$AB$88="Baja",'Mapa final'!$AD$88="Catastrófico"),CONCATENATE("R27C",'Mapa final'!$R$88),"")</f>
        <v/>
      </c>
      <c r="Y162" s="38"/>
      <c r="Z162" s="337"/>
      <c r="AA162" s="338"/>
      <c r="AB162" s="338"/>
      <c r="AC162" s="338"/>
      <c r="AD162" s="338"/>
      <c r="AE162" s="339"/>
      <c r="AF162" s="38"/>
      <c r="AG162" s="38"/>
      <c r="AH162" s="38"/>
      <c r="AI162" s="38"/>
      <c r="AJ162" s="38"/>
      <c r="AK162" s="38"/>
      <c r="AL162" s="38"/>
      <c r="AM162" s="38"/>
      <c r="AN162" s="38"/>
      <c r="AO162" s="38"/>
      <c r="AP162" s="38"/>
      <c r="AQ162" s="38"/>
      <c r="AR162" s="38"/>
      <c r="AS162" s="38"/>
      <c r="AT162" s="38"/>
      <c r="AU162" s="38"/>
      <c r="AV162" s="38"/>
      <c r="AW162" s="38"/>
      <c r="AX162" s="38"/>
      <c r="AY162" s="38"/>
      <c r="AZ162" s="38"/>
      <c r="BA162" s="38"/>
      <c r="BB162" s="38"/>
      <c r="BC162" s="38"/>
      <c r="BD162" s="38"/>
      <c r="BE162" s="38"/>
      <c r="BF162" s="38"/>
      <c r="BG162" s="38"/>
      <c r="BH162" s="38"/>
      <c r="BI162" s="38"/>
    </row>
    <row r="163" spans="1:61" ht="15" customHeight="1" x14ac:dyDescent="0.25">
      <c r="A163" s="38"/>
      <c r="B163" s="326"/>
      <c r="C163" s="327"/>
      <c r="D163" s="328"/>
      <c r="E163" s="310"/>
      <c r="F163" s="309"/>
      <c r="G163" s="309"/>
      <c r="H163" s="309"/>
      <c r="I163" s="309"/>
      <c r="J163" s="172" t="str">
        <f>IF(AND('Mapa final'!$AB$89="Baja",'Mapa final'!$AD$89="Leve"),CONCATENATE("R28C",'Mapa final'!$R$89),"")</f>
        <v/>
      </c>
      <c r="K163" s="199" t="str">
        <f>IF(AND('Mapa final'!$AB$90="Baja",'Mapa final'!$AD$90="Leve"),CONCATENATE("R28C",'Mapa final'!$R$90),"")</f>
        <v/>
      </c>
      <c r="L163" s="173" t="str">
        <f>IF(AND('Mapa final'!$AB$91="Baja",'Mapa final'!$AD$91="Leve"),CONCATENATE("R28C",'Mapa final'!$R$91),"")</f>
        <v/>
      </c>
      <c r="M163" s="164" t="str">
        <f>IF(AND('Mapa final'!$AB$89="Baja",'Mapa final'!$AD$89="Menor"),CONCATENATE("R28C",'Mapa final'!$R$89),"")</f>
        <v/>
      </c>
      <c r="N163" s="193" t="str">
        <f>IF(AND('Mapa final'!$AB$90="Baja",'Mapa final'!$AD$90="Menor"),CONCATENATE("R28C",'Mapa final'!$R$90),"")</f>
        <v/>
      </c>
      <c r="O163" s="165" t="str">
        <f>IF(AND('Mapa final'!$AB$91="Baja",'Mapa final'!$AD$91="Menor"),CONCATENATE("R28C",'Mapa final'!$R$91),"")</f>
        <v/>
      </c>
      <c r="P163" s="164" t="str">
        <f>IF(AND('Mapa final'!$AB$89="Baja",'Mapa final'!$AD$89="Moderado"),CONCATENATE("R28C",'Mapa final'!$R$89),"")</f>
        <v/>
      </c>
      <c r="Q163" s="193" t="str">
        <f>IF(AND('Mapa final'!$AB$90="Baja",'Mapa final'!$AD$90="Moderado"),CONCATENATE("R28C",'Mapa final'!$R$90),"")</f>
        <v/>
      </c>
      <c r="R163" s="165" t="str">
        <f>IF(AND('Mapa final'!$AB$91="Baja",'Mapa final'!$AD$91="Moderado"),CONCATENATE("R28C",'Mapa final'!$R$91),"")</f>
        <v/>
      </c>
      <c r="S163" s="83" t="str">
        <f>IF(AND('Mapa final'!$AB$89="Baja",'Mapa final'!$AD$89="Mayor"),CONCATENATE("R28C",'Mapa final'!$R$89),"")</f>
        <v/>
      </c>
      <c r="T163" s="195" t="str">
        <f>IF(AND('Mapa final'!$AB$90="Baja",'Mapa final'!$AD$90="Mayor"),CONCATENATE("R28C",'Mapa final'!$R$90),"")</f>
        <v/>
      </c>
      <c r="U163" s="84" t="str">
        <f>IF(AND('Mapa final'!$AB$91="Baja",'Mapa final'!$AD$91="Mayor"),CONCATENATE("R28C",'Mapa final'!$R$91),"")</f>
        <v/>
      </c>
      <c r="V163" s="159" t="str">
        <f>IF(AND('Mapa final'!$AB$89="Baja",'Mapa final'!$AD$89="Catastrófico"),CONCATENATE("R28C",'Mapa final'!$R$89),"")</f>
        <v/>
      </c>
      <c r="W163" s="194" t="str">
        <f>IF(AND('Mapa final'!$AB$90="Baja",'Mapa final'!$AD$90="Catastrófico"),CONCATENATE("R28C",'Mapa final'!$R$90),"")</f>
        <v/>
      </c>
      <c r="X163" s="160" t="str">
        <f>IF(AND('Mapa final'!$AB$91="Baja",'Mapa final'!$AD$91="Catastrófico"),CONCATENATE("R28C",'Mapa final'!$R$91),"")</f>
        <v/>
      </c>
      <c r="Y163" s="38"/>
      <c r="Z163" s="337"/>
      <c r="AA163" s="338"/>
      <c r="AB163" s="338"/>
      <c r="AC163" s="338"/>
      <c r="AD163" s="338"/>
      <c r="AE163" s="339"/>
      <c r="AF163" s="38"/>
      <c r="AG163" s="38"/>
      <c r="AH163" s="38"/>
      <c r="AI163" s="38"/>
      <c r="AJ163" s="38"/>
      <c r="AK163" s="38"/>
      <c r="AL163" s="38"/>
      <c r="AM163" s="38"/>
      <c r="AN163" s="38"/>
      <c r="AO163" s="38"/>
      <c r="AP163" s="38"/>
      <c r="AQ163" s="38"/>
      <c r="AR163" s="38"/>
      <c r="AS163" s="38"/>
      <c r="AT163" s="38"/>
      <c r="AU163" s="38"/>
      <c r="AV163" s="38"/>
      <c r="AW163" s="38"/>
      <c r="AX163" s="38"/>
      <c r="AY163" s="38"/>
      <c r="AZ163" s="38"/>
      <c r="BA163" s="38"/>
      <c r="BB163" s="38"/>
      <c r="BC163" s="38"/>
      <c r="BD163" s="38"/>
      <c r="BE163" s="38"/>
      <c r="BF163" s="38"/>
      <c r="BG163" s="38"/>
      <c r="BH163" s="38"/>
      <c r="BI163" s="38"/>
    </row>
    <row r="164" spans="1:61" ht="15" customHeight="1" x14ac:dyDescent="0.25">
      <c r="A164" s="38"/>
      <c r="B164" s="326"/>
      <c r="C164" s="327"/>
      <c r="D164" s="328"/>
      <c r="E164" s="310"/>
      <c r="F164" s="309"/>
      <c r="G164" s="309"/>
      <c r="H164" s="309"/>
      <c r="I164" s="309"/>
      <c r="J164" s="172" t="str">
        <f>IF(AND('Mapa final'!$AB$92="Baja",'Mapa final'!$AD$92="Leve"),CONCATENATE("R29C",'Mapa final'!$R$92),"")</f>
        <v/>
      </c>
      <c r="K164" s="199" t="str">
        <f>IF(AND('Mapa final'!$AB$93="Baja",'Mapa final'!$AD$93="Leve"),CONCATENATE("R29C",'Mapa final'!$R$93),"")</f>
        <v/>
      </c>
      <c r="L164" s="173" t="str">
        <f>IF(AND('Mapa final'!$AB$94="Baja",'Mapa final'!$AD$94="Leve"),CONCATENATE("R29C",'Mapa final'!$R$94),"")</f>
        <v/>
      </c>
      <c r="M164" s="164" t="str">
        <f>IF(AND('Mapa final'!$AB$92="Baja",'Mapa final'!$AD$92="Menor"),CONCATENATE("R29C",'Mapa final'!$R$92),"")</f>
        <v/>
      </c>
      <c r="N164" s="193" t="str">
        <f>IF(AND('Mapa final'!$AB$93="Baja",'Mapa final'!$AD$93="Menor"),CONCATENATE("R29C",'Mapa final'!$R$93),"")</f>
        <v/>
      </c>
      <c r="O164" s="165" t="str">
        <f>IF(AND('Mapa final'!$AB$94="Baja",'Mapa final'!$AD$94="Menor"),CONCATENATE("R29C",'Mapa final'!$R$94),"")</f>
        <v/>
      </c>
      <c r="P164" s="164" t="str">
        <f>IF(AND('Mapa final'!$AB$92="Baja",'Mapa final'!$AD$92="Moderado"),CONCATENATE("R29C",'Mapa final'!$R$92),"")</f>
        <v/>
      </c>
      <c r="Q164" s="193" t="str">
        <f>IF(AND('Mapa final'!$AB$93="Baja",'Mapa final'!$AD$93="Moderado"),CONCATENATE("R29C",'Mapa final'!$R$93),"")</f>
        <v/>
      </c>
      <c r="R164" s="165" t="str">
        <f>IF(AND('Mapa final'!$AB$94="Baja",'Mapa final'!$AD$94="Moderado"),CONCATENATE("R29C",'Mapa final'!$R$94),"")</f>
        <v/>
      </c>
      <c r="S164" s="83" t="str">
        <f>IF(AND('Mapa final'!$AB$92="Baja",'Mapa final'!$AD$92="Mayor"),CONCATENATE("R29C",'Mapa final'!$R$92),"")</f>
        <v/>
      </c>
      <c r="T164" s="195" t="str">
        <f>IF(AND('Mapa final'!$AB$93="Baja",'Mapa final'!$AD$93="Mayor"),CONCATENATE("R29C",'Mapa final'!$R$93),"")</f>
        <v/>
      </c>
      <c r="U164" s="84" t="str">
        <f>IF(AND('Mapa final'!$AB$94="Baja",'Mapa final'!$AD$94="Mayor"),CONCATENATE("R29C",'Mapa final'!$R$94),"")</f>
        <v/>
      </c>
      <c r="V164" s="159" t="str">
        <f>IF(AND('Mapa final'!$AB$92="Baja",'Mapa final'!$AD$92="Catastrófico"),CONCATENATE("R29C",'Mapa final'!$R$92),"")</f>
        <v/>
      </c>
      <c r="W164" s="194" t="str">
        <f>IF(AND('Mapa final'!$AB$93="Baja",'Mapa final'!$AD$93="Catastrófico"),CONCATENATE("R29C",'Mapa final'!$R$93),"")</f>
        <v/>
      </c>
      <c r="X164" s="160" t="str">
        <f>IF(AND('Mapa final'!$AB$94="Baja",'Mapa final'!$AD$94="Catastrófico"),CONCATENATE("R29C",'Mapa final'!$R$94),"")</f>
        <v/>
      </c>
      <c r="Y164" s="38"/>
      <c r="Z164" s="337"/>
      <c r="AA164" s="338"/>
      <c r="AB164" s="338"/>
      <c r="AC164" s="338"/>
      <c r="AD164" s="338"/>
      <c r="AE164" s="339"/>
      <c r="AF164" s="38"/>
      <c r="AG164" s="38"/>
      <c r="AH164" s="38"/>
      <c r="AI164" s="38"/>
      <c r="AJ164" s="38"/>
      <c r="AK164" s="38"/>
      <c r="AL164" s="38"/>
      <c r="AM164" s="38"/>
      <c r="AN164" s="38"/>
      <c r="AO164" s="38"/>
      <c r="AP164" s="38"/>
      <c r="AQ164" s="38"/>
      <c r="AR164" s="38"/>
      <c r="AS164" s="38"/>
      <c r="AT164" s="38"/>
      <c r="AU164" s="38"/>
      <c r="AV164" s="38"/>
      <c r="AW164" s="38"/>
      <c r="AX164" s="38"/>
      <c r="AY164" s="38"/>
      <c r="AZ164" s="38"/>
      <c r="BA164" s="38"/>
      <c r="BB164" s="38"/>
      <c r="BC164" s="38"/>
      <c r="BD164" s="38"/>
      <c r="BE164" s="38"/>
      <c r="BF164" s="38"/>
      <c r="BG164" s="38"/>
      <c r="BH164" s="38"/>
      <c r="BI164" s="38"/>
    </row>
    <row r="165" spans="1:61" ht="15" customHeight="1" x14ac:dyDescent="0.25">
      <c r="A165" s="38"/>
      <c r="B165" s="326"/>
      <c r="C165" s="327"/>
      <c r="D165" s="328"/>
      <c r="E165" s="310"/>
      <c r="F165" s="309"/>
      <c r="G165" s="309"/>
      <c r="H165" s="309"/>
      <c r="I165" s="309"/>
      <c r="J165" s="172" t="str">
        <f>IF(AND('Mapa final'!$AB$95="Baja",'Mapa final'!$AD$95="Leve"),CONCATENATE("R30C",'Mapa final'!$R$95),"")</f>
        <v/>
      </c>
      <c r="K165" s="199" t="str">
        <f>IF(AND('Mapa final'!$AB$96="Baja",'Mapa final'!$AD$96="Leve"),CONCATENATE("R30C",'Mapa final'!$R$96),"")</f>
        <v/>
      </c>
      <c r="L165" s="173" t="str">
        <f>IF(AND('Mapa final'!$AB$97="Baja",'Mapa final'!$AD$97="Leve"),CONCATENATE("R30C",'Mapa final'!$R$97),"")</f>
        <v/>
      </c>
      <c r="M165" s="164" t="str">
        <f>IF(AND('Mapa final'!$AB$95="Baja",'Mapa final'!$AD$95="Menor"),CONCATENATE("R30C",'Mapa final'!$R$95),"")</f>
        <v/>
      </c>
      <c r="N165" s="193" t="str">
        <f>IF(AND('Mapa final'!$AB$96="Baja",'Mapa final'!$AD$96="Menor"),CONCATENATE("R30C",'Mapa final'!$R$96),"")</f>
        <v/>
      </c>
      <c r="O165" s="165" t="str">
        <f>IF(AND('Mapa final'!$AB$97="Baja",'Mapa final'!$AD$97="Menor"),CONCATENATE("R30C",'Mapa final'!$R$97),"")</f>
        <v/>
      </c>
      <c r="P165" s="164" t="str">
        <f>IF(AND('Mapa final'!$AB$95="Baja",'Mapa final'!$AD$95="Moderado"),CONCATENATE("R30C",'Mapa final'!$R$95),"")</f>
        <v/>
      </c>
      <c r="Q165" s="193" t="str">
        <f>IF(AND('Mapa final'!$AB$96="Baja",'Mapa final'!$AD$96="Moderado"),CONCATENATE("R30C",'Mapa final'!$R$96),"")</f>
        <v/>
      </c>
      <c r="R165" s="165" t="str">
        <f>IF(AND('Mapa final'!$AB$97="Baja",'Mapa final'!$AD$97="Moderado"),CONCATENATE("R30C",'Mapa final'!$R$97),"")</f>
        <v/>
      </c>
      <c r="S165" s="83" t="str">
        <f>IF(AND('Mapa final'!$AB$95="Baja",'Mapa final'!$AD$95="Mayor"),CONCATENATE("R30C",'Mapa final'!$R$95),"")</f>
        <v>R30C1</v>
      </c>
      <c r="T165" s="195" t="str">
        <f>IF(AND('Mapa final'!$AB$96="Baja",'Mapa final'!$AD$96="Mayor"),CONCATENATE("R30C",'Mapa final'!$R$96),"")</f>
        <v/>
      </c>
      <c r="U165" s="84" t="str">
        <f>IF(AND('Mapa final'!$AB$97="Baja",'Mapa final'!$AD$97="Mayor"),CONCATENATE("R30C",'Mapa final'!$R$97),"")</f>
        <v/>
      </c>
      <c r="V165" s="159" t="str">
        <f>IF(AND('Mapa final'!$AB$95="Baja",'Mapa final'!$AD$95="Catastrófico"),CONCATENATE("R30C",'Mapa final'!$R$95),"")</f>
        <v/>
      </c>
      <c r="W165" s="194" t="str">
        <f>IF(AND('Mapa final'!$AB$96="Baja",'Mapa final'!$AD$96="Catastrófico"),CONCATENATE("R30C",'Mapa final'!$R$96),"")</f>
        <v/>
      </c>
      <c r="X165" s="160" t="str">
        <f>IF(AND('Mapa final'!$AB$97="Baja",'Mapa final'!$AD$97="Catastrófico"),CONCATENATE("R30C",'Mapa final'!$R$97),"")</f>
        <v/>
      </c>
      <c r="Y165" s="38"/>
      <c r="Z165" s="337"/>
      <c r="AA165" s="338"/>
      <c r="AB165" s="338"/>
      <c r="AC165" s="338"/>
      <c r="AD165" s="338"/>
      <c r="AE165" s="339"/>
      <c r="AF165" s="38"/>
      <c r="AG165" s="38"/>
      <c r="AH165" s="38"/>
      <c r="AI165" s="38"/>
      <c r="AJ165" s="38"/>
      <c r="AK165" s="38"/>
      <c r="AL165" s="38"/>
      <c r="AM165" s="38"/>
      <c r="AN165" s="38"/>
      <c r="AO165" s="38"/>
      <c r="AP165" s="38"/>
      <c r="AQ165" s="38"/>
      <c r="AR165" s="38"/>
      <c r="AS165" s="38"/>
      <c r="AT165" s="38"/>
      <c r="AU165" s="38"/>
      <c r="AV165" s="38"/>
      <c r="AW165" s="38"/>
      <c r="AX165" s="38"/>
      <c r="AY165" s="38"/>
      <c r="AZ165" s="38"/>
      <c r="BA165" s="38"/>
      <c r="BB165" s="38"/>
      <c r="BC165" s="38"/>
      <c r="BD165" s="38"/>
      <c r="BE165" s="38"/>
      <c r="BF165" s="38"/>
      <c r="BG165" s="38"/>
      <c r="BH165" s="38"/>
      <c r="BI165" s="38"/>
    </row>
    <row r="166" spans="1:61" ht="15" customHeight="1" x14ac:dyDescent="0.25">
      <c r="A166" s="38"/>
      <c r="B166" s="326"/>
      <c r="C166" s="327"/>
      <c r="D166" s="328"/>
      <c r="E166" s="310"/>
      <c r="F166" s="309"/>
      <c r="G166" s="309"/>
      <c r="H166" s="309"/>
      <c r="I166" s="309"/>
      <c r="J166" s="172" t="str">
        <f>IF(AND('Mapa final'!$AB$98="Baja",'Mapa final'!$AD$98="Leve"),CONCATENATE("R31C",'Mapa final'!$R$98),"")</f>
        <v/>
      </c>
      <c r="K166" s="199" t="str">
        <f>IF(AND('Mapa final'!$AB$99="Baja",'Mapa final'!$AD$99="Leve"),CONCATENATE("R31C",'Mapa final'!$R$99),"")</f>
        <v/>
      </c>
      <c r="L166" s="173" t="str">
        <f>IF(AND('Mapa final'!$AB$100="Baja",'Mapa final'!$AD$100="Leve"),CONCATENATE("R31C",'Mapa final'!$R$100),"")</f>
        <v/>
      </c>
      <c r="M166" s="164" t="str">
        <f>IF(AND('Mapa final'!$AB$98="Baja",'Mapa final'!$AD$98="Menor"),CONCATENATE("R31C",'Mapa final'!$R$98),"")</f>
        <v/>
      </c>
      <c r="N166" s="193" t="str">
        <f>IF(AND('Mapa final'!$AB$99="Baja",'Mapa final'!$AD$99="Menor"),CONCATENATE("R31C",'Mapa final'!$R$99),"")</f>
        <v/>
      </c>
      <c r="O166" s="165" t="str">
        <f>IF(AND('Mapa final'!$AB$100="Baja",'Mapa final'!$AD$100="Menor"),CONCATENATE("R31C",'Mapa final'!$R$100),"")</f>
        <v/>
      </c>
      <c r="P166" s="164" t="str">
        <f>IF(AND('Mapa final'!$AB$98="Baja",'Mapa final'!$AD$98="Moderado"),CONCATENATE("R31C",'Mapa final'!$R$98),"")</f>
        <v>R31C1</v>
      </c>
      <c r="Q166" s="193" t="str">
        <f>IF(AND('Mapa final'!$AB$99="Baja",'Mapa final'!$AD$99="Moderado"),CONCATENATE("R31C",'Mapa final'!$R$99),"")</f>
        <v/>
      </c>
      <c r="R166" s="165" t="str">
        <f>IF(AND('Mapa final'!$AB$100="Baja",'Mapa final'!$AD$100="Moderado"),CONCATENATE("R31C",'Mapa final'!$R$100),"")</f>
        <v/>
      </c>
      <c r="S166" s="83" t="str">
        <f>IF(AND('Mapa final'!$AB$98="Baja",'Mapa final'!$AD$98="Mayor"),CONCATENATE("R31C",'Mapa final'!$R$98),"")</f>
        <v/>
      </c>
      <c r="T166" s="195" t="str">
        <f>IF(AND('Mapa final'!$AB$99="Baja",'Mapa final'!$AD$99="Mayor"),CONCATENATE("R31C",'Mapa final'!$R$99),"")</f>
        <v/>
      </c>
      <c r="U166" s="84" t="str">
        <f>IF(AND('Mapa final'!$AB$100="Baja",'Mapa final'!$AD$100="Mayor"),CONCATENATE("R31C",'Mapa final'!$R$100),"")</f>
        <v/>
      </c>
      <c r="V166" s="159" t="str">
        <f>IF(AND('Mapa final'!$AB$98="Baja",'Mapa final'!$AD$98="Catastrófico"),CONCATENATE("R31C",'Mapa final'!$R$98),"")</f>
        <v/>
      </c>
      <c r="W166" s="194" t="str">
        <f>IF(AND('Mapa final'!$AB$99="Baja",'Mapa final'!$AD$99="Catastrófico"),CONCATENATE("R31C",'Mapa final'!$R$99),"")</f>
        <v/>
      </c>
      <c r="X166" s="160" t="str">
        <f>IF(AND('Mapa final'!$AB$100="Baja",'Mapa final'!$AD$100="Catastrófico"),CONCATENATE("R31C",'Mapa final'!$R$100),"")</f>
        <v/>
      </c>
      <c r="Y166" s="38"/>
      <c r="Z166" s="337"/>
      <c r="AA166" s="338"/>
      <c r="AB166" s="338"/>
      <c r="AC166" s="338"/>
      <c r="AD166" s="338"/>
      <c r="AE166" s="339"/>
      <c r="AF166" s="38"/>
      <c r="AG166" s="38"/>
      <c r="AH166" s="38"/>
      <c r="AI166" s="38"/>
      <c r="AJ166" s="38"/>
      <c r="AK166" s="38"/>
      <c r="AL166" s="38"/>
      <c r="AM166" s="38"/>
      <c r="AN166" s="38"/>
      <c r="AO166" s="38"/>
      <c r="AP166" s="38"/>
      <c r="AQ166" s="38"/>
      <c r="AR166" s="38"/>
      <c r="AS166" s="38"/>
      <c r="AT166" s="38"/>
      <c r="AU166" s="38"/>
      <c r="AV166" s="38"/>
      <c r="AW166" s="38"/>
      <c r="AX166" s="38"/>
      <c r="AY166" s="38"/>
      <c r="AZ166" s="38"/>
      <c r="BA166" s="38"/>
      <c r="BB166" s="38"/>
      <c r="BC166" s="38"/>
      <c r="BD166" s="38"/>
      <c r="BE166" s="38"/>
      <c r="BF166" s="38"/>
      <c r="BG166" s="38"/>
      <c r="BH166" s="38"/>
      <c r="BI166" s="38"/>
    </row>
    <row r="167" spans="1:61" ht="15" customHeight="1" x14ac:dyDescent="0.25">
      <c r="A167" s="38"/>
      <c r="B167" s="326"/>
      <c r="C167" s="327"/>
      <c r="D167" s="328"/>
      <c r="E167" s="310"/>
      <c r="F167" s="309"/>
      <c r="G167" s="309"/>
      <c r="H167" s="309"/>
      <c r="I167" s="309"/>
      <c r="J167" s="172" t="str">
        <f>IF(AND('Mapa final'!$AB$101="Baja",'Mapa final'!$AD$101="Leve"),CONCATENATE("R32C",'Mapa final'!$R$101),"")</f>
        <v/>
      </c>
      <c r="K167" s="199" t="str">
        <f>IF(AND('Mapa final'!$AB$102="Baja",'Mapa final'!$AD$102="Leve"),CONCATENATE("R32C",'Mapa final'!$R$102),"")</f>
        <v/>
      </c>
      <c r="L167" s="173" t="str">
        <f>IF(AND('Mapa final'!$AB$103="Baja",'Mapa final'!$AD$103="Leve"),CONCATENATE("R32C",'Mapa final'!$R$103),"")</f>
        <v/>
      </c>
      <c r="M167" s="164" t="str">
        <f>IF(AND('Mapa final'!$AB$101="Baja",'Mapa final'!$AD$101="Menor"),CONCATENATE("R32C",'Mapa final'!$R$101),"")</f>
        <v/>
      </c>
      <c r="N167" s="193" t="str">
        <f>IF(AND('Mapa final'!$AB$102="Baja",'Mapa final'!$AD$102="Menor"),CONCATENATE("R32C",'Mapa final'!$R$102),"")</f>
        <v/>
      </c>
      <c r="O167" s="165" t="str">
        <f>IF(AND('Mapa final'!$AB$103="Baja",'Mapa final'!$AD$103="Menor"),CONCATENATE("R32C",'Mapa final'!$R$103),"")</f>
        <v/>
      </c>
      <c r="P167" s="164" t="str">
        <f>IF(AND('Mapa final'!$AB$101="Baja",'Mapa final'!$AD$101="Moderado"),CONCATENATE("R32C",'Mapa final'!$R$101),"")</f>
        <v>R32C1</v>
      </c>
      <c r="Q167" s="193" t="str">
        <f>IF(AND('Mapa final'!$AB$102="Baja",'Mapa final'!$AD$102="Moderado"),CONCATENATE("R32C",'Mapa final'!$R$102),"")</f>
        <v/>
      </c>
      <c r="R167" s="165" t="str">
        <f>IF(AND('Mapa final'!$AB$103="Baja",'Mapa final'!$AD$103="Moderado"),CONCATENATE("R32C",'Mapa final'!$R$103),"")</f>
        <v/>
      </c>
      <c r="S167" s="83" t="str">
        <f>IF(AND('Mapa final'!$AB$101="Baja",'Mapa final'!$AD$101="Mayor"),CONCATENATE("R32C",'Mapa final'!$R$101),"")</f>
        <v/>
      </c>
      <c r="T167" s="195" t="str">
        <f>IF(AND('Mapa final'!$AB$102="Baja",'Mapa final'!$AD$102="Mayor"),CONCATENATE("R32C",'Mapa final'!$R$102),"")</f>
        <v/>
      </c>
      <c r="U167" s="84" t="str">
        <f>IF(AND('Mapa final'!$AB$103="Baja",'Mapa final'!$AD$103="Mayor"),CONCATENATE("R32C",'Mapa final'!$R$103),"")</f>
        <v/>
      </c>
      <c r="V167" s="159" t="str">
        <f>IF(AND('Mapa final'!$AB$101="Baja",'Mapa final'!$AD$101="Catastrófico"),CONCATENATE("R32C",'Mapa final'!$R$101),"")</f>
        <v/>
      </c>
      <c r="W167" s="194" t="str">
        <f>IF(AND('Mapa final'!$AB$102="Baja",'Mapa final'!$AD$102="Catastrófico"),CONCATENATE("R32C",'Mapa final'!$R$102),"")</f>
        <v/>
      </c>
      <c r="X167" s="160" t="str">
        <f>IF(AND('Mapa final'!$AB$103="Baja",'Mapa final'!$AD$103="Catastrófico"),CONCATENATE("R32C",'Mapa final'!$R$103),"")</f>
        <v/>
      </c>
      <c r="Y167" s="38"/>
      <c r="Z167" s="337"/>
      <c r="AA167" s="338"/>
      <c r="AB167" s="338"/>
      <c r="AC167" s="338"/>
      <c r="AD167" s="338"/>
      <c r="AE167" s="339"/>
      <c r="AF167" s="38"/>
      <c r="AG167" s="38"/>
      <c r="AH167" s="38"/>
      <c r="AI167" s="38"/>
      <c r="AJ167" s="38"/>
      <c r="AK167" s="38"/>
      <c r="AL167" s="38"/>
      <c r="AM167" s="38"/>
      <c r="AN167" s="38"/>
      <c r="AO167" s="38"/>
      <c r="AP167" s="38"/>
      <c r="AQ167" s="38"/>
      <c r="AR167" s="38"/>
      <c r="AS167" s="38"/>
      <c r="AT167" s="38"/>
      <c r="AU167" s="38"/>
      <c r="AV167" s="38"/>
      <c r="AW167" s="38"/>
      <c r="AX167" s="38"/>
      <c r="AY167" s="38"/>
      <c r="AZ167" s="38"/>
      <c r="BA167" s="38"/>
      <c r="BB167" s="38"/>
      <c r="BC167" s="38"/>
      <c r="BD167" s="38"/>
      <c r="BE167" s="38"/>
      <c r="BF167" s="38"/>
      <c r="BG167" s="38"/>
      <c r="BH167" s="38"/>
      <c r="BI167" s="38"/>
    </row>
    <row r="168" spans="1:61" ht="15" customHeight="1" x14ac:dyDescent="0.25">
      <c r="A168" s="38"/>
      <c r="B168" s="326"/>
      <c r="C168" s="327"/>
      <c r="D168" s="328"/>
      <c r="E168" s="310"/>
      <c r="F168" s="309"/>
      <c r="G168" s="309"/>
      <c r="H168" s="309"/>
      <c r="I168" s="309"/>
      <c r="J168" s="172" t="str">
        <f>IF(AND('Mapa final'!$AB$104="Baja",'Mapa final'!$AD$104="Leve"),CONCATENATE("R33C",'Mapa final'!$R$104),"")</f>
        <v/>
      </c>
      <c r="K168" s="199" t="str">
        <f>IF(AND('Mapa final'!$AB$105="Baja",'Mapa final'!$AD$105="Leve"),CONCATENATE("R33C",'Mapa final'!$R$105),"")</f>
        <v/>
      </c>
      <c r="L168" s="173" t="str">
        <f>IF(AND('Mapa final'!$AB$106="Baja",'Mapa final'!$AD$106="Leve"),CONCATENATE("R33C",'Mapa final'!$R$106),"")</f>
        <v/>
      </c>
      <c r="M168" s="164" t="str">
        <f>IF(AND('Mapa final'!$AB$104="Baja",'Mapa final'!$AD$104="Menor"),CONCATENATE("R33C",'Mapa final'!$R$104),"")</f>
        <v/>
      </c>
      <c r="N168" s="193" t="str">
        <f>IF(AND('Mapa final'!$AB$105="Baja",'Mapa final'!$AD$105="Menor"),CONCATENATE("R33C",'Mapa final'!$R$105),"")</f>
        <v/>
      </c>
      <c r="O168" s="165" t="str">
        <f>IF(AND('Mapa final'!$AB$106="Baja",'Mapa final'!$AD$106="Menor"),CONCATENATE("R33C",'Mapa final'!$R$106),"")</f>
        <v/>
      </c>
      <c r="P168" s="164" t="str">
        <f>IF(AND('Mapa final'!$AB$104="Baja",'Mapa final'!$AD$104="Moderado"),CONCATENATE("R33C",'Mapa final'!$R$104),"")</f>
        <v/>
      </c>
      <c r="Q168" s="193" t="str">
        <f>IF(AND('Mapa final'!$AB$105="Baja",'Mapa final'!$AD$105="Moderado"),CONCATENATE("R33C",'Mapa final'!$R$105),"")</f>
        <v>R33C2</v>
      </c>
      <c r="R168" s="165" t="str">
        <f>IF(AND('Mapa final'!$AB$106="Baja",'Mapa final'!$AD$106="Moderado"),CONCATENATE("R33C",'Mapa final'!$R$106),"")</f>
        <v/>
      </c>
      <c r="S168" s="83" t="str">
        <f>IF(AND('Mapa final'!$AB$104="Baja",'Mapa final'!$AD$104="Mayor"),CONCATENATE("R33C",'Mapa final'!$R$104),"")</f>
        <v/>
      </c>
      <c r="T168" s="195" t="str">
        <f>IF(AND('Mapa final'!$AB$105="Baja",'Mapa final'!$AD$105="Mayor"),CONCATENATE("R33C",'Mapa final'!$R$105),"")</f>
        <v/>
      </c>
      <c r="U168" s="84" t="str">
        <f>IF(AND('Mapa final'!$AB$106="Baja",'Mapa final'!$AD$106="Mayor"),CONCATENATE("R33C",'Mapa final'!$R$106),"")</f>
        <v/>
      </c>
      <c r="V168" s="159" t="str">
        <f>IF(AND('Mapa final'!$AB$104="Baja",'Mapa final'!$AD$104="Catastrófico"),CONCATENATE("R33C",'Mapa final'!$R$104),"")</f>
        <v/>
      </c>
      <c r="W168" s="194" t="str">
        <f>IF(AND('Mapa final'!$AB$105="Baja",'Mapa final'!$AD$105="Catastrófico"),CONCATENATE("R33C",'Mapa final'!$R$105),"")</f>
        <v/>
      </c>
      <c r="X168" s="160" t="str">
        <f>IF(AND('Mapa final'!$AB$106="Baja",'Mapa final'!$AD$106="Catastrófico"),CONCATENATE("R33C",'Mapa final'!$R$106),"")</f>
        <v/>
      </c>
      <c r="Y168" s="38"/>
      <c r="Z168" s="337"/>
      <c r="AA168" s="338"/>
      <c r="AB168" s="338"/>
      <c r="AC168" s="338"/>
      <c r="AD168" s="338"/>
      <c r="AE168" s="339"/>
      <c r="AF168" s="38"/>
      <c r="AG168" s="38"/>
      <c r="AH168" s="38"/>
      <c r="AI168" s="38"/>
      <c r="AJ168" s="38"/>
      <c r="AK168" s="38"/>
      <c r="AL168" s="38"/>
      <c r="AM168" s="38"/>
      <c r="AN168" s="38"/>
      <c r="AO168" s="38"/>
      <c r="AP168" s="38"/>
      <c r="AQ168" s="38"/>
      <c r="AR168" s="38"/>
      <c r="AS168" s="38"/>
      <c r="AT168" s="38"/>
      <c r="AU168" s="38"/>
      <c r="AV168" s="38"/>
      <c r="AW168" s="38"/>
      <c r="AX168" s="38"/>
      <c r="AY168" s="38"/>
      <c r="AZ168" s="38"/>
      <c r="BA168" s="38"/>
      <c r="BB168" s="38"/>
      <c r="BC168" s="38"/>
      <c r="BD168" s="38"/>
      <c r="BE168" s="38"/>
      <c r="BF168" s="38"/>
      <c r="BG168" s="38"/>
      <c r="BH168" s="38"/>
      <c r="BI168" s="38"/>
    </row>
    <row r="169" spans="1:61" ht="15" customHeight="1" x14ac:dyDescent="0.25">
      <c r="A169" s="38"/>
      <c r="B169" s="326"/>
      <c r="C169" s="327"/>
      <c r="D169" s="328"/>
      <c r="E169" s="310"/>
      <c r="F169" s="309"/>
      <c r="G169" s="309"/>
      <c r="H169" s="309"/>
      <c r="I169" s="309"/>
      <c r="J169" s="172" t="str">
        <f>IF(AND('Mapa final'!$AB$107="Baja",'Mapa final'!$AD$107="Leve"),CONCATENATE("R34C",'Mapa final'!$R$107),"")</f>
        <v/>
      </c>
      <c r="K169" s="199" t="str">
        <f>IF(AND('Mapa final'!$AB$108="Baja",'Mapa final'!$AD$108="Leve"),CONCATENATE("R34C",'Mapa final'!$R$108),"")</f>
        <v/>
      </c>
      <c r="L169" s="173" t="str">
        <f>IF(AND('Mapa final'!$AB$109="Baja",'Mapa final'!$AD$109="Leve"),CONCATENATE("R34C",'Mapa final'!$R$109),"")</f>
        <v/>
      </c>
      <c r="M169" s="164" t="str">
        <f>IF(AND('Mapa final'!$AB$107="Baja",'Mapa final'!$AD$107="Menor"),CONCATENATE("R34C",'Mapa final'!$R$107),"")</f>
        <v/>
      </c>
      <c r="N169" s="193" t="str">
        <f>IF(AND('Mapa final'!$AB$108="Baja",'Mapa final'!$AD$108="Menor"),CONCATENATE("R34C",'Mapa final'!$R$108),"")</f>
        <v/>
      </c>
      <c r="O169" s="165" t="str">
        <f>IF(AND('Mapa final'!$AB$109="Baja",'Mapa final'!$AD$109="Menor"),CONCATENATE("R34C",'Mapa final'!$R$109),"")</f>
        <v/>
      </c>
      <c r="P169" s="164" t="str">
        <f>IF(AND('Mapa final'!$AB$107="Baja",'Mapa final'!$AD$107="Moderado"),CONCATENATE("R34C",'Mapa final'!$R$107),"")</f>
        <v>R34C1</v>
      </c>
      <c r="Q169" s="193" t="str">
        <f>IF(AND('Mapa final'!$AB$108="Baja",'Mapa final'!$AD$108="Moderado"),CONCATENATE("R34C",'Mapa final'!$R$108),"")</f>
        <v>R34C2</v>
      </c>
      <c r="R169" s="165" t="str">
        <f>IF(AND('Mapa final'!$AB$109="Baja",'Mapa final'!$AD$109="Moderado"),CONCATENATE("R34C",'Mapa final'!$R$109),"")</f>
        <v/>
      </c>
      <c r="S169" s="83" t="str">
        <f>IF(AND('Mapa final'!$AB$107="Baja",'Mapa final'!$AD$107="Mayor"),CONCATENATE("R34C",'Mapa final'!$R$107),"")</f>
        <v/>
      </c>
      <c r="T169" s="195" t="str">
        <f>IF(AND('Mapa final'!$AB$108="Baja",'Mapa final'!$AD$108="Mayor"),CONCATENATE("R34C",'Mapa final'!$R$108),"")</f>
        <v/>
      </c>
      <c r="U169" s="84" t="str">
        <f>IF(AND('Mapa final'!$AB$109="Baja",'Mapa final'!$AD$109="Mayor"),CONCATENATE("R34C",'Mapa final'!$R$109),"")</f>
        <v/>
      </c>
      <c r="V169" s="159" t="str">
        <f>IF(AND('Mapa final'!$AB$107="Baja",'Mapa final'!$AD$107="Catastrófico"),CONCATENATE("R34C",'Mapa final'!$R$107),"")</f>
        <v/>
      </c>
      <c r="W169" s="194" t="str">
        <f>IF(AND('Mapa final'!$AB$108="Baja",'Mapa final'!$AD$108="Catastrófico"),CONCATENATE("R34C",'Mapa final'!$R$108),"")</f>
        <v/>
      </c>
      <c r="X169" s="160" t="str">
        <f>IF(AND('Mapa final'!$AB$109="Baja",'Mapa final'!$AD$109="Catastrófico"),CONCATENATE("R34C",'Mapa final'!$R$109),"")</f>
        <v/>
      </c>
      <c r="Y169" s="38"/>
      <c r="Z169" s="337"/>
      <c r="AA169" s="338"/>
      <c r="AB169" s="338"/>
      <c r="AC169" s="338"/>
      <c r="AD169" s="338"/>
      <c r="AE169" s="339"/>
      <c r="AF169" s="38"/>
      <c r="AG169" s="38"/>
      <c r="AH169" s="38"/>
      <c r="AI169" s="38"/>
      <c r="AJ169" s="38"/>
      <c r="AK169" s="38"/>
      <c r="AL169" s="38"/>
      <c r="AM169" s="38"/>
      <c r="AN169" s="38"/>
      <c r="AO169" s="38"/>
      <c r="AP169" s="38"/>
      <c r="AQ169" s="38"/>
      <c r="AR169" s="38"/>
      <c r="AS169" s="38"/>
      <c r="AT169" s="38"/>
      <c r="AU169" s="38"/>
      <c r="AV169" s="38"/>
      <c r="AW169" s="38"/>
      <c r="AX169" s="38"/>
      <c r="AY169" s="38"/>
      <c r="AZ169" s="38"/>
      <c r="BA169" s="38"/>
      <c r="BB169" s="38"/>
      <c r="BC169" s="38"/>
      <c r="BD169" s="38"/>
      <c r="BE169" s="38"/>
      <c r="BF169" s="38"/>
      <c r="BG169" s="38"/>
      <c r="BH169" s="38"/>
      <c r="BI169" s="38"/>
    </row>
    <row r="170" spans="1:61" ht="15" customHeight="1" x14ac:dyDescent="0.25">
      <c r="A170" s="38"/>
      <c r="B170" s="326"/>
      <c r="C170" s="327"/>
      <c r="D170" s="328"/>
      <c r="E170" s="310"/>
      <c r="F170" s="309"/>
      <c r="G170" s="309"/>
      <c r="H170" s="309"/>
      <c r="I170" s="309"/>
      <c r="J170" s="172" t="str">
        <f>IF(AND('Mapa final'!$AB$110="Baja",'Mapa final'!$AD$110="Leve"),CONCATENATE("R35C",'Mapa final'!$R$110),"")</f>
        <v/>
      </c>
      <c r="K170" s="199" t="str">
        <f>IF(AND('Mapa final'!$AB$111="Baja",'Mapa final'!$AD$111="Leve"),CONCATENATE("R35C",'Mapa final'!$R$111),"")</f>
        <v/>
      </c>
      <c r="L170" s="173" t="str">
        <f>IF(AND('Mapa final'!$AB$112="Baja",'Mapa final'!$AD$112="Leve"),CONCATENATE("R35C",'Mapa final'!$R$112),"")</f>
        <v/>
      </c>
      <c r="M170" s="164" t="str">
        <f>IF(AND('Mapa final'!$AB$110="Baja",'Mapa final'!$AD$110="Menor"),CONCATENATE("R35C",'Mapa final'!$R$110),"")</f>
        <v/>
      </c>
      <c r="N170" s="193" t="str">
        <f>IF(AND('Mapa final'!$AB$111="Baja",'Mapa final'!$AD$111="Menor"),CONCATENATE("R35C",'Mapa final'!$R$111),"")</f>
        <v/>
      </c>
      <c r="O170" s="165" t="str">
        <f>IF(AND('Mapa final'!$AB$112="Baja",'Mapa final'!$AD$112="Menor"),CONCATENATE("R35C",'Mapa final'!$R$112),"")</f>
        <v/>
      </c>
      <c r="P170" s="164" t="str">
        <f>IF(AND('Mapa final'!$AB$110="Baja",'Mapa final'!$AD$110="Moderado"),CONCATENATE("R35C",'Mapa final'!$R$110),"")</f>
        <v/>
      </c>
      <c r="Q170" s="193" t="str">
        <f>IF(AND('Mapa final'!$AB$111="Baja",'Mapa final'!$AD$111="Moderado"),CONCATENATE("R35C",'Mapa final'!$R$111),"")</f>
        <v/>
      </c>
      <c r="R170" s="165" t="str">
        <f>IF(AND('Mapa final'!$AB$112="Baja",'Mapa final'!$AD$112="Moderado"),CONCATENATE("R35C",'Mapa final'!$R$112),"")</f>
        <v/>
      </c>
      <c r="S170" s="83" t="str">
        <f>IF(AND('Mapa final'!$AB$110="Baja",'Mapa final'!$AD$110="Mayor"),CONCATENATE("R35C",'Mapa final'!$R$110),"")</f>
        <v>R35C1</v>
      </c>
      <c r="T170" s="195" t="str">
        <f>IF(AND('Mapa final'!$AB$111="Baja",'Mapa final'!$AD$111="Mayor"),CONCATENATE("R35C",'Mapa final'!$R$111),"")</f>
        <v>R35C2</v>
      </c>
      <c r="U170" s="84" t="str">
        <f>IF(AND('Mapa final'!$AB$112="Baja",'Mapa final'!$AD$112="Mayor"),CONCATENATE("R35C",'Mapa final'!$R$112),"")</f>
        <v/>
      </c>
      <c r="V170" s="159" t="str">
        <f>IF(AND('Mapa final'!$AB$110="Baja",'Mapa final'!$AD$110="Catastrófico"),CONCATENATE("R35C",'Mapa final'!$R$110),"")</f>
        <v/>
      </c>
      <c r="W170" s="194" t="str">
        <f>IF(AND('Mapa final'!$AB$111="Baja",'Mapa final'!$AD$111="Catastrófico"),CONCATENATE("R35C",'Mapa final'!$R$111),"")</f>
        <v/>
      </c>
      <c r="X170" s="160" t="str">
        <f>IF(AND('Mapa final'!$AB$112="Baja",'Mapa final'!$AD$112="Catastrófico"),CONCATENATE("R35C",'Mapa final'!$R$112),"")</f>
        <v/>
      </c>
      <c r="Y170" s="38"/>
      <c r="Z170" s="337"/>
      <c r="AA170" s="338"/>
      <c r="AB170" s="338"/>
      <c r="AC170" s="338"/>
      <c r="AD170" s="338"/>
      <c r="AE170" s="339"/>
      <c r="AF170" s="38"/>
      <c r="AG170" s="38"/>
      <c r="AH170" s="38"/>
      <c r="AI170" s="38"/>
      <c r="AJ170" s="38"/>
      <c r="AK170" s="38"/>
      <c r="AL170" s="38"/>
      <c r="AM170" s="38"/>
      <c r="AN170" s="38"/>
      <c r="AO170" s="38"/>
      <c r="AP170" s="38"/>
      <c r="AQ170" s="38"/>
      <c r="AR170" s="38"/>
      <c r="AS170" s="38"/>
      <c r="AT170" s="38"/>
      <c r="AU170" s="38"/>
      <c r="AV170" s="38"/>
      <c r="AW170" s="38"/>
      <c r="AX170" s="38"/>
      <c r="AY170" s="38"/>
      <c r="AZ170" s="38"/>
      <c r="BA170" s="38"/>
      <c r="BB170" s="38"/>
      <c r="BC170" s="38"/>
      <c r="BD170" s="38"/>
      <c r="BE170" s="38"/>
      <c r="BF170" s="38"/>
      <c r="BG170" s="38"/>
      <c r="BH170" s="38"/>
      <c r="BI170" s="38"/>
    </row>
    <row r="171" spans="1:61" ht="15" customHeight="1" x14ac:dyDescent="0.25">
      <c r="A171" s="38"/>
      <c r="B171" s="326"/>
      <c r="C171" s="327"/>
      <c r="D171" s="328"/>
      <c r="E171" s="310"/>
      <c r="F171" s="309"/>
      <c r="G171" s="309"/>
      <c r="H171" s="309"/>
      <c r="I171" s="309"/>
      <c r="J171" s="172" t="str">
        <f>IF(AND('Mapa final'!$AB$113="Baja",'Mapa final'!$AD$113="Leve"),CONCATENATE("R36C",'Mapa final'!$R$113),"")</f>
        <v/>
      </c>
      <c r="K171" s="199" t="str">
        <f>IF(AND('Mapa final'!$AB$114="Baja",'Mapa final'!$AD$114="Leve"),CONCATENATE("R36C",'Mapa final'!$R$114),"")</f>
        <v/>
      </c>
      <c r="L171" s="173" t="str">
        <f>IF(AND('Mapa final'!$AB$115="Baja",'Mapa final'!$AD$115="Leve"),CONCATENATE("R36C",'Mapa final'!$R$115),"")</f>
        <v/>
      </c>
      <c r="M171" s="164" t="str">
        <f>IF(AND('Mapa final'!$AB$113="Baja",'Mapa final'!$AD$113="Menor"),CONCATENATE("R36C",'Mapa final'!$R$113),"")</f>
        <v/>
      </c>
      <c r="N171" s="193" t="str">
        <f>IF(AND('Mapa final'!$AB$114="Baja",'Mapa final'!$AD$114="Menor"),CONCATENATE("R36C",'Mapa final'!$R$114),"")</f>
        <v/>
      </c>
      <c r="O171" s="165" t="str">
        <f>IF(AND('Mapa final'!$AB$115="Baja",'Mapa final'!$AD$115="Menor"),CONCATENATE("R36C",'Mapa final'!$R$115),"")</f>
        <v/>
      </c>
      <c r="P171" s="164" t="str">
        <f>IF(AND('Mapa final'!$AB$113="Baja",'Mapa final'!$AD$113="Moderado"),CONCATENATE("R36C",'Mapa final'!$R$113),"")</f>
        <v/>
      </c>
      <c r="Q171" s="193" t="str">
        <f>IF(AND('Mapa final'!$AB$114="Baja",'Mapa final'!$AD$114="Moderado"),CONCATENATE("R36C",'Mapa final'!$R$114),"")</f>
        <v/>
      </c>
      <c r="R171" s="165" t="str">
        <f>IF(AND('Mapa final'!$AB$115="Baja",'Mapa final'!$AD$115="Moderado"),CONCATENATE("R36C",'Mapa final'!$R$115),"")</f>
        <v/>
      </c>
      <c r="S171" s="83" t="str">
        <f>IF(AND('Mapa final'!$AB$113="Baja",'Mapa final'!$AD$113="Mayor"),CONCATENATE("R36C",'Mapa final'!$R$113),"")</f>
        <v/>
      </c>
      <c r="T171" s="195" t="str">
        <f>IF(AND('Mapa final'!$AB$114="Baja",'Mapa final'!$AD$114="Mayor"),CONCATENATE("R36C",'Mapa final'!$R$114),"")</f>
        <v/>
      </c>
      <c r="U171" s="84" t="str">
        <f>IF(AND('Mapa final'!$AB$115="Baja",'Mapa final'!$AD$115="Mayor"),CONCATENATE("R36C",'Mapa final'!$R$115),"")</f>
        <v/>
      </c>
      <c r="V171" s="159" t="str">
        <f>IF(AND('Mapa final'!$AB$113="Baja",'Mapa final'!$AD$113="Catastrófico"),CONCATENATE("R36C",'Mapa final'!$R$113),"")</f>
        <v/>
      </c>
      <c r="W171" s="194" t="str">
        <f>IF(AND('Mapa final'!$AB$114="Baja",'Mapa final'!$AD$114="Catastrófico"),CONCATENATE("R36C",'Mapa final'!$R$114),"")</f>
        <v/>
      </c>
      <c r="X171" s="160" t="str">
        <f>IF(AND('Mapa final'!$AB$115="Baja",'Mapa final'!$AD$115="Catastrófico"),CONCATENATE("R36C",'Mapa final'!$R$115),"")</f>
        <v/>
      </c>
      <c r="Y171" s="38"/>
      <c r="Z171" s="337"/>
      <c r="AA171" s="338"/>
      <c r="AB171" s="338"/>
      <c r="AC171" s="338"/>
      <c r="AD171" s="338"/>
      <c r="AE171" s="339"/>
      <c r="AF171" s="38"/>
      <c r="AG171" s="38"/>
      <c r="AH171" s="38"/>
      <c r="AI171" s="38"/>
      <c r="AJ171" s="38"/>
      <c r="AK171" s="38"/>
      <c r="AL171" s="38"/>
      <c r="AM171" s="38"/>
      <c r="AN171" s="38"/>
      <c r="AO171" s="38"/>
      <c r="AP171" s="38"/>
      <c r="AQ171" s="38"/>
      <c r="AR171" s="38"/>
      <c r="AS171" s="38"/>
      <c r="AT171" s="38"/>
      <c r="AU171" s="38"/>
      <c r="AV171" s="38"/>
      <c r="AW171" s="38"/>
      <c r="AX171" s="38"/>
      <c r="AY171" s="38"/>
      <c r="AZ171" s="38"/>
      <c r="BA171" s="38"/>
      <c r="BB171" s="38"/>
      <c r="BC171" s="38"/>
      <c r="BD171" s="38"/>
      <c r="BE171" s="38"/>
      <c r="BF171" s="38"/>
      <c r="BG171" s="38"/>
      <c r="BH171" s="38"/>
      <c r="BI171" s="38"/>
    </row>
    <row r="172" spans="1:61" ht="15" customHeight="1" x14ac:dyDescent="0.25">
      <c r="A172" s="38"/>
      <c r="B172" s="326"/>
      <c r="C172" s="327"/>
      <c r="D172" s="328"/>
      <c r="E172" s="310"/>
      <c r="F172" s="309"/>
      <c r="G172" s="309"/>
      <c r="H172" s="309"/>
      <c r="I172" s="309"/>
      <c r="J172" s="172" t="str">
        <f>IF(AND('Mapa final'!$AB$116="Baja",'Mapa final'!$AD$116="Leve"),CONCATENATE("R37C",'Mapa final'!$R$116),"")</f>
        <v/>
      </c>
      <c r="K172" s="199" t="str">
        <f>IF(AND('Mapa final'!$AB$117="Baja",'Mapa final'!$AD$117="Leve"),CONCATENATE("R37C",'Mapa final'!$R$117),"")</f>
        <v/>
      </c>
      <c r="L172" s="173" t="str">
        <f>IF(AND('Mapa final'!$AB$118="Baja",'Mapa final'!$AD$118="Leve"),CONCATENATE("R37C",'Mapa final'!$R$118),"")</f>
        <v/>
      </c>
      <c r="M172" s="164" t="str">
        <f>IF(AND('Mapa final'!$AB$116="Baja",'Mapa final'!$AD$116="Menor"),CONCATENATE("R37C",'Mapa final'!$R$116),"")</f>
        <v/>
      </c>
      <c r="N172" s="193" t="str">
        <f>IF(AND('Mapa final'!$AB$117="Baja",'Mapa final'!$AD$117="Menor"),CONCATENATE("R37C",'Mapa final'!$R$117),"")</f>
        <v/>
      </c>
      <c r="O172" s="165" t="str">
        <f>IF(AND('Mapa final'!$AB$118="Baja",'Mapa final'!$AD$118="Menor"),CONCATENATE("R37C",'Mapa final'!$R$118),"")</f>
        <v/>
      </c>
      <c r="P172" s="164" t="str">
        <f>IF(AND('Mapa final'!$AB$116="Baja",'Mapa final'!$AD$116="Moderado"),CONCATENATE("R37C",'Mapa final'!$R$116),"")</f>
        <v/>
      </c>
      <c r="Q172" s="193" t="str">
        <f>IF(AND('Mapa final'!$AB$117="Baja",'Mapa final'!$AD$117="Moderado"),CONCATENATE("R37C",'Mapa final'!$R$117),"")</f>
        <v/>
      </c>
      <c r="R172" s="165" t="str">
        <f>IF(AND('Mapa final'!$AB$118="Baja",'Mapa final'!$AD$118="Moderado"),CONCATENATE("R37C",'Mapa final'!$R$118),"")</f>
        <v/>
      </c>
      <c r="S172" s="83" t="str">
        <f>IF(AND('Mapa final'!$AB$116="Baja",'Mapa final'!$AD$116="Mayor"),CONCATENATE("R37C",'Mapa final'!$R$116),"")</f>
        <v/>
      </c>
      <c r="T172" s="195" t="str">
        <f>IF(AND('Mapa final'!$AB$117="Baja",'Mapa final'!$AD$117="Mayor"),CONCATENATE("R37C",'Mapa final'!$R$117),"")</f>
        <v/>
      </c>
      <c r="U172" s="84" t="str">
        <f>IF(AND('Mapa final'!$AB$118="Baja",'Mapa final'!$AD$118="Mayor"),CONCATENATE("R37C",'Mapa final'!$R$118),"")</f>
        <v/>
      </c>
      <c r="V172" s="159" t="str">
        <f>IF(AND('Mapa final'!$AB$116="Baja",'Mapa final'!$AD$116="Catastrófico"),CONCATENATE("R37C",'Mapa final'!$R$116),"")</f>
        <v/>
      </c>
      <c r="W172" s="194" t="str">
        <f>IF(AND('Mapa final'!$AB$117="Baja",'Mapa final'!$AD$117="Catastrófico"),CONCATENATE("R37C",'Mapa final'!$R$117),"")</f>
        <v/>
      </c>
      <c r="X172" s="160" t="str">
        <f>IF(AND('Mapa final'!$AB$118="Baja",'Mapa final'!$AD$118="Catastrófico"),CONCATENATE("R37C",'Mapa final'!$R$118),"")</f>
        <v/>
      </c>
      <c r="Y172" s="38"/>
      <c r="Z172" s="337"/>
      <c r="AA172" s="338"/>
      <c r="AB172" s="338"/>
      <c r="AC172" s="338"/>
      <c r="AD172" s="338"/>
      <c r="AE172" s="339"/>
      <c r="AF172" s="38"/>
      <c r="AG172" s="38"/>
      <c r="AH172" s="38"/>
      <c r="AI172" s="38"/>
      <c r="AJ172" s="38"/>
      <c r="AK172" s="38"/>
      <c r="AL172" s="38"/>
      <c r="AM172" s="38"/>
      <c r="AN172" s="38"/>
      <c r="AO172" s="38"/>
      <c r="AP172" s="38"/>
      <c r="AQ172" s="38"/>
      <c r="AR172" s="38"/>
      <c r="AS172" s="38"/>
      <c r="AT172" s="38"/>
      <c r="AU172" s="38"/>
      <c r="AV172" s="38"/>
      <c r="AW172" s="38"/>
      <c r="AX172" s="38"/>
      <c r="AY172" s="38"/>
      <c r="AZ172" s="38"/>
      <c r="BA172" s="38"/>
      <c r="BB172" s="38"/>
      <c r="BC172" s="38"/>
      <c r="BD172" s="38"/>
      <c r="BE172" s="38"/>
      <c r="BF172" s="38"/>
      <c r="BG172" s="38"/>
      <c r="BH172" s="38"/>
      <c r="BI172" s="38"/>
    </row>
    <row r="173" spans="1:61" ht="15" customHeight="1" x14ac:dyDescent="0.25">
      <c r="A173" s="38"/>
      <c r="B173" s="326"/>
      <c r="C173" s="327"/>
      <c r="D173" s="328"/>
      <c r="E173" s="310"/>
      <c r="F173" s="309"/>
      <c r="G173" s="309"/>
      <c r="H173" s="309"/>
      <c r="I173" s="309"/>
      <c r="J173" s="172" t="str">
        <f>IF(AND('Mapa final'!$AB$119="Baja",'Mapa final'!$AD$119="Leve"),CONCATENATE("R38C",'Mapa final'!$R$119),"")</f>
        <v/>
      </c>
      <c r="K173" s="199" t="str">
        <f>IF(AND('Mapa final'!$AB$120="Baja",'Mapa final'!$AD$120="Leve"),CONCATENATE("R38C",'Mapa final'!$R$120),"")</f>
        <v/>
      </c>
      <c r="L173" s="173" t="str">
        <f>IF(AND('Mapa final'!$AB$121="Baja",'Mapa final'!$AD$121="Leve"),CONCATENATE("R38C",'Mapa final'!$R$121),"")</f>
        <v/>
      </c>
      <c r="M173" s="164" t="str">
        <f>IF(AND('Mapa final'!$AB$119="Baja",'Mapa final'!$AD$119="Menor"),CONCATENATE("R38C",'Mapa final'!$R$119),"")</f>
        <v/>
      </c>
      <c r="N173" s="193" t="str">
        <f>IF(AND('Mapa final'!$AB$120="Baja",'Mapa final'!$AD$120="Menor"),CONCATENATE("R38C",'Mapa final'!$R$120),"")</f>
        <v/>
      </c>
      <c r="O173" s="165" t="str">
        <f>IF(AND('Mapa final'!$AB$121="Baja",'Mapa final'!$AD$121="Menor"),CONCATENATE("R38C",'Mapa final'!$R$121),"")</f>
        <v/>
      </c>
      <c r="P173" s="164" t="str">
        <f>IF(AND('Mapa final'!$AB$119="Baja",'Mapa final'!$AD$119="Moderado"),CONCATENATE("R38C",'Mapa final'!$R$119),"")</f>
        <v/>
      </c>
      <c r="Q173" s="193" t="str">
        <f>IF(AND('Mapa final'!$AB$120="Baja",'Mapa final'!$AD$120="Moderado"),CONCATENATE("R38C",'Mapa final'!$R$120),"")</f>
        <v/>
      </c>
      <c r="R173" s="165" t="str">
        <f>IF(AND('Mapa final'!$AB$121="Baja",'Mapa final'!$AD$121="Moderado"),CONCATENATE("R38C",'Mapa final'!$R$121),"")</f>
        <v/>
      </c>
      <c r="S173" s="83" t="str">
        <f>IF(AND('Mapa final'!$AB$119="Baja",'Mapa final'!$AD$119="Mayor"),CONCATENATE("R38C",'Mapa final'!$R$119),"")</f>
        <v>R38C1</v>
      </c>
      <c r="T173" s="195" t="str">
        <f>IF(AND('Mapa final'!$AB$120="Baja",'Mapa final'!$AD$120="Mayor"),CONCATENATE("R38C",'Mapa final'!$R$120),"")</f>
        <v/>
      </c>
      <c r="U173" s="84" t="str">
        <f>IF(AND('Mapa final'!$AB$121="Baja",'Mapa final'!$AD$121="Mayor"),CONCATENATE("R38C",'Mapa final'!$R$121),"")</f>
        <v/>
      </c>
      <c r="V173" s="159" t="str">
        <f>IF(AND('Mapa final'!$AB$119="Baja",'Mapa final'!$AD$119="Catastrófico"),CONCATENATE("R38C",'Mapa final'!$R$119),"")</f>
        <v/>
      </c>
      <c r="W173" s="194" t="str">
        <f>IF(AND('Mapa final'!$AB$120="Baja",'Mapa final'!$AD$120="Catastrófico"),CONCATENATE("R38C",'Mapa final'!$R$120),"")</f>
        <v/>
      </c>
      <c r="X173" s="160" t="str">
        <f>IF(AND('Mapa final'!$AB$121="Baja",'Mapa final'!$AD$121="Catastrófico"),CONCATENATE("R38C",'Mapa final'!$R$121),"")</f>
        <v/>
      </c>
      <c r="Y173" s="38"/>
      <c r="Z173" s="337"/>
      <c r="AA173" s="338"/>
      <c r="AB173" s="338"/>
      <c r="AC173" s="338"/>
      <c r="AD173" s="338"/>
      <c r="AE173" s="339"/>
      <c r="AF173" s="38"/>
      <c r="AG173" s="38"/>
      <c r="AH173" s="38"/>
      <c r="AI173" s="38"/>
      <c r="AJ173" s="38"/>
      <c r="AK173" s="38"/>
      <c r="AL173" s="38"/>
      <c r="AM173" s="38"/>
      <c r="AN173" s="38"/>
      <c r="AO173" s="38"/>
      <c r="AP173" s="38"/>
      <c r="AQ173" s="38"/>
      <c r="AR173" s="38"/>
      <c r="AS173" s="38"/>
      <c r="AT173" s="38"/>
      <c r="AU173" s="38"/>
      <c r="AV173" s="38"/>
      <c r="AW173" s="38"/>
      <c r="AX173" s="38"/>
      <c r="AY173" s="38"/>
      <c r="AZ173" s="38"/>
      <c r="BA173" s="38"/>
      <c r="BB173" s="38"/>
      <c r="BC173" s="38"/>
      <c r="BD173" s="38"/>
      <c r="BE173" s="38"/>
      <c r="BF173" s="38"/>
      <c r="BG173" s="38"/>
      <c r="BH173" s="38"/>
      <c r="BI173" s="38"/>
    </row>
    <row r="174" spans="1:61" ht="15" customHeight="1" x14ac:dyDescent="0.25">
      <c r="A174" s="38"/>
      <c r="B174" s="326"/>
      <c r="C174" s="327"/>
      <c r="D174" s="328"/>
      <c r="E174" s="310"/>
      <c r="F174" s="309"/>
      <c r="G174" s="309"/>
      <c r="H174" s="309"/>
      <c r="I174" s="309"/>
      <c r="J174" s="172" t="str">
        <f>IF(AND('Mapa final'!$AB$122="Baja",'Mapa final'!$AD$122="Leve"),CONCATENATE("R39C",'Mapa final'!$R$122),"")</f>
        <v/>
      </c>
      <c r="K174" s="199" t="str">
        <f>IF(AND('Mapa final'!$AB$123="Baja",'Mapa final'!$AD$123="Leve"),CONCATENATE("R39C",'Mapa final'!$R$123),"")</f>
        <v>R39C2</v>
      </c>
      <c r="L174" s="173" t="str">
        <f>IF(AND('Mapa final'!$AB$124="Baja",'Mapa final'!$AD$124="Leve"),CONCATENATE("R39C",'Mapa final'!$R$124),"")</f>
        <v/>
      </c>
      <c r="M174" s="164" t="str">
        <f>IF(AND('Mapa final'!$AB$122="Baja",'Mapa final'!$AD$122="Menor"),CONCATENATE("R39C",'Mapa final'!$R$122),"")</f>
        <v/>
      </c>
      <c r="N174" s="193" t="str">
        <f>IF(AND('Mapa final'!$AB$123="Baja",'Mapa final'!$AD$123="Menor"),CONCATENATE("R39C",'Mapa final'!$R$123),"")</f>
        <v/>
      </c>
      <c r="O174" s="165" t="str">
        <f>IF(AND('Mapa final'!$AB$124="Baja",'Mapa final'!$AD$124="Menor"),CONCATENATE("R39C",'Mapa final'!$R$124),"")</f>
        <v/>
      </c>
      <c r="P174" s="164" t="str">
        <f>IF(AND('Mapa final'!$AB$122="Baja",'Mapa final'!$AD$122="Moderado"),CONCATENATE("R39C",'Mapa final'!$R$122),"")</f>
        <v/>
      </c>
      <c r="Q174" s="193" t="str">
        <f>IF(AND('Mapa final'!$AB$123="Baja",'Mapa final'!$AD$123="Moderado"),CONCATENATE("R39C",'Mapa final'!$R$123),"")</f>
        <v/>
      </c>
      <c r="R174" s="165" t="str">
        <f>IF(AND('Mapa final'!$AB$124="Baja",'Mapa final'!$AD$124="Moderado"),CONCATENATE("R39C",'Mapa final'!$R$124),"")</f>
        <v/>
      </c>
      <c r="S174" s="83" t="str">
        <f>IF(AND('Mapa final'!$AB$122="Baja",'Mapa final'!$AD$122="Mayor"),CONCATENATE("R39C",'Mapa final'!$R$122),"")</f>
        <v>R39C1</v>
      </c>
      <c r="T174" s="195" t="str">
        <f>IF(AND('Mapa final'!$AB$123="Baja",'Mapa final'!$AD$123="Mayor"),CONCATENATE("R39C",'Mapa final'!$R$123),"")</f>
        <v/>
      </c>
      <c r="U174" s="84" t="str">
        <f>IF(AND('Mapa final'!$AB$124="Baja",'Mapa final'!$AD$124="Mayor"),CONCATENATE("R39C",'Mapa final'!$R$124),"")</f>
        <v/>
      </c>
      <c r="V174" s="159" t="str">
        <f>IF(AND('Mapa final'!$AB$122="Baja",'Mapa final'!$AD$122="Catastrófico"),CONCATENATE("R39C",'Mapa final'!$R$122),"")</f>
        <v/>
      </c>
      <c r="W174" s="194" t="str">
        <f>IF(AND('Mapa final'!$AB$123="Baja",'Mapa final'!$AD$123="Catastrófico"),CONCATENATE("R39C",'Mapa final'!$R$123),"")</f>
        <v/>
      </c>
      <c r="X174" s="160" t="str">
        <f>IF(AND('Mapa final'!$AB$124="Baja",'Mapa final'!$AD$124="Catastrófico"),CONCATENATE("R39C",'Mapa final'!$R$124),"")</f>
        <v/>
      </c>
      <c r="Y174" s="38"/>
      <c r="Z174" s="337"/>
      <c r="AA174" s="338"/>
      <c r="AB174" s="338"/>
      <c r="AC174" s="338"/>
      <c r="AD174" s="338"/>
      <c r="AE174" s="339"/>
      <c r="AF174" s="38"/>
      <c r="AG174" s="38"/>
      <c r="AH174" s="38"/>
      <c r="AI174" s="38"/>
      <c r="AJ174" s="38"/>
      <c r="AK174" s="38"/>
      <c r="AL174" s="38"/>
      <c r="AM174" s="38"/>
      <c r="AN174" s="38"/>
      <c r="AO174" s="38"/>
      <c r="AP174" s="38"/>
      <c r="AQ174" s="38"/>
      <c r="AR174" s="38"/>
      <c r="AS174" s="38"/>
      <c r="AT174" s="38"/>
      <c r="AU174" s="38"/>
      <c r="AV174" s="38"/>
      <c r="AW174" s="38"/>
      <c r="AX174" s="38"/>
      <c r="AY174" s="38"/>
      <c r="AZ174" s="38"/>
      <c r="BA174" s="38"/>
      <c r="BB174" s="38"/>
      <c r="BC174" s="38"/>
      <c r="BD174" s="38"/>
      <c r="BE174" s="38"/>
      <c r="BF174" s="38"/>
      <c r="BG174" s="38"/>
      <c r="BH174" s="38"/>
      <c r="BI174" s="38"/>
    </row>
    <row r="175" spans="1:61" ht="15" customHeight="1" x14ac:dyDescent="0.25">
      <c r="A175" s="38"/>
      <c r="B175" s="326"/>
      <c r="C175" s="327"/>
      <c r="D175" s="328"/>
      <c r="E175" s="310"/>
      <c r="F175" s="309"/>
      <c r="G175" s="309"/>
      <c r="H175" s="309"/>
      <c r="I175" s="309"/>
      <c r="J175" s="172" t="str">
        <f>IF(AND('Mapa final'!$AB$125="Baja",'Mapa final'!$AD$125="Leve"),CONCATENATE("R40C",'Mapa final'!$R$125),"")</f>
        <v/>
      </c>
      <c r="K175" s="199" t="str">
        <f>IF(AND('Mapa final'!$AB$126="Baja",'Mapa final'!$AD$126="Leve"),CONCATENATE("R40C",'Mapa final'!$R$126),"")</f>
        <v/>
      </c>
      <c r="L175" s="173" t="str">
        <f>IF(AND('Mapa final'!$AB$127="Baja",'Mapa final'!$AD$127="Leve"),CONCATENATE("R40C",'Mapa final'!$R$127),"")</f>
        <v/>
      </c>
      <c r="M175" s="164" t="str">
        <f>IF(AND('Mapa final'!$AB$125="Baja",'Mapa final'!$AD$125="Menor"),CONCATENATE("R40C",'Mapa final'!$R$125),"")</f>
        <v/>
      </c>
      <c r="N175" s="193" t="str">
        <f>IF(AND('Mapa final'!$AB$126="Baja",'Mapa final'!$AD$126="Menor"),CONCATENATE("R40C",'Mapa final'!$R$126),"")</f>
        <v/>
      </c>
      <c r="O175" s="165" t="str">
        <f>IF(AND('Mapa final'!$AB$127="Baja",'Mapa final'!$AD$127="Menor"),CONCATENATE("R40C",'Mapa final'!$R$127),"")</f>
        <v/>
      </c>
      <c r="P175" s="164" t="str">
        <f>IF(AND('Mapa final'!$AB$125="Baja",'Mapa final'!$AD$125="Moderado"),CONCATENATE("R40C",'Mapa final'!$R$125),"")</f>
        <v/>
      </c>
      <c r="Q175" s="193" t="str">
        <f>IF(AND('Mapa final'!$AB$126="Baja",'Mapa final'!$AD$126="Moderado"),CONCATENATE("R40C",'Mapa final'!$R$126),"")</f>
        <v/>
      </c>
      <c r="R175" s="165" t="str">
        <f>IF(AND('Mapa final'!$AB$127="Baja",'Mapa final'!$AD$127="Moderado"),CONCATENATE("R40C",'Mapa final'!$R$127),"")</f>
        <v/>
      </c>
      <c r="S175" s="83" t="str">
        <f>IF(AND('Mapa final'!$AB$125="Baja",'Mapa final'!$AD$125="Mayor"),CONCATENATE("R40C",'Mapa final'!$R$125),"")</f>
        <v/>
      </c>
      <c r="T175" s="195" t="str">
        <f>IF(AND('Mapa final'!$AB$126="Baja",'Mapa final'!$AD$126="Mayor"),CONCATENATE("R40C",'Mapa final'!$R$126),"")</f>
        <v/>
      </c>
      <c r="U175" s="84" t="str">
        <f>IF(AND('Mapa final'!$AB$127="Baja",'Mapa final'!$AD$127="Mayor"),CONCATENATE("R40C",'Mapa final'!$R$127),"")</f>
        <v/>
      </c>
      <c r="V175" s="159" t="str">
        <f>IF(AND('Mapa final'!$AB$125="Baja",'Mapa final'!$AD$125="Catastrófico"),CONCATENATE("R40C",'Mapa final'!$R$125),"")</f>
        <v/>
      </c>
      <c r="W175" s="194" t="str">
        <f>IF(AND('Mapa final'!$AB$126="Baja",'Mapa final'!$AD$126="Catastrófico"),CONCATENATE("R40C",'Mapa final'!$R$126),"")</f>
        <v/>
      </c>
      <c r="X175" s="160" t="str">
        <f>IF(AND('Mapa final'!$AB$127="Baja",'Mapa final'!$AD$127="Catastrófico"),CONCATENATE("R40C",'Mapa final'!$R$127),"")</f>
        <v/>
      </c>
      <c r="Y175" s="38"/>
      <c r="Z175" s="337"/>
      <c r="AA175" s="338"/>
      <c r="AB175" s="338"/>
      <c r="AC175" s="338"/>
      <c r="AD175" s="338"/>
      <c r="AE175" s="339"/>
      <c r="AF175" s="38"/>
      <c r="AG175" s="38"/>
      <c r="AH175" s="38"/>
      <c r="AI175" s="38"/>
      <c r="AJ175" s="38"/>
      <c r="AK175" s="38"/>
      <c r="AL175" s="38"/>
      <c r="AM175" s="38"/>
      <c r="AN175" s="38"/>
      <c r="AO175" s="38"/>
      <c r="AP175" s="38"/>
      <c r="AQ175" s="38"/>
      <c r="AR175" s="38"/>
      <c r="AS175" s="38"/>
      <c r="AT175" s="38"/>
      <c r="AU175" s="38"/>
      <c r="AV175" s="38"/>
      <c r="AW175" s="38"/>
      <c r="AX175" s="38"/>
      <c r="AY175" s="38"/>
      <c r="AZ175" s="38"/>
      <c r="BA175" s="38"/>
      <c r="BB175" s="38"/>
      <c r="BC175" s="38"/>
      <c r="BD175" s="38"/>
      <c r="BE175" s="38"/>
      <c r="BF175" s="38"/>
      <c r="BG175" s="38"/>
      <c r="BH175" s="38"/>
      <c r="BI175" s="38"/>
    </row>
    <row r="176" spans="1:61" ht="15" customHeight="1" x14ac:dyDescent="0.25">
      <c r="A176" s="38"/>
      <c r="B176" s="326"/>
      <c r="C176" s="327"/>
      <c r="D176" s="328"/>
      <c r="E176" s="310"/>
      <c r="F176" s="309"/>
      <c r="G176" s="309"/>
      <c r="H176" s="309"/>
      <c r="I176" s="309"/>
      <c r="J176" s="172" t="str">
        <f>IF(AND('Mapa final'!$AB$128="Baja",'Mapa final'!$AD$128="Leve"),CONCATENATE("R41C",'Mapa final'!$R$128),"")</f>
        <v/>
      </c>
      <c r="K176" s="199" t="str">
        <f>IF(AND('Mapa final'!$AB$129="Baja",'Mapa final'!$AD$129="Leve"),CONCATENATE("R41C",'Mapa final'!$R$129),"")</f>
        <v/>
      </c>
      <c r="L176" s="173" t="str">
        <f>IF(AND('Mapa final'!$AB$130="Baja",'Mapa final'!$AD$130="Leve"),CONCATENATE("R41C",'Mapa final'!$R$130),"")</f>
        <v/>
      </c>
      <c r="M176" s="164" t="str">
        <f>IF(AND('Mapa final'!$AB$128="Baja",'Mapa final'!$AD$128="Menor"),CONCATENATE("R41C",'Mapa final'!$R$128),"")</f>
        <v/>
      </c>
      <c r="N176" s="193" t="str">
        <f>IF(AND('Mapa final'!$AB$129="Baja",'Mapa final'!$AD$129="Menor"),CONCATENATE("R41C",'Mapa final'!$R$129),"")</f>
        <v/>
      </c>
      <c r="O176" s="165" t="str">
        <f>IF(AND('Mapa final'!$AB$130="Baja",'Mapa final'!$AD$130="Menor"),CONCATENATE("R41C",'Mapa final'!$R$130),"")</f>
        <v/>
      </c>
      <c r="P176" s="164" t="str">
        <f>IF(AND('Mapa final'!$AB$128="Baja",'Mapa final'!$AD$128="Moderado"),CONCATENATE("R41C",'Mapa final'!$R$128),"")</f>
        <v/>
      </c>
      <c r="Q176" s="193" t="str">
        <f>IF(AND('Mapa final'!$AB$129="Baja",'Mapa final'!$AD$129="Moderado"),CONCATENATE("R41C",'Mapa final'!$R$129),"")</f>
        <v/>
      </c>
      <c r="R176" s="165" t="str">
        <f>IF(AND('Mapa final'!$AB$130="Baja",'Mapa final'!$AD$130="Moderado"),CONCATENATE("R41C",'Mapa final'!$R$130),"")</f>
        <v/>
      </c>
      <c r="S176" s="83" t="str">
        <f>IF(AND('Mapa final'!$AB$128="Baja",'Mapa final'!$AD$128="Mayor"),CONCATENATE("R41C",'Mapa final'!$R$128),"")</f>
        <v>R41C1</v>
      </c>
      <c r="T176" s="195" t="str">
        <f>IF(AND('Mapa final'!$AB$129="Baja",'Mapa final'!$AD$129="Mayor"),CONCATENATE("R41C",'Mapa final'!$R$129),"")</f>
        <v/>
      </c>
      <c r="U176" s="84" t="str">
        <f>IF(AND('Mapa final'!$AB$130="Baja",'Mapa final'!$AD$130="Mayor"),CONCATENATE("R41C",'Mapa final'!$R$130),"")</f>
        <v/>
      </c>
      <c r="V176" s="159" t="str">
        <f>IF(AND('Mapa final'!$AB$128="Baja",'Mapa final'!$AD$128="Catastrófico"),CONCATENATE("R41C",'Mapa final'!$R$128),"")</f>
        <v/>
      </c>
      <c r="W176" s="194" t="str">
        <f>IF(AND('Mapa final'!$AB$129="Baja",'Mapa final'!$AD$129="Catastrófico"),CONCATENATE("R41C",'Mapa final'!$R$129),"")</f>
        <v/>
      </c>
      <c r="X176" s="160" t="str">
        <f>IF(AND('Mapa final'!$AB$130="Baja",'Mapa final'!$AD$130="Catastrófico"),CONCATENATE("R41C",'Mapa final'!$R$130),"")</f>
        <v/>
      </c>
      <c r="Y176" s="38"/>
      <c r="Z176" s="337"/>
      <c r="AA176" s="338"/>
      <c r="AB176" s="338"/>
      <c r="AC176" s="338"/>
      <c r="AD176" s="338"/>
      <c r="AE176" s="339"/>
      <c r="AF176" s="38"/>
      <c r="AG176" s="38"/>
      <c r="AH176" s="38"/>
      <c r="AI176" s="38"/>
      <c r="AJ176" s="38"/>
      <c r="AK176" s="38"/>
      <c r="AL176" s="38"/>
      <c r="AM176" s="38"/>
      <c r="AN176" s="38"/>
      <c r="AO176" s="38"/>
      <c r="AP176" s="38"/>
      <c r="AQ176" s="38"/>
      <c r="AR176" s="38"/>
      <c r="AS176" s="38"/>
      <c r="AT176" s="38"/>
      <c r="AU176" s="38"/>
      <c r="AV176" s="38"/>
      <c r="AW176" s="38"/>
      <c r="AX176" s="38"/>
      <c r="AY176" s="38"/>
      <c r="AZ176" s="38"/>
      <c r="BA176" s="38"/>
      <c r="BB176" s="38"/>
      <c r="BC176" s="38"/>
      <c r="BD176" s="38"/>
      <c r="BE176" s="38"/>
      <c r="BF176" s="38"/>
      <c r="BG176" s="38"/>
      <c r="BH176" s="38"/>
      <c r="BI176" s="38"/>
    </row>
    <row r="177" spans="1:65" ht="15" customHeight="1" thickBot="1" x14ac:dyDescent="0.3">
      <c r="A177" s="38"/>
      <c r="B177" s="326"/>
      <c r="C177" s="327"/>
      <c r="D177" s="328"/>
      <c r="E177" s="310"/>
      <c r="F177" s="309"/>
      <c r="G177" s="309"/>
      <c r="H177" s="309"/>
      <c r="I177" s="309"/>
      <c r="J177" s="174" t="str">
        <f>IF(AND('Mapa final'!$AB$131="Baja",'Mapa final'!$AD$131="Leve"),CONCATENATE("R42C",'Mapa final'!$R$131),"")</f>
        <v/>
      </c>
      <c r="K177" s="175" t="str">
        <f>IF(AND('Mapa final'!$AB$132="Baja",'Mapa final'!$AD$132="Leve"),CONCATENATE("R42C",'Mapa final'!$R$132),"")</f>
        <v/>
      </c>
      <c r="L177" s="176" t="str">
        <f>IF(AND('Mapa final'!$AB$133="Baja",'Mapa final'!$AD$133="Leve"),CONCATENATE("R42C",'Mapa final'!$R$133),"")</f>
        <v/>
      </c>
      <c r="M177" s="166" t="str">
        <f>IF(AND('Mapa final'!$AB$131="Baja",'Mapa final'!$AD$131="Menor"),CONCATENATE("R42C",'Mapa final'!$R$131),"")</f>
        <v/>
      </c>
      <c r="N177" s="167" t="str">
        <f>IF(AND('Mapa final'!$AB$132="Baja",'Mapa final'!$AD$132="Menor"),CONCATENATE("R42C",'Mapa final'!$R$132),"")</f>
        <v/>
      </c>
      <c r="O177" s="168" t="str">
        <f>IF(AND('Mapa final'!$AB$133="Baja",'Mapa final'!$AD$133="Menor"),CONCATENATE("R42C",'Mapa final'!$R$133),"")</f>
        <v/>
      </c>
      <c r="P177" s="166" t="str">
        <f>IF(AND('Mapa final'!$AB$131="Baja",'Mapa final'!$AD$131="Moderado"),CONCATENATE("R42C",'Mapa final'!$R$131),"")</f>
        <v>R42C1</v>
      </c>
      <c r="Q177" s="167" t="str">
        <f>IF(AND('Mapa final'!$AB$132="Baja",'Mapa final'!$AD$132="Moderado"),CONCATENATE("R42C",'Mapa final'!$R$132),"")</f>
        <v/>
      </c>
      <c r="R177" s="168" t="str">
        <f>IF(AND('Mapa final'!$AB$133="Baja",'Mapa final'!$AD$133="Moderado"),CONCATENATE("R42C",'Mapa final'!$R$133),"")</f>
        <v/>
      </c>
      <c r="S177" s="196" t="str">
        <f>IF(AND('Mapa final'!$AB$131="Baja",'Mapa final'!$AD$131="Mayor"),CONCATENATE("R42C",'Mapa final'!$R$131),"")</f>
        <v/>
      </c>
      <c r="T177" s="197" t="str">
        <f>IF(AND('Mapa final'!$AB$132="Baja",'Mapa final'!$AD$132="Mayor"),CONCATENATE("R42C",'Mapa final'!$R$132),"")</f>
        <v/>
      </c>
      <c r="U177" s="198" t="str">
        <f>IF(AND('Mapa final'!$AB$133="Baja",'Mapa final'!$AD$133="Mayor"),CONCATENATE("R42C",'Mapa final'!$R$133),"")</f>
        <v/>
      </c>
      <c r="V177" s="177" t="str">
        <f>IF(AND('Mapa final'!$AB$131="Baja",'Mapa final'!$AD$131="Catastrófico"),CONCATENATE("R42C",'Mapa final'!$R$131),"")</f>
        <v/>
      </c>
      <c r="W177" s="178" t="str">
        <f>IF(AND('Mapa final'!$AB$132="Baja",'Mapa final'!$AD$132="Catastrófico"),CONCATENATE("R42C",'Mapa final'!$R$132),"")</f>
        <v/>
      </c>
      <c r="X177" s="179" t="str">
        <f>IF(AND('Mapa final'!$AB$133="Baja",'Mapa final'!$AD$133="Catastrófico"),CONCATENATE("R42C",'Mapa final'!$R$133),"")</f>
        <v/>
      </c>
      <c r="Y177" s="38"/>
      <c r="Z177" s="340"/>
      <c r="AA177" s="341"/>
      <c r="AB177" s="341"/>
      <c r="AC177" s="341"/>
      <c r="AD177" s="341"/>
      <c r="AE177" s="342"/>
      <c r="AF177" s="38"/>
      <c r="AG177" s="38"/>
      <c r="AH177" s="38"/>
      <c r="AI177" s="38"/>
      <c r="AJ177" s="38"/>
      <c r="AK177" s="38"/>
      <c r="AL177" s="38"/>
      <c r="AM177" s="38"/>
      <c r="AN177" s="38"/>
      <c r="AO177" s="38"/>
      <c r="AP177" s="38"/>
      <c r="AQ177" s="38"/>
      <c r="AR177" s="38"/>
      <c r="AS177" s="38"/>
      <c r="AT177" s="38"/>
      <c r="AU177" s="38"/>
      <c r="AV177" s="38"/>
      <c r="AW177" s="38"/>
      <c r="AX177" s="38"/>
      <c r="AY177" s="38"/>
      <c r="AZ177" s="38"/>
      <c r="BA177" s="38"/>
      <c r="BB177" s="38"/>
      <c r="BC177" s="38"/>
      <c r="BD177" s="38"/>
      <c r="BE177" s="38"/>
      <c r="BF177" s="38"/>
      <c r="BG177" s="38"/>
      <c r="BH177" s="38"/>
      <c r="BI177" s="38"/>
    </row>
    <row r="178" spans="1:65" ht="16.5" customHeight="1" x14ac:dyDescent="0.25">
      <c r="A178" s="38"/>
      <c r="B178" s="326"/>
      <c r="C178" s="327"/>
      <c r="D178" s="328"/>
      <c r="E178" s="306" t="s">
        <v>104</v>
      </c>
      <c r="F178" s="307"/>
      <c r="G178" s="307"/>
      <c r="H178" s="307"/>
      <c r="I178" s="307"/>
      <c r="J178" s="169" t="str">
        <f>IF(AND('Mapa final'!$AB$7="Muy Baja",'Mapa final'!$AD$7="Leve"),CONCATENATE("R1C",'Mapa final'!$R$7),"")</f>
        <v/>
      </c>
      <c r="K178" s="170" t="str">
        <f>IF(AND('Mapa final'!$AB$8="Muy Baja",'Mapa final'!$AD$8="Leve"),CONCATENATE("R1C",'Mapa final'!$R$8),"")</f>
        <v/>
      </c>
      <c r="L178" s="171" t="str">
        <f>IF(AND('Mapa final'!$AB$9="Muy Baja",'Mapa final'!$AD$9="Leve"),CONCATENATE("R1C",'Mapa final'!$R$9),"")</f>
        <v/>
      </c>
      <c r="M178" s="169" t="str">
        <f>IF(AND('Mapa final'!$AB$7="Muy Baja",'Mapa final'!$AD$7="Menor"),CONCATENATE("R1C",'Mapa final'!$R$7),"")</f>
        <v/>
      </c>
      <c r="N178" s="170" t="str">
        <f>IF(AND('Mapa final'!$AB$8="Muy Baja",'Mapa final'!$AD$8="Menor"),CONCATENATE("R1C",'Mapa final'!$R$8),"")</f>
        <v/>
      </c>
      <c r="O178" s="171" t="str">
        <f>IF(AND('Mapa final'!$AB$9="Muy Baja",'Mapa final'!$AD$9="Menor"),CONCATENATE("R1C",'Mapa final'!$R$9),"")</f>
        <v/>
      </c>
      <c r="P178" s="161" t="str">
        <f>IF(AND('Mapa final'!$AB$7="Muy Baja",'Mapa final'!$AD$7="Moderado"),CONCATENATE("R1C",'Mapa final'!$R$7),"")</f>
        <v/>
      </c>
      <c r="Q178" s="162" t="str">
        <f>IF(AND('Mapa final'!$AB$8="Muy Baja",'Mapa final'!$AD$8="Moderado"),CONCATENATE("R1C",'Mapa final'!$R$8),"")</f>
        <v/>
      </c>
      <c r="R178" s="163" t="str">
        <f>IF(AND('Mapa final'!$AB$9="Muy Baja",'Mapa final'!$AD$9="Moderado"),CONCATENATE("R1C",'Mapa final'!$R$9),"")</f>
        <v/>
      </c>
      <c r="S178" s="80" t="str">
        <f>IF(AND('Mapa final'!$AB$7="Muy Baja",'Mapa final'!$AD$7="Mayor"),CONCATENATE("R1C",'Mapa final'!$R$7),"")</f>
        <v/>
      </c>
      <c r="T178" s="81" t="str">
        <f>IF(AND('Mapa final'!$AB$8="Muy Baja",'Mapa final'!$AD$8="Mayor"),CONCATENATE("R1C",'Mapa final'!$R$8),"")</f>
        <v/>
      </c>
      <c r="U178" s="82" t="str">
        <f>IF(AND('Mapa final'!$AB$9="Muy Baja",'Mapa final'!$AD$9="Mayor"),CONCATENATE("R1C",'Mapa final'!$R$9),"")</f>
        <v/>
      </c>
      <c r="V178" s="156" t="str">
        <f>IF(AND('Mapa final'!$AB$7="Muy Baja",'Mapa final'!$AD$7="Catastrófico"),CONCATENATE("R1C",'Mapa final'!$R$7),"")</f>
        <v/>
      </c>
      <c r="W178" s="157" t="str">
        <f>IF(AND('Mapa final'!$AB$8="Muy Baja",'Mapa final'!$AD$8="Catastrófico"),CONCATENATE("R1C",'Mapa final'!$R$8),"")</f>
        <v/>
      </c>
      <c r="X178" s="158" t="str">
        <f>IF(AND('Mapa final'!$AB$9="Muy Baja",'Mapa final'!$AD$9="Catastrófico"),CONCATENATE("R1C",'Mapa final'!$R$9),"")</f>
        <v/>
      </c>
      <c r="Y178" s="38"/>
      <c r="Z178" s="38"/>
      <c r="AA178" s="38"/>
      <c r="AB178" s="38"/>
      <c r="AC178" s="38"/>
      <c r="AD178" s="38"/>
      <c r="AE178" s="38"/>
      <c r="AF178" s="38"/>
      <c r="AG178" s="38"/>
      <c r="AH178" s="38"/>
      <c r="AI178" s="38"/>
      <c r="AJ178" s="38"/>
      <c r="AK178" s="38"/>
      <c r="AL178" s="38"/>
      <c r="AM178" s="38"/>
      <c r="AN178" s="38"/>
      <c r="AO178" s="38"/>
      <c r="AP178" s="38"/>
      <c r="AQ178" s="38"/>
      <c r="AR178" s="38"/>
      <c r="AS178" s="38"/>
      <c r="AT178" s="38"/>
      <c r="AU178" s="38"/>
      <c r="AV178" s="38"/>
      <c r="AW178" s="38"/>
      <c r="AX178" s="38"/>
      <c r="AY178" s="38"/>
      <c r="AZ178" s="38"/>
      <c r="BA178" s="38"/>
      <c r="BB178" s="38"/>
      <c r="BC178" s="38"/>
      <c r="BD178" s="38"/>
      <c r="BE178" s="38"/>
      <c r="BF178" s="38"/>
      <c r="BG178" s="38"/>
      <c r="BH178" s="38"/>
      <c r="BI178" s="38"/>
      <c r="BJ178" s="38"/>
      <c r="BK178" s="38"/>
      <c r="BL178" s="38"/>
      <c r="BM178" s="38"/>
    </row>
    <row r="179" spans="1:65" ht="15.75" x14ac:dyDescent="0.25">
      <c r="A179" s="38"/>
      <c r="B179" s="326"/>
      <c r="C179" s="327"/>
      <c r="D179" s="328"/>
      <c r="E179" s="308"/>
      <c r="F179" s="309"/>
      <c r="G179" s="309"/>
      <c r="H179" s="309"/>
      <c r="I179" s="309"/>
      <c r="J179" s="172" t="str">
        <f>IF(AND('Mapa final'!$AB$10="Muy Baja",'Mapa final'!$AD$10="Leve"),CONCATENATE("R2C",'Mapa final'!$R$10),"")</f>
        <v/>
      </c>
      <c r="K179" s="199" t="e">
        <f>IF(AND('Mapa final'!#REF!="Muy Baja",'Mapa final'!#REF!="Leve"),CONCATENATE("R2C",'Mapa final'!#REF!),"")</f>
        <v>#REF!</v>
      </c>
      <c r="L179" s="173" t="e">
        <f>IF(AND('Mapa final'!#REF!="Muy Baja",'Mapa final'!#REF!="Leve"),CONCATENATE("R2C",'Mapa final'!#REF!),"")</f>
        <v>#REF!</v>
      </c>
      <c r="M179" s="172" t="str">
        <f>IF(AND('Mapa final'!$AB$10="Muy Baja",'Mapa final'!$AD$10="Menor"),CONCATENATE("R2C",'Mapa final'!$R$10),"")</f>
        <v/>
      </c>
      <c r="N179" s="199" t="e">
        <f>IF(AND('Mapa final'!#REF!="Muy Baja",'Mapa final'!#REF!="Menor"),CONCATENATE("R2C",'Mapa final'!#REF!),"")</f>
        <v>#REF!</v>
      </c>
      <c r="O179" s="173" t="e">
        <f>IF(AND('Mapa final'!#REF!="Muy Baja",'Mapa final'!#REF!="Menor"),CONCATENATE("R2C",'Mapa final'!#REF!),"")</f>
        <v>#REF!</v>
      </c>
      <c r="P179" s="164" t="str">
        <f>IF(AND('Mapa final'!$AB$10="Muy Baja",'Mapa final'!$AD$10="Moderado"),CONCATENATE("R2C",'Mapa final'!$R$10),"")</f>
        <v/>
      </c>
      <c r="Q179" s="193" t="e">
        <f>IF(AND('Mapa final'!#REF!="Muy Baja",'Mapa final'!#REF!="Moderado"),CONCATENATE("R2C",'Mapa final'!#REF!),"")</f>
        <v>#REF!</v>
      </c>
      <c r="R179" s="165" t="e">
        <f>IF(AND('Mapa final'!#REF!="Muy Baja",'Mapa final'!#REF!="Moderado"),CONCATENATE("R2C",'Mapa final'!#REF!),"")</f>
        <v>#REF!</v>
      </c>
      <c r="S179" s="83" t="str">
        <f>IF(AND('Mapa final'!$AB$10="Muy Baja",'Mapa final'!$AD$10="Mayor"),CONCATENATE("R2C",'Mapa final'!$R$10),"")</f>
        <v/>
      </c>
      <c r="T179" s="195" t="e">
        <f>IF(AND('Mapa final'!#REF!="Muy Baja",'Mapa final'!#REF!="Mayor"),CONCATENATE("R2C",'Mapa final'!#REF!),"")</f>
        <v>#REF!</v>
      </c>
      <c r="U179" s="84" t="e">
        <f>IF(AND('Mapa final'!#REF!="Muy Baja",'Mapa final'!#REF!="Mayor"),CONCATENATE("R2C",'Mapa final'!#REF!),"")</f>
        <v>#REF!</v>
      </c>
      <c r="V179" s="159" t="str">
        <f>IF(AND('Mapa final'!$AB$10="Muy Baja",'Mapa final'!$AD$10="Catastrófico"),CONCATENATE("R2C",'Mapa final'!$R$10),"")</f>
        <v/>
      </c>
      <c r="W179" s="194" t="e">
        <f>IF(AND('Mapa final'!#REF!="Muy Baja",'Mapa final'!#REF!="Catastrófico"),CONCATENATE("R2C",'Mapa final'!#REF!),"")</f>
        <v>#REF!</v>
      </c>
      <c r="X179" s="160" t="e">
        <f>IF(AND('Mapa final'!#REF!="Muy Baja",'Mapa final'!#REF!="Catastrófico"),CONCATENATE("R2C",'Mapa final'!#REF!),"")</f>
        <v>#REF!</v>
      </c>
      <c r="Y179" s="38"/>
      <c r="Z179" s="38"/>
      <c r="AA179" s="38"/>
      <c r="AB179" s="38"/>
      <c r="AC179" s="38"/>
      <c r="AD179" s="38"/>
      <c r="AE179" s="38"/>
      <c r="AF179" s="38"/>
      <c r="AG179" s="38"/>
      <c r="AH179" s="38"/>
      <c r="AI179" s="38"/>
      <c r="AJ179" s="38"/>
      <c r="AK179" s="38"/>
      <c r="AL179" s="38"/>
      <c r="AM179" s="38"/>
      <c r="AN179" s="38"/>
      <c r="AO179" s="38"/>
      <c r="AP179" s="38"/>
      <c r="AQ179" s="38"/>
      <c r="AR179" s="38"/>
      <c r="AS179" s="38"/>
      <c r="AT179" s="38"/>
      <c r="AU179" s="38"/>
      <c r="AV179" s="38"/>
      <c r="AW179" s="38"/>
      <c r="AX179" s="38"/>
      <c r="AY179" s="38"/>
      <c r="AZ179" s="38"/>
      <c r="BA179" s="38"/>
      <c r="BB179" s="38"/>
      <c r="BC179" s="38"/>
      <c r="BD179" s="38"/>
      <c r="BE179" s="38"/>
      <c r="BF179" s="38"/>
      <c r="BG179" s="38"/>
      <c r="BH179" s="38"/>
      <c r="BI179" s="38"/>
      <c r="BJ179" s="38"/>
      <c r="BK179" s="38"/>
      <c r="BL179" s="38"/>
      <c r="BM179" s="38"/>
    </row>
    <row r="180" spans="1:65" ht="15.75" x14ac:dyDescent="0.25">
      <c r="A180" s="38"/>
      <c r="B180" s="326"/>
      <c r="C180" s="327"/>
      <c r="D180" s="328"/>
      <c r="E180" s="308"/>
      <c r="F180" s="309"/>
      <c r="G180" s="309"/>
      <c r="H180" s="309"/>
      <c r="I180" s="309"/>
      <c r="J180" s="172" t="str">
        <f>IF(AND('Mapa final'!$AB$11="Muy Baja",'Mapa final'!$AD$11="Leve"),CONCATENATE("R3C",'Mapa final'!$R$11),"")</f>
        <v/>
      </c>
      <c r="K180" s="199" t="str">
        <f>IF(AND('Mapa final'!$AB$12="Muy Baja",'Mapa final'!$AD$12="Leve"),CONCATENATE("R3C",'Mapa final'!$R$12),"")</f>
        <v/>
      </c>
      <c r="L180" s="173" t="str">
        <f>IF(AND('Mapa final'!$AB$13="Muy Baja",'Mapa final'!$AD$13="Leve"),CONCATENATE("R3C",'Mapa final'!$R$13),"")</f>
        <v/>
      </c>
      <c r="M180" s="172" t="str">
        <f>IF(AND('Mapa final'!$AB$11="Muy Baja",'Mapa final'!$AD$11="Menor"),CONCATENATE("R3C",'Mapa final'!$R$11),"")</f>
        <v/>
      </c>
      <c r="N180" s="199" t="str">
        <f>IF(AND('Mapa final'!$AB$12="Muy Baja",'Mapa final'!$AD$12="Menor"),CONCATENATE("R3C",'Mapa final'!$R$12),"")</f>
        <v/>
      </c>
      <c r="O180" s="173" t="str">
        <f>IF(AND('Mapa final'!$AB$13="Muy Baja",'Mapa final'!$AD$13="Menor"),CONCATENATE("R3C",'Mapa final'!$R$13),"")</f>
        <v/>
      </c>
      <c r="P180" s="164" t="str">
        <f>IF(AND('Mapa final'!$AB$11="Muy Baja",'Mapa final'!$AD$11="Moderado"),CONCATENATE("R3C",'Mapa final'!$R$11),"")</f>
        <v/>
      </c>
      <c r="Q180" s="193" t="str">
        <f>IF(AND('Mapa final'!$AB$12="Muy Baja",'Mapa final'!$AD$12="Moderado"),CONCATENATE("R3C",'Mapa final'!$R$12),"")</f>
        <v/>
      </c>
      <c r="R180" s="165" t="str">
        <f>IF(AND('Mapa final'!$AB$13="Muy Baja",'Mapa final'!$AD$13="Moderado"),CONCATENATE("R3C",'Mapa final'!$R$13),"")</f>
        <v/>
      </c>
      <c r="S180" s="83" t="str">
        <f>IF(AND('Mapa final'!$AB$11="Muy Baja",'Mapa final'!$AD$11="Mayor"),CONCATENATE("R3C",'Mapa final'!$R$11),"")</f>
        <v/>
      </c>
      <c r="T180" s="195" t="str">
        <f>IF(AND('Mapa final'!$AB$12="Muy Baja",'Mapa final'!$AD$12="Mayor"),CONCATENATE("R3C",'Mapa final'!$R$12),"")</f>
        <v/>
      </c>
      <c r="U180" s="84" t="str">
        <f>IF(AND('Mapa final'!$AB$13="Muy Baja",'Mapa final'!$AD$13="Mayor"),CONCATENATE("R3C",'Mapa final'!$R$13),"")</f>
        <v/>
      </c>
      <c r="V180" s="159" t="str">
        <f>IF(AND('Mapa final'!$AB$11="Muy Baja",'Mapa final'!$AD$11="Catastrófico"),CONCATENATE("R3C",'Mapa final'!$R$11),"")</f>
        <v/>
      </c>
      <c r="W180" s="194" t="str">
        <f>IF(AND('Mapa final'!$AB$12="Muy Baja",'Mapa final'!$AD$12="Catastrófico"),CONCATENATE("R3C",'Mapa final'!$R$12),"")</f>
        <v/>
      </c>
      <c r="X180" s="160" t="str">
        <f>IF(AND('Mapa final'!$AB$13="Muy Baja",'Mapa final'!$AD$13="Catastrófico"),CONCATENATE("R3C",'Mapa final'!$R$13),"")</f>
        <v/>
      </c>
      <c r="Y180" s="38"/>
      <c r="Z180" s="38"/>
      <c r="AA180" s="38"/>
      <c r="AB180" s="38"/>
      <c r="AC180" s="38"/>
      <c r="AD180" s="38"/>
      <c r="AE180" s="38"/>
      <c r="AF180" s="38"/>
      <c r="AG180" s="38"/>
      <c r="AH180" s="38"/>
      <c r="AI180" s="38"/>
      <c r="AJ180" s="38"/>
      <c r="AK180" s="38"/>
      <c r="AL180" s="38"/>
      <c r="AM180" s="38"/>
      <c r="AN180" s="38"/>
      <c r="AO180" s="38"/>
      <c r="AP180" s="38"/>
      <c r="AQ180" s="38"/>
      <c r="AR180" s="38"/>
      <c r="AS180" s="38"/>
      <c r="AT180" s="38"/>
      <c r="AU180" s="38"/>
      <c r="AV180" s="38"/>
      <c r="AW180" s="38"/>
      <c r="AX180" s="38"/>
      <c r="AY180" s="38"/>
      <c r="AZ180" s="38"/>
      <c r="BA180" s="38"/>
      <c r="BB180" s="38"/>
      <c r="BC180" s="38"/>
      <c r="BD180" s="38"/>
      <c r="BE180" s="38"/>
      <c r="BF180" s="38"/>
      <c r="BG180" s="38"/>
      <c r="BH180" s="38"/>
      <c r="BI180" s="38"/>
      <c r="BJ180" s="38"/>
      <c r="BK180" s="38"/>
      <c r="BL180" s="38"/>
      <c r="BM180" s="38"/>
    </row>
    <row r="181" spans="1:65" ht="15.75" x14ac:dyDescent="0.25">
      <c r="A181" s="38"/>
      <c r="B181" s="326"/>
      <c r="C181" s="327"/>
      <c r="D181" s="328"/>
      <c r="E181" s="308"/>
      <c r="F181" s="309"/>
      <c r="G181" s="309"/>
      <c r="H181" s="309"/>
      <c r="I181" s="309"/>
      <c r="J181" s="172" t="str">
        <f>IF(AND('Mapa final'!$AB$14="Muy Baja",'Mapa final'!$AD$14="Leve"),CONCATENATE("R4C",'Mapa final'!$R$14),"")</f>
        <v/>
      </c>
      <c r="K181" s="199" t="str">
        <f>IF(AND('Mapa final'!$AB$15="Muy Baja",'Mapa final'!$AD$15="Leve"),CONCATENATE("R4C",'Mapa final'!$R$15),"")</f>
        <v/>
      </c>
      <c r="L181" s="173" t="str">
        <f>IF(AND('Mapa final'!$AB$16="Muy Baja",'Mapa final'!$AD$16="Leve"),CONCATENATE("R4C",'Mapa final'!$R$16),"")</f>
        <v/>
      </c>
      <c r="M181" s="172" t="str">
        <f>IF(AND('Mapa final'!$AB$14="Muy Baja",'Mapa final'!$AD$14="Menor"),CONCATENATE("R4C",'Mapa final'!$R$14),"")</f>
        <v/>
      </c>
      <c r="N181" s="199" t="str">
        <f>IF(AND('Mapa final'!$AB$15="Muy Baja",'Mapa final'!$AD$15="Menor"),CONCATENATE("R4C",'Mapa final'!$R$15),"")</f>
        <v/>
      </c>
      <c r="O181" s="173" t="str">
        <f>IF(AND('Mapa final'!$AB$16="Muy Baja",'Mapa final'!$AD$16="Menor"),CONCATENATE("R4C",'Mapa final'!$R$16),"")</f>
        <v/>
      </c>
      <c r="P181" s="164" t="str">
        <f>IF(AND('Mapa final'!$AB$14="Muy Baja",'Mapa final'!$AD$14="Moderado"),CONCATENATE("R4C",'Mapa final'!$R$14),"")</f>
        <v/>
      </c>
      <c r="Q181" s="193" t="str">
        <f>IF(AND('Mapa final'!$AB$15="Muy Baja",'Mapa final'!$AD$15="Moderado"),CONCATENATE("R4C",'Mapa final'!$R$15),"")</f>
        <v/>
      </c>
      <c r="R181" s="165" t="str">
        <f>IF(AND('Mapa final'!$AB$16="Muy Baja",'Mapa final'!$AD$16="Moderado"),CONCATENATE("R4C",'Mapa final'!$R$16),"")</f>
        <v/>
      </c>
      <c r="S181" s="83" t="str">
        <f>IF(AND('Mapa final'!$AB$14="Muy Baja",'Mapa final'!$AD$14="Mayor"),CONCATENATE("R4C",'Mapa final'!$R$14),"")</f>
        <v/>
      </c>
      <c r="T181" s="195" t="str">
        <f>IF(AND('Mapa final'!$AB$15="Muy Baja",'Mapa final'!$AD$15="Mayor"),CONCATENATE("R4C",'Mapa final'!$R$15),"")</f>
        <v/>
      </c>
      <c r="U181" s="84" t="str">
        <f>IF(AND('Mapa final'!$AB$16="Muy Baja",'Mapa final'!$AD$16="Mayor"),CONCATENATE("R4C",'Mapa final'!$R$16),"")</f>
        <v/>
      </c>
      <c r="V181" s="159" t="str">
        <f>IF(AND('Mapa final'!$AB$14="Muy Baja",'Mapa final'!$AD$14="Catastrófico"),CONCATENATE("R4C",'Mapa final'!$R$14),"")</f>
        <v/>
      </c>
      <c r="W181" s="194" t="str">
        <f>IF(AND('Mapa final'!$AB$15="Muy Baja",'Mapa final'!$AD$15="Catastrófico"),CONCATENATE("R4C",'Mapa final'!$R$15),"")</f>
        <v/>
      </c>
      <c r="X181" s="160" t="str">
        <f>IF(AND('Mapa final'!$AB$16="Muy Baja",'Mapa final'!$AD$16="Catastrófico"),CONCATENATE("R4C",'Mapa final'!$R$16),"")</f>
        <v/>
      </c>
      <c r="Y181" s="38"/>
      <c r="Z181" s="38"/>
      <c r="AA181" s="38"/>
      <c r="AB181" s="38"/>
      <c r="AC181" s="38"/>
      <c r="AD181" s="38"/>
      <c r="AE181" s="38"/>
      <c r="AF181" s="38"/>
      <c r="AG181" s="38"/>
      <c r="AH181" s="38"/>
      <c r="AI181" s="38"/>
      <c r="AJ181" s="38"/>
      <c r="AK181" s="38"/>
      <c r="AL181" s="38"/>
      <c r="AM181" s="38"/>
      <c r="AN181" s="38"/>
      <c r="AO181" s="38"/>
      <c r="AP181" s="38"/>
      <c r="AQ181" s="38"/>
      <c r="AR181" s="38"/>
      <c r="AS181" s="38"/>
      <c r="AT181" s="38"/>
      <c r="AU181" s="38"/>
      <c r="AV181" s="38"/>
      <c r="AW181" s="38"/>
      <c r="AX181" s="38"/>
      <c r="AY181" s="38"/>
      <c r="AZ181" s="38"/>
      <c r="BA181" s="38"/>
      <c r="BB181" s="38"/>
      <c r="BC181" s="38"/>
      <c r="BD181" s="38"/>
      <c r="BE181" s="38"/>
      <c r="BF181" s="38"/>
      <c r="BG181" s="38"/>
      <c r="BH181" s="38"/>
      <c r="BI181" s="38"/>
      <c r="BJ181" s="38"/>
      <c r="BK181" s="38"/>
      <c r="BL181" s="38"/>
      <c r="BM181" s="38"/>
    </row>
    <row r="182" spans="1:65" ht="15.75" x14ac:dyDescent="0.25">
      <c r="A182" s="38"/>
      <c r="B182" s="326"/>
      <c r="C182" s="327"/>
      <c r="D182" s="328"/>
      <c r="E182" s="308"/>
      <c r="F182" s="309"/>
      <c r="G182" s="309"/>
      <c r="H182" s="309"/>
      <c r="I182" s="309"/>
      <c r="J182" s="172" t="str">
        <f>IF(AND('Mapa final'!$AB$17="Muy Baja",'Mapa final'!$AD$17="Leve"),CONCATENATE("R5C",'Mapa final'!$R$17),"")</f>
        <v/>
      </c>
      <c r="K182" s="199" t="str">
        <f>IF(AND('Mapa final'!$AB$18="Muy Baja",'Mapa final'!$AD$18="Leve"),CONCATENATE("R5C",'Mapa final'!$R$18),"")</f>
        <v/>
      </c>
      <c r="L182" s="173" t="str">
        <f>IF(AND('Mapa final'!$AB$19="Muy Baja",'Mapa final'!$AD$19="Leve"),CONCATENATE("R5C",'Mapa final'!$R$19),"")</f>
        <v/>
      </c>
      <c r="M182" s="172" t="str">
        <f>IF(AND('Mapa final'!$AB$17="Muy Baja",'Mapa final'!$AD$17="Menor"),CONCATENATE("R5C",'Mapa final'!$R$17),"")</f>
        <v/>
      </c>
      <c r="N182" s="199" t="str">
        <f>IF(AND('Mapa final'!$AB$18="Muy Baja",'Mapa final'!$AD$18="Menor"),CONCATENATE("R5C",'Mapa final'!$R$18),"")</f>
        <v/>
      </c>
      <c r="O182" s="173" t="str">
        <f>IF(AND('Mapa final'!$AB$19="Muy Baja",'Mapa final'!$AD$19="Menor"),CONCATENATE("R5C",'Mapa final'!$R$19),"")</f>
        <v/>
      </c>
      <c r="P182" s="164" t="str">
        <f>IF(AND('Mapa final'!$AB$17="Muy Baja",'Mapa final'!$AD$17="Moderado"),CONCATENATE("R5C",'Mapa final'!$R$17),"")</f>
        <v/>
      </c>
      <c r="Q182" s="193" t="str">
        <f>IF(AND('Mapa final'!$AB$18="Muy Baja",'Mapa final'!$AD$18="Moderado"),CONCATENATE("R5C",'Mapa final'!$R$18),"")</f>
        <v/>
      </c>
      <c r="R182" s="165" t="str">
        <f>IF(AND('Mapa final'!$AB$19="Muy Baja",'Mapa final'!$AD$19="Moderado"),CONCATENATE("R5C",'Mapa final'!$R$19),"")</f>
        <v/>
      </c>
      <c r="S182" s="83" t="str">
        <f>IF(AND('Mapa final'!$AB$17="Muy Baja",'Mapa final'!$AD$17="Mayor"),CONCATENATE("R5C",'Mapa final'!$R$17),"")</f>
        <v/>
      </c>
      <c r="T182" s="195" t="str">
        <f>IF(AND('Mapa final'!$AB$18="Muy Baja",'Mapa final'!$AD$18="Mayor"),CONCATENATE("R5C",'Mapa final'!$R$18),"")</f>
        <v/>
      </c>
      <c r="U182" s="84" t="str">
        <f>IF(AND('Mapa final'!$AB$19="Muy Baja",'Mapa final'!$AD$19="Mayor"),CONCATENATE("R5C",'Mapa final'!$R$19),"")</f>
        <v/>
      </c>
      <c r="V182" s="159" t="str">
        <f>IF(AND('Mapa final'!$AB$17="Muy Baja",'Mapa final'!$AD$17="Catastrófico"),CONCATENATE("R5C",'Mapa final'!$R$17),"")</f>
        <v/>
      </c>
      <c r="W182" s="194" t="str">
        <f>IF(AND('Mapa final'!$AB$18="Muy Baja",'Mapa final'!$AD$18="Catastrófico"),CONCATENATE("R5C",'Mapa final'!$R$18),"")</f>
        <v/>
      </c>
      <c r="X182" s="160" t="str">
        <f>IF(AND('Mapa final'!$AB$19="Muy Baja",'Mapa final'!$AD$19="Catastrófico"),CONCATENATE("R5C",'Mapa final'!$R$19),"")</f>
        <v/>
      </c>
      <c r="Y182" s="3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8"/>
      <c r="AV182" s="38"/>
      <c r="AW182" s="38"/>
      <c r="AX182" s="38"/>
      <c r="AY182" s="38"/>
      <c r="AZ182" s="38"/>
      <c r="BA182" s="38"/>
      <c r="BB182" s="38"/>
      <c r="BC182" s="38"/>
      <c r="BD182" s="38"/>
      <c r="BE182" s="38"/>
      <c r="BF182" s="38"/>
      <c r="BG182" s="38"/>
      <c r="BH182" s="38"/>
      <c r="BI182" s="38"/>
      <c r="BJ182" s="38"/>
      <c r="BK182" s="38"/>
      <c r="BL182" s="38"/>
      <c r="BM182" s="38"/>
    </row>
    <row r="183" spans="1:65" ht="15.75" x14ac:dyDescent="0.25">
      <c r="A183" s="38"/>
      <c r="B183" s="326"/>
      <c r="C183" s="327"/>
      <c r="D183" s="328"/>
      <c r="E183" s="308"/>
      <c r="F183" s="309"/>
      <c r="G183" s="309"/>
      <c r="H183" s="309"/>
      <c r="I183" s="309"/>
      <c r="J183" s="172" t="str">
        <f>IF(AND('Mapa final'!$AB$20="Muy Baja",'Mapa final'!$AD$20="Leve"),CONCATENATE("R6C",'Mapa final'!$R$20),"")</f>
        <v/>
      </c>
      <c r="K183" s="199" t="str">
        <f>IF(AND('Mapa final'!$AB$21="Muy Baja",'Mapa final'!$AD$21="Leve"),CONCATENATE("R6C",'Mapa final'!$R$21),"")</f>
        <v/>
      </c>
      <c r="L183" s="173" t="str">
        <f>IF(AND('Mapa final'!$AB$22="Muy Baja",'Mapa final'!$AD$22="Leve"),CONCATENATE("R6C",'Mapa final'!$R$22),"")</f>
        <v/>
      </c>
      <c r="M183" s="172" t="str">
        <f>IF(AND('Mapa final'!$AB$20="Muy Baja",'Mapa final'!$AD$20="Menor"),CONCATENATE("R6C",'Mapa final'!$R$20),"")</f>
        <v/>
      </c>
      <c r="N183" s="199" t="str">
        <f>IF(AND('Mapa final'!$AB$21="Muy Baja",'Mapa final'!$AD$21="Menor"),CONCATENATE("R6C",'Mapa final'!$R$21),"")</f>
        <v/>
      </c>
      <c r="O183" s="173" t="str">
        <f>IF(AND('Mapa final'!$AB$22="Muy Baja",'Mapa final'!$AD$22="Menor"),CONCATENATE("R6C",'Mapa final'!$R$22),"")</f>
        <v/>
      </c>
      <c r="P183" s="164" t="str">
        <f>IF(AND('Mapa final'!$AB$20="Muy Baja",'Mapa final'!$AD$20="Moderado"),CONCATENATE("R6C",'Mapa final'!$R$20),"")</f>
        <v/>
      </c>
      <c r="Q183" s="193" t="str">
        <f>IF(AND('Mapa final'!$AB$21="Muy Baja",'Mapa final'!$AD$21="Moderado"),CONCATENATE("R6C",'Mapa final'!$R$21),"")</f>
        <v/>
      </c>
      <c r="R183" s="165" t="str">
        <f>IF(AND('Mapa final'!$AB$22="Muy Baja",'Mapa final'!$AD$22="Moderado"),CONCATENATE("R6C",'Mapa final'!$R$22),"")</f>
        <v/>
      </c>
      <c r="S183" s="83" t="str">
        <f>IF(AND('Mapa final'!$AB$20="Muy Baja",'Mapa final'!$AD$20="Mayor"),CONCATENATE("R6C",'Mapa final'!$R$20),"")</f>
        <v/>
      </c>
      <c r="T183" s="195" t="str">
        <f>IF(AND('Mapa final'!$AB$21="Muy Baja",'Mapa final'!$AD$21="Mayor"),CONCATENATE("R6C",'Mapa final'!$R$21),"")</f>
        <v/>
      </c>
      <c r="U183" s="84" t="str">
        <f>IF(AND('Mapa final'!$AB$22="Muy Baja",'Mapa final'!$AD$22="Mayor"),CONCATENATE("R6C",'Mapa final'!$R$22),"")</f>
        <v/>
      </c>
      <c r="V183" s="159" t="str">
        <f>IF(AND('Mapa final'!$AB$20="Muy Baja",'Mapa final'!$AD$20="Catastrófico"),CONCATENATE("R6C",'Mapa final'!$R$20),"")</f>
        <v/>
      </c>
      <c r="W183" s="194" t="str">
        <f>IF(AND('Mapa final'!$AB$21="Muy Baja",'Mapa final'!$AD$21="Catastrófico"),CONCATENATE("R6C",'Mapa final'!$R$21),"")</f>
        <v/>
      </c>
      <c r="X183" s="160" t="str">
        <f>IF(AND('Mapa final'!$AB$22="Muy Baja",'Mapa final'!$AD$22="Catastrófico"),CONCATENATE("R6C",'Mapa final'!$R$22),"")</f>
        <v/>
      </c>
      <c r="Y183" s="3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8"/>
      <c r="AV183" s="38"/>
      <c r="AW183" s="38"/>
      <c r="AX183" s="38"/>
      <c r="AY183" s="38"/>
      <c r="AZ183" s="38"/>
      <c r="BA183" s="38"/>
      <c r="BB183" s="38"/>
      <c r="BC183" s="38"/>
      <c r="BD183" s="38"/>
      <c r="BE183" s="38"/>
      <c r="BF183" s="38"/>
      <c r="BG183" s="38"/>
      <c r="BH183" s="38"/>
      <c r="BI183" s="38"/>
      <c r="BJ183" s="38"/>
      <c r="BK183" s="38"/>
      <c r="BL183" s="38"/>
      <c r="BM183" s="38"/>
    </row>
    <row r="184" spans="1:65" ht="15.75" x14ac:dyDescent="0.25">
      <c r="A184" s="38"/>
      <c r="B184" s="326"/>
      <c r="C184" s="327"/>
      <c r="D184" s="328"/>
      <c r="E184" s="308"/>
      <c r="F184" s="309"/>
      <c r="G184" s="309"/>
      <c r="H184" s="309"/>
      <c r="I184" s="309"/>
      <c r="J184" s="172" t="str">
        <f>IF(AND('Mapa final'!$AB$23="Muy Baja",'Mapa final'!$AD$23="Leve"),CONCATENATE("R7C",'Mapa final'!$R$23),"")</f>
        <v/>
      </c>
      <c r="K184" s="199" t="str">
        <f>IF(AND('Mapa final'!$AB$24="Muy Baja",'Mapa final'!$AD$24="Leve"),CONCATENATE("R7C",'Mapa final'!$R$24),"")</f>
        <v/>
      </c>
      <c r="L184" s="173" t="str">
        <f>IF(AND('Mapa final'!$AB$25="Muy Baja",'Mapa final'!$AD$25="Leve"),CONCATENATE("R7C",'Mapa final'!$R$25),"")</f>
        <v/>
      </c>
      <c r="M184" s="172" t="str">
        <f>IF(AND('Mapa final'!$AB$23="Muy Baja",'Mapa final'!$AD$23="Menor"),CONCATENATE("R7C",'Mapa final'!$R$23),"")</f>
        <v/>
      </c>
      <c r="N184" s="199" t="str">
        <f>IF(AND('Mapa final'!$AB$24="Muy Baja",'Mapa final'!$AD$24="Menor"),CONCATENATE("R7C",'Mapa final'!$R$24),"")</f>
        <v/>
      </c>
      <c r="O184" s="173" t="str">
        <f>IF(AND('Mapa final'!$AB$25="Muy Baja",'Mapa final'!$AD$25="Menor"),CONCATENATE("R7C",'Mapa final'!$R$25),"")</f>
        <v/>
      </c>
      <c r="P184" s="164" t="str">
        <f>IF(AND('Mapa final'!$AB$23="Muy Baja",'Mapa final'!$AD$23="Moderado"),CONCATENATE("R7C",'Mapa final'!$R$23),"")</f>
        <v/>
      </c>
      <c r="Q184" s="193" t="str">
        <f>IF(AND('Mapa final'!$AB$24="Muy Baja",'Mapa final'!$AD$24="Moderado"),CONCATENATE("R7C",'Mapa final'!$R$24),"")</f>
        <v/>
      </c>
      <c r="R184" s="165" t="str">
        <f>IF(AND('Mapa final'!$AB$25="Muy Baja",'Mapa final'!$AD$25="Moderado"),CONCATENATE("R7C",'Mapa final'!$R$25),"")</f>
        <v/>
      </c>
      <c r="S184" s="83" t="str">
        <f>IF(AND('Mapa final'!$AB$23="Muy Baja",'Mapa final'!$AD$23="Mayor"),CONCATENATE("R7C",'Mapa final'!$R$23),"")</f>
        <v/>
      </c>
      <c r="T184" s="195" t="str">
        <f>IF(AND('Mapa final'!$AB$24="Muy Baja",'Mapa final'!$AD$24="Mayor"),CONCATENATE("R7C",'Mapa final'!$R$24),"")</f>
        <v/>
      </c>
      <c r="U184" s="84" t="str">
        <f>IF(AND('Mapa final'!$AB$25="Muy Baja",'Mapa final'!$AD$25="Mayor"),CONCATENATE("R7C",'Mapa final'!$R$25),"")</f>
        <v/>
      </c>
      <c r="V184" s="159" t="str">
        <f>IF(AND('Mapa final'!$AB$23="Muy Baja",'Mapa final'!$AD$23="Catastrófico"),CONCATENATE("R7C",'Mapa final'!$R$23),"")</f>
        <v/>
      </c>
      <c r="W184" s="194" t="str">
        <f>IF(AND('Mapa final'!$AB$24="Muy Baja",'Mapa final'!$AD$24="Catastrófico"),CONCATENATE("R7C",'Mapa final'!$R$24),"")</f>
        <v/>
      </c>
      <c r="X184" s="160" t="str">
        <f>IF(AND('Mapa final'!$AB$25="Muy Baja",'Mapa final'!$AD$25="Catastrófico"),CONCATENATE("R7C",'Mapa final'!$R$25),"")</f>
        <v/>
      </c>
      <c r="Y184" s="38"/>
      <c r="Z184" s="38"/>
      <c r="AA184" s="38"/>
      <c r="AB184" s="38"/>
      <c r="AC184" s="38"/>
      <c r="AD184" s="38"/>
      <c r="AE184" s="38"/>
      <c r="AF184" s="38"/>
      <c r="AG184" s="38"/>
      <c r="AH184" s="38"/>
      <c r="AI184" s="38"/>
      <c r="AJ184" s="38"/>
      <c r="AK184" s="38"/>
      <c r="AL184" s="38"/>
      <c r="AM184" s="38"/>
      <c r="AN184" s="38"/>
      <c r="AO184" s="38"/>
      <c r="AP184" s="38"/>
      <c r="AQ184" s="38"/>
      <c r="AR184" s="38"/>
      <c r="AS184" s="38"/>
      <c r="AT184" s="38"/>
      <c r="AU184" s="38"/>
      <c r="AV184" s="38"/>
      <c r="AW184" s="38"/>
      <c r="AX184" s="38"/>
      <c r="AY184" s="38"/>
      <c r="AZ184" s="38"/>
      <c r="BA184" s="38"/>
      <c r="BB184" s="38"/>
      <c r="BC184" s="38"/>
      <c r="BD184" s="38"/>
      <c r="BE184" s="38"/>
      <c r="BF184" s="38"/>
      <c r="BG184" s="38"/>
      <c r="BH184" s="38"/>
      <c r="BI184" s="38"/>
      <c r="BJ184" s="38"/>
      <c r="BK184" s="38"/>
      <c r="BL184" s="38"/>
      <c r="BM184" s="38"/>
    </row>
    <row r="185" spans="1:65" ht="15.75" x14ac:dyDescent="0.25">
      <c r="A185" s="38"/>
      <c r="B185" s="326"/>
      <c r="C185" s="327"/>
      <c r="D185" s="328"/>
      <c r="E185" s="308"/>
      <c r="F185" s="309"/>
      <c r="G185" s="309"/>
      <c r="H185" s="309"/>
      <c r="I185" s="309"/>
      <c r="J185" s="172" t="str">
        <f>IF(AND('Mapa final'!$AB$26="Muy Baja",'Mapa final'!$AD$26="Leve"),CONCATENATE("R8C",'Mapa final'!$R$26),"")</f>
        <v/>
      </c>
      <c r="K185" s="199" t="str">
        <f>IF(AND('Mapa final'!$AB$27="Muy Baja",'Mapa final'!$AD$27="Leve"),CONCATENATE("R8C",'Mapa final'!$R$27),"")</f>
        <v/>
      </c>
      <c r="L185" s="173" t="str">
        <f>IF(AND('Mapa final'!$AB$28="Muy Baja",'Mapa final'!$AD$28="Leve"),CONCATENATE("R8C",'Mapa final'!$R$28),"")</f>
        <v/>
      </c>
      <c r="M185" s="172" t="str">
        <f>IF(AND('Mapa final'!$AB$26="Muy Baja",'Mapa final'!$AD$26="Menor"),CONCATENATE("R8C",'Mapa final'!$R$26),"")</f>
        <v/>
      </c>
      <c r="N185" s="199" t="str">
        <f>IF(AND('Mapa final'!$AB$27="Muy Baja",'Mapa final'!$AD$27="Menor"),CONCATENATE("R8C",'Mapa final'!$R$27),"")</f>
        <v/>
      </c>
      <c r="O185" s="173" t="str">
        <f>IF(AND('Mapa final'!$AB$28="Muy Baja",'Mapa final'!$AD$28="Menor"),CONCATENATE("R8C",'Mapa final'!$R$28),"")</f>
        <v/>
      </c>
      <c r="P185" s="164" t="str">
        <f>IF(AND('Mapa final'!$AB$26="Muy Baja",'Mapa final'!$AD$26="Moderado"),CONCATENATE("R8C",'Mapa final'!$R$26),"")</f>
        <v/>
      </c>
      <c r="Q185" s="193" t="str">
        <f>IF(AND('Mapa final'!$AB$27="Muy Baja",'Mapa final'!$AD$27="Moderado"),CONCATENATE("R8C",'Mapa final'!$R$27),"")</f>
        <v/>
      </c>
      <c r="R185" s="165" t="str">
        <f>IF(AND('Mapa final'!$AB$28="Muy Baja",'Mapa final'!$AD$28="Moderado"),CONCATENATE("R8C",'Mapa final'!$R$28),"")</f>
        <v/>
      </c>
      <c r="S185" s="83" t="str">
        <f>IF(AND('Mapa final'!$AB$26="Muy Baja",'Mapa final'!$AD$26="Mayor"),CONCATENATE("R8C",'Mapa final'!$R$26),"")</f>
        <v/>
      </c>
      <c r="T185" s="195" t="str">
        <f>IF(AND('Mapa final'!$AB$27="Muy Baja",'Mapa final'!$AD$27="Mayor"),CONCATENATE("R8C",'Mapa final'!$R$27),"")</f>
        <v/>
      </c>
      <c r="U185" s="84" t="str">
        <f>IF(AND('Mapa final'!$AB$28="Muy Baja",'Mapa final'!$AD$28="Mayor"),CONCATENATE("R8C",'Mapa final'!$R$28),"")</f>
        <v/>
      </c>
      <c r="V185" s="159" t="str">
        <f>IF(AND('Mapa final'!$AB$26="Muy Baja",'Mapa final'!$AD$26="Catastrófico"),CONCATENATE("R8C",'Mapa final'!$R$26),"")</f>
        <v/>
      </c>
      <c r="W185" s="194" t="str">
        <f>IF(AND('Mapa final'!$AB$27="Muy Baja",'Mapa final'!$AD$27="Catastrófico"),CONCATENATE("R8C",'Mapa final'!$R$27),"")</f>
        <v/>
      </c>
      <c r="X185" s="160" t="str">
        <f>IF(AND('Mapa final'!$AB$28="Muy Baja",'Mapa final'!$AD$28="Catastrófico"),CONCATENATE("R8C",'Mapa final'!$R$28),"")</f>
        <v/>
      </c>
      <c r="Y185" s="38"/>
      <c r="Z185" s="38"/>
      <c r="AA185" s="38"/>
      <c r="AB185" s="38"/>
      <c r="AC185" s="38"/>
      <c r="AD185" s="38"/>
      <c r="AE185" s="38"/>
      <c r="AF185" s="38"/>
      <c r="AG185" s="38"/>
      <c r="AH185" s="38"/>
      <c r="AI185" s="38"/>
      <c r="AJ185" s="38"/>
      <c r="AK185" s="38"/>
      <c r="AL185" s="38"/>
      <c r="AM185" s="38"/>
      <c r="AN185" s="38"/>
      <c r="AO185" s="38"/>
      <c r="AP185" s="38"/>
      <c r="AQ185" s="38"/>
      <c r="AR185" s="38"/>
      <c r="AS185" s="38"/>
      <c r="AT185" s="38"/>
      <c r="AU185" s="38"/>
      <c r="AV185" s="38"/>
      <c r="AW185" s="38"/>
      <c r="AX185" s="38"/>
      <c r="AY185" s="38"/>
      <c r="AZ185" s="38"/>
      <c r="BA185" s="38"/>
      <c r="BB185" s="38"/>
      <c r="BC185" s="38"/>
      <c r="BD185" s="38"/>
      <c r="BE185" s="38"/>
      <c r="BF185" s="38"/>
      <c r="BG185" s="38"/>
      <c r="BH185" s="38"/>
      <c r="BI185" s="38"/>
      <c r="BJ185" s="38"/>
      <c r="BK185" s="38"/>
      <c r="BL185" s="38"/>
      <c r="BM185" s="38"/>
    </row>
    <row r="186" spans="1:65" ht="15.75" x14ac:dyDescent="0.25">
      <c r="A186" s="38"/>
      <c r="B186" s="326"/>
      <c r="C186" s="327"/>
      <c r="D186" s="328"/>
      <c r="E186" s="308"/>
      <c r="F186" s="309"/>
      <c r="G186" s="309"/>
      <c r="H186" s="309"/>
      <c r="I186" s="309"/>
      <c r="J186" s="172" t="str">
        <f>IF(AND('Mapa final'!$AB$29="Muy Baja",'Mapa final'!$AD$29="Leve"),CONCATENATE("R9C",'Mapa final'!$R$29),"")</f>
        <v/>
      </c>
      <c r="K186" s="199" t="str">
        <f>IF(AND('Mapa final'!$AB$30="Muy Baja",'Mapa final'!$AD$30="Leve"),CONCATENATE("R9C",'Mapa final'!$R$30),"")</f>
        <v/>
      </c>
      <c r="L186" s="173" t="str">
        <f>IF(AND('Mapa final'!$AB$31="Muy Baja",'Mapa final'!$AD$31="Leve"),CONCATENATE("R9C",'Mapa final'!$R$31),"")</f>
        <v/>
      </c>
      <c r="M186" s="172" t="str">
        <f>IF(AND('Mapa final'!$AB$29="Muy Baja",'Mapa final'!$AD$29="Menor"),CONCATENATE("R9C",'Mapa final'!$R$29),"")</f>
        <v/>
      </c>
      <c r="N186" s="199" t="str">
        <f>IF(AND('Mapa final'!$AB$30="Muy Baja",'Mapa final'!$AD$30="Menor"),CONCATENATE("R9C",'Mapa final'!$R$30),"")</f>
        <v/>
      </c>
      <c r="O186" s="173" t="str">
        <f>IF(AND('Mapa final'!$AB$31="Muy Baja",'Mapa final'!$AD$31="Menor"),CONCATENATE("R9C",'Mapa final'!$R$31),"")</f>
        <v/>
      </c>
      <c r="P186" s="164" t="str">
        <f>IF(AND('Mapa final'!$AB$29="Muy Baja",'Mapa final'!$AD$29="Moderado"),CONCATENATE("R9C",'Mapa final'!$R$29),"")</f>
        <v/>
      </c>
      <c r="Q186" s="193" t="str">
        <f>IF(AND('Mapa final'!$AB$30="Muy Baja",'Mapa final'!$AD$30="Moderado"),CONCATENATE("R9C",'Mapa final'!$R$30),"")</f>
        <v/>
      </c>
      <c r="R186" s="165" t="str">
        <f>IF(AND('Mapa final'!$AB$31="Muy Baja",'Mapa final'!$AD$31="Moderado"),CONCATENATE("R9C",'Mapa final'!$R$31),"")</f>
        <v/>
      </c>
      <c r="S186" s="83" t="str">
        <f>IF(AND('Mapa final'!$AB$29="Muy Baja",'Mapa final'!$AD$29="Mayor"),CONCATENATE("R9C",'Mapa final'!$R$29),"")</f>
        <v/>
      </c>
      <c r="T186" s="195" t="str">
        <f>IF(AND('Mapa final'!$AB$30="Muy Baja",'Mapa final'!$AD$30="Mayor"),CONCATENATE("R9C",'Mapa final'!$R$30),"")</f>
        <v/>
      </c>
      <c r="U186" s="84" t="str">
        <f>IF(AND('Mapa final'!$AB$31="Muy Baja",'Mapa final'!$AD$31="Mayor"),CONCATENATE("R9C",'Mapa final'!$R$31),"")</f>
        <v/>
      </c>
      <c r="V186" s="159" t="str">
        <f>IF(AND('Mapa final'!$AB$29="Muy Baja",'Mapa final'!$AD$29="Catastrófico"),CONCATENATE("R9C",'Mapa final'!$R$29),"")</f>
        <v/>
      </c>
      <c r="W186" s="194" t="str">
        <f>IF(AND('Mapa final'!$AB$30="Muy Baja",'Mapa final'!$AD$30="Catastrófico"),CONCATENATE("R9C",'Mapa final'!$R$30),"")</f>
        <v/>
      </c>
      <c r="X186" s="160" t="str">
        <f>IF(AND('Mapa final'!$AB$31="Muy Baja",'Mapa final'!$AD$31="Catastrófico"),CONCATENATE("R9C",'Mapa final'!$R$31),"")</f>
        <v/>
      </c>
      <c r="Y186" s="38"/>
      <c r="Z186" s="38"/>
      <c r="AA186" s="38"/>
      <c r="AB186" s="38"/>
      <c r="AC186" s="38"/>
      <c r="AD186" s="38"/>
      <c r="AE186" s="38"/>
      <c r="AF186" s="38"/>
      <c r="AG186" s="38"/>
      <c r="AH186" s="38"/>
      <c r="AI186" s="38"/>
      <c r="AJ186" s="38"/>
      <c r="AK186" s="38"/>
      <c r="AL186" s="38"/>
      <c r="AM186" s="38"/>
      <c r="AN186" s="38"/>
      <c r="AO186" s="38"/>
      <c r="AP186" s="38"/>
      <c r="AQ186" s="38"/>
      <c r="AR186" s="38"/>
      <c r="AS186" s="38"/>
      <c r="AT186" s="38"/>
      <c r="AU186" s="38"/>
      <c r="AV186" s="38"/>
      <c r="AW186" s="38"/>
      <c r="AX186" s="38"/>
      <c r="AY186" s="38"/>
      <c r="AZ186" s="38"/>
      <c r="BA186" s="38"/>
      <c r="BB186" s="38"/>
      <c r="BC186" s="38"/>
      <c r="BD186" s="38"/>
      <c r="BE186" s="38"/>
      <c r="BF186" s="38"/>
      <c r="BG186" s="38"/>
      <c r="BH186" s="38"/>
      <c r="BI186" s="38"/>
      <c r="BJ186" s="38"/>
      <c r="BK186" s="38"/>
      <c r="BL186" s="38"/>
      <c r="BM186" s="38"/>
    </row>
    <row r="187" spans="1:65" ht="15.75" x14ac:dyDescent="0.25">
      <c r="A187" s="38"/>
      <c r="B187" s="326"/>
      <c r="C187" s="327"/>
      <c r="D187" s="328"/>
      <c r="E187" s="308"/>
      <c r="F187" s="309"/>
      <c r="G187" s="309"/>
      <c r="H187" s="309"/>
      <c r="I187" s="309"/>
      <c r="J187" s="172" t="str">
        <f>IF(AND('Mapa final'!$AB$32="Muy Baja",'Mapa final'!$AD$32="Leve"),CONCATENATE("R10C",'Mapa final'!$R$32),"")</f>
        <v/>
      </c>
      <c r="K187" s="199" t="str">
        <f>IF(AND('Mapa final'!$AB$33="Muy Baja",'Mapa final'!$AD$33="Leve"),CONCATENATE("R10C",'Mapa final'!$R$33),"")</f>
        <v/>
      </c>
      <c r="L187" s="173" t="str">
        <f>IF(AND('Mapa final'!$AB$34="Muy Baja",'Mapa final'!$AD$34="Leve"),CONCATENATE("R10C",'Mapa final'!$R$34),"")</f>
        <v/>
      </c>
      <c r="M187" s="172" t="str">
        <f>IF(AND('Mapa final'!$AB$32="Muy Baja",'Mapa final'!$AD$32="Menor"),CONCATENATE("R10C",'Mapa final'!$R$32),"")</f>
        <v/>
      </c>
      <c r="N187" s="199" t="str">
        <f>IF(AND('Mapa final'!$AB$33="Muy Baja",'Mapa final'!$AD$33="Menor"),CONCATENATE("R10C",'Mapa final'!$R$33),"")</f>
        <v/>
      </c>
      <c r="O187" s="173" t="str">
        <f>IF(AND('Mapa final'!$AB$34="Muy Baja",'Mapa final'!$AD$34="Menor"),CONCATENATE("R10C",'Mapa final'!$R$34),"")</f>
        <v/>
      </c>
      <c r="P187" s="164" t="str">
        <f>IF(AND('Mapa final'!$AB$32="Muy Baja",'Mapa final'!$AD$32="Moderado"),CONCATENATE("R10C",'Mapa final'!$R$32),"")</f>
        <v/>
      </c>
      <c r="Q187" s="193" t="str">
        <f>IF(AND('Mapa final'!$AB$33="Muy Baja",'Mapa final'!$AD$33="Moderado"),CONCATENATE("R10C",'Mapa final'!$R$33),"")</f>
        <v/>
      </c>
      <c r="R187" s="165" t="str">
        <f>IF(AND('Mapa final'!$AB$34="Muy Baja",'Mapa final'!$AD$34="Moderado"),CONCATENATE("R10C",'Mapa final'!$R$34),"")</f>
        <v/>
      </c>
      <c r="S187" s="83" t="str">
        <f>IF(AND('Mapa final'!$AB$32="Muy Baja",'Mapa final'!$AD$32="Mayor"),CONCATENATE("R10C",'Mapa final'!$R$32),"")</f>
        <v/>
      </c>
      <c r="T187" s="195" t="str">
        <f>IF(AND('Mapa final'!$AB$33="Muy Baja",'Mapa final'!$AD$33="Mayor"),CONCATENATE("R10C",'Mapa final'!$R$33),"")</f>
        <v/>
      </c>
      <c r="U187" s="84" t="str">
        <f>IF(AND('Mapa final'!$AB$34="Muy Baja",'Mapa final'!$AD$34="Mayor"),CONCATENATE("R10C",'Mapa final'!$R$34),"")</f>
        <v/>
      </c>
      <c r="V187" s="159" t="str">
        <f>IF(AND('Mapa final'!$AB$32="Muy Baja",'Mapa final'!$AD$32="Catastrófico"),CONCATENATE("R10C",'Mapa final'!$R$32),"")</f>
        <v/>
      </c>
      <c r="W187" s="194" t="str">
        <f>IF(AND('Mapa final'!$AB$33="Muy Baja",'Mapa final'!$AD$33="Catastrófico"),CONCATENATE("R10C",'Mapa final'!$R$33),"")</f>
        <v/>
      </c>
      <c r="X187" s="160" t="str">
        <f>IF(AND('Mapa final'!$AB$34="Muy Baja",'Mapa final'!$AD$34="Catastrófico"),CONCATENATE("R10C",'Mapa final'!$R$34),"")</f>
        <v/>
      </c>
      <c r="Y187" s="38"/>
      <c r="Z187" s="38"/>
      <c r="AA187" s="38"/>
      <c r="AB187" s="38"/>
      <c r="AC187" s="38"/>
      <c r="AD187" s="38"/>
      <c r="AE187" s="38"/>
      <c r="AF187" s="38"/>
      <c r="AG187" s="38"/>
      <c r="AH187" s="38"/>
      <c r="AI187" s="38"/>
      <c r="AJ187" s="38"/>
      <c r="AK187" s="38"/>
      <c r="AL187" s="38"/>
      <c r="AM187" s="38"/>
      <c r="AN187" s="38"/>
      <c r="AO187" s="38"/>
      <c r="AP187" s="38"/>
      <c r="AQ187" s="38"/>
      <c r="AR187" s="38"/>
      <c r="AS187" s="38"/>
      <c r="AT187" s="38"/>
      <c r="AU187" s="38"/>
      <c r="AV187" s="38"/>
      <c r="AW187" s="38"/>
      <c r="AX187" s="38"/>
      <c r="AY187" s="38"/>
      <c r="AZ187" s="38"/>
      <c r="BA187" s="38"/>
      <c r="BB187" s="38"/>
      <c r="BC187" s="38"/>
      <c r="BD187" s="38"/>
      <c r="BE187" s="38"/>
      <c r="BF187" s="38"/>
      <c r="BG187" s="38"/>
      <c r="BH187" s="38"/>
      <c r="BI187" s="38"/>
      <c r="BJ187" s="38"/>
      <c r="BK187" s="38"/>
      <c r="BL187" s="38"/>
      <c r="BM187" s="38"/>
    </row>
    <row r="188" spans="1:65" ht="15.75" x14ac:dyDescent="0.25">
      <c r="A188" s="38"/>
      <c r="B188" s="326"/>
      <c r="C188" s="327"/>
      <c r="D188" s="328"/>
      <c r="E188" s="308"/>
      <c r="F188" s="309"/>
      <c r="G188" s="309"/>
      <c r="H188" s="309"/>
      <c r="I188" s="309"/>
      <c r="J188" s="172" t="str">
        <f>IF(AND('Mapa final'!$AB$35="Muy Baja",'Mapa final'!$AD$35="Leve"),CONCATENATE("R11C",'Mapa final'!$R$35),"")</f>
        <v/>
      </c>
      <c r="K188" s="199" t="str">
        <f>IF(AND('Mapa final'!$AB$36="Muy Baja",'Mapa final'!$AD$36="Leve"),CONCATENATE("R11C",'Mapa final'!$R$36),"")</f>
        <v>R11C2</v>
      </c>
      <c r="L188" s="173" t="str">
        <f>IF(AND('Mapa final'!$AB$37="Muy Baja",'Mapa final'!$AD$37="Leve"),CONCATENATE("R11C",'Mapa final'!$R$37),"")</f>
        <v>R11C3</v>
      </c>
      <c r="M188" s="172" t="str">
        <f>IF(AND('Mapa final'!$AB$35="Muy Baja",'Mapa final'!$AD$35="Menor"),CONCATENATE("R11C",'Mapa final'!$R$35),"")</f>
        <v/>
      </c>
      <c r="N188" s="199" t="str">
        <f>IF(AND('Mapa final'!$AB$36="Muy Baja",'Mapa final'!$AD$36="Menor"),CONCATENATE("R11C",'Mapa final'!$R$36),"")</f>
        <v/>
      </c>
      <c r="O188" s="173" t="str">
        <f>IF(AND('Mapa final'!$AB$37="Muy Baja",'Mapa final'!$AD$37="Menor"),CONCATENATE("R11C",'Mapa final'!$R$37),"")</f>
        <v/>
      </c>
      <c r="P188" s="164" t="str">
        <f>IF(AND('Mapa final'!$AB$35="Muy Baja",'Mapa final'!$AD$35="Moderado"),CONCATENATE("R11C",'Mapa final'!$R$35),"")</f>
        <v/>
      </c>
      <c r="Q188" s="193" t="str">
        <f>IF(AND('Mapa final'!$AB$36="Muy Baja",'Mapa final'!$AD$36="Moderado"),CONCATENATE("R11C",'Mapa final'!$R$36),"")</f>
        <v/>
      </c>
      <c r="R188" s="165" t="str">
        <f>IF(AND('Mapa final'!$AB$37="Muy Baja",'Mapa final'!$AD$37="Moderado"),CONCATENATE("R11C",'Mapa final'!$R$37),"")</f>
        <v/>
      </c>
      <c r="S188" s="83" t="str">
        <f>IF(AND('Mapa final'!$AB$35="Muy Baja",'Mapa final'!$AD$35="Mayor"),CONCATENATE("R11C",'Mapa final'!$R$35),"")</f>
        <v/>
      </c>
      <c r="T188" s="195" t="str">
        <f>IF(AND('Mapa final'!$AB$36="Muy Baja",'Mapa final'!$AD$36="Mayor"),CONCATENATE("R11C",'Mapa final'!$R$36),"")</f>
        <v/>
      </c>
      <c r="U188" s="84" t="str">
        <f>IF(AND('Mapa final'!$AB$37="Muy Baja",'Mapa final'!$AD$37="Mayor"),CONCATENATE("R11C",'Mapa final'!$R$37),"")</f>
        <v/>
      </c>
      <c r="V188" s="159" t="str">
        <f>IF(AND('Mapa final'!$AB$35="Muy Baja",'Mapa final'!$AD$35="Catastrófico"),CONCATENATE("R11C",'Mapa final'!$R$35),"")</f>
        <v/>
      </c>
      <c r="W188" s="194" t="str">
        <f>IF(AND('Mapa final'!$AB$36="Muy Baja",'Mapa final'!$AD$36="Catastrófico"),CONCATENATE("R11C",'Mapa final'!$R$36),"")</f>
        <v/>
      </c>
      <c r="X188" s="160" t="str">
        <f>IF(AND('Mapa final'!$AB$37="Muy Baja",'Mapa final'!$AD$37="Catastrófico"),CONCATENATE("R11C",'Mapa final'!$R$37),"")</f>
        <v/>
      </c>
      <c r="Y188" s="38"/>
      <c r="Z188" s="38"/>
      <c r="AA188" s="38"/>
      <c r="AB188" s="38"/>
      <c r="AC188" s="38"/>
      <c r="AD188" s="38"/>
      <c r="AE188" s="38"/>
      <c r="AF188" s="38"/>
      <c r="AG188" s="38"/>
      <c r="AH188" s="38"/>
      <c r="AI188" s="38"/>
      <c r="AJ188" s="38"/>
      <c r="AK188" s="38"/>
      <c r="AL188" s="38"/>
      <c r="AM188" s="38"/>
      <c r="AN188" s="38"/>
      <c r="AO188" s="38"/>
      <c r="AP188" s="38"/>
      <c r="AQ188" s="38"/>
      <c r="AR188" s="38"/>
      <c r="AS188" s="38"/>
      <c r="AT188" s="38"/>
      <c r="AU188" s="38"/>
      <c r="AV188" s="38"/>
      <c r="AW188" s="38"/>
      <c r="AX188" s="38"/>
      <c r="AY188" s="38"/>
      <c r="AZ188" s="38"/>
      <c r="BA188" s="38"/>
      <c r="BB188" s="38"/>
      <c r="BC188" s="38"/>
      <c r="BD188" s="38"/>
      <c r="BE188" s="38"/>
      <c r="BF188" s="38"/>
      <c r="BG188" s="38"/>
      <c r="BH188" s="38"/>
      <c r="BI188" s="38"/>
      <c r="BJ188" s="38"/>
      <c r="BK188" s="38"/>
      <c r="BL188" s="38"/>
      <c r="BM188" s="38"/>
    </row>
    <row r="189" spans="1:65" ht="15.75" x14ac:dyDescent="0.25">
      <c r="A189" s="38"/>
      <c r="B189" s="326"/>
      <c r="C189" s="327"/>
      <c r="D189" s="328"/>
      <c r="E189" s="308"/>
      <c r="F189" s="309"/>
      <c r="G189" s="309"/>
      <c r="H189" s="309"/>
      <c r="I189" s="309"/>
      <c r="J189" s="172" t="str">
        <f>IF(AND('Mapa final'!$AB$38="Muy Baja",'Mapa final'!$AD$38="Leve"),CONCATENATE("R11C",'Mapa final'!$R$38),"")</f>
        <v>R11C4</v>
      </c>
      <c r="K189" s="199" t="str">
        <f>IF(AND('Mapa final'!$AB$39="Muy Baja",'Mapa final'!$AD$39="Leve"),CONCATENATE("R12C",'Mapa final'!$R$39),"")</f>
        <v/>
      </c>
      <c r="L189" s="173" t="str">
        <f>IF(AND('Mapa final'!$AB$40="Muy Baja",'Mapa final'!$AD$40="Leve"),CONCATENATE("R12C",'Mapa final'!$R$40),"")</f>
        <v/>
      </c>
      <c r="M189" s="172" t="str">
        <f>IF(AND('Mapa final'!$AB$38="Muy Baja",'Mapa final'!$AD$38="Menor"),CONCATENATE("R11C",'Mapa final'!$R$38),"")</f>
        <v/>
      </c>
      <c r="N189" s="199" t="str">
        <f>IF(AND('Mapa final'!$AB$39="Muy Baja",'Mapa final'!$AD$39="Menor"),CONCATENATE("R12C",'Mapa final'!$R$39),"")</f>
        <v/>
      </c>
      <c r="O189" s="173" t="str">
        <f>IF(AND('Mapa final'!$AB$40="Muy Baja",'Mapa final'!$AD$40="Menor"),CONCATENATE("R12C",'Mapa final'!$R$40),"")</f>
        <v/>
      </c>
      <c r="P189" s="164" t="str">
        <f>IF(AND('Mapa final'!$AB$38="Muy Baja",'Mapa final'!$AD$38="Moderado"),CONCATENATE("R11C",'Mapa final'!$R$38),"")</f>
        <v/>
      </c>
      <c r="Q189" s="193" t="str">
        <f>IF(AND('Mapa final'!$AB$39="Muy Baja",'Mapa final'!$AD$39="Moderado"),CONCATENATE("R12C",'Mapa final'!$R$39),"")</f>
        <v/>
      </c>
      <c r="R189" s="165" t="str">
        <f>IF(AND('Mapa final'!$AB$40="Muy Baja",'Mapa final'!$AD$40="Moderado"),CONCATENATE("R12C",'Mapa final'!$R$40),"")</f>
        <v/>
      </c>
      <c r="S189" s="83" t="str">
        <f>IF(AND('Mapa final'!$AB$38="Muy Baja",'Mapa final'!$AD$38="Mayor"),CONCATENATE("R11C",'Mapa final'!$R$38),"")</f>
        <v/>
      </c>
      <c r="T189" s="195" t="str">
        <f>IF(AND('Mapa final'!$AB$39="Muy Baja",'Mapa final'!$AD$39="Mayor"),CONCATENATE("R12C",'Mapa final'!$R$39),"")</f>
        <v/>
      </c>
      <c r="U189" s="84" t="str">
        <f>IF(AND('Mapa final'!$AB$40="Muy Baja",'Mapa final'!$AD$40="Mayor"),CONCATENATE("R12C",'Mapa final'!$R$40),"")</f>
        <v/>
      </c>
      <c r="V189" s="159" t="str">
        <f>IF(AND('Mapa final'!$AB$38="Muy Baja",'Mapa final'!$AD$38="Catastrófico"),CONCATENATE("R11C",'Mapa final'!$R$38),"")</f>
        <v/>
      </c>
      <c r="W189" s="194" t="str">
        <f>IF(AND('Mapa final'!$AB$39="Muy Baja",'Mapa final'!$AD$39="Catastrófico"),CONCATENATE("R12C",'Mapa final'!$R$39),"")</f>
        <v/>
      </c>
      <c r="X189" s="160" t="str">
        <f>IF(AND('Mapa final'!$AB$40="Muy Baja",'Mapa final'!$AD$40="Catastrófico"),CONCATENATE("R12C",'Mapa final'!$R$40),"")</f>
        <v/>
      </c>
      <c r="Y189" s="38"/>
      <c r="Z189" s="38"/>
      <c r="AA189" s="38"/>
      <c r="AB189" s="38"/>
      <c r="AC189" s="38"/>
      <c r="AD189" s="38"/>
      <c r="AE189" s="38"/>
      <c r="AF189" s="38"/>
      <c r="AG189" s="38"/>
      <c r="AH189" s="38"/>
      <c r="AI189" s="38"/>
      <c r="AJ189" s="38"/>
      <c r="AK189" s="38"/>
      <c r="AL189" s="38"/>
      <c r="AM189" s="38"/>
      <c r="AN189" s="38"/>
      <c r="AO189" s="38"/>
      <c r="AP189" s="38"/>
      <c r="AQ189" s="38"/>
      <c r="AR189" s="38"/>
      <c r="AS189" s="38"/>
      <c r="AT189" s="38"/>
      <c r="AU189" s="38"/>
      <c r="AV189" s="38"/>
      <c r="AW189" s="38"/>
      <c r="AX189" s="38"/>
      <c r="AY189" s="38"/>
      <c r="AZ189" s="38"/>
      <c r="BA189" s="38"/>
      <c r="BB189" s="38"/>
      <c r="BC189" s="38"/>
      <c r="BD189" s="38"/>
      <c r="BE189" s="38"/>
      <c r="BF189" s="38"/>
      <c r="BG189" s="38"/>
      <c r="BH189" s="38"/>
      <c r="BI189" s="38"/>
      <c r="BJ189" s="38"/>
      <c r="BK189" s="38"/>
      <c r="BL189" s="38"/>
      <c r="BM189" s="38"/>
    </row>
    <row r="190" spans="1:65" ht="15.75" x14ac:dyDescent="0.25">
      <c r="A190" s="38"/>
      <c r="B190" s="326"/>
      <c r="C190" s="327"/>
      <c r="D190" s="328"/>
      <c r="E190" s="308"/>
      <c r="F190" s="309"/>
      <c r="G190" s="309"/>
      <c r="H190" s="309"/>
      <c r="I190" s="309"/>
      <c r="J190" s="172" t="str">
        <f>IF(AND('Mapa final'!$AB$41="Muy Baja",'Mapa final'!$AD$41="Leve"),CONCATENATE("R12C",'Mapa final'!$R$41),"")</f>
        <v/>
      </c>
      <c r="K190" s="199" t="str">
        <f>IF(AND('Mapa final'!$AB$42="Muy Baja",'Mapa final'!$AD$42="Leve"),CONCATENATE("R13C",'Mapa final'!$R$42),"")</f>
        <v/>
      </c>
      <c r="L190" s="173" t="str">
        <f>IF(AND('Mapa final'!$AB$43="Muy Baja",'Mapa final'!$AD$43="Leve"),CONCATENATE("R13C",'Mapa final'!$R$43),"")</f>
        <v>R13C2</v>
      </c>
      <c r="M190" s="172" t="str">
        <f>IF(AND('Mapa final'!$AB$41="Muy Baja",'Mapa final'!$AD$41="Menor"),CONCATENATE("R12C",'Mapa final'!$R$41),"")</f>
        <v/>
      </c>
      <c r="N190" s="199" t="str">
        <f>IF(AND('Mapa final'!$AB$42="Muy Baja",'Mapa final'!$AD$42="Menor"),CONCATENATE("R13C",'Mapa final'!$R$42),"")</f>
        <v/>
      </c>
      <c r="O190" s="173" t="str">
        <f>IF(AND('Mapa final'!$AB$43="Muy Baja",'Mapa final'!$AD$43="Menor"),CONCATENATE("R13C",'Mapa final'!$R$43),"")</f>
        <v/>
      </c>
      <c r="P190" s="164" t="str">
        <f>IF(AND('Mapa final'!$AB$41="Muy Baja",'Mapa final'!$AD$41="Moderado"),CONCATENATE("R12C",'Mapa final'!$R$41),"")</f>
        <v/>
      </c>
      <c r="Q190" s="193" t="str">
        <f>IF(AND('Mapa final'!$AB$42="Muy Baja",'Mapa final'!$AD$42="Moderado"),CONCATENATE("R13C",'Mapa final'!$R$42),"")</f>
        <v/>
      </c>
      <c r="R190" s="165" t="str">
        <f>IF(AND('Mapa final'!$AB$43="Muy Baja",'Mapa final'!$AD$43="Moderado"),CONCATENATE("R13C",'Mapa final'!$R$43),"")</f>
        <v/>
      </c>
      <c r="S190" s="83" t="str">
        <f>IF(AND('Mapa final'!$AB$41="Muy Baja",'Mapa final'!$AD$41="Mayor"),CONCATENATE("R12C",'Mapa final'!$R$41),"")</f>
        <v/>
      </c>
      <c r="T190" s="195" t="str">
        <f>IF(AND('Mapa final'!$AB$42="Muy Baja",'Mapa final'!$AD$42="Mayor"),CONCATENATE("R13C",'Mapa final'!$R$42),"")</f>
        <v/>
      </c>
      <c r="U190" s="84" t="str">
        <f>IF(AND('Mapa final'!$AB$43="Muy Baja",'Mapa final'!$AD$43="Mayor"),CONCATENATE("R13C",'Mapa final'!$R$43),"")</f>
        <v/>
      </c>
      <c r="V190" s="159" t="str">
        <f>IF(AND('Mapa final'!$AB$41="Muy Baja",'Mapa final'!$AD$41="Catastrófico"),CONCATENATE("R12C",'Mapa final'!$R$41),"")</f>
        <v/>
      </c>
      <c r="W190" s="194" t="str">
        <f>IF(AND('Mapa final'!$AB$42="Muy Baja",'Mapa final'!$AD$42="Catastrófico"),CONCATENATE("R13C",'Mapa final'!$R$42),"")</f>
        <v/>
      </c>
      <c r="X190" s="160" t="str">
        <f>IF(AND('Mapa final'!$AB$43="Muy Baja",'Mapa final'!$AD$43="Catastrófico"),CONCATENATE("R13C",'Mapa final'!$R$43),"")</f>
        <v/>
      </c>
      <c r="Y190" s="38"/>
      <c r="Z190" s="38"/>
      <c r="AA190" s="38"/>
      <c r="AB190" s="38"/>
      <c r="AC190" s="38"/>
      <c r="AD190" s="38"/>
      <c r="AE190" s="38"/>
      <c r="AF190" s="38"/>
      <c r="AG190" s="38"/>
      <c r="AH190" s="38"/>
      <c r="AI190" s="38"/>
      <c r="AJ190" s="38"/>
      <c r="AK190" s="38"/>
      <c r="AL190" s="38"/>
      <c r="AM190" s="38"/>
      <c r="AN190" s="38"/>
      <c r="AO190" s="38"/>
      <c r="AP190" s="38"/>
      <c r="AQ190" s="38"/>
      <c r="AR190" s="38"/>
      <c r="AS190" s="38"/>
      <c r="AT190" s="38"/>
      <c r="AU190" s="38"/>
      <c r="AV190" s="38"/>
      <c r="AW190" s="38"/>
      <c r="AX190" s="38"/>
      <c r="AY190" s="38"/>
      <c r="AZ190" s="38"/>
      <c r="BA190" s="38"/>
      <c r="BB190" s="38"/>
      <c r="BC190" s="38"/>
      <c r="BD190" s="38"/>
      <c r="BE190" s="38"/>
      <c r="BF190" s="38"/>
      <c r="BG190" s="38"/>
      <c r="BH190" s="38"/>
      <c r="BI190" s="38"/>
      <c r="BJ190" s="38"/>
      <c r="BK190" s="38"/>
      <c r="BL190" s="38"/>
      <c r="BM190" s="38"/>
    </row>
    <row r="191" spans="1:65" ht="15.75" x14ac:dyDescent="0.25">
      <c r="A191" s="38"/>
      <c r="B191" s="326"/>
      <c r="C191" s="327"/>
      <c r="D191" s="328"/>
      <c r="E191" s="308"/>
      <c r="F191" s="309"/>
      <c r="G191" s="309"/>
      <c r="H191" s="309"/>
      <c r="I191" s="309"/>
      <c r="J191" s="172" t="str">
        <f>IF(AND('Mapa final'!$AB$44="Muy Baja",'Mapa final'!$AD$44="Leve"),CONCATENATE("R13C",'Mapa final'!$R$44),"")</f>
        <v>R13C3</v>
      </c>
      <c r="K191" s="199" t="str">
        <f>IF(AND('Mapa final'!$AB$45="Muy Baja",'Mapa final'!$AD$45="Leve"),CONCATENATE("R13C",'Mapa final'!$R$45),"")</f>
        <v>R13C4</v>
      </c>
      <c r="L191" s="173" t="str">
        <f>IF(AND('Mapa final'!$AB$46="Muy Baja",'Mapa final'!$AD$46="Leve"),CONCATENATE("R13C",'Mapa final'!$R$46),"")</f>
        <v>R13C5</v>
      </c>
      <c r="M191" s="172" t="str">
        <f>IF(AND('Mapa final'!$AB$44="Muy Baja",'Mapa final'!$AD$44="Menor"),CONCATENATE("R13C",'Mapa final'!$R$44),"")</f>
        <v/>
      </c>
      <c r="N191" s="199" t="str">
        <f>IF(AND('Mapa final'!$AB$45="Muy Baja",'Mapa final'!$AD$45="Menor"),CONCATENATE("R13C",'Mapa final'!$R$45),"")</f>
        <v/>
      </c>
      <c r="O191" s="173" t="str">
        <f>IF(AND('Mapa final'!$AB$46="Muy Baja",'Mapa final'!$AD$46="Menor"),CONCATENATE("R13C",'Mapa final'!$R$46),"")</f>
        <v/>
      </c>
      <c r="P191" s="164" t="str">
        <f>IF(AND('Mapa final'!$AB$44="Muy Baja",'Mapa final'!$AD$44="Moderado"),CONCATENATE("R13C",'Mapa final'!$R$44),"")</f>
        <v/>
      </c>
      <c r="Q191" s="193" t="str">
        <f>IF(AND('Mapa final'!$AB$45="Muy Baja",'Mapa final'!$AD$45="Moderado"),CONCATENATE("R13C",'Mapa final'!$R$45),"")</f>
        <v/>
      </c>
      <c r="R191" s="165" t="str">
        <f>IF(AND('Mapa final'!$AB$46="Muy Baja",'Mapa final'!$AD$46="Moderado"),CONCATENATE("R13C",'Mapa final'!$R$46),"")</f>
        <v/>
      </c>
      <c r="S191" s="83" t="str">
        <f>IF(AND('Mapa final'!$AB$44="Muy Baja",'Mapa final'!$AD$44="Mayor"),CONCATENATE("R13C",'Mapa final'!$R$44),"")</f>
        <v/>
      </c>
      <c r="T191" s="195" t="str">
        <f>IF(AND('Mapa final'!$AB$45="Muy Baja",'Mapa final'!$AD$45="Mayor"),CONCATENATE("R13C",'Mapa final'!$R$45),"")</f>
        <v/>
      </c>
      <c r="U191" s="84" t="str">
        <f>IF(AND('Mapa final'!$AB$46="Muy Baja",'Mapa final'!$AD$46="Mayor"),CONCATENATE("R13C",'Mapa final'!$R$46),"")</f>
        <v/>
      </c>
      <c r="V191" s="159" t="str">
        <f>IF(AND('Mapa final'!$AB$44="Muy Baja",'Mapa final'!$AD$44="Catastrófico"),CONCATENATE("R13C",'Mapa final'!$R$44),"")</f>
        <v/>
      </c>
      <c r="W191" s="194" t="str">
        <f>IF(AND('Mapa final'!$AB$45="Muy Baja",'Mapa final'!$AD$45="Catastrófico"),CONCATENATE("R13C",'Mapa final'!$R$45),"")</f>
        <v/>
      </c>
      <c r="X191" s="160" t="str">
        <f>IF(AND('Mapa final'!$AB$46="Muy Baja",'Mapa final'!$AD$46="Catastrófico"),CONCATENATE("R13C",'Mapa final'!$R$46),"")</f>
        <v/>
      </c>
      <c r="Y191" s="38"/>
      <c r="Z191" s="38"/>
      <c r="AA191" s="38"/>
      <c r="AB191" s="38"/>
      <c r="AC191" s="38"/>
      <c r="AD191" s="38"/>
      <c r="AE191" s="38"/>
      <c r="AF191" s="38"/>
      <c r="AG191" s="38"/>
      <c r="AH191" s="38"/>
      <c r="AI191" s="38"/>
      <c r="AJ191" s="38"/>
      <c r="AK191" s="38"/>
      <c r="AL191" s="38"/>
      <c r="AM191" s="38"/>
      <c r="AN191" s="38"/>
      <c r="AO191" s="38"/>
      <c r="AP191" s="38"/>
      <c r="AQ191" s="38"/>
      <c r="AR191" s="38"/>
      <c r="AS191" s="38"/>
      <c r="AT191" s="38"/>
      <c r="AU191" s="38"/>
      <c r="AV191" s="38"/>
      <c r="AW191" s="38"/>
      <c r="AX191" s="38"/>
      <c r="AY191" s="38"/>
      <c r="AZ191" s="38"/>
      <c r="BA191" s="38"/>
      <c r="BB191" s="38"/>
      <c r="BC191" s="38"/>
      <c r="BD191" s="38"/>
      <c r="BE191" s="38"/>
      <c r="BF191" s="38"/>
      <c r="BG191" s="38"/>
      <c r="BH191" s="38"/>
      <c r="BI191" s="38"/>
      <c r="BJ191" s="38"/>
      <c r="BK191" s="38"/>
      <c r="BL191" s="38"/>
      <c r="BM191" s="38"/>
    </row>
    <row r="192" spans="1:65" ht="15.75" x14ac:dyDescent="0.25">
      <c r="A192" s="38"/>
      <c r="B192" s="326"/>
      <c r="C192" s="327"/>
      <c r="D192" s="328"/>
      <c r="E192" s="308"/>
      <c r="F192" s="309"/>
      <c r="G192" s="309"/>
      <c r="H192" s="309"/>
      <c r="I192" s="309"/>
      <c r="J192" s="172" t="str">
        <f>IF(AND('Mapa final'!$AB$47="Muy Baja",'Mapa final'!$AD$47="Leve"),CONCATENATE("R14C",'Mapa final'!$R$47),"")</f>
        <v/>
      </c>
      <c r="K192" s="199" t="str">
        <f>IF(AND('Mapa final'!$AB$48="Muy Baja",'Mapa final'!$AD$48="Leve"),CONCATENATE("R14C",'Mapa final'!$R$48),"")</f>
        <v/>
      </c>
      <c r="L192" s="173" t="str">
        <f>IF(AND('Mapa final'!$AB$49="Muy Baja",'Mapa final'!$AD$49="Leve"),CONCATENATE("R14C",'Mapa final'!$R$49),"")</f>
        <v/>
      </c>
      <c r="M192" s="172" t="str">
        <f>IF(AND('Mapa final'!$AB$47="Muy Baja",'Mapa final'!$AD$47="Menor"),CONCATENATE("R14C",'Mapa final'!$R$47),"")</f>
        <v/>
      </c>
      <c r="N192" s="199" t="str">
        <f>IF(AND('Mapa final'!$AB$48="Muy Baja",'Mapa final'!$AD$48="Menor"),CONCATENATE("R14C",'Mapa final'!$R$48),"")</f>
        <v/>
      </c>
      <c r="O192" s="173" t="str">
        <f>IF(AND('Mapa final'!$AB$49="Muy Baja",'Mapa final'!$AD$49="Menor"),CONCATENATE("R14C",'Mapa final'!$R$49),"")</f>
        <v/>
      </c>
      <c r="P192" s="164" t="str">
        <f>IF(AND('Mapa final'!$AB$47="Muy Baja",'Mapa final'!$AD$47="Moderado"),CONCATENATE("R14C",'Mapa final'!$R$47),"")</f>
        <v>R14C1</v>
      </c>
      <c r="Q192" s="193" t="str">
        <f>IF(AND('Mapa final'!$AB$48="Muy Baja",'Mapa final'!$AD$48="Moderado"),CONCATENATE("R14C",'Mapa final'!$R$48),"")</f>
        <v/>
      </c>
      <c r="R192" s="165" t="str">
        <f>IF(AND('Mapa final'!$AB$49="Muy Baja",'Mapa final'!$AD$49="Moderado"),CONCATENATE("R14C",'Mapa final'!$R$49),"")</f>
        <v/>
      </c>
      <c r="S192" s="83" t="str">
        <f>IF(AND('Mapa final'!$AB$47="Muy Baja",'Mapa final'!$AD$47="Mayor"),CONCATENATE("R14C",'Mapa final'!$R$47),"")</f>
        <v/>
      </c>
      <c r="T192" s="195" t="str">
        <f>IF(AND('Mapa final'!$AB$48="Muy Baja",'Mapa final'!$AD$48="Mayor"),CONCATENATE("R14C",'Mapa final'!$R$48),"")</f>
        <v/>
      </c>
      <c r="U192" s="84" t="str">
        <f>IF(AND('Mapa final'!$AB$49="Muy Baja",'Mapa final'!$AD$49="Mayor"),CONCATENATE("R14C",'Mapa final'!$R$49),"")</f>
        <v/>
      </c>
      <c r="V192" s="159" t="str">
        <f>IF(AND('Mapa final'!$AB$47="Muy Baja",'Mapa final'!$AD$47="Catastrófico"),CONCATENATE("R14C",'Mapa final'!$R$47),"")</f>
        <v/>
      </c>
      <c r="W192" s="194" t="str">
        <f>IF(AND('Mapa final'!$AB$48="Muy Baja",'Mapa final'!$AD$48="Catastrófico"),CONCATENATE("R14C",'Mapa final'!$R$48),"")</f>
        <v/>
      </c>
      <c r="X192" s="160" t="str">
        <f>IF(AND('Mapa final'!$AB$49="Muy Baja",'Mapa final'!$AD$49="Catastrófico"),CONCATENATE("R14C",'Mapa final'!$R$49),"")</f>
        <v/>
      </c>
      <c r="Y192" s="38"/>
      <c r="Z192" s="38"/>
      <c r="AA192" s="38"/>
      <c r="AB192" s="38"/>
      <c r="AC192" s="38"/>
      <c r="AD192" s="38"/>
      <c r="AE192" s="38"/>
      <c r="AF192" s="38"/>
      <c r="AG192" s="38"/>
      <c r="AH192" s="38"/>
      <c r="AI192" s="38"/>
      <c r="AJ192" s="38"/>
      <c r="AK192" s="38"/>
      <c r="AL192" s="38"/>
      <c r="AM192" s="38"/>
      <c r="AN192" s="38"/>
      <c r="AO192" s="38"/>
      <c r="AP192" s="38"/>
      <c r="AQ192" s="38"/>
      <c r="AR192" s="38"/>
      <c r="AS192" s="38"/>
      <c r="AT192" s="38"/>
      <c r="AU192" s="38"/>
      <c r="AV192" s="38"/>
      <c r="AW192" s="38"/>
      <c r="AX192" s="38"/>
      <c r="AY192" s="38"/>
      <c r="AZ192" s="38"/>
      <c r="BA192" s="38"/>
      <c r="BB192" s="38"/>
      <c r="BC192" s="38"/>
      <c r="BD192" s="38"/>
      <c r="BE192" s="38"/>
      <c r="BF192" s="38"/>
      <c r="BG192" s="38"/>
      <c r="BH192" s="38"/>
      <c r="BI192" s="38"/>
      <c r="BJ192" s="38"/>
      <c r="BK192" s="38"/>
      <c r="BL192" s="38"/>
      <c r="BM192" s="38"/>
    </row>
    <row r="193" spans="1:65" ht="15.75" x14ac:dyDescent="0.25">
      <c r="A193" s="38"/>
      <c r="B193" s="326"/>
      <c r="C193" s="327"/>
      <c r="D193" s="328"/>
      <c r="E193" s="308"/>
      <c r="F193" s="309"/>
      <c r="G193" s="309"/>
      <c r="H193" s="309"/>
      <c r="I193" s="309"/>
      <c r="J193" s="172" t="str">
        <f>IF(AND('Mapa final'!$AB$50="Muy Baja",'Mapa final'!$AD$50="Leve"),CONCATENATE("R15C",'Mapa final'!$R$50),"")</f>
        <v/>
      </c>
      <c r="K193" s="199" t="str">
        <f>IF(AND('Mapa final'!$AB$51="Muy Baja",'Mapa final'!$AD$51="Leve"),CONCATENATE("R15C",'Mapa final'!$R$51),"")</f>
        <v/>
      </c>
      <c r="L193" s="173" t="str">
        <f>IF(AND('Mapa final'!$AB$52="Muy Baja",'Mapa final'!$AD$52="Leve"),CONCATENATE("R15C",'Mapa final'!$R$52),"")</f>
        <v/>
      </c>
      <c r="M193" s="172" t="str">
        <f>IF(AND('Mapa final'!$AB$50="Muy Baja",'Mapa final'!$AD$50="Menor"),CONCATENATE("R15C",'Mapa final'!$R$50),"")</f>
        <v/>
      </c>
      <c r="N193" s="199" t="str">
        <f>IF(AND('Mapa final'!$AB$51="Muy Baja",'Mapa final'!$AD$51="Menor"),CONCATENATE("R15C",'Mapa final'!$R$51),"")</f>
        <v/>
      </c>
      <c r="O193" s="173" t="str">
        <f>IF(AND('Mapa final'!$AB$52="Muy Baja",'Mapa final'!$AD$52="Menor"),CONCATENATE("R15C",'Mapa final'!$R$52),"")</f>
        <v/>
      </c>
      <c r="P193" s="164" t="str">
        <f>IF(AND('Mapa final'!$AB$50="Muy Baja",'Mapa final'!$AD$50="Moderado"),CONCATENATE("R15C",'Mapa final'!$R$50),"")</f>
        <v/>
      </c>
      <c r="Q193" s="193" t="str">
        <f>IF(AND('Mapa final'!$AB$51="Muy Baja",'Mapa final'!$AD$51="Moderado"),CONCATENATE("R15C",'Mapa final'!$R$51),"")</f>
        <v/>
      </c>
      <c r="R193" s="165" t="str">
        <f>IF(AND('Mapa final'!$AB$52="Muy Baja",'Mapa final'!$AD$52="Moderado"),CONCATENATE("R15C",'Mapa final'!$R$52),"")</f>
        <v/>
      </c>
      <c r="S193" s="83" t="str">
        <f>IF(AND('Mapa final'!$AB$50="Muy Baja",'Mapa final'!$AD$50="Mayor"),CONCATENATE("R15C",'Mapa final'!$R$50),"")</f>
        <v/>
      </c>
      <c r="T193" s="195" t="str">
        <f>IF(AND('Mapa final'!$AB$51="Muy Baja",'Mapa final'!$AD$51="Mayor"),CONCATENATE("R15C",'Mapa final'!$R$51),"")</f>
        <v/>
      </c>
      <c r="U193" s="84" t="str">
        <f>IF(AND('Mapa final'!$AB$52="Muy Baja",'Mapa final'!$AD$52="Mayor"),CONCATENATE("R15C",'Mapa final'!$R$52),"")</f>
        <v/>
      </c>
      <c r="V193" s="159" t="str">
        <f>IF(AND('Mapa final'!$AB$50="Muy Baja",'Mapa final'!$AD$50="Catastrófico"),CONCATENATE("R15C",'Mapa final'!$R$50),"")</f>
        <v/>
      </c>
      <c r="W193" s="194" t="str">
        <f>IF(AND('Mapa final'!$AB$51="Muy Baja",'Mapa final'!$AD$51="Catastrófico"),CONCATENATE("R15C",'Mapa final'!$R$51),"")</f>
        <v/>
      </c>
      <c r="X193" s="160" t="str">
        <f>IF(AND('Mapa final'!$AB$52="Muy Baja",'Mapa final'!$AD$52="Catastrófico"),CONCATENATE("R15C",'Mapa final'!$R$52),"")</f>
        <v/>
      </c>
      <c r="Y193" s="38"/>
      <c r="Z193" s="38"/>
      <c r="AA193" s="38"/>
      <c r="AB193" s="38"/>
      <c r="AC193" s="38"/>
      <c r="AD193" s="38"/>
      <c r="AE193" s="38"/>
      <c r="AF193" s="38"/>
      <c r="AG193" s="38"/>
      <c r="AH193" s="38"/>
      <c r="AI193" s="38"/>
      <c r="AJ193" s="38"/>
      <c r="AK193" s="38"/>
      <c r="AL193" s="38"/>
      <c r="AM193" s="38"/>
      <c r="AN193" s="38"/>
      <c r="AO193" s="38"/>
      <c r="AP193" s="38"/>
      <c r="AQ193" s="38"/>
      <c r="AR193" s="38"/>
      <c r="AS193" s="38"/>
      <c r="AT193" s="38"/>
      <c r="AU193" s="38"/>
      <c r="AV193" s="38"/>
      <c r="AW193" s="38"/>
      <c r="AX193" s="38"/>
      <c r="AY193" s="38"/>
      <c r="AZ193" s="38"/>
      <c r="BA193" s="38"/>
      <c r="BB193" s="38"/>
      <c r="BC193" s="38"/>
      <c r="BD193" s="38"/>
      <c r="BE193" s="38"/>
      <c r="BF193" s="38"/>
      <c r="BG193" s="38"/>
      <c r="BH193" s="38"/>
      <c r="BI193" s="38"/>
      <c r="BJ193" s="38"/>
      <c r="BK193" s="38"/>
      <c r="BL193" s="38"/>
      <c r="BM193" s="38"/>
    </row>
    <row r="194" spans="1:65" ht="15.75" x14ac:dyDescent="0.25">
      <c r="A194" s="38"/>
      <c r="B194" s="326"/>
      <c r="C194" s="327"/>
      <c r="D194" s="328"/>
      <c r="E194" s="308"/>
      <c r="F194" s="309"/>
      <c r="G194" s="309"/>
      <c r="H194" s="309"/>
      <c r="I194" s="309"/>
      <c r="J194" s="172" t="str">
        <f>IF(AND('Mapa final'!$AB$53="Muy Baja",'Mapa final'!$AD$53="Leve"),CONCATENATE("R16C",'Mapa final'!$R$53),"")</f>
        <v/>
      </c>
      <c r="K194" s="199" t="str">
        <f>IF(AND('Mapa final'!$AB$54="Muy Baja",'Mapa final'!$AD$54="Leve"),CONCATENATE("R16C",'Mapa final'!$R$54),"")</f>
        <v/>
      </c>
      <c r="L194" s="173" t="str">
        <f>IF(AND('Mapa final'!$AB$55="Muy Baja",'Mapa final'!$AD$55="Leve"),CONCATENATE("R16C",'Mapa final'!$R$55),"")</f>
        <v/>
      </c>
      <c r="M194" s="172" t="str">
        <f>IF(AND('Mapa final'!$AB$53="Muy Baja",'Mapa final'!$AD$53="Menor"),CONCATENATE("R16C",'Mapa final'!$R$53),"")</f>
        <v/>
      </c>
      <c r="N194" s="199" t="str">
        <f>IF(AND('Mapa final'!$AB$54="Muy Baja",'Mapa final'!$AD$54="Menor"),CONCATENATE("R16C",'Mapa final'!$R$54),"")</f>
        <v/>
      </c>
      <c r="O194" s="173" t="str">
        <f>IF(AND('Mapa final'!$AB$55="Muy Baja",'Mapa final'!$AD$55="Menor"),CONCATENATE("R16C",'Mapa final'!$R$55),"")</f>
        <v/>
      </c>
      <c r="P194" s="164" t="str">
        <f>IF(AND('Mapa final'!$AB$53="Muy Baja",'Mapa final'!$AD$53="Moderado"),CONCATENATE("R16C",'Mapa final'!$R$53),"")</f>
        <v>R16C1</v>
      </c>
      <c r="Q194" s="193" t="str">
        <f>IF(AND('Mapa final'!$AB$54="Muy Baja",'Mapa final'!$AD$54="Moderado"),CONCATENATE("R16C",'Mapa final'!$R$54),"")</f>
        <v/>
      </c>
      <c r="R194" s="165" t="str">
        <f>IF(AND('Mapa final'!$AB$55="Muy Baja",'Mapa final'!$AD$55="Moderado"),CONCATENATE("R16C",'Mapa final'!$R$55),"")</f>
        <v/>
      </c>
      <c r="S194" s="83" t="str">
        <f>IF(AND('Mapa final'!$AB$53="Muy Baja",'Mapa final'!$AD$53="Mayor"),CONCATENATE("R16C",'Mapa final'!$R$53),"")</f>
        <v/>
      </c>
      <c r="T194" s="195" t="str">
        <f>IF(AND('Mapa final'!$AB$54="Muy Baja",'Mapa final'!$AD$54="Mayor"),CONCATENATE("R16C",'Mapa final'!$R$54),"")</f>
        <v/>
      </c>
      <c r="U194" s="84" t="str">
        <f>IF(AND('Mapa final'!$AB$55="Muy Baja",'Mapa final'!$AD$55="Mayor"),CONCATENATE("R16C",'Mapa final'!$R$55),"")</f>
        <v/>
      </c>
      <c r="V194" s="159" t="str">
        <f>IF(AND('Mapa final'!$AB$53="Muy Baja",'Mapa final'!$AD$53="Catastrófico"),CONCATENATE("R16C",'Mapa final'!$R$53),"")</f>
        <v/>
      </c>
      <c r="W194" s="194" t="str">
        <f>IF(AND('Mapa final'!$AB$54="Muy Baja",'Mapa final'!$AD$54="Catastrófico"),CONCATENATE("R16C",'Mapa final'!$R$54),"")</f>
        <v/>
      </c>
      <c r="X194" s="160" t="str">
        <f>IF(AND('Mapa final'!$AB$55="Muy Baja",'Mapa final'!$AD$55="Catastrófico"),CONCATENATE("R16C",'Mapa final'!$R$55),"")</f>
        <v/>
      </c>
      <c r="Y194" s="38"/>
      <c r="Z194" s="38"/>
      <c r="AA194" s="38"/>
      <c r="AB194" s="38"/>
      <c r="AC194" s="38"/>
      <c r="AD194" s="38"/>
      <c r="AE194" s="38"/>
      <c r="AF194" s="38"/>
      <c r="AG194" s="38"/>
      <c r="AH194" s="38"/>
      <c r="AI194" s="38"/>
      <c r="AJ194" s="38"/>
      <c r="AK194" s="38"/>
      <c r="AL194" s="38"/>
      <c r="AM194" s="38"/>
      <c r="AN194" s="38"/>
      <c r="AO194" s="38"/>
      <c r="AP194" s="38"/>
      <c r="AQ194" s="38"/>
      <c r="AR194" s="38"/>
      <c r="AS194" s="38"/>
      <c r="AT194" s="38"/>
      <c r="AU194" s="38"/>
      <c r="AV194" s="38"/>
      <c r="AW194" s="38"/>
      <c r="AX194" s="38"/>
      <c r="AY194" s="38"/>
      <c r="AZ194" s="38"/>
      <c r="BA194" s="38"/>
      <c r="BB194" s="38"/>
      <c r="BC194" s="38"/>
      <c r="BD194" s="38"/>
      <c r="BE194" s="38"/>
      <c r="BF194" s="38"/>
      <c r="BG194" s="38"/>
      <c r="BH194" s="38"/>
      <c r="BI194" s="38"/>
      <c r="BJ194" s="38"/>
      <c r="BK194" s="38"/>
      <c r="BL194" s="38"/>
      <c r="BM194" s="38"/>
    </row>
    <row r="195" spans="1:65" ht="15.75" x14ac:dyDescent="0.25">
      <c r="A195" s="38"/>
      <c r="B195" s="326"/>
      <c r="C195" s="327"/>
      <c r="D195" s="328"/>
      <c r="E195" s="308"/>
      <c r="F195" s="309"/>
      <c r="G195" s="309"/>
      <c r="H195" s="309"/>
      <c r="I195" s="309"/>
      <c r="J195" s="172" t="str">
        <f>IF(AND('Mapa final'!$AB$56="Muy Baja",'Mapa final'!$AD$56="Leve"),CONCATENATE("R17C",'Mapa final'!$R$56),"")</f>
        <v/>
      </c>
      <c r="K195" s="199" t="str">
        <f>IF(AND('Mapa final'!$AB$57="Muy Baja",'Mapa final'!$AD$57="Leve"),CONCATENATE("R17C",'Mapa final'!$R$57),"")</f>
        <v/>
      </c>
      <c r="L195" s="173" t="str">
        <f>IF(AND('Mapa final'!$AB$58="Muy Baja",'Mapa final'!$AD$58="Leve"),CONCATENATE("R17C",'Mapa final'!$R$58),"")</f>
        <v/>
      </c>
      <c r="M195" s="172" t="str">
        <f>IF(AND('Mapa final'!$AB$56="Muy Baja",'Mapa final'!$AD$56="Menor"),CONCATENATE("R17C",'Mapa final'!$R$56),"")</f>
        <v/>
      </c>
      <c r="N195" s="199" t="str">
        <f>IF(AND('Mapa final'!$AB$57="Muy Baja",'Mapa final'!$AD$57="Menor"),CONCATENATE("R17C",'Mapa final'!$R$57),"")</f>
        <v/>
      </c>
      <c r="O195" s="173" t="str">
        <f>IF(AND('Mapa final'!$AB$58="Muy Baja",'Mapa final'!$AD$58="Menor"),CONCATENATE("R17C",'Mapa final'!$R$58),"")</f>
        <v/>
      </c>
      <c r="P195" s="164" t="str">
        <f>IF(AND('Mapa final'!$AB$56="Muy Baja",'Mapa final'!$AD$56="Moderado"),CONCATENATE("R17C",'Mapa final'!$R$56),"")</f>
        <v/>
      </c>
      <c r="Q195" s="193" t="str">
        <f>IF(AND('Mapa final'!$AB$57="Muy Baja",'Mapa final'!$AD$57="Moderado"),CONCATENATE("R17C",'Mapa final'!$R$57),"")</f>
        <v/>
      </c>
      <c r="R195" s="165" t="str">
        <f>IF(AND('Mapa final'!$AB$58="Muy Baja",'Mapa final'!$AD$58="Moderado"),CONCATENATE("R17C",'Mapa final'!$R$58),"")</f>
        <v/>
      </c>
      <c r="S195" s="83" t="str">
        <f>IF(AND('Mapa final'!$AB$56="Muy Baja",'Mapa final'!$AD$56="Mayor"),CONCATENATE("R17C",'Mapa final'!$R$56),"")</f>
        <v/>
      </c>
      <c r="T195" s="195" t="str">
        <f>IF(AND('Mapa final'!$AB$57="Muy Baja",'Mapa final'!$AD$57="Mayor"),CONCATENATE("R17C",'Mapa final'!$R$57),"")</f>
        <v/>
      </c>
      <c r="U195" s="84" t="str">
        <f>IF(AND('Mapa final'!$AB$58="Muy Baja",'Mapa final'!$AD$58="Mayor"),CONCATENATE("R17C",'Mapa final'!$R$58),"")</f>
        <v/>
      </c>
      <c r="V195" s="159" t="str">
        <f>IF(AND('Mapa final'!$AB$56="Muy Baja",'Mapa final'!$AD$56="Catastrófico"),CONCATENATE("R17C",'Mapa final'!$R$56),"")</f>
        <v/>
      </c>
      <c r="W195" s="194" t="str">
        <f>IF(AND('Mapa final'!$AB$57="Muy Baja",'Mapa final'!$AD$57="Catastrófico"),CONCATENATE("R17C",'Mapa final'!$R$57),"")</f>
        <v/>
      </c>
      <c r="X195" s="160" t="str">
        <f>IF(AND('Mapa final'!$AB$58="Muy Baja",'Mapa final'!$AD$58="Catastrófico"),CONCATENATE("R17C",'Mapa final'!$R$58),"")</f>
        <v/>
      </c>
      <c r="Y195" s="38"/>
      <c r="Z195" s="38"/>
      <c r="AA195" s="38"/>
      <c r="AB195" s="38"/>
      <c r="AC195" s="38"/>
      <c r="AD195" s="38"/>
      <c r="AE195" s="38"/>
      <c r="AF195" s="38"/>
      <c r="AG195" s="38"/>
      <c r="AH195" s="38"/>
      <c r="AI195" s="38"/>
      <c r="AJ195" s="38"/>
      <c r="AK195" s="38"/>
      <c r="AL195" s="38"/>
      <c r="AM195" s="38"/>
      <c r="AN195" s="38"/>
      <c r="AO195" s="38"/>
      <c r="AP195" s="38"/>
      <c r="AQ195" s="38"/>
      <c r="AR195" s="38"/>
      <c r="AS195" s="38"/>
      <c r="AT195" s="38"/>
      <c r="AU195" s="38"/>
      <c r="AV195" s="38"/>
      <c r="AW195" s="38"/>
      <c r="AX195" s="38"/>
      <c r="AY195" s="38"/>
      <c r="AZ195" s="38"/>
      <c r="BA195" s="38"/>
      <c r="BB195" s="38"/>
      <c r="BC195" s="38"/>
      <c r="BD195" s="38"/>
      <c r="BE195" s="38"/>
      <c r="BF195" s="38"/>
      <c r="BG195" s="38"/>
      <c r="BH195" s="38"/>
      <c r="BI195" s="38"/>
      <c r="BJ195" s="38"/>
      <c r="BK195" s="38"/>
      <c r="BL195" s="38"/>
      <c r="BM195" s="38"/>
    </row>
    <row r="196" spans="1:65" ht="15.75" x14ac:dyDescent="0.25">
      <c r="A196" s="38"/>
      <c r="B196" s="326"/>
      <c r="C196" s="327"/>
      <c r="D196" s="328"/>
      <c r="E196" s="308"/>
      <c r="F196" s="309"/>
      <c r="G196" s="309"/>
      <c r="H196" s="309"/>
      <c r="I196" s="309"/>
      <c r="J196" s="172" t="str">
        <f>IF(AND('Mapa final'!$AB$59="Muy Baja",'Mapa final'!$AD$59="Leve"),CONCATENATE("R18C",'Mapa final'!$R$59),"")</f>
        <v/>
      </c>
      <c r="K196" s="199" t="str">
        <f>IF(AND('Mapa final'!$AB$60="Muy Baja",'Mapa final'!$AD$60="Leve"),CONCATENATE("R18C",'Mapa final'!$R$60),"")</f>
        <v/>
      </c>
      <c r="L196" s="173" t="str">
        <f>IF(AND('Mapa final'!$AB$61="Muy Baja",'Mapa final'!$AD$61="Leve"),CONCATENATE("R18C",'Mapa final'!$R$61),"")</f>
        <v/>
      </c>
      <c r="M196" s="172" t="str">
        <f>IF(AND('Mapa final'!$AB$59="Muy Baja",'Mapa final'!$AD$59="Menor"),CONCATENATE("R18C",'Mapa final'!$R$59),"")</f>
        <v/>
      </c>
      <c r="N196" s="199" t="str">
        <f>IF(AND('Mapa final'!$AB$60="Muy Baja",'Mapa final'!$AD$60="Menor"),CONCATENATE("R18C",'Mapa final'!$R$60),"")</f>
        <v/>
      </c>
      <c r="O196" s="173" t="str">
        <f>IF(AND('Mapa final'!$AB$61="Muy Baja",'Mapa final'!$AD$61="Menor"),CONCATENATE("R18C",'Mapa final'!$R$61),"")</f>
        <v/>
      </c>
      <c r="P196" s="164" t="str">
        <f>IF(AND('Mapa final'!$AB$59="Muy Baja",'Mapa final'!$AD$59="Moderado"),CONCATENATE("R18C",'Mapa final'!$R$59),"")</f>
        <v/>
      </c>
      <c r="Q196" s="193" t="str">
        <f>IF(AND('Mapa final'!$AB$60="Muy Baja",'Mapa final'!$AD$60="Moderado"),CONCATENATE("R18C",'Mapa final'!$R$60),"")</f>
        <v/>
      </c>
      <c r="R196" s="165" t="str">
        <f>IF(AND('Mapa final'!$AB$61="Muy Baja",'Mapa final'!$AD$61="Moderado"),CONCATENATE("R18C",'Mapa final'!$R$61),"")</f>
        <v/>
      </c>
      <c r="S196" s="83" t="str">
        <f>IF(AND('Mapa final'!$AB$59="Muy Baja",'Mapa final'!$AD$59="Mayor"),CONCATENATE("R18C",'Mapa final'!$R$59),"")</f>
        <v/>
      </c>
      <c r="T196" s="195" t="str">
        <f>IF(AND('Mapa final'!$AB$60="Muy Baja",'Mapa final'!$AD$60="Mayor"),CONCATENATE("R18C",'Mapa final'!$R$60),"")</f>
        <v/>
      </c>
      <c r="U196" s="84" t="str">
        <f>IF(AND('Mapa final'!$AB$61="Muy Baja",'Mapa final'!$AD$61="Mayor"),CONCATENATE("R18C",'Mapa final'!$R$61),"")</f>
        <v/>
      </c>
      <c r="V196" s="159" t="str">
        <f>IF(AND('Mapa final'!$AB$59="Muy Baja",'Mapa final'!$AD$59="Catastrófico"),CONCATENATE("R18C",'Mapa final'!$R$59),"")</f>
        <v/>
      </c>
      <c r="W196" s="194" t="str">
        <f>IF(AND('Mapa final'!$AB$60="Muy Baja",'Mapa final'!$AD$60="Catastrófico"),CONCATENATE("R18C",'Mapa final'!$R$60),"")</f>
        <v/>
      </c>
      <c r="X196" s="160" t="str">
        <f>IF(AND('Mapa final'!$AB$61="Muy Baja",'Mapa final'!$AD$61="Catastrófico"),CONCATENATE("R18C",'Mapa final'!$R$61),"")</f>
        <v/>
      </c>
      <c r="Y196" s="38"/>
      <c r="Z196" s="38"/>
      <c r="AA196" s="38"/>
      <c r="AB196" s="38"/>
      <c r="AC196" s="38"/>
      <c r="AD196" s="38"/>
      <c r="AE196" s="38"/>
      <c r="AF196" s="38"/>
      <c r="AG196" s="38"/>
      <c r="AH196" s="38"/>
      <c r="AI196" s="38"/>
      <c r="AJ196" s="38"/>
      <c r="AK196" s="38"/>
      <c r="AL196" s="38"/>
      <c r="AM196" s="38"/>
      <c r="AN196" s="38"/>
      <c r="AO196" s="38"/>
      <c r="AP196" s="38"/>
      <c r="AQ196" s="38"/>
      <c r="AR196" s="38"/>
      <c r="AS196" s="38"/>
      <c r="AT196" s="38"/>
      <c r="AU196" s="38"/>
      <c r="AV196" s="38"/>
      <c r="AW196" s="38"/>
      <c r="AX196" s="38"/>
      <c r="AY196" s="38"/>
      <c r="AZ196" s="38"/>
      <c r="BA196" s="38"/>
      <c r="BB196" s="38"/>
      <c r="BC196" s="38"/>
      <c r="BD196" s="38"/>
      <c r="BE196" s="38"/>
      <c r="BF196" s="38"/>
      <c r="BG196" s="38"/>
      <c r="BH196" s="38"/>
      <c r="BI196" s="38"/>
      <c r="BJ196" s="38"/>
      <c r="BK196" s="38"/>
      <c r="BL196" s="38"/>
      <c r="BM196" s="38"/>
    </row>
    <row r="197" spans="1:65" ht="15.75" x14ac:dyDescent="0.25">
      <c r="A197" s="38"/>
      <c r="B197" s="326"/>
      <c r="C197" s="327"/>
      <c r="D197" s="328"/>
      <c r="E197" s="308"/>
      <c r="F197" s="309"/>
      <c r="G197" s="309"/>
      <c r="H197" s="309"/>
      <c r="I197" s="309"/>
      <c r="J197" s="172" t="str">
        <f>IF(AND('Mapa final'!$AB$62="Muy Baja",'Mapa final'!$AD$62="Leve"),CONCATENATE("R19C",'Mapa final'!$R$62),"")</f>
        <v/>
      </c>
      <c r="K197" s="199" t="str">
        <f>IF(AND('Mapa final'!$AB$63="Muy Baja",'Mapa final'!$AD$63="Leve"),CONCATENATE("R19C",'Mapa final'!$R$63),"")</f>
        <v/>
      </c>
      <c r="L197" s="173" t="str">
        <f>IF(AND('Mapa final'!$AB$64="Muy Baja",'Mapa final'!$AD$64="Leve"),CONCATENATE("R19C",'Mapa final'!$R$64),"")</f>
        <v/>
      </c>
      <c r="M197" s="172" t="str">
        <f>IF(AND('Mapa final'!$AB$62="Muy Baja",'Mapa final'!$AD$62="Menor"),CONCATENATE("R19C",'Mapa final'!$R$62),"")</f>
        <v/>
      </c>
      <c r="N197" s="199" t="str">
        <f>IF(AND('Mapa final'!$AB$63="Muy Baja",'Mapa final'!$AD$63="Menor"),CONCATENATE("R19C",'Mapa final'!$R$63),"")</f>
        <v/>
      </c>
      <c r="O197" s="173" t="str">
        <f>IF(AND('Mapa final'!$AB$64="Muy Baja",'Mapa final'!$AD$64="Menor"),CONCATENATE("R19C",'Mapa final'!$R$64),"")</f>
        <v/>
      </c>
      <c r="P197" s="164" t="str">
        <f>IF(AND('Mapa final'!$AB$62="Muy Baja",'Mapa final'!$AD$62="Moderado"),CONCATENATE("R19C",'Mapa final'!$R$62),"")</f>
        <v/>
      </c>
      <c r="Q197" s="193" t="str">
        <f>IF(AND('Mapa final'!$AB$63="Muy Baja",'Mapa final'!$AD$63="Moderado"),CONCATENATE("R19C",'Mapa final'!$R$63),"")</f>
        <v/>
      </c>
      <c r="R197" s="165" t="str">
        <f>IF(AND('Mapa final'!$AB$64="Muy Baja",'Mapa final'!$AD$64="Moderado"),CONCATENATE("R19C",'Mapa final'!$R$64),"")</f>
        <v/>
      </c>
      <c r="S197" s="83" t="str">
        <f>IF(AND('Mapa final'!$AB$62="Muy Baja",'Mapa final'!$AD$62="Mayor"),CONCATENATE("R19C",'Mapa final'!$R$62),"")</f>
        <v/>
      </c>
      <c r="T197" s="195" t="str">
        <f>IF(AND('Mapa final'!$AB$63="Muy Baja",'Mapa final'!$AD$63="Mayor"),CONCATENATE("R19C",'Mapa final'!$R$63),"")</f>
        <v/>
      </c>
      <c r="U197" s="84" t="str">
        <f>IF(AND('Mapa final'!$AB$64="Muy Baja",'Mapa final'!$AD$64="Mayor"),CONCATENATE("R19C",'Mapa final'!$R$64),"")</f>
        <v/>
      </c>
      <c r="V197" s="159" t="str">
        <f>IF(AND('Mapa final'!$AB$62="Muy Baja",'Mapa final'!$AD$62="Catastrófico"),CONCATENATE("R19C",'Mapa final'!$R$62),"")</f>
        <v/>
      </c>
      <c r="W197" s="194" t="str">
        <f>IF(AND('Mapa final'!$AB$63="Muy Baja",'Mapa final'!$AD$63="Catastrófico"),CONCATENATE("R19C",'Mapa final'!$R$63),"")</f>
        <v/>
      </c>
      <c r="X197" s="160" t="str">
        <f>IF(AND('Mapa final'!$AB$64="Muy Baja",'Mapa final'!$AD$64="Catastrófico"),CONCATENATE("R19C",'Mapa final'!$R$64),"")</f>
        <v/>
      </c>
      <c r="Y197" s="38"/>
      <c r="Z197" s="38"/>
      <c r="AA197" s="38"/>
      <c r="AB197" s="38"/>
      <c r="AC197" s="38"/>
      <c r="AD197" s="38"/>
      <c r="AE197" s="38"/>
      <c r="AF197" s="38"/>
      <c r="AG197" s="38"/>
      <c r="AH197" s="38"/>
      <c r="AI197" s="38"/>
      <c r="AJ197" s="38"/>
      <c r="AK197" s="38"/>
      <c r="AL197" s="38"/>
      <c r="AM197" s="38"/>
      <c r="AN197" s="38"/>
      <c r="AO197" s="38"/>
      <c r="AP197" s="38"/>
      <c r="AQ197" s="38"/>
      <c r="AR197" s="38"/>
      <c r="AS197" s="38"/>
      <c r="AT197" s="38"/>
      <c r="AU197" s="38"/>
      <c r="AV197" s="38"/>
      <c r="AW197" s="38"/>
      <c r="AX197" s="38"/>
      <c r="AY197" s="38"/>
      <c r="AZ197" s="38"/>
      <c r="BA197" s="38"/>
      <c r="BB197" s="38"/>
      <c r="BC197" s="38"/>
      <c r="BD197" s="38"/>
      <c r="BE197" s="38"/>
      <c r="BF197" s="38"/>
      <c r="BG197" s="38"/>
      <c r="BH197" s="38"/>
      <c r="BI197" s="38"/>
      <c r="BJ197" s="38"/>
      <c r="BK197" s="38"/>
      <c r="BL197" s="38"/>
      <c r="BM197" s="38"/>
    </row>
    <row r="198" spans="1:65" ht="15.75" x14ac:dyDescent="0.25">
      <c r="A198" s="38"/>
      <c r="B198" s="326"/>
      <c r="C198" s="327"/>
      <c r="D198" s="328"/>
      <c r="E198" s="308"/>
      <c r="F198" s="309"/>
      <c r="G198" s="309"/>
      <c r="H198" s="309"/>
      <c r="I198" s="309"/>
      <c r="J198" s="172" t="str">
        <f>IF(AND('Mapa final'!$AB$65="Muy Baja",'Mapa final'!$AD$65="Leve"),CONCATENATE("R20C",'Mapa final'!$R$65),"")</f>
        <v/>
      </c>
      <c r="K198" s="199" t="str">
        <f>IF(AND('Mapa final'!$AB$66="Muy Baja",'Mapa final'!$AD$66="Leve"),CONCATENATE("R20C",'Mapa final'!$R$66),"")</f>
        <v/>
      </c>
      <c r="L198" s="173" t="str">
        <f>IF(AND('Mapa final'!$AB$67="Muy Baja",'Mapa final'!$AD$67="Leve"),CONCATENATE("R20C",'Mapa final'!$R$67),"")</f>
        <v>R20C3</v>
      </c>
      <c r="M198" s="172" t="str">
        <f>IF(AND('Mapa final'!$AB$65="Muy Baja",'Mapa final'!$AD$65="Menor"),CONCATENATE("R20C",'Mapa final'!$R$65),"")</f>
        <v/>
      </c>
      <c r="N198" s="199" t="str">
        <f>IF(AND('Mapa final'!$AB$66="Muy Baja",'Mapa final'!$AD$66="Menor"),CONCATENATE("R20C",'Mapa final'!$R$66),"")</f>
        <v/>
      </c>
      <c r="O198" s="173" t="str">
        <f>IF(AND('Mapa final'!$AB$67="Muy Baja",'Mapa final'!$AD$67="Menor"),CONCATENATE("R20C",'Mapa final'!$R$67),"")</f>
        <v/>
      </c>
      <c r="P198" s="164" t="str">
        <f>IF(AND('Mapa final'!$AB$65="Muy Baja",'Mapa final'!$AD$65="Moderado"),CONCATENATE("R20C",'Mapa final'!$R$65),"")</f>
        <v/>
      </c>
      <c r="Q198" s="193" t="str">
        <f>IF(AND('Mapa final'!$AB$66="Muy Baja",'Mapa final'!$AD$66="Moderado"),CONCATENATE("R20C",'Mapa final'!$R$66),"")</f>
        <v/>
      </c>
      <c r="R198" s="165" t="str">
        <f>IF(AND('Mapa final'!$AB$67="Muy Baja",'Mapa final'!$AD$67="Moderado"),CONCATENATE("R20C",'Mapa final'!$R$67),"")</f>
        <v/>
      </c>
      <c r="S198" s="83" t="str">
        <f>IF(AND('Mapa final'!$AB$65="Muy Baja",'Mapa final'!$AD$65="Mayor"),CONCATENATE("R20C",'Mapa final'!$R$65),"")</f>
        <v/>
      </c>
      <c r="T198" s="195" t="str">
        <f>IF(AND('Mapa final'!$AB$66="Muy Baja",'Mapa final'!$AD$66="Mayor"),CONCATENATE("R20C",'Mapa final'!$R$66),"")</f>
        <v/>
      </c>
      <c r="U198" s="84" t="str">
        <f>IF(AND('Mapa final'!$AB$67="Muy Baja",'Mapa final'!$AD$67="Mayor"),CONCATENATE("R20C",'Mapa final'!$R$67),"")</f>
        <v/>
      </c>
      <c r="V198" s="159" t="str">
        <f>IF(AND('Mapa final'!$AB$65="Muy Baja",'Mapa final'!$AD$65="Catastrófico"),CONCATENATE("R20C",'Mapa final'!$R$65),"")</f>
        <v/>
      </c>
      <c r="W198" s="194" t="str">
        <f>IF(AND('Mapa final'!$AB$66="Muy Baja",'Mapa final'!$AD$66="Catastrófico"),CONCATENATE("R20C",'Mapa final'!$R$66),"")</f>
        <v/>
      </c>
      <c r="X198" s="160" t="str">
        <f>IF(AND('Mapa final'!$AB$67="Muy Baja",'Mapa final'!$AD$67="Catastrófico"),CONCATENATE("R20C",'Mapa final'!$R$67),"")</f>
        <v/>
      </c>
      <c r="Y198" s="38"/>
      <c r="Z198" s="38"/>
      <c r="AA198" s="38"/>
      <c r="AB198" s="38"/>
      <c r="AC198" s="38"/>
      <c r="AD198" s="38"/>
      <c r="AE198" s="38"/>
      <c r="AF198" s="38"/>
      <c r="AG198" s="38"/>
      <c r="AH198" s="38"/>
      <c r="AI198" s="38"/>
      <c r="AJ198" s="38"/>
      <c r="AK198" s="38"/>
      <c r="AL198" s="38"/>
      <c r="AM198" s="38"/>
      <c r="AN198" s="38"/>
      <c r="AO198" s="38"/>
      <c r="AP198" s="38"/>
      <c r="AQ198" s="38"/>
      <c r="AR198" s="38"/>
      <c r="AS198" s="38"/>
      <c r="AT198" s="38"/>
      <c r="AU198" s="38"/>
      <c r="AV198" s="38"/>
      <c r="AW198" s="38"/>
      <c r="AX198" s="38"/>
      <c r="AY198" s="38"/>
      <c r="AZ198" s="38"/>
      <c r="BA198" s="38"/>
      <c r="BB198" s="38"/>
      <c r="BC198" s="38"/>
      <c r="BD198" s="38"/>
      <c r="BE198" s="38"/>
      <c r="BF198" s="38"/>
      <c r="BG198" s="38"/>
      <c r="BH198" s="38"/>
      <c r="BI198" s="38"/>
      <c r="BJ198" s="38"/>
      <c r="BK198" s="38"/>
      <c r="BL198" s="38"/>
      <c r="BM198" s="38"/>
    </row>
    <row r="199" spans="1:65" ht="15.75" x14ac:dyDescent="0.25">
      <c r="A199" s="38"/>
      <c r="B199" s="326"/>
      <c r="C199" s="327"/>
      <c r="D199" s="328"/>
      <c r="E199" s="308"/>
      <c r="F199" s="309"/>
      <c r="G199" s="309"/>
      <c r="H199" s="309"/>
      <c r="I199" s="309"/>
      <c r="J199" s="172" t="str">
        <f>IF(AND('Mapa final'!$AB$68="Muy Baja",'Mapa final'!$AD$68="Leve"),CONCATENATE("R21C",'Mapa final'!$R$68),"")</f>
        <v/>
      </c>
      <c r="K199" s="199" t="str">
        <f>IF(AND('Mapa final'!$AB$69="Muy Baja",'Mapa final'!$AD$69="Leve"),CONCATENATE("R21C",'Mapa final'!$R$69),"")</f>
        <v/>
      </c>
      <c r="L199" s="173" t="str">
        <f>IF(AND('Mapa final'!$AB$70="Muy Baja",'Mapa final'!$AD$70="Leve"),CONCATENATE("R21C",'Mapa final'!$R$70),"")</f>
        <v/>
      </c>
      <c r="M199" s="172" t="str">
        <f>IF(AND('Mapa final'!$AB$68="Muy Baja",'Mapa final'!$AD$68="Menor"),CONCATENATE("R21C",'Mapa final'!$R$68),"")</f>
        <v/>
      </c>
      <c r="N199" s="199" t="str">
        <f>IF(AND('Mapa final'!$AB$69="Muy Baja",'Mapa final'!$AD$69="Menor"),CONCATENATE("R21C",'Mapa final'!$R$69),"")</f>
        <v/>
      </c>
      <c r="O199" s="173" t="str">
        <f>IF(AND('Mapa final'!$AB$70="Muy Baja",'Mapa final'!$AD$70="Menor"),CONCATENATE("R21C",'Mapa final'!$R$70),"")</f>
        <v/>
      </c>
      <c r="P199" s="164" t="str">
        <f>IF(AND('Mapa final'!$AB$68="Muy Baja",'Mapa final'!$AD$68="Moderado"),CONCATENATE("R21C",'Mapa final'!$R$68),"")</f>
        <v/>
      </c>
      <c r="Q199" s="193" t="str">
        <f>IF(AND('Mapa final'!$AB$69="Muy Baja",'Mapa final'!$AD$69="Moderado"),CONCATENATE("R21C",'Mapa final'!$R$69),"")</f>
        <v/>
      </c>
      <c r="R199" s="165" t="str">
        <f>IF(AND('Mapa final'!$AB$70="Muy Baja",'Mapa final'!$AD$70="Moderado"),CONCATENATE("R21C",'Mapa final'!$R$70),"")</f>
        <v/>
      </c>
      <c r="S199" s="83" t="str">
        <f>IF(AND('Mapa final'!$AB$68="Muy Baja",'Mapa final'!$AD$68="Mayor"),CONCATENATE("R21C",'Mapa final'!$R$68),"")</f>
        <v/>
      </c>
      <c r="T199" s="195" t="str">
        <f>IF(AND('Mapa final'!$AB$69="Muy Baja",'Mapa final'!$AD$69="Mayor"),CONCATENATE("R21C",'Mapa final'!$R$69),"")</f>
        <v/>
      </c>
      <c r="U199" s="84" t="str">
        <f>IF(AND('Mapa final'!$AB$70="Muy Baja",'Mapa final'!$AD$70="Mayor"),CONCATENATE("R21C",'Mapa final'!$R$70),"")</f>
        <v/>
      </c>
      <c r="V199" s="159" t="str">
        <f>IF(AND('Mapa final'!$AB$68="Muy Baja",'Mapa final'!$AD$68="Catastrófico"),CONCATENATE("R21C",'Mapa final'!$R$68),"")</f>
        <v/>
      </c>
      <c r="W199" s="194" t="str">
        <f>IF(AND('Mapa final'!$AB$69="Muy Baja",'Mapa final'!$AD$69="Catastrófico"),CONCATENATE("R21C",'Mapa final'!$R$69),"")</f>
        <v/>
      </c>
      <c r="X199" s="160" t="str">
        <f>IF(AND('Mapa final'!$AB$70="Muy Baja",'Mapa final'!$AD$70="Catastrófico"),CONCATENATE("R21C",'Mapa final'!$R$70),"")</f>
        <v/>
      </c>
      <c r="Y199" s="38"/>
      <c r="Z199" s="38"/>
      <c r="AA199" s="38"/>
      <c r="AB199" s="38"/>
      <c r="AC199" s="38"/>
      <c r="AD199" s="38"/>
      <c r="AE199" s="38"/>
      <c r="AF199" s="38"/>
      <c r="AG199" s="38"/>
      <c r="AH199" s="38"/>
      <c r="AI199" s="38"/>
      <c r="AJ199" s="38"/>
      <c r="AK199" s="38"/>
      <c r="AL199" s="38"/>
      <c r="AM199" s="38"/>
      <c r="AN199" s="38"/>
      <c r="AO199" s="38"/>
      <c r="AP199" s="38"/>
      <c r="AQ199" s="38"/>
      <c r="AR199" s="38"/>
      <c r="AS199" s="38"/>
      <c r="AT199" s="38"/>
      <c r="AU199" s="38"/>
      <c r="AV199" s="38"/>
      <c r="AW199" s="38"/>
      <c r="AX199" s="38"/>
      <c r="AY199" s="38"/>
      <c r="AZ199" s="38"/>
      <c r="BA199" s="38"/>
      <c r="BB199" s="38"/>
      <c r="BC199" s="38"/>
      <c r="BD199" s="38"/>
      <c r="BE199" s="38"/>
      <c r="BF199" s="38"/>
      <c r="BG199" s="38"/>
      <c r="BH199" s="38"/>
      <c r="BI199" s="38"/>
      <c r="BJ199" s="38"/>
      <c r="BK199" s="38"/>
      <c r="BL199" s="38"/>
      <c r="BM199" s="38"/>
    </row>
    <row r="200" spans="1:65" ht="15.75" x14ac:dyDescent="0.25">
      <c r="A200" s="38"/>
      <c r="B200" s="326"/>
      <c r="C200" s="327"/>
      <c r="D200" s="328"/>
      <c r="E200" s="308"/>
      <c r="F200" s="309"/>
      <c r="G200" s="309"/>
      <c r="H200" s="309"/>
      <c r="I200" s="309"/>
      <c r="J200" s="172" t="str">
        <f>IF(AND('Mapa final'!$AB$71="Muy Baja",'Mapa final'!$AD$71="Leve"),CONCATENATE("R22C",'Mapa final'!$R$71),"")</f>
        <v/>
      </c>
      <c r="K200" s="199" t="str">
        <f>IF(AND('Mapa final'!$AB$72="Muy Baja",'Mapa final'!$AD$72="Leve"),CONCATENATE("R22C",'Mapa final'!$R$72),"")</f>
        <v/>
      </c>
      <c r="L200" s="173" t="str">
        <f>IF(AND('Mapa final'!$AB$73="Muy Baja",'Mapa final'!$AD$73="Leve"),CONCATENATE("R22C",'Mapa final'!$R$73),"")</f>
        <v/>
      </c>
      <c r="M200" s="172" t="str">
        <f>IF(AND('Mapa final'!$AB$71="Muy Baja",'Mapa final'!$AD$71="Menor"),CONCATENATE("R22C",'Mapa final'!$R$71),"")</f>
        <v/>
      </c>
      <c r="N200" s="199" t="str">
        <f>IF(AND('Mapa final'!$AB$72="Muy Baja",'Mapa final'!$AD$72="Menor"),CONCATENATE("R22C",'Mapa final'!$R$72),"")</f>
        <v/>
      </c>
      <c r="O200" s="173" t="str">
        <f>IF(AND('Mapa final'!$AB$73="Muy Baja",'Mapa final'!$AD$73="Menor"),CONCATENATE("R22C",'Mapa final'!$R$73),"")</f>
        <v/>
      </c>
      <c r="P200" s="164" t="str">
        <f>IF(AND('Mapa final'!$AB$71="Muy Baja",'Mapa final'!$AD$71="Moderado"),CONCATENATE("R22C",'Mapa final'!$R$71),"")</f>
        <v/>
      </c>
      <c r="Q200" s="193" t="str">
        <f>IF(AND('Mapa final'!$AB$72="Muy Baja",'Mapa final'!$AD$72="Moderado"),CONCATENATE("R22C",'Mapa final'!$R$72),"")</f>
        <v/>
      </c>
      <c r="R200" s="165" t="str">
        <f>IF(AND('Mapa final'!$AB$73="Muy Baja",'Mapa final'!$AD$73="Moderado"),CONCATENATE("R22C",'Mapa final'!$R$73),"")</f>
        <v/>
      </c>
      <c r="S200" s="83" t="str">
        <f>IF(AND('Mapa final'!$AB$71="Muy Baja",'Mapa final'!$AD$71="Mayor"),CONCATENATE("R22C",'Mapa final'!$R$71),"")</f>
        <v/>
      </c>
      <c r="T200" s="195" t="str">
        <f>IF(AND('Mapa final'!$AB$72="Muy Baja",'Mapa final'!$AD$72="Mayor"),CONCATENATE("R22C",'Mapa final'!$R$72),"")</f>
        <v/>
      </c>
      <c r="U200" s="84" t="str">
        <f>IF(AND('Mapa final'!$AB$73="Muy Baja",'Mapa final'!$AD$73="Mayor"),CONCATENATE("R22C",'Mapa final'!$R$73),"")</f>
        <v/>
      </c>
      <c r="V200" s="159" t="str">
        <f>IF(AND('Mapa final'!$AB$71="Muy Baja",'Mapa final'!$AD$71="Catastrófico"),CONCATENATE("R22C",'Mapa final'!$R$71),"")</f>
        <v/>
      </c>
      <c r="W200" s="194" t="str">
        <f>IF(AND('Mapa final'!$AB$72="Muy Baja",'Mapa final'!$AD$72="Catastrófico"),CONCATENATE("R22C",'Mapa final'!$R$72),"")</f>
        <v/>
      </c>
      <c r="X200" s="160" t="str">
        <f>IF(AND('Mapa final'!$AB$73="Muy Baja",'Mapa final'!$AD$73="Catastrófico"),CONCATENATE("R22C",'Mapa final'!$R$73),"")</f>
        <v/>
      </c>
      <c r="Y200" s="38"/>
      <c r="Z200" s="38"/>
      <c r="AA200" s="38"/>
      <c r="AB200" s="38"/>
      <c r="AC200" s="38"/>
      <c r="AD200" s="38"/>
      <c r="AE200" s="38"/>
      <c r="AF200" s="38"/>
      <c r="AG200" s="38"/>
      <c r="AH200" s="38"/>
      <c r="AI200" s="38"/>
      <c r="AJ200" s="38"/>
      <c r="AK200" s="38"/>
      <c r="AL200" s="38"/>
      <c r="AM200" s="38"/>
      <c r="AN200" s="38"/>
      <c r="AO200" s="38"/>
      <c r="AP200" s="38"/>
      <c r="AQ200" s="38"/>
      <c r="AR200" s="38"/>
      <c r="AS200" s="38"/>
      <c r="AT200" s="38"/>
      <c r="AU200" s="38"/>
      <c r="AV200" s="38"/>
      <c r="AW200" s="38"/>
      <c r="AX200" s="38"/>
      <c r="AY200" s="38"/>
      <c r="AZ200" s="38"/>
      <c r="BA200" s="38"/>
      <c r="BB200" s="38"/>
      <c r="BC200" s="38"/>
      <c r="BD200" s="38"/>
      <c r="BE200" s="38"/>
      <c r="BF200" s="38"/>
      <c r="BG200" s="38"/>
      <c r="BH200" s="38"/>
      <c r="BI200" s="38"/>
      <c r="BJ200" s="38"/>
      <c r="BK200" s="38"/>
      <c r="BL200" s="38"/>
      <c r="BM200" s="38"/>
    </row>
    <row r="201" spans="1:65" ht="15.75" x14ac:dyDescent="0.25">
      <c r="A201" s="38"/>
      <c r="B201" s="326"/>
      <c r="C201" s="327"/>
      <c r="D201" s="328"/>
      <c r="E201" s="308"/>
      <c r="F201" s="309"/>
      <c r="G201" s="309"/>
      <c r="H201" s="309"/>
      <c r="I201" s="309"/>
      <c r="J201" s="172" t="str">
        <f>IF(AND('Mapa final'!$AB$74="Muy Baja",'Mapa final'!$AD$74="Leve"),CONCATENATE("R23C",'Mapa final'!$R$74),"")</f>
        <v/>
      </c>
      <c r="K201" s="199" t="str">
        <f>IF(AND('Mapa final'!$AB$75="Muy Baja",'Mapa final'!$AD$75="Leve"),CONCATENATE("R23C",'Mapa final'!$R$75),"")</f>
        <v/>
      </c>
      <c r="L201" s="173" t="str">
        <f>IF(AND('Mapa final'!$AB$76="Muy Baja",'Mapa final'!$AD$76="Leve"),CONCATENATE("R23C",'Mapa final'!$R$76),"")</f>
        <v/>
      </c>
      <c r="M201" s="172" t="str">
        <f>IF(AND('Mapa final'!$AB$74="Muy Baja",'Mapa final'!$AD$74="Menor"),CONCATENATE("R23C",'Mapa final'!$R$74),"")</f>
        <v/>
      </c>
      <c r="N201" s="199" t="str">
        <f>IF(AND('Mapa final'!$AB$75="Muy Baja",'Mapa final'!$AD$75="Menor"),CONCATENATE("R23C",'Mapa final'!$R$75),"")</f>
        <v/>
      </c>
      <c r="O201" s="173" t="str">
        <f>IF(AND('Mapa final'!$AB$76="Muy Baja",'Mapa final'!$AD$76="Menor"),CONCATENATE("R23C",'Mapa final'!$R$76),"")</f>
        <v/>
      </c>
      <c r="P201" s="164" t="str">
        <f>IF(AND('Mapa final'!$AB$74="Muy Baja",'Mapa final'!$AD$74="Moderado"),CONCATENATE("R23C",'Mapa final'!$R$74),"")</f>
        <v/>
      </c>
      <c r="Q201" s="193" t="str">
        <f>IF(AND('Mapa final'!$AB$75="Muy Baja",'Mapa final'!$AD$75="Moderado"),CONCATENATE("R23C",'Mapa final'!$R$75),"")</f>
        <v/>
      </c>
      <c r="R201" s="165" t="str">
        <f>IF(AND('Mapa final'!$AB$76="Muy Baja",'Mapa final'!$AD$76="Moderado"),CONCATENATE("R23C",'Mapa final'!$R$76),"")</f>
        <v/>
      </c>
      <c r="S201" s="83" t="str">
        <f>IF(AND('Mapa final'!$AB$74="Muy Baja",'Mapa final'!$AD$74="Mayor"),CONCATENATE("R23C",'Mapa final'!$R$74),"")</f>
        <v/>
      </c>
      <c r="T201" s="195" t="str">
        <f>IF(AND('Mapa final'!$AB$75="Muy Baja",'Mapa final'!$AD$75="Mayor"),CONCATENATE("R23C",'Mapa final'!$R$75),"")</f>
        <v/>
      </c>
      <c r="U201" s="84" t="str">
        <f>IF(AND('Mapa final'!$AB$76="Muy Baja",'Mapa final'!$AD$76="Mayor"),CONCATENATE("R23C",'Mapa final'!$R$76),"")</f>
        <v/>
      </c>
      <c r="V201" s="159" t="str">
        <f>IF(AND('Mapa final'!$AB$74="Muy Baja",'Mapa final'!$AD$74="Catastrófico"),CONCATENATE("R23C",'Mapa final'!$R$74),"")</f>
        <v/>
      </c>
      <c r="W201" s="194" t="str">
        <f>IF(AND('Mapa final'!$AB$75="Muy Baja",'Mapa final'!$AD$75="Catastrófico"),CONCATENATE("R23C",'Mapa final'!$R$75),"")</f>
        <v/>
      </c>
      <c r="X201" s="160" t="str">
        <f>IF(AND('Mapa final'!$AB$76="Muy Baja",'Mapa final'!$AD$76="Catastrófico"),CONCATENATE("R23C",'Mapa final'!$R$76),"")</f>
        <v/>
      </c>
      <c r="Y201" s="38"/>
      <c r="Z201" s="38"/>
      <c r="AA201" s="38"/>
      <c r="AB201" s="38"/>
      <c r="AC201" s="38"/>
      <c r="AD201" s="38"/>
      <c r="AE201" s="38"/>
      <c r="AF201" s="38"/>
      <c r="AG201" s="38"/>
      <c r="AH201" s="38"/>
      <c r="AI201" s="38"/>
      <c r="AJ201" s="38"/>
      <c r="AK201" s="38"/>
      <c r="AL201" s="38"/>
      <c r="AM201" s="38"/>
      <c r="AN201" s="38"/>
      <c r="AO201" s="38"/>
      <c r="AP201" s="38"/>
      <c r="AQ201" s="38"/>
      <c r="AR201" s="38"/>
      <c r="AS201" s="38"/>
      <c r="AT201" s="38"/>
      <c r="AU201" s="38"/>
      <c r="AV201" s="38"/>
      <c r="AW201" s="38"/>
      <c r="AX201" s="38"/>
      <c r="AY201" s="38"/>
      <c r="AZ201" s="38"/>
      <c r="BA201" s="38"/>
      <c r="BB201" s="38"/>
      <c r="BC201" s="38"/>
      <c r="BD201" s="38"/>
      <c r="BE201" s="38"/>
      <c r="BF201" s="38"/>
      <c r="BG201" s="38"/>
      <c r="BH201" s="38"/>
      <c r="BI201" s="38"/>
      <c r="BJ201" s="38"/>
      <c r="BK201" s="38"/>
      <c r="BL201" s="38"/>
      <c r="BM201" s="38"/>
    </row>
    <row r="202" spans="1:65" ht="15.75" x14ac:dyDescent="0.25">
      <c r="A202" s="38"/>
      <c r="B202" s="326"/>
      <c r="C202" s="327"/>
      <c r="D202" s="328"/>
      <c r="E202" s="308"/>
      <c r="F202" s="309"/>
      <c r="G202" s="309"/>
      <c r="H202" s="309"/>
      <c r="I202" s="309"/>
      <c r="J202" s="172" t="str">
        <f>IF(AND('Mapa final'!$AB$77="Muy Baja",'Mapa final'!$AD$77="Leve"),CONCATENATE("R24C",'Mapa final'!$R$77),"")</f>
        <v/>
      </c>
      <c r="K202" s="199" t="str">
        <f>IF(AND('Mapa final'!$AB$78="Muy Baja",'Mapa final'!$AD$78="Leve"),CONCATENATE("R24C",'Mapa final'!$R$78),"")</f>
        <v/>
      </c>
      <c r="L202" s="173" t="str">
        <f>IF(AND('Mapa final'!$AB$79="Muy Baja",'Mapa final'!$AD$79="Leve"),CONCATENATE("R24C",'Mapa final'!$R$79),"")</f>
        <v/>
      </c>
      <c r="M202" s="172" t="str">
        <f>IF(AND('Mapa final'!$AB$77="Muy Baja",'Mapa final'!$AD$77="Menor"),CONCATENATE("R24C",'Mapa final'!$R$77),"")</f>
        <v/>
      </c>
      <c r="N202" s="199" t="str">
        <f>IF(AND('Mapa final'!$AB$78="Muy Baja",'Mapa final'!$AD$78="Menor"),CONCATENATE("R24C",'Mapa final'!$R$78),"")</f>
        <v/>
      </c>
      <c r="O202" s="173" t="str">
        <f>IF(AND('Mapa final'!$AB$79="Muy Baja",'Mapa final'!$AD$79="Menor"),CONCATENATE("R24C",'Mapa final'!$R$79),"")</f>
        <v/>
      </c>
      <c r="P202" s="164" t="str">
        <f>IF(AND('Mapa final'!$AB$77="Muy Baja",'Mapa final'!$AD$77="Moderado"),CONCATENATE("R24C",'Mapa final'!$R$77),"")</f>
        <v/>
      </c>
      <c r="Q202" s="193" t="str">
        <f>IF(AND('Mapa final'!$AB$78="Muy Baja",'Mapa final'!$AD$78="Moderado"),CONCATENATE("R24C",'Mapa final'!$R$78),"")</f>
        <v/>
      </c>
      <c r="R202" s="165" t="str">
        <f>IF(AND('Mapa final'!$AB$79="Muy Baja",'Mapa final'!$AD$79="Moderado"),CONCATENATE("R24C",'Mapa final'!$R$79),"")</f>
        <v/>
      </c>
      <c r="S202" s="83" t="str">
        <f>IF(AND('Mapa final'!$AB$77="Muy Baja",'Mapa final'!$AD$77="Mayor"),CONCATENATE("R24C",'Mapa final'!$R$77),"")</f>
        <v/>
      </c>
      <c r="T202" s="195" t="str">
        <f>IF(AND('Mapa final'!$AB$78="Muy Baja",'Mapa final'!$AD$78="Mayor"),CONCATENATE("R24C",'Mapa final'!$R$78),"")</f>
        <v/>
      </c>
      <c r="U202" s="84" t="str">
        <f>IF(AND('Mapa final'!$AB$79="Muy Baja",'Mapa final'!$AD$79="Mayor"),CONCATENATE("R24C",'Mapa final'!$R$79),"")</f>
        <v/>
      </c>
      <c r="V202" s="159" t="str">
        <f>IF(AND('Mapa final'!$AB$77="Muy Baja",'Mapa final'!$AD$77="Catastrófico"),CONCATENATE("R24C",'Mapa final'!$R$77),"")</f>
        <v/>
      </c>
      <c r="W202" s="194" t="str">
        <f>IF(AND('Mapa final'!$AB$78="Muy Baja",'Mapa final'!$AD$78="Catastrófico"),CONCATENATE("R24C",'Mapa final'!$R$78),"")</f>
        <v/>
      </c>
      <c r="X202" s="160" t="str">
        <f>IF(AND('Mapa final'!$AB$79="Muy Baja",'Mapa final'!$AD$79="Catastrófico"),CONCATENATE("R24C",'Mapa final'!$R$79),"")</f>
        <v/>
      </c>
      <c r="Y202" s="38"/>
      <c r="Z202" s="38"/>
      <c r="AA202" s="38"/>
      <c r="AB202" s="38"/>
      <c r="AC202" s="38"/>
      <c r="AD202" s="38"/>
      <c r="AE202" s="38"/>
      <c r="AF202" s="38"/>
      <c r="AG202" s="38"/>
      <c r="AH202" s="38"/>
      <c r="AI202" s="38"/>
      <c r="AJ202" s="38"/>
      <c r="AK202" s="38"/>
      <c r="AL202" s="38"/>
      <c r="AM202" s="38"/>
      <c r="AN202" s="38"/>
      <c r="AO202" s="38"/>
      <c r="AP202" s="38"/>
      <c r="AQ202" s="38"/>
      <c r="AR202" s="38"/>
      <c r="AS202" s="38"/>
      <c r="AT202" s="38"/>
      <c r="AU202" s="38"/>
      <c r="AV202" s="38"/>
      <c r="AW202" s="38"/>
      <c r="AX202" s="38"/>
      <c r="AY202" s="38"/>
      <c r="AZ202" s="38"/>
      <c r="BA202" s="38"/>
      <c r="BB202" s="38"/>
      <c r="BC202" s="38"/>
      <c r="BD202" s="38"/>
      <c r="BE202" s="38"/>
      <c r="BF202" s="38"/>
      <c r="BG202" s="38"/>
      <c r="BH202" s="38"/>
      <c r="BI202" s="38"/>
      <c r="BJ202" s="38"/>
      <c r="BK202" s="38"/>
      <c r="BL202" s="38"/>
      <c r="BM202" s="38"/>
    </row>
    <row r="203" spans="1:65" ht="15.75" x14ac:dyDescent="0.25">
      <c r="A203" s="38"/>
      <c r="B203" s="326"/>
      <c r="C203" s="327"/>
      <c r="D203" s="328"/>
      <c r="E203" s="308"/>
      <c r="F203" s="309"/>
      <c r="G203" s="309"/>
      <c r="H203" s="309"/>
      <c r="I203" s="309"/>
      <c r="J203" s="172" t="str">
        <f>IF(AND('Mapa final'!$AB$80="Muy Baja",'Mapa final'!$AD$80="Leve"),CONCATENATE("R25C",'Mapa final'!$R$80),"")</f>
        <v>R25C1</v>
      </c>
      <c r="K203" s="199" t="str">
        <f>IF(AND('Mapa final'!$AB$81="Muy Baja",'Mapa final'!$AD$81="Leve"),CONCATENATE("R25C",'Mapa final'!$R$81),"")</f>
        <v/>
      </c>
      <c r="L203" s="173" t="str">
        <f>IF(AND('Mapa final'!$AB$82="Muy Baja",'Mapa final'!$AD$82="Leve"),CONCATENATE("R25C",'Mapa final'!$R$82),"")</f>
        <v/>
      </c>
      <c r="M203" s="172" t="str">
        <f>IF(AND('Mapa final'!$AB$80="Muy Baja",'Mapa final'!$AD$80="Menor"),CONCATENATE("R25C",'Mapa final'!$R$80),"")</f>
        <v/>
      </c>
      <c r="N203" s="199" t="str">
        <f>IF(AND('Mapa final'!$AB$81="Muy Baja",'Mapa final'!$AD$81="Menor"),CONCATENATE("R25C",'Mapa final'!$R$81),"")</f>
        <v/>
      </c>
      <c r="O203" s="173" t="str">
        <f>IF(AND('Mapa final'!$AB$82="Muy Baja",'Mapa final'!$AD$82="Menor"),CONCATENATE("R25C",'Mapa final'!$R$82),"")</f>
        <v/>
      </c>
      <c r="P203" s="164" t="str">
        <f>IF(AND('Mapa final'!$AB$80="Muy Baja",'Mapa final'!$AD$80="Moderado"),CONCATENATE("R25C",'Mapa final'!$R$80),"")</f>
        <v/>
      </c>
      <c r="Q203" s="193" t="str">
        <f>IF(AND('Mapa final'!$AB$81="Muy Baja",'Mapa final'!$AD$81="Moderado"),CONCATENATE("R25C",'Mapa final'!$R$81),"")</f>
        <v/>
      </c>
      <c r="R203" s="165" t="str">
        <f>IF(AND('Mapa final'!$AB$82="Muy Baja",'Mapa final'!$AD$82="Moderado"),CONCATENATE("R25C",'Mapa final'!$R$82),"")</f>
        <v/>
      </c>
      <c r="S203" s="83" t="str">
        <f>IF(AND('Mapa final'!$AB$80="Muy Baja",'Mapa final'!$AD$80="Mayor"),CONCATENATE("R25C",'Mapa final'!$R$80),"")</f>
        <v/>
      </c>
      <c r="T203" s="195" t="str">
        <f>IF(AND('Mapa final'!$AB$81="Muy Baja",'Mapa final'!$AD$81="Mayor"),CONCATENATE("R25C",'Mapa final'!$R$81),"")</f>
        <v/>
      </c>
      <c r="U203" s="84" t="str">
        <f>IF(AND('Mapa final'!$AB$82="Muy Baja",'Mapa final'!$AD$82="Mayor"),CONCATENATE("R25C",'Mapa final'!$R$82),"")</f>
        <v/>
      </c>
      <c r="V203" s="159" t="str">
        <f>IF(AND('Mapa final'!$AB$80="Muy Baja",'Mapa final'!$AD$80="Catastrófico"),CONCATENATE("R25C",'Mapa final'!$R$80),"")</f>
        <v/>
      </c>
      <c r="W203" s="194" t="str">
        <f>IF(AND('Mapa final'!$AB$81="Muy Baja",'Mapa final'!$AD$81="Catastrófico"),CONCATENATE("R25C",'Mapa final'!$R$81),"")</f>
        <v/>
      </c>
      <c r="X203" s="160" t="str">
        <f>IF(AND('Mapa final'!$AB$82="Muy Baja",'Mapa final'!$AD$82="Catastrófico"),CONCATENATE("R25C",'Mapa final'!$R$82),"")</f>
        <v/>
      </c>
      <c r="Y203" s="38"/>
      <c r="Z203" s="38"/>
      <c r="AA203" s="38"/>
      <c r="AB203" s="38"/>
      <c r="AC203" s="38"/>
      <c r="AD203" s="38"/>
      <c r="AE203" s="38"/>
      <c r="AF203" s="38"/>
      <c r="AG203" s="38"/>
      <c r="AH203" s="38"/>
      <c r="AI203" s="38"/>
      <c r="AJ203" s="38"/>
      <c r="AK203" s="38"/>
      <c r="AL203" s="38"/>
      <c r="AM203" s="38"/>
      <c r="AN203" s="38"/>
      <c r="AO203" s="38"/>
      <c r="AP203" s="38"/>
      <c r="AQ203" s="38"/>
      <c r="AR203" s="38"/>
      <c r="AS203" s="38"/>
      <c r="AT203" s="38"/>
      <c r="AU203" s="38"/>
      <c r="AV203" s="38"/>
      <c r="AW203" s="38"/>
      <c r="AX203" s="38"/>
      <c r="AY203" s="38"/>
      <c r="AZ203" s="38"/>
      <c r="BA203" s="38"/>
      <c r="BB203" s="38"/>
      <c r="BC203" s="38"/>
      <c r="BD203" s="38"/>
      <c r="BE203" s="38"/>
      <c r="BF203" s="38"/>
      <c r="BG203" s="38"/>
      <c r="BH203" s="38"/>
      <c r="BI203" s="38"/>
      <c r="BJ203" s="38"/>
      <c r="BK203" s="38"/>
      <c r="BL203" s="38"/>
      <c r="BM203" s="38"/>
    </row>
    <row r="204" spans="1:65" ht="15.75" x14ac:dyDescent="0.25">
      <c r="A204" s="38"/>
      <c r="B204" s="326"/>
      <c r="C204" s="327"/>
      <c r="D204" s="328"/>
      <c r="E204" s="308"/>
      <c r="F204" s="309"/>
      <c r="G204" s="309"/>
      <c r="H204" s="309"/>
      <c r="I204" s="309"/>
      <c r="J204" s="172" t="str">
        <f>IF(AND('Mapa final'!$AB$83="Muy Baja",'Mapa final'!$AD$83="Leve"),CONCATENATE("R26C",'Mapa final'!$R$83),"")</f>
        <v/>
      </c>
      <c r="K204" s="199" t="str">
        <f>IF(AND('Mapa final'!$AB$84="Muy Baja",'Mapa final'!$AD$84="Leve"),CONCATENATE("R26C",'Mapa final'!$R$84),"")</f>
        <v/>
      </c>
      <c r="L204" s="173" t="str">
        <f>IF(AND('Mapa final'!$AB$85="Muy Baja",'Mapa final'!$AD$85="Leve"),CONCATENATE("R26C",'Mapa final'!$R$85),"")</f>
        <v/>
      </c>
      <c r="M204" s="172" t="str">
        <f>IF(AND('Mapa final'!$AB$83="Muy Baja",'Mapa final'!$AD$83="Menor"),CONCATENATE("R26C",'Mapa final'!$R$83),"")</f>
        <v/>
      </c>
      <c r="N204" s="199" t="str">
        <f>IF(AND('Mapa final'!$AB$84="Muy Baja",'Mapa final'!$AD$84="Menor"),CONCATENATE("R26C",'Mapa final'!$R$84),"")</f>
        <v/>
      </c>
      <c r="O204" s="173" t="str">
        <f>IF(AND('Mapa final'!$AB$85="Muy Baja",'Mapa final'!$AD$85="Menor"),CONCATENATE("R26C",'Mapa final'!$R$85),"")</f>
        <v/>
      </c>
      <c r="P204" s="164" t="str">
        <f>IF(AND('Mapa final'!$AB$83="Muy Baja",'Mapa final'!$AD$83="Moderado"),CONCATENATE("R26C",'Mapa final'!$R$83),"")</f>
        <v/>
      </c>
      <c r="Q204" s="193" t="str">
        <f>IF(AND('Mapa final'!$AB$84="Muy Baja",'Mapa final'!$AD$84="Moderado"),CONCATENATE("R26C",'Mapa final'!$R$84),"")</f>
        <v/>
      </c>
      <c r="R204" s="165" t="str">
        <f>IF(AND('Mapa final'!$AB$85="Muy Baja",'Mapa final'!$AD$85="Moderado"),CONCATENATE("R26C",'Mapa final'!$R$85),"")</f>
        <v/>
      </c>
      <c r="S204" s="83" t="str">
        <f>IF(AND('Mapa final'!$AB$83="Muy Baja",'Mapa final'!$AD$83="Mayor"),CONCATENATE("R26C",'Mapa final'!$R$83),"")</f>
        <v/>
      </c>
      <c r="T204" s="195" t="str">
        <f>IF(AND('Mapa final'!$AB$84="Muy Baja",'Mapa final'!$AD$84="Mayor"),CONCATENATE("R26C",'Mapa final'!$R$84),"")</f>
        <v/>
      </c>
      <c r="U204" s="84" t="str">
        <f>IF(AND('Mapa final'!$AB$85="Muy Baja",'Mapa final'!$AD$85="Mayor"),CONCATENATE("R26C",'Mapa final'!$R$85),"")</f>
        <v/>
      </c>
      <c r="V204" s="159" t="str">
        <f>IF(AND('Mapa final'!$AB$83="Muy Baja",'Mapa final'!$AD$83="Catastrófico"),CONCATENATE("R26C",'Mapa final'!$R$83),"")</f>
        <v/>
      </c>
      <c r="W204" s="194" t="str">
        <f>IF(AND('Mapa final'!$AB$84="Muy Baja",'Mapa final'!$AD$84="Catastrófico"),CONCATENATE("R26C",'Mapa final'!$R$84),"")</f>
        <v/>
      </c>
      <c r="X204" s="160" t="str">
        <f>IF(AND('Mapa final'!$AB$85="Muy Baja",'Mapa final'!$AD$85="Catastrófico"),CONCATENATE("R26C",'Mapa final'!$R$85),"")</f>
        <v/>
      </c>
      <c r="Y204" s="38"/>
      <c r="Z204" s="38"/>
      <c r="AA204" s="38"/>
      <c r="AB204" s="38"/>
      <c r="AC204" s="38"/>
      <c r="AD204" s="38"/>
      <c r="AE204" s="38"/>
      <c r="AF204" s="38"/>
      <c r="AG204" s="38"/>
      <c r="AH204" s="38"/>
      <c r="AI204" s="38"/>
      <c r="AJ204" s="38"/>
      <c r="AK204" s="38"/>
      <c r="AL204" s="38"/>
      <c r="AM204" s="38"/>
      <c r="AN204" s="38"/>
      <c r="AO204" s="38"/>
      <c r="AP204" s="38"/>
      <c r="AQ204" s="38"/>
      <c r="AR204" s="38"/>
      <c r="AS204" s="38"/>
      <c r="AT204" s="38"/>
      <c r="AU204" s="38"/>
      <c r="AV204" s="38"/>
      <c r="AW204" s="38"/>
      <c r="AX204" s="38"/>
      <c r="AY204" s="38"/>
      <c r="AZ204" s="38"/>
      <c r="BA204" s="38"/>
      <c r="BB204" s="38"/>
      <c r="BC204" s="38"/>
      <c r="BD204" s="38"/>
      <c r="BE204" s="38"/>
      <c r="BF204" s="38"/>
      <c r="BG204" s="38"/>
      <c r="BH204" s="38"/>
      <c r="BI204" s="38"/>
      <c r="BJ204" s="38"/>
      <c r="BK204" s="38"/>
      <c r="BL204" s="38"/>
      <c r="BM204" s="38"/>
    </row>
    <row r="205" spans="1:65" ht="15" customHeight="1" x14ac:dyDescent="0.25">
      <c r="A205" s="38"/>
      <c r="B205" s="326"/>
      <c r="C205" s="327"/>
      <c r="D205" s="328"/>
      <c r="E205" s="308"/>
      <c r="F205" s="309"/>
      <c r="G205" s="309"/>
      <c r="H205" s="309"/>
      <c r="I205" s="309"/>
      <c r="J205" s="172" t="str">
        <f>IF(AND('Mapa final'!$AB$86="Muy Baja",'Mapa final'!$AD$86="Leve"),CONCATENATE("R27C",'Mapa final'!$R$86),"")</f>
        <v/>
      </c>
      <c r="K205" s="199" t="str">
        <f>IF(AND('Mapa final'!$AB$87="Muy Baja",'Mapa final'!$AD$87="Leve"),CONCATENATE("R27C",'Mapa final'!$R$87),"")</f>
        <v/>
      </c>
      <c r="L205" s="173" t="str">
        <f>IF(AND('Mapa final'!$AB$88="Muy Baja",'Mapa final'!$AD$88="Leve"),CONCATENATE("R27C",'Mapa final'!$R$88),"")</f>
        <v/>
      </c>
      <c r="M205" s="172" t="str">
        <f>IF(AND('Mapa final'!$AB$86="Muy Baja",'Mapa final'!$AD$86="Menor"),CONCATENATE("R27C",'Mapa final'!$R$86),"")</f>
        <v/>
      </c>
      <c r="N205" s="199" t="str">
        <f>IF(AND('Mapa final'!$AB$87="Muy Baja",'Mapa final'!$AD$87="Menor"),CONCATENATE("R27C",'Mapa final'!$R$87),"")</f>
        <v/>
      </c>
      <c r="O205" s="173" t="str">
        <f>IF(AND('Mapa final'!$AB$88="Muy Baja",'Mapa final'!$AD$88="Menor"),CONCATENATE("R27C",'Mapa final'!$R$88),"")</f>
        <v/>
      </c>
      <c r="P205" s="164" t="str">
        <f>IF(AND('Mapa final'!$AB$86="Muy Baja",'Mapa final'!$AD$86="Moderado"),CONCATENATE("R27C",'Mapa final'!$R$86),"")</f>
        <v/>
      </c>
      <c r="Q205" s="193" t="str">
        <f>IF(AND('Mapa final'!$AB$87="Muy Baja",'Mapa final'!$AD$87="Moderado"),CONCATENATE("R27C",'Mapa final'!$R$87),"")</f>
        <v/>
      </c>
      <c r="R205" s="165" t="str">
        <f>IF(AND('Mapa final'!$AB$88="Muy Baja",'Mapa final'!$AD$88="Moderado"),CONCATENATE("R27C",'Mapa final'!$R$88),"")</f>
        <v/>
      </c>
      <c r="S205" s="83" t="str">
        <f>IF(AND('Mapa final'!$AB$86="Muy Baja",'Mapa final'!$AD$86="Mayor"),CONCATENATE("R27C",'Mapa final'!$R$86),"")</f>
        <v/>
      </c>
      <c r="T205" s="195" t="str">
        <f>IF(AND('Mapa final'!$AB$87="Muy Baja",'Mapa final'!$AD$87="Mayor"),CONCATENATE("R27C",'Mapa final'!$R$87),"")</f>
        <v/>
      </c>
      <c r="U205" s="84" t="str">
        <f>IF(AND('Mapa final'!$AB$88="Muy Baja",'Mapa final'!$AD$88="Mayor"),CONCATENATE("R27C",'Mapa final'!$R$88),"")</f>
        <v/>
      </c>
      <c r="V205" s="159" t="str">
        <f>IF(AND('Mapa final'!$AB$86="Muy Baja",'Mapa final'!$AD$86="Catastrófico"),CONCATENATE("R27C",'Mapa final'!$R$86),"")</f>
        <v/>
      </c>
      <c r="W205" s="194" t="str">
        <f>IF(AND('Mapa final'!$AB$87="Muy Baja",'Mapa final'!$AD$87="Catastrófico"),CONCATENATE("R27C",'Mapa final'!$R$87),"")</f>
        <v/>
      </c>
      <c r="X205" s="160" t="str">
        <f>IF(AND('Mapa final'!$AB$88="Muy Baja",'Mapa final'!$AD$88="Catastrófico"),CONCATENATE("R27C",'Mapa final'!$R$88),"")</f>
        <v/>
      </c>
      <c r="Y205" s="38"/>
      <c r="Z205" s="38"/>
      <c r="AA205" s="38"/>
      <c r="AB205" s="38"/>
      <c r="AC205" s="38"/>
      <c r="AD205" s="38"/>
      <c r="AE205" s="38"/>
      <c r="AF205" s="38"/>
      <c r="AG205" s="38"/>
      <c r="AH205" s="38"/>
      <c r="AI205" s="38"/>
      <c r="AJ205" s="38"/>
      <c r="AK205" s="38"/>
      <c r="AL205" s="38"/>
      <c r="AM205" s="38"/>
      <c r="AN205" s="38"/>
      <c r="AO205" s="38"/>
      <c r="AP205" s="38"/>
      <c r="AQ205" s="38"/>
      <c r="AR205" s="38"/>
      <c r="AS205" s="38"/>
      <c r="AT205" s="38"/>
      <c r="AU205" s="38"/>
      <c r="AV205" s="38"/>
      <c r="AW205" s="38"/>
      <c r="AX205" s="38"/>
      <c r="AY205" s="38"/>
      <c r="AZ205" s="38"/>
      <c r="BA205" s="38"/>
      <c r="BB205" s="38"/>
      <c r="BC205" s="38"/>
      <c r="BD205" s="38"/>
      <c r="BE205" s="38"/>
      <c r="BF205" s="38"/>
      <c r="BG205" s="38"/>
      <c r="BH205" s="38"/>
      <c r="BI205" s="38"/>
      <c r="BJ205" s="38"/>
      <c r="BK205" s="38"/>
      <c r="BL205" s="38"/>
      <c r="BM205" s="38"/>
    </row>
    <row r="206" spans="1:65" ht="15" customHeight="1" x14ac:dyDescent="0.25">
      <c r="A206" s="38"/>
      <c r="B206" s="326"/>
      <c r="C206" s="327"/>
      <c r="D206" s="328"/>
      <c r="E206" s="310"/>
      <c r="F206" s="309"/>
      <c r="G206" s="309"/>
      <c r="H206" s="309"/>
      <c r="I206" s="309"/>
      <c r="J206" s="172" t="str">
        <f>IF(AND('Mapa final'!$AB$89="Muy Baja",'Mapa final'!$AD$89="Leve"),CONCATENATE("R28C",'Mapa final'!$R$89),"")</f>
        <v>R28C1</v>
      </c>
      <c r="K206" s="199" t="str">
        <f>IF(AND('Mapa final'!$AB$90="Muy Baja",'Mapa final'!$AD$90="Leve"),CONCATENATE("R28C",'Mapa final'!$R$90),"")</f>
        <v/>
      </c>
      <c r="L206" s="173" t="str">
        <f>IF(AND('Mapa final'!$AB$91="Muy Baja",'Mapa final'!$AD$91="Leve"),CONCATENATE("R28C",'Mapa final'!$R$91),"")</f>
        <v/>
      </c>
      <c r="M206" s="172" t="str">
        <f>IF(AND('Mapa final'!$AB$89="Muy Baja",'Mapa final'!$AD$89="Menor"),CONCATENATE("R28C",'Mapa final'!$R$89),"")</f>
        <v/>
      </c>
      <c r="N206" s="199" t="str">
        <f>IF(AND('Mapa final'!$AB$90="Muy Baja",'Mapa final'!$AD$90="Menor"),CONCATENATE("R28C",'Mapa final'!$R$90),"")</f>
        <v/>
      </c>
      <c r="O206" s="173" t="str">
        <f>IF(AND('Mapa final'!$AB$91="Muy Baja",'Mapa final'!$AD$91="Menor"),CONCATENATE("R28C",'Mapa final'!$R$91),"")</f>
        <v/>
      </c>
      <c r="P206" s="164" t="str">
        <f>IF(AND('Mapa final'!$AB$89="Muy Baja",'Mapa final'!$AD$89="Moderado"),CONCATENATE("R28C",'Mapa final'!$R$89),"")</f>
        <v/>
      </c>
      <c r="Q206" s="193" t="str">
        <f>IF(AND('Mapa final'!$AB$90="Muy Baja",'Mapa final'!$AD$90="Moderado"),CONCATENATE("R28C",'Mapa final'!$R$90),"")</f>
        <v/>
      </c>
      <c r="R206" s="165" t="str">
        <f>IF(AND('Mapa final'!$AB$91="Muy Baja",'Mapa final'!$AD$91="Moderado"),CONCATENATE("R28C",'Mapa final'!$R$91),"")</f>
        <v/>
      </c>
      <c r="S206" s="83" t="str">
        <f>IF(AND('Mapa final'!$AB$89="Muy Baja",'Mapa final'!$AD$89="Mayor"),CONCATENATE("R28C",'Mapa final'!$R$89),"")</f>
        <v/>
      </c>
      <c r="T206" s="195" t="str">
        <f>IF(AND('Mapa final'!$AB$90="Muy Baja",'Mapa final'!$AD$90="Mayor"),CONCATENATE("R28C",'Mapa final'!$R$90),"")</f>
        <v/>
      </c>
      <c r="U206" s="84" t="str">
        <f>IF(AND('Mapa final'!$AB$91="Muy Baja",'Mapa final'!$AD$91="Mayor"),CONCATENATE("R28C",'Mapa final'!$R$91),"")</f>
        <v/>
      </c>
      <c r="V206" s="159" t="str">
        <f>IF(AND('Mapa final'!$AB$89="Muy Baja",'Mapa final'!$AD$89="Catastrófico"),CONCATENATE("R28C",'Mapa final'!$R$89),"")</f>
        <v/>
      </c>
      <c r="W206" s="194" t="str">
        <f>IF(AND('Mapa final'!$AB$90="Muy Baja",'Mapa final'!$AD$90="Catastrófico"),CONCATENATE("R28C",'Mapa final'!$R$90),"")</f>
        <v/>
      </c>
      <c r="X206" s="160" t="str">
        <f>IF(AND('Mapa final'!$AB$91="Muy Baja",'Mapa final'!$AD$91="Catastrófico"),CONCATENATE("R28C",'Mapa final'!$R$91),"")</f>
        <v/>
      </c>
      <c r="Y206" s="38"/>
      <c r="Z206" s="38"/>
      <c r="AA206" s="38"/>
      <c r="AB206" s="38"/>
      <c r="AC206" s="38"/>
      <c r="AD206" s="38"/>
      <c r="AE206" s="38"/>
      <c r="AF206" s="38"/>
      <c r="AG206" s="38"/>
      <c r="AH206" s="38"/>
      <c r="AI206" s="38"/>
      <c r="AJ206" s="38"/>
      <c r="AK206" s="38"/>
      <c r="AL206" s="38"/>
      <c r="AM206" s="38"/>
      <c r="AN206" s="38"/>
      <c r="AO206" s="38"/>
      <c r="AP206" s="38"/>
      <c r="AQ206" s="38"/>
      <c r="AR206" s="38"/>
      <c r="AS206" s="38"/>
      <c r="AT206" s="38"/>
      <c r="AU206" s="38"/>
      <c r="AV206" s="38"/>
      <c r="AW206" s="38"/>
      <c r="AX206" s="38"/>
      <c r="AY206" s="38"/>
      <c r="AZ206" s="38"/>
      <c r="BA206" s="38"/>
      <c r="BB206" s="38"/>
      <c r="BC206" s="38"/>
      <c r="BD206" s="38"/>
      <c r="BE206" s="38"/>
      <c r="BF206" s="38"/>
      <c r="BG206" s="38"/>
      <c r="BH206" s="38"/>
      <c r="BI206" s="38"/>
      <c r="BJ206" s="38"/>
      <c r="BK206" s="38"/>
      <c r="BL206" s="38"/>
      <c r="BM206" s="38"/>
    </row>
    <row r="207" spans="1:65" ht="15" customHeight="1" x14ac:dyDescent="0.25">
      <c r="A207" s="38"/>
      <c r="B207" s="326"/>
      <c r="C207" s="327"/>
      <c r="D207" s="328"/>
      <c r="E207" s="310"/>
      <c r="F207" s="309"/>
      <c r="G207" s="309"/>
      <c r="H207" s="309"/>
      <c r="I207" s="309"/>
      <c r="J207" s="172" t="str">
        <f>IF(AND('Mapa final'!$AB$92="Muy Baja",'Mapa final'!$AD$92="Leve"),CONCATENATE("R29C",'Mapa final'!$R$92),"")</f>
        <v>R29C1</v>
      </c>
      <c r="K207" s="199" t="str">
        <f>IF(AND('Mapa final'!$AB$93="Muy Baja",'Mapa final'!$AD$93="Leve"),CONCATENATE("R29C",'Mapa final'!$R$93),"")</f>
        <v/>
      </c>
      <c r="L207" s="173" t="str">
        <f>IF(AND('Mapa final'!$AB$94="Muy Baja",'Mapa final'!$AD$94="Leve"),CONCATENATE("R29C",'Mapa final'!$R$94),"")</f>
        <v/>
      </c>
      <c r="M207" s="172" t="str">
        <f>IF(AND('Mapa final'!$AB$92="Muy Baja",'Mapa final'!$AD$92="Menor"),CONCATENATE("R29C",'Mapa final'!$R$92),"")</f>
        <v/>
      </c>
      <c r="N207" s="199" t="str">
        <f>IF(AND('Mapa final'!$AB$93="Muy Baja",'Mapa final'!$AD$93="Menor"),CONCATENATE("R29C",'Mapa final'!$R$93),"")</f>
        <v/>
      </c>
      <c r="O207" s="173" t="str">
        <f>IF(AND('Mapa final'!$AB$94="Muy Baja",'Mapa final'!$AD$94="Menor"),CONCATENATE("R29C",'Mapa final'!$R$94),"")</f>
        <v/>
      </c>
      <c r="P207" s="164" t="str">
        <f>IF(AND('Mapa final'!$AB$92="Muy Baja",'Mapa final'!$AD$92="Moderado"),CONCATENATE("R29C",'Mapa final'!$R$92),"")</f>
        <v/>
      </c>
      <c r="Q207" s="193" t="str">
        <f>IF(AND('Mapa final'!$AB$93="Muy Baja",'Mapa final'!$AD$93="Moderado"),CONCATENATE("R29C",'Mapa final'!$R$93),"")</f>
        <v/>
      </c>
      <c r="R207" s="165" t="str">
        <f>IF(AND('Mapa final'!$AB$94="Muy Baja",'Mapa final'!$AD$94="Moderado"),CONCATENATE("R29C",'Mapa final'!$R$94),"")</f>
        <v/>
      </c>
      <c r="S207" s="83" t="str">
        <f>IF(AND('Mapa final'!$AB$92="Muy Baja",'Mapa final'!$AD$92="Mayor"),CONCATENATE("R29C",'Mapa final'!$R$92),"")</f>
        <v/>
      </c>
      <c r="T207" s="195" t="str">
        <f>IF(AND('Mapa final'!$AB$93="Muy Baja",'Mapa final'!$AD$93="Mayor"),CONCATENATE("R29C",'Mapa final'!$R$93),"")</f>
        <v/>
      </c>
      <c r="U207" s="84" t="str">
        <f>IF(AND('Mapa final'!$AB$94="Muy Baja",'Mapa final'!$AD$94="Mayor"),CONCATENATE("R29C",'Mapa final'!$R$94),"")</f>
        <v/>
      </c>
      <c r="V207" s="159" t="str">
        <f>IF(AND('Mapa final'!$AB$92="Muy Baja",'Mapa final'!$AD$92="Catastrófico"),CONCATENATE("R29C",'Mapa final'!$R$92),"")</f>
        <v/>
      </c>
      <c r="W207" s="194" t="str">
        <f>IF(AND('Mapa final'!$AB$93="Muy Baja",'Mapa final'!$AD$93="Catastrófico"),CONCATENATE("R29C",'Mapa final'!$R$93),"")</f>
        <v/>
      </c>
      <c r="X207" s="160" t="str">
        <f>IF(AND('Mapa final'!$AB$94="Muy Baja",'Mapa final'!$AD$94="Catastrófico"),CONCATENATE("R29C",'Mapa final'!$R$94),"")</f>
        <v/>
      </c>
      <c r="Y207" s="38"/>
      <c r="Z207" s="38"/>
      <c r="AA207" s="38"/>
      <c r="AB207" s="38"/>
      <c r="AC207" s="38"/>
      <c r="AD207" s="38"/>
      <c r="AE207" s="38"/>
      <c r="AF207" s="38"/>
      <c r="AG207" s="38"/>
      <c r="AH207" s="38"/>
      <c r="AI207" s="38"/>
      <c r="AJ207" s="38"/>
      <c r="AK207" s="38"/>
      <c r="AL207" s="38"/>
      <c r="AM207" s="38"/>
      <c r="AN207" s="38"/>
      <c r="AO207" s="38"/>
      <c r="AP207" s="38"/>
      <c r="AQ207" s="38"/>
      <c r="AR207" s="38"/>
      <c r="AS207" s="38"/>
      <c r="AT207" s="38"/>
      <c r="AU207" s="38"/>
      <c r="AV207" s="38"/>
      <c r="AW207" s="38"/>
      <c r="AX207" s="38"/>
      <c r="AY207" s="38"/>
      <c r="AZ207" s="38"/>
      <c r="BA207" s="38"/>
      <c r="BB207" s="38"/>
      <c r="BC207" s="38"/>
      <c r="BD207" s="38"/>
      <c r="BE207" s="38"/>
      <c r="BF207" s="38"/>
      <c r="BG207" s="38"/>
      <c r="BH207" s="38"/>
      <c r="BI207" s="38"/>
      <c r="BJ207" s="38"/>
      <c r="BK207" s="38"/>
      <c r="BL207" s="38"/>
      <c r="BM207" s="38"/>
    </row>
    <row r="208" spans="1:65" ht="15" customHeight="1" x14ac:dyDescent="0.25">
      <c r="A208" s="38"/>
      <c r="B208" s="326"/>
      <c r="C208" s="327"/>
      <c r="D208" s="328"/>
      <c r="E208" s="310"/>
      <c r="F208" s="309"/>
      <c r="G208" s="309"/>
      <c r="H208" s="309"/>
      <c r="I208" s="309"/>
      <c r="J208" s="172" t="str">
        <f>IF(AND('Mapa final'!$AB$95="Muy Baja",'Mapa final'!$AD$95="Leve"),CONCATENATE("R30C",'Mapa final'!$R$95),"")</f>
        <v/>
      </c>
      <c r="K208" s="199" t="str">
        <f>IF(AND('Mapa final'!$AB$96="Muy Baja",'Mapa final'!$AD$96="Leve"),CONCATENATE("R30C",'Mapa final'!$R$96),"")</f>
        <v/>
      </c>
      <c r="L208" s="173" t="str">
        <f>IF(AND('Mapa final'!$AB$97="Muy Baja",'Mapa final'!$AD$97="Leve"),CONCATENATE("R30C",'Mapa final'!$R$97),"")</f>
        <v/>
      </c>
      <c r="M208" s="172" t="str">
        <f>IF(AND('Mapa final'!$AB$95="Muy Baja",'Mapa final'!$AD$95="Menor"),CONCATENATE("R30C",'Mapa final'!$R$95),"")</f>
        <v/>
      </c>
      <c r="N208" s="199" t="str">
        <f>IF(AND('Mapa final'!$AB$96="Muy Baja",'Mapa final'!$AD$96="Menor"),CONCATENATE("R30C",'Mapa final'!$R$96),"")</f>
        <v/>
      </c>
      <c r="O208" s="173" t="str">
        <f>IF(AND('Mapa final'!$AB$97="Muy Baja",'Mapa final'!$AD$97="Menor"),CONCATENATE("R30C",'Mapa final'!$R$97),"")</f>
        <v/>
      </c>
      <c r="P208" s="164" t="str">
        <f>IF(AND('Mapa final'!$AB$95="Muy Baja",'Mapa final'!$AD$95="Moderado"),CONCATENATE("R30C",'Mapa final'!$R$95),"")</f>
        <v/>
      </c>
      <c r="Q208" s="193" t="str">
        <f>IF(AND('Mapa final'!$AB$96="Muy Baja",'Mapa final'!$AD$96="Moderado"),CONCATENATE("R30C",'Mapa final'!$R$96),"")</f>
        <v/>
      </c>
      <c r="R208" s="165" t="str">
        <f>IF(AND('Mapa final'!$AB$97="Muy Baja",'Mapa final'!$AD$97="Moderado"),CONCATENATE("R30C",'Mapa final'!$R$97),"")</f>
        <v/>
      </c>
      <c r="S208" s="83" t="str">
        <f>IF(AND('Mapa final'!$AB$95="Muy Baja",'Mapa final'!$AD$95="Mayor"),CONCATENATE("R30C",'Mapa final'!$R$95),"")</f>
        <v/>
      </c>
      <c r="T208" s="195" t="str">
        <f>IF(AND('Mapa final'!$AB$96="Muy Baja",'Mapa final'!$AD$96="Mayor"),CONCATENATE("R30C",'Mapa final'!$R$96),"")</f>
        <v/>
      </c>
      <c r="U208" s="84" t="str">
        <f>IF(AND('Mapa final'!$AB$97="Muy Baja",'Mapa final'!$AD$97="Mayor"),CONCATENATE("R30C",'Mapa final'!$R$97),"")</f>
        <v/>
      </c>
      <c r="V208" s="159" t="str">
        <f>IF(AND('Mapa final'!$AB$95="Muy Baja",'Mapa final'!$AD$95="Catastrófico"),CONCATENATE("R30C",'Mapa final'!$R$95),"")</f>
        <v/>
      </c>
      <c r="W208" s="194" t="str">
        <f>IF(AND('Mapa final'!$AB$96="Muy Baja",'Mapa final'!$AD$96="Catastrófico"),CONCATENATE("R30C",'Mapa final'!$R$96),"")</f>
        <v/>
      </c>
      <c r="X208" s="160" t="str">
        <f>IF(AND('Mapa final'!$AB$97="Muy Baja",'Mapa final'!$AD$97="Catastrófico"),CONCATENATE("R30C",'Mapa final'!$R$97),"")</f>
        <v/>
      </c>
      <c r="Y208" s="38"/>
      <c r="Z208" s="38"/>
      <c r="AA208" s="38"/>
      <c r="AB208" s="38"/>
      <c r="AC208" s="38"/>
      <c r="AD208" s="38"/>
      <c r="AE208" s="38"/>
      <c r="AF208" s="38"/>
      <c r="AG208" s="38"/>
      <c r="AH208" s="38"/>
      <c r="AI208" s="38"/>
      <c r="AJ208" s="38"/>
      <c r="AK208" s="38"/>
      <c r="AL208" s="38"/>
      <c r="AM208" s="38"/>
      <c r="AN208" s="38"/>
      <c r="AO208" s="38"/>
      <c r="AP208" s="38"/>
      <c r="AQ208" s="38"/>
      <c r="AR208" s="38"/>
      <c r="AS208" s="38"/>
      <c r="AT208" s="38"/>
      <c r="AU208" s="38"/>
      <c r="AV208" s="38"/>
      <c r="AW208" s="38"/>
      <c r="AX208" s="38"/>
      <c r="AY208" s="38"/>
      <c r="AZ208" s="38"/>
      <c r="BA208" s="38"/>
      <c r="BB208" s="38"/>
      <c r="BC208" s="38"/>
      <c r="BD208" s="38"/>
      <c r="BE208" s="38"/>
      <c r="BF208" s="38"/>
      <c r="BG208" s="38"/>
      <c r="BH208" s="38"/>
      <c r="BI208" s="38"/>
      <c r="BJ208" s="38"/>
      <c r="BK208" s="38"/>
      <c r="BL208" s="38"/>
      <c r="BM208" s="38"/>
    </row>
    <row r="209" spans="1:65" ht="15" customHeight="1" x14ac:dyDescent="0.25">
      <c r="A209" s="38"/>
      <c r="B209" s="326"/>
      <c r="C209" s="327"/>
      <c r="D209" s="328"/>
      <c r="E209" s="310"/>
      <c r="F209" s="309"/>
      <c r="G209" s="309"/>
      <c r="H209" s="309"/>
      <c r="I209" s="309"/>
      <c r="J209" s="172" t="str">
        <f>IF(AND('Mapa final'!$AB$98="Muy Baja",'Mapa final'!$AD$98="Leve"),CONCATENATE("R31C",'Mapa final'!$R$98),"")</f>
        <v/>
      </c>
      <c r="K209" s="199" t="str">
        <f>IF(AND('Mapa final'!$AB$99="Muy Baja",'Mapa final'!$AD$99="Leve"),CONCATENATE("R31C",'Mapa final'!$R$99),"")</f>
        <v/>
      </c>
      <c r="L209" s="173" t="str">
        <f>IF(AND('Mapa final'!$AB$100="Muy Baja",'Mapa final'!$AD$100="Leve"),CONCATENATE("R31C",'Mapa final'!$R$100),"")</f>
        <v/>
      </c>
      <c r="M209" s="172" t="str">
        <f>IF(AND('Mapa final'!$AB$98="Muy Baja",'Mapa final'!$AD$98="Menor"),CONCATENATE("R31C",'Mapa final'!$R$98),"")</f>
        <v/>
      </c>
      <c r="N209" s="199" t="str">
        <f>IF(AND('Mapa final'!$AB$99="Muy Baja",'Mapa final'!$AD$99="Menor"),CONCATENATE("R31C",'Mapa final'!$R$99),"")</f>
        <v/>
      </c>
      <c r="O209" s="173" t="str">
        <f>IF(AND('Mapa final'!$AB$100="Muy Baja",'Mapa final'!$AD$100="Menor"),CONCATENATE("R31C",'Mapa final'!$R$100),"")</f>
        <v/>
      </c>
      <c r="P209" s="164" t="str">
        <f>IF(AND('Mapa final'!$AB$98="Muy Baja",'Mapa final'!$AD$98="Moderado"),CONCATENATE("R31C",'Mapa final'!$R$98),"")</f>
        <v/>
      </c>
      <c r="Q209" s="193" t="str">
        <f>IF(AND('Mapa final'!$AB$99="Muy Baja",'Mapa final'!$AD$99="Moderado"),CONCATENATE("R31C",'Mapa final'!$R$99),"")</f>
        <v/>
      </c>
      <c r="R209" s="165" t="str">
        <f>IF(AND('Mapa final'!$AB$100="Muy Baja",'Mapa final'!$AD$100="Moderado"),CONCATENATE("R31C",'Mapa final'!$R$100),"")</f>
        <v/>
      </c>
      <c r="S209" s="83" t="str">
        <f>IF(AND('Mapa final'!$AB$98="Muy Baja",'Mapa final'!$AD$98="Mayor"),CONCATENATE("R31C",'Mapa final'!$R$98),"")</f>
        <v/>
      </c>
      <c r="T209" s="195" t="str">
        <f>IF(AND('Mapa final'!$AB$99="Muy Baja",'Mapa final'!$AD$99="Mayor"),CONCATENATE("R31C",'Mapa final'!$R$99),"")</f>
        <v/>
      </c>
      <c r="U209" s="84" t="str">
        <f>IF(AND('Mapa final'!$AB$100="Muy Baja",'Mapa final'!$AD$100="Mayor"),CONCATENATE("R31C",'Mapa final'!$R$100),"")</f>
        <v/>
      </c>
      <c r="V209" s="159" t="str">
        <f>IF(AND('Mapa final'!$AB$98="Muy Baja",'Mapa final'!$AD$98="Catastrófico"),CONCATENATE("R31C",'Mapa final'!$R$98),"")</f>
        <v/>
      </c>
      <c r="W209" s="194" t="str">
        <f>IF(AND('Mapa final'!$AB$99="Muy Baja",'Mapa final'!$AD$99="Catastrófico"),CONCATENATE("R31C",'Mapa final'!$R$99),"")</f>
        <v/>
      </c>
      <c r="X209" s="160" t="str">
        <f>IF(AND('Mapa final'!$AB$100="Muy Baja",'Mapa final'!$AD$100="Catastrófico"),CONCATENATE("R31C",'Mapa final'!$R$100),"")</f>
        <v/>
      </c>
      <c r="Y209" s="38"/>
      <c r="Z209" s="38"/>
      <c r="AA209" s="38"/>
      <c r="AB209" s="38"/>
      <c r="AC209" s="38"/>
      <c r="AD209" s="38"/>
      <c r="AE209" s="38"/>
      <c r="AF209" s="38"/>
      <c r="AG209" s="38"/>
      <c r="AH209" s="38"/>
      <c r="AI209" s="38"/>
      <c r="AJ209" s="38"/>
      <c r="AK209" s="38"/>
      <c r="AL209" s="38"/>
      <c r="AM209" s="38"/>
      <c r="AN209" s="38"/>
      <c r="AO209" s="38"/>
      <c r="AP209" s="38"/>
      <c r="AQ209" s="38"/>
      <c r="AR209" s="38"/>
      <c r="AS209" s="38"/>
      <c r="AT209" s="38"/>
      <c r="AU209" s="38"/>
      <c r="AV209" s="38"/>
      <c r="AW209" s="38"/>
      <c r="AX209" s="38"/>
      <c r="AY209" s="38"/>
      <c r="AZ209" s="38"/>
      <c r="BA209" s="38"/>
      <c r="BB209" s="38"/>
      <c r="BC209" s="38"/>
      <c r="BD209" s="38"/>
      <c r="BE209" s="38"/>
      <c r="BF209" s="38"/>
      <c r="BG209" s="38"/>
      <c r="BH209" s="38"/>
      <c r="BI209" s="38"/>
      <c r="BJ209" s="38"/>
      <c r="BK209" s="38"/>
      <c r="BL209" s="38"/>
      <c r="BM209" s="38"/>
    </row>
    <row r="210" spans="1:65" ht="15" customHeight="1" x14ac:dyDescent="0.25">
      <c r="A210" s="38"/>
      <c r="B210" s="326"/>
      <c r="C210" s="327"/>
      <c r="D210" s="328"/>
      <c r="E210" s="310"/>
      <c r="F210" s="309"/>
      <c r="G210" s="309"/>
      <c r="H210" s="309"/>
      <c r="I210" s="309"/>
      <c r="J210" s="172" t="str">
        <f>IF(AND('Mapa final'!$AB$101="Muy Baja",'Mapa final'!$AD$101="Leve"),CONCATENATE("R32C",'Mapa final'!$R$101),"")</f>
        <v/>
      </c>
      <c r="K210" s="199" t="str">
        <f>IF(AND('Mapa final'!$AB$102="Muy Baja",'Mapa final'!$AD$102="Leve"),CONCATENATE("R32C",'Mapa final'!$R$102),"")</f>
        <v>R32C2</v>
      </c>
      <c r="L210" s="173" t="str">
        <f>IF(AND('Mapa final'!$AB$103="Muy Baja",'Mapa final'!$AD$103="Leve"),CONCATENATE("R32C",'Mapa final'!$R$103),"")</f>
        <v>R32C3</v>
      </c>
      <c r="M210" s="172" t="str">
        <f>IF(AND('Mapa final'!$AB$101="Muy Baja",'Mapa final'!$AD$101="Menor"),CONCATENATE("R32C",'Mapa final'!$R$101),"")</f>
        <v/>
      </c>
      <c r="N210" s="199" t="str">
        <f>IF(AND('Mapa final'!$AB$102="Muy Baja",'Mapa final'!$AD$102="Menor"),CONCATENATE("R32C",'Mapa final'!$R$102),"")</f>
        <v/>
      </c>
      <c r="O210" s="173" t="str">
        <f>IF(AND('Mapa final'!$AB$103="Muy Baja",'Mapa final'!$AD$103="Menor"),CONCATENATE("R32C",'Mapa final'!$R$103),"")</f>
        <v/>
      </c>
      <c r="P210" s="164" t="str">
        <f>IF(AND('Mapa final'!$AB$101="Muy Baja",'Mapa final'!$AD$101="Moderado"),CONCATENATE("R32C",'Mapa final'!$R$101),"")</f>
        <v/>
      </c>
      <c r="Q210" s="193" t="str">
        <f>IF(AND('Mapa final'!$AB$102="Muy Baja",'Mapa final'!$AD$102="Moderado"),CONCATENATE("R32C",'Mapa final'!$R$102),"")</f>
        <v/>
      </c>
      <c r="R210" s="165" t="str">
        <f>IF(AND('Mapa final'!$AB$103="Muy Baja",'Mapa final'!$AD$103="Moderado"),CONCATENATE("R32C",'Mapa final'!$R$103),"")</f>
        <v/>
      </c>
      <c r="S210" s="83" t="str">
        <f>IF(AND('Mapa final'!$AB$101="Muy Baja",'Mapa final'!$AD$101="Mayor"),CONCATENATE("R32C",'Mapa final'!$R$101),"")</f>
        <v/>
      </c>
      <c r="T210" s="195" t="str">
        <f>IF(AND('Mapa final'!$AB$102="Muy Baja",'Mapa final'!$AD$102="Mayor"),CONCATENATE("R32C",'Mapa final'!$R$102),"")</f>
        <v/>
      </c>
      <c r="U210" s="84" t="str">
        <f>IF(AND('Mapa final'!$AB$103="Muy Baja",'Mapa final'!$AD$103="Mayor"),CONCATENATE("R32C",'Mapa final'!$R$103),"")</f>
        <v/>
      </c>
      <c r="V210" s="159" t="str">
        <f>IF(AND('Mapa final'!$AB$101="Muy Baja",'Mapa final'!$AD$101="Catastrófico"),CONCATENATE("R32C",'Mapa final'!$R$101),"")</f>
        <v/>
      </c>
      <c r="W210" s="194" t="str">
        <f>IF(AND('Mapa final'!$AB$102="Muy Baja",'Mapa final'!$AD$102="Catastrófico"),CONCATENATE("R32C",'Mapa final'!$R$102),"")</f>
        <v/>
      </c>
      <c r="X210" s="160" t="str">
        <f>IF(AND('Mapa final'!$AB$103="Muy Baja",'Mapa final'!$AD$103="Catastrófico"),CONCATENATE("R32C",'Mapa final'!$R$103),"")</f>
        <v/>
      </c>
      <c r="Y210" s="38"/>
      <c r="Z210" s="38"/>
      <c r="AA210" s="38"/>
      <c r="AB210" s="38"/>
      <c r="AC210" s="38"/>
      <c r="AD210" s="38"/>
      <c r="AE210" s="38"/>
      <c r="AF210" s="38"/>
      <c r="AG210" s="38"/>
      <c r="AH210" s="38"/>
      <c r="AI210" s="38"/>
      <c r="AJ210" s="38"/>
      <c r="AK210" s="38"/>
      <c r="AL210" s="38"/>
      <c r="AM210" s="38"/>
      <c r="AN210" s="38"/>
      <c r="AO210" s="38"/>
      <c r="AP210" s="38"/>
      <c r="AQ210" s="38"/>
      <c r="AR210" s="38"/>
      <c r="AS210" s="38"/>
      <c r="AT210" s="38"/>
      <c r="AU210" s="38"/>
      <c r="AV210" s="38"/>
      <c r="AW210" s="38"/>
      <c r="AX210" s="38"/>
      <c r="AY210" s="38"/>
      <c r="AZ210" s="38"/>
      <c r="BA210" s="38"/>
      <c r="BB210" s="38"/>
      <c r="BC210" s="38"/>
      <c r="BD210" s="38"/>
      <c r="BE210" s="38"/>
      <c r="BF210" s="38"/>
      <c r="BG210" s="38"/>
      <c r="BH210" s="38"/>
      <c r="BI210" s="38"/>
      <c r="BJ210" s="38"/>
      <c r="BK210" s="38"/>
      <c r="BL210" s="38"/>
      <c r="BM210" s="38"/>
    </row>
    <row r="211" spans="1:65" ht="15" customHeight="1" x14ac:dyDescent="0.25">
      <c r="A211" s="38"/>
      <c r="B211" s="326"/>
      <c r="C211" s="327"/>
      <c r="D211" s="328"/>
      <c r="E211" s="310"/>
      <c r="F211" s="309"/>
      <c r="G211" s="309"/>
      <c r="H211" s="309"/>
      <c r="I211" s="309"/>
      <c r="J211" s="172" t="str">
        <f>IF(AND('Mapa final'!$AB$104="Muy Baja",'Mapa final'!$AD$104="Leve"),CONCATENATE("R33C",'Mapa final'!$R$104),"")</f>
        <v/>
      </c>
      <c r="K211" s="199" t="str">
        <f>IF(AND('Mapa final'!$AB$105="Muy Baja",'Mapa final'!$AD$105="Leve"),CONCATENATE("R33C",'Mapa final'!$R$105),"")</f>
        <v/>
      </c>
      <c r="L211" s="173" t="str">
        <f>IF(AND('Mapa final'!$AB$106="Muy Baja",'Mapa final'!$AD$106="Leve"),CONCATENATE("R33C",'Mapa final'!$R$106),"")</f>
        <v/>
      </c>
      <c r="M211" s="172" t="str">
        <f>IF(AND('Mapa final'!$AB$104="Muy Baja",'Mapa final'!$AD$104="Menor"),CONCATENATE("R33C",'Mapa final'!$R$104),"")</f>
        <v/>
      </c>
      <c r="N211" s="199" t="str">
        <f>IF(AND('Mapa final'!$AB$105="Muy Baja",'Mapa final'!$AD$105="Menor"),CONCATENATE("R33C",'Mapa final'!$R$105),"")</f>
        <v/>
      </c>
      <c r="O211" s="173" t="str">
        <f>IF(AND('Mapa final'!$AB$106="Muy Baja",'Mapa final'!$AD$106="Menor"),CONCATENATE("R33C",'Mapa final'!$R$106),"")</f>
        <v/>
      </c>
      <c r="P211" s="164" t="str">
        <f>IF(AND('Mapa final'!$AB$104="Muy Baja",'Mapa final'!$AD$104="Moderado"),CONCATENATE("R33C",'Mapa final'!$R$104),"")</f>
        <v/>
      </c>
      <c r="Q211" s="193" t="str">
        <f>IF(AND('Mapa final'!$AB$105="Muy Baja",'Mapa final'!$AD$105="Moderado"),CONCATENATE("R33C",'Mapa final'!$R$105),"")</f>
        <v/>
      </c>
      <c r="R211" s="165" t="str">
        <f>IF(AND('Mapa final'!$AB$106="Muy Baja",'Mapa final'!$AD$106="Moderado"),CONCATENATE("R33C",'Mapa final'!$R$106),"")</f>
        <v/>
      </c>
      <c r="S211" s="83" t="str">
        <f>IF(AND('Mapa final'!$AB$104="Muy Baja",'Mapa final'!$AD$104="Mayor"),CONCATENATE("R33C",'Mapa final'!$R$104),"")</f>
        <v/>
      </c>
      <c r="T211" s="195" t="str">
        <f>IF(AND('Mapa final'!$AB$105="Muy Baja",'Mapa final'!$AD$105="Mayor"),CONCATENATE("R33C",'Mapa final'!$R$105),"")</f>
        <v/>
      </c>
      <c r="U211" s="84" t="str">
        <f>IF(AND('Mapa final'!$AB$106="Muy Baja",'Mapa final'!$AD$106="Mayor"),CONCATENATE("R33C",'Mapa final'!$R$106),"")</f>
        <v/>
      </c>
      <c r="V211" s="159" t="str">
        <f>IF(AND('Mapa final'!$AB$104="Muy Baja",'Mapa final'!$AD$104="Catastrófico"),CONCATENATE("R33C",'Mapa final'!$R$104),"")</f>
        <v/>
      </c>
      <c r="W211" s="194" t="str">
        <f>IF(AND('Mapa final'!$AB$105="Muy Baja",'Mapa final'!$AD$105="Catastrófico"),CONCATENATE("R33C",'Mapa final'!$R$105),"")</f>
        <v/>
      </c>
      <c r="X211" s="160" t="str">
        <f>IF(AND('Mapa final'!$AB$106="Muy Baja",'Mapa final'!$AD$106="Catastrófico"),CONCATENATE("R33C",'Mapa final'!$R$106),"")</f>
        <v/>
      </c>
      <c r="Y211" s="38"/>
      <c r="Z211" s="38"/>
      <c r="AA211" s="38"/>
      <c r="AB211" s="38"/>
      <c r="AC211" s="38"/>
      <c r="AD211" s="38"/>
      <c r="AE211" s="38"/>
      <c r="AF211" s="38"/>
      <c r="AG211" s="38"/>
      <c r="AH211" s="38"/>
      <c r="AI211" s="38"/>
      <c r="AJ211" s="38"/>
      <c r="AK211" s="38"/>
      <c r="AL211" s="38"/>
      <c r="AM211" s="38"/>
      <c r="AN211" s="38"/>
      <c r="AO211" s="38"/>
      <c r="AP211" s="38"/>
      <c r="AQ211" s="38"/>
      <c r="AR211" s="38"/>
      <c r="AS211" s="38"/>
      <c r="AT211" s="38"/>
      <c r="AU211" s="38"/>
      <c r="AV211" s="38"/>
      <c r="AW211" s="38"/>
      <c r="AX211" s="38"/>
      <c r="AY211" s="38"/>
      <c r="AZ211" s="38"/>
      <c r="BA211" s="38"/>
      <c r="BB211" s="38"/>
      <c r="BC211" s="38"/>
      <c r="BD211" s="38"/>
      <c r="BE211" s="38"/>
      <c r="BF211" s="38"/>
      <c r="BG211" s="38"/>
      <c r="BH211" s="38"/>
      <c r="BI211" s="38"/>
      <c r="BJ211" s="38"/>
      <c r="BK211" s="38"/>
      <c r="BL211" s="38"/>
      <c r="BM211" s="38"/>
    </row>
    <row r="212" spans="1:65" ht="15" customHeight="1" x14ac:dyDescent="0.25">
      <c r="A212" s="38"/>
      <c r="B212" s="326"/>
      <c r="C212" s="327"/>
      <c r="D212" s="328"/>
      <c r="E212" s="310"/>
      <c r="F212" s="309"/>
      <c r="G212" s="309"/>
      <c r="H212" s="309"/>
      <c r="I212" s="309"/>
      <c r="J212" s="172" t="str">
        <f>IF(AND('Mapa final'!$AB$107="Muy Baja",'Mapa final'!$AD$107="Leve"),CONCATENATE("R34C",'Mapa final'!$R$107),"")</f>
        <v/>
      </c>
      <c r="K212" s="199" t="str">
        <f>IF(AND('Mapa final'!$AB$108="Muy Baja",'Mapa final'!$AD$108="Leve"),CONCATENATE("R34C",'Mapa final'!$R$108),"")</f>
        <v/>
      </c>
      <c r="L212" s="173" t="str">
        <f>IF(AND('Mapa final'!$AB$109="Muy Baja",'Mapa final'!$AD$109="Leve"),CONCATENATE("R34C",'Mapa final'!$R$109),"")</f>
        <v/>
      </c>
      <c r="M212" s="172" t="str">
        <f>IF(AND('Mapa final'!$AB$107="Muy Baja",'Mapa final'!$AD$107="Menor"),CONCATENATE("R34C",'Mapa final'!$R$107),"")</f>
        <v/>
      </c>
      <c r="N212" s="199" t="str">
        <f>IF(AND('Mapa final'!$AB$108="Muy Baja",'Mapa final'!$AD$108="Menor"),CONCATENATE("R34C",'Mapa final'!$R$108),"")</f>
        <v/>
      </c>
      <c r="O212" s="173" t="str">
        <f>IF(AND('Mapa final'!$AB$109="Muy Baja",'Mapa final'!$AD$109="Menor"),CONCATENATE("R34C",'Mapa final'!$R$109),"")</f>
        <v/>
      </c>
      <c r="P212" s="164" t="str">
        <f>IF(AND('Mapa final'!$AB$107="Muy Baja",'Mapa final'!$AD$107="Moderado"),CONCATENATE("R34C",'Mapa final'!$R$107),"")</f>
        <v/>
      </c>
      <c r="Q212" s="193" t="str">
        <f>IF(AND('Mapa final'!$AB$108="Muy Baja",'Mapa final'!$AD$108="Moderado"),CONCATENATE("R34C",'Mapa final'!$R$108),"")</f>
        <v/>
      </c>
      <c r="R212" s="165" t="str">
        <f>IF(AND('Mapa final'!$AB$109="Muy Baja",'Mapa final'!$AD$109="Moderado"),CONCATENATE("R34C",'Mapa final'!$R$109),"")</f>
        <v/>
      </c>
      <c r="S212" s="83" t="str">
        <f>IF(AND('Mapa final'!$AB$107="Muy Baja",'Mapa final'!$AD$107="Mayor"),CONCATENATE("R34C",'Mapa final'!$R$107),"")</f>
        <v/>
      </c>
      <c r="T212" s="195" t="str">
        <f>IF(AND('Mapa final'!$AB$108="Muy Baja",'Mapa final'!$AD$108="Mayor"),CONCATENATE("R34C",'Mapa final'!$R$108),"")</f>
        <v/>
      </c>
      <c r="U212" s="84" t="str">
        <f>IF(AND('Mapa final'!$AB$109="Muy Baja",'Mapa final'!$AD$109="Mayor"),CONCATENATE("R34C",'Mapa final'!$R$109),"")</f>
        <v/>
      </c>
      <c r="V212" s="159" t="str">
        <f>IF(AND('Mapa final'!$AB$107="Muy Baja",'Mapa final'!$AD$107="Catastrófico"),CONCATENATE("R34C",'Mapa final'!$R$107),"")</f>
        <v/>
      </c>
      <c r="W212" s="194" t="str">
        <f>IF(AND('Mapa final'!$AB$108="Muy Baja",'Mapa final'!$AD$108="Catastrófico"),CONCATENATE("R34C",'Mapa final'!$R$108),"")</f>
        <v/>
      </c>
      <c r="X212" s="160" t="str">
        <f>IF(AND('Mapa final'!$AB$109="Muy Baja",'Mapa final'!$AD$109="Catastrófico"),CONCATENATE("R34C",'Mapa final'!$R$109),"")</f>
        <v/>
      </c>
      <c r="Y212" s="38"/>
      <c r="Z212" s="38"/>
      <c r="AA212" s="38"/>
      <c r="AB212" s="38"/>
      <c r="AC212" s="38"/>
      <c r="AD212" s="38"/>
      <c r="AE212" s="38"/>
      <c r="AF212" s="38"/>
      <c r="AG212" s="38"/>
      <c r="AH212" s="38"/>
      <c r="AI212" s="38"/>
      <c r="AJ212" s="38"/>
      <c r="AK212" s="38"/>
      <c r="AL212" s="38"/>
      <c r="AM212" s="38"/>
      <c r="AN212" s="38"/>
      <c r="AO212" s="38"/>
      <c r="AP212" s="38"/>
      <c r="AQ212" s="38"/>
      <c r="AR212" s="38"/>
      <c r="AS212" s="38"/>
      <c r="AT212" s="38"/>
      <c r="AU212" s="38"/>
      <c r="AV212" s="38"/>
      <c r="AW212" s="38"/>
      <c r="AX212" s="38"/>
      <c r="AY212" s="38"/>
      <c r="AZ212" s="38"/>
      <c r="BA212" s="38"/>
      <c r="BB212" s="38"/>
      <c r="BC212" s="38"/>
      <c r="BD212" s="38"/>
      <c r="BE212" s="38"/>
      <c r="BF212" s="38"/>
      <c r="BG212" s="38"/>
      <c r="BH212" s="38"/>
      <c r="BI212" s="38"/>
      <c r="BJ212" s="38"/>
      <c r="BK212" s="38"/>
      <c r="BL212" s="38"/>
      <c r="BM212" s="38"/>
    </row>
    <row r="213" spans="1:65" ht="15" customHeight="1" x14ac:dyDescent="0.25">
      <c r="A213" s="38"/>
      <c r="B213" s="326"/>
      <c r="C213" s="327"/>
      <c r="D213" s="328"/>
      <c r="E213" s="310"/>
      <c r="F213" s="309"/>
      <c r="G213" s="309"/>
      <c r="H213" s="309"/>
      <c r="I213" s="309"/>
      <c r="J213" s="172" t="str">
        <f>IF(AND('Mapa final'!$AB$110="Muy Baja",'Mapa final'!$AD$110="Leve"),CONCATENATE("R35C",'Mapa final'!$R$110),"")</f>
        <v/>
      </c>
      <c r="K213" s="199" t="str">
        <f>IF(AND('Mapa final'!$AB$111="Muy Baja",'Mapa final'!$AD$111="Leve"),CONCATENATE("R35C",'Mapa final'!$R$111),"")</f>
        <v/>
      </c>
      <c r="L213" s="173" t="str">
        <f>IF(AND('Mapa final'!$AB$112="Muy Baja",'Mapa final'!$AD$112="Leve"),CONCATENATE("R35C",'Mapa final'!$R$112),"")</f>
        <v/>
      </c>
      <c r="M213" s="172" t="str">
        <f>IF(AND('Mapa final'!$AB$110="Muy Baja",'Mapa final'!$AD$110="Menor"),CONCATENATE("R35C",'Mapa final'!$R$110),"")</f>
        <v/>
      </c>
      <c r="N213" s="199" t="str">
        <f>IF(AND('Mapa final'!$AB$111="Muy Baja",'Mapa final'!$AD$111="Menor"),CONCATENATE("R35C",'Mapa final'!$R$111),"")</f>
        <v/>
      </c>
      <c r="O213" s="173" t="str">
        <f>IF(AND('Mapa final'!$AB$112="Muy Baja",'Mapa final'!$AD$112="Menor"),CONCATENATE("R35C",'Mapa final'!$R$112),"")</f>
        <v/>
      </c>
      <c r="P213" s="164" t="str">
        <f>IF(AND('Mapa final'!$AB$110="Muy Baja",'Mapa final'!$AD$110="Moderado"),CONCATENATE("R35C",'Mapa final'!$R$110),"")</f>
        <v/>
      </c>
      <c r="Q213" s="193" t="str">
        <f>IF(AND('Mapa final'!$AB$111="Muy Baja",'Mapa final'!$AD$111="Moderado"),CONCATENATE("R35C",'Mapa final'!$R$111),"")</f>
        <v/>
      </c>
      <c r="R213" s="165" t="str">
        <f>IF(AND('Mapa final'!$AB$112="Muy Baja",'Mapa final'!$AD$112="Moderado"),CONCATENATE("R35C",'Mapa final'!$R$112),"")</f>
        <v/>
      </c>
      <c r="S213" s="83" t="str">
        <f>IF(AND('Mapa final'!$AB$110="Muy Baja",'Mapa final'!$AD$110="Mayor"),CONCATENATE("R35C",'Mapa final'!$R$110),"")</f>
        <v/>
      </c>
      <c r="T213" s="195" t="str">
        <f>IF(AND('Mapa final'!$AB$111="Muy Baja",'Mapa final'!$AD$111="Mayor"),CONCATENATE("R35C",'Mapa final'!$R$111),"")</f>
        <v/>
      </c>
      <c r="U213" s="84" t="str">
        <f>IF(AND('Mapa final'!$AB$112="Muy Baja",'Mapa final'!$AD$112="Mayor"),CONCATENATE("R35C",'Mapa final'!$R$112),"")</f>
        <v/>
      </c>
      <c r="V213" s="159" t="str">
        <f>IF(AND('Mapa final'!$AB$110="Muy Baja",'Mapa final'!$AD$110="Catastrófico"),CONCATENATE("R35C",'Mapa final'!$R$110),"")</f>
        <v/>
      </c>
      <c r="W213" s="194" t="str">
        <f>IF(AND('Mapa final'!$AB$111="Muy Baja",'Mapa final'!$AD$111="Catastrófico"),CONCATENATE("R35C",'Mapa final'!$R$111),"")</f>
        <v/>
      </c>
      <c r="X213" s="160" t="str">
        <f>IF(AND('Mapa final'!$AB$112="Muy Baja",'Mapa final'!$AD$112="Catastrófico"),CONCATENATE("R35C",'Mapa final'!$R$112),"")</f>
        <v/>
      </c>
      <c r="Y213" s="38"/>
      <c r="Z213" s="38"/>
      <c r="AA213" s="38"/>
      <c r="AB213" s="38"/>
      <c r="AC213" s="38"/>
      <c r="AD213" s="38"/>
      <c r="AE213" s="38"/>
      <c r="AF213" s="38"/>
      <c r="AG213" s="38"/>
      <c r="AH213" s="38"/>
      <c r="AI213" s="38"/>
      <c r="AJ213" s="38"/>
      <c r="AK213" s="38"/>
      <c r="AL213" s="38"/>
      <c r="AM213" s="38"/>
      <c r="AN213" s="38"/>
      <c r="AO213" s="38"/>
      <c r="AP213" s="38"/>
      <c r="AQ213" s="38"/>
      <c r="AR213" s="38"/>
      <c r="AS213" s="38"/>
      <c r="AT213" s="38"/>
      <c r="AU213" s="38"/>
      <c r="AV213" s="38"/>
      <c r="AW213" s="38"/>
      <c r="AX213" s="38"/>
      <c r="AY213" s="38"/>
      <c r="AZ213" s="38"/>
      <c r="BA213" s="38"/>
      <c r="BB213" s="38"/>
      <c r="BC213" s="38"/>
      <c r="BD213" s="38"/>
      <c r="BE213" s="38"/>
      <c r="BF213" s="38"/>
      <c r="BG213" s="38"/>
      <c r="BH213" s="38"/>
      <c r="BI213" s="38"/>
      <c r="BJ213" s="38"/>
      <c r="BK213" s="38"/>
      <c r="BL213" s="38"/>
      <c r="BM213" s="38"/>
    </row>
    <row r="214" spans="1:65" ht="15" customHeight="1" x14ac:dyDescent="0.25">
      <c r="A214" s="38"/>
      <c r="B214" s="326"/>
      <c r="C214" s="327"/>
      <c r="D214" s="328"/>
      <c r="E214" s="310"/>
      <c r="F214" s="309"/>
      <c r="G214" s="309"/>
      <c r="H214" s="309"/>
      <c r="I214" s="309"/>
      <c r="J214" s="172" t="str">
        <f>IF(AND('Mapa final'!$AB$113="Muy Baja",'Mapa final'!$AD$113="Leve"),CONCATENATE("R36C",'Mapa final'!$R$113),"")</f>
        <v/>
      </c>
      <c r="K214" s="199" t="str">
        <f>IF(AND('Mapa final'!$AB$114="Muy Baja",'Mapa final'!$AD$114="Leve"),CONCATENATE("R36C",'Mapa final'!$R$114),"")</f>
        <v>R36C2</v>
      </c>
      <c r="L214" s="173" t="str">
        <f>IF(AND('Mapa final'!$AB$115="Muy Baja",'Mapa final'!$AD$115="Leve"),CONCATENATE("R36C",'Mapa final'!$R$115),"")</f>
        <v/>
      </c>
      <c r="M214" s="172" t="str">
        <f>IF(AND('Mapa final'!$AB$113="Muy Baja",'Mapa final'!$AD$113="Menor"),CONCATENATE("R36C",'Mapa final'!$R$113),"")</f>
        <v/>
      </c>
      <c r="N214" s="199" t="str">
        <f>IF(AND('Mapa final'!$AB$114="Muy Baja",'Mapa final'!$AD$114="Menor"),CONCATENATE("R36C",'Mapa final'!$R$114),"")</f>
        <v/>
      </c>
      <c r="O214" s="173" t="str">
        <f>IF(AND('Mapa final'!$AB$115="Muy Baja",'Mapa final'!$AD$115="Menor"),CONCATENATE("R36C",'Mapa final'!$R$115),"")</f>
        <v/>
      </c>
      <c r="P214" s="164" t="str">
        <f>IF(AND('Mapa final'!$AB$113="Muy Baja",'Mapa final'!$AD$113="Moderado"),CONCATENATE("R36C",'Mapa final'!$R$113),"")</f>
        <v/>
      </c>
      <c r="Q214" s="193" t="str">
        <f>IF(AND('Mapa final'!$AB$114="Muy Baja",'Mapa final'!$AD$114="Moderado"),CONCATENATE("R36C",'Mapa final'!$R$114),"")</f>
        <v/>
      </c>
      <c r="R214" s="165" t="str">
        <f>IF(AND('Mapa final'!$AB$115="Muy Baja",'Mapa final'!$AD$115="Moderado"),CONCATENATE("R36C",'Mapa final'!$R$115),"")</f>
        <v/>
      </c>
      <c r="S214" s="83" t="str">
        <f>IF(AND('Mapa final'!$AB$113="Muy Baja",'Mapa final'!$AD$113="Mayor"),CONCATENATE("R36C",'Mapa final'!$R$113),"")</f>
        <v/>
      </c>
      <c r="T214" s="195" t="str">
        <f>IF(AND('Mapa final'!$AB$114="Muy Baja",'Mapa final'!$AD$114="Mayor"),CONCATENATE("R36C",'Mapa final'!$R$114),"")</f>
        <v/>
      </c>
      <c r="U214" s="84" t="str">
        <f>IF(AND('Mapa final'!$AB$115="Muy Baja",'Mapa final'!$AD$115="Mayor"),CONCATENATE("R36C",'Mapa final'!$R$115),"")</f>
        <v/>
      </c>
      <c r="V214" s="159" t="str">
        <f>IF(AND('Mapa final'!$AB$113="Muy Baja",'Mapa final'!$AD$113="Catastrófico"),CONCATENATE("R36C",'Mapa final'!$R$113),"")</f>
        <v/>
      </c>
      <c r="W214" s="194" t="str">
        <f>IF(AND('Mapa final'!$AB$114="Muy Baja",'Mapa final'!$AD$114="Catastrófico"),CONCATENATE("R36C",'Mapa final'!$R$114),"")</f>
        <v/>
      </c>
      <c r="X214" s="160" t="str">
        <f>IF(AND('Mapa final'!$AB$115="Muy Baja",'Mapa final'!$AD$115="Catastrófico"),CONCATENATE("R36C",'Mapa final'!$R$115),"")</f>
        <v/>
      </c>
      <c r="Y214" s="38"/>
      <c r="Z214" s="38"/>
      <c r="AA214" s="38"/>
      <c r="AB214" s="38"/>
      <c r="AC214" s="38"/>
      <c r="AD214" s="38"/>
      <c r="AE214" s="38"/>
      <c r="AF214" s="38"/>
      <c r="AG214" s="38"/>
      <c r="AH214" s="38"/>
      <c r="AI214" s="38"/>
      <c r="AJ214" s="38"/>
      <c r="AK214" s="38"/>
      <c r="AL214" s="38"/>
      <c r="AM214" s="38"/>
      <c r="AN214" s="38"/>
      <c r="AO214" s="38"/>
      <c r="AP214" s="38"/>
      <c r="AQ214" s="38"/>
      <c r="AR214" s="38"/>
      <c r="AS214" s="38"/>
      <c r="AT214" s="38"/>
      <c r="AU214" s="38"/>
      <c r="AV214" s="38"/>
      <c r="AW214" s="38"/>
      <c r="AX214" s="38"/>
      <c r="AY214" s="38"/>
      <c r="AZ214" s="38"/>
      <c r="BA214" s="38"/>
      <c r="BB214" s="38"/>
      <c r="BC214" s="38"/>
      <c r="BD214" s="38"/>
      <c r="BE214" s="38"/>
      <c r="BF214" s="38"/>
      <c r="BG214" s="38"/>
      <c r="BH214" s="38"/>
      <c r="BI214" s="38"/>
      <c r="BJ214" s="38"/>
      <c r="BK214" s="38"/>
      <c r="BL214" s="38"/>
      <c r="BM214" s="38"/>
    </row>
    <row r="215" spans="1:65" ht="15" customHeight="1" x14ac:dyDescent="0.25">
      <c r="A215" s="38"/>
      <c r="B215" s="326"/>
      <c r="C215" s="327"/>
      <c r="D215" s="328"/>
      <c r="E215" s="310"/>
      <c r="F215" s="309"/>
      <c r="G215" s="309"/>
      <c r="H215" s="309"/>
      <c r="I215" s="309"/>
      <c r="J215" s="172" t="str">
        <f>IF(AND('Mapa final'!$AB$116="Muy Baja",'Mapa final'!$AD$116="Leve"),CONCATENATE("R37C",'Mapa final'!$R$116),"")</f>
        <v/>
      </c>
      <c r="K215" s="199" t="str">
        <f>IF(AND('Mapa final'!$AB$117="Muy Baja",'Mapa final'!$AD$117="Leve"),CONCATENATE("R37C",'Mapa final'!$R$117),"")</f>
        <v/>
      </c>
      <c r="L215" s="173" t="str">
        <f>IF(AND('Mapa final'!$AB$118="Muy Baja",'Mapa final'!$AD$118="Leve"),CONCATENATE("R37C",'Mapa final'!$R$118),"")</f>
        <v/>
      </c>
      <c r="M215" s="172" t="str">
        <f>IF(AND('Mapa final'!$AB$116="Muy Baja",'Mapa final'!$AD$116="Menor"),CONCATENATE("R37C",'Mapa final'!$R$116),"")</f>
        <v/>
      </c>
      <c r="N215" s="199" t="str">
        <f>IF(AND('Mapa final'!$AB$117="Muy Baja",'Mapa final'!$AD$117="Menor"),CONCATENATE("R37C",'Mapa final'!$R$117),"")</f>
        <v/>
      </c>
      <c r="O215" s="173" t="str">
        <f>IF(AND('Mapa final'!$AB$118="Muy Baja",'Mapa final'!$AD$118="Menor"),CONCATENATE("R37C",'Mapa final'!$R$118),"")</f>
        <v/>
      </c>
      <c r="P215" s="164" t="str">
        <f>IF(AND('Mapa final'!$AB$116="Muy Baja",'Mapa final'!$AD$116="Moderado"),CONCATENATE("R37C",'Mapa final'!$R$116),"")</f>
        <v/>
      </c>
      <c r="Q215" s="193" t="str">
        <f>IF(AND('Mapa final'!$AB$117="Muy Baja",'Mapa final'!$AD$117="Moderado"),CONCATENATE("R37C",'Mapa final'!$R$117),"")</f>
        <v/>
      </c>
      <c r="R215" s="165" t="str">
        <f>IF(AND('Mapa final'!$AB$118="Muy Baja",'Mapa final'!$AD$118="Moderado"),CONCATENATE("R37C",'Mapa final'!$R$118),"")</f>
        <v/>
      </c>
      <c r="S215" s="83" t="str">
        <f>IF(AND('Mapa final'!$AB$116="Muy Baja",'Mapa final'!$AD$116="Mayor"),CONCATENATE("R37C",'Mapa final'!$R$116),"")</f>
        <v/>
      </c>
      <c r="T215" s="195" t="str">
        <f>IF(AND('Mapa final'!$AB$117="Muy Baja",'Mapa final'!$AD$117="Mayor"),CONCATENATE("R37C",'Mapa final'!$R$117),"")</f>
        <v/>
      </c>
      <c r="U215" s="84" t="str">
        <f>IF(AND('Mapa final'!$AB$118="Muy Baja",'Mapa final'!$AD$118="Mayor"),CONCATENATE("R37C",'Mapa final'!$R$118),"")</f>
        <v/>
      </c>
      <c r="V215" s="159" t="str">
        <f>IF(AND('Mapa final'!$AB$116="Muy Baja",'Mapa final'!$AD$116="Catastrófico"),CONCATENATE("R37C",'Mapa final'!$R$116),"")</f>
        <v/>
      </c>
      <c r="W215" s="194" t="str">
        <f>IF(AND('Mapa final'!$AB$117="Muy Baja",'Mapa final'!$AD$117="Catastrófico"),CONCATENATE("R37C",'Mapa final'!$R$117),"")</f>
        <v/>
      </c>
      <c r="X215" s="160" t="str">
        <f>IF(AND('Mapa final'!$AB$118="Muy Baja",'Mapa final'!$AD$118="Catastrófico"),CONCATENATE("R37C",'Mapa final'!$R$118),"")</f>
        <v/>
      </c>
      <c r="Y215" s="38"/>
      <c r="Z215" s="38"/>
      <c r="AA215" s="38"/>
      <c r="AB215" s="38"/>
      <c r="AC215" s="38"/>
      <c r="AD215" s="38"/>
      <c r="AE215" s="38"/>
      <c r="AF215" s="38"/>
      <c r="AG215" s="38"/>
      <c r="AH215" s="38"/>
      <c r="AI215" s="38"/>
      <c r="AJ215" s="38"/>
      <c r="AK215" s="38"/>
      <c r="AL215" s="38"/>
      <c r="AM215" s="38"/>
      <c r="AN215" s="38"/>
      <c r="AO215" s="38"/>
      <c r="AP215" s="38"/>
      <c r="AQ215" s="38"/>
      <c r="AR215" s="38"/>
      <c r="AS215" s="38"/>
      <c r="AT215" s="38"/>
      <c r="AU215" s="38"/>
      <c r="AV215" s="38"/>
      <c r="AW215" s="38"/>
      <c r="AX215" s="38"/>
      <c r="AY215" s="38"/>
      <c r="AZ215" s="38"/>
      <c r="BA215" s="38"/>
      <c r="BB215" s="38"/>
      <c r="BC215" s="38"/>
      <c r="BD215" s="38"/>
      <c r="BE215" s="38"/>
      <c r="BF215" s="38"/>
      <c r="BG215" s="38"/>
      <c r="BH215" s="38"/>
      <c r="BI215" s="38"/>
      <c r="BJ215" s="38"/>
      <c r="BK215" s="38"/>
      <c r="BL215" s="38"/>
      <c r="BM215" s="38"/>
    </row>
    <row r="216" spans="1:65" ht="15" customHeight="1" x14ac:dyDescent="0.25">
      <c r="A216" s="38"/>
      <c r="B216" s="326"/>
      <c r="C216" s="327"/>
      <c r="D216" s="328"/>
      <c r="E216" s="310"/>
      <c r="F216" s="309"/>
      <c r="G216" s="309"/>
      <c r="H216" s="309"/>
      <c r="I216" s="309"/>
      <c r="J216" s="172" t="str">
        <f>IF(AND('Mapa final'!$AB$119="Muy Baja",'Mapa final'!$AD$119="Leve"),CONCATENATE("R38C",'Mapa final'!$R$119),"")</f>
        <v/>
      </c>
      <c r="K216" s="199" t="str">
        <f>IF(AND('Mapa final'!$AB$120="Muy Baja",'Mapa final'!$AD$120="Leve"),CONCATENATE("R38C",'Mapa final'!$R$120),"")</f>
        <v/>
      </c>
      <c r="L216" s="173" t="str">
        <f>IF(AND('Mapa final'!$AB$121="Muy Baja",'Mapa final'!$AD$121="Leve"),CONCATENATE("R38C",'Mapa final'!$R$121),"")</f>
        <v/>
      </c>
      <c r="M216" s="172" t="str">
        <f>IF(AND('Mapa final'!$AB$119="Muy Baja",'Mapa final'!$AD$119="Menor"),CONCATENATE("R38C",'Mapa final'!$R$119),"")</f>
        <v/>
      </c>
      <c r="N216" s="199" t="str">
        <f>IF(AND('Mapa final'!$AB$120="Muy Baja",'Mapa final'!$AD$120="Menor"),CONCATENATE("R38C",'Mapa final'!$R$120),"")</f>
        <v/>
      </c>
      <c r="O216" s="173" t="str">
        <f>IF(AND('Mapa final'!$AB$121="Muy Baja",'Mapa final'!$AD$121="Menor"),CONCATENATE("R38C",'Mapa final'!$R$121),"")</f>
        <v/>
      </c>
      <c r="P216" s="164" t="str">
        <f>IF(AND('Mapa final'!$AB$119="Muy Baja",'Mapa final'!$AD$119="Moderado"),CONCATENATE("R38C",'Mapa final'!$R$119),"")</f>
        <v/>
      </c>
      <c r="Q216" s="193" t="str">
        <f>IF(AND('Mapa final'!$AB$120="Muy Baja",'Mapa final'!$AD$120="Moderado"),CONCATENATE("R38C",'Mapa final'!$R$120),"")</f>
        <v/>
      </c>
      <c r="R216" s="165" t="str">
        <f>IF(AND('Mapa final'!$AB$121="Muy Baja",'Mapa final'!$AD$121="Moderado"),CONCATENATE("R38C",'Mapa final'!$R$121),"")</f>
        <v/>
      </c>
      <c r="S216" s="83" t="str">
        <f>IF(AND('Mapa final'!$AB$119="Muy Baja",'Mapa final'!$AD$119="Mayor"),CONCATENATE("R38C",'Mapa final'!$R$119),"")</f>
        <v/>
      </c>
      <c r="T216" s="195" t="str">
        <f>IF(AND('Mapa final'!$AB$120="Muy Baja",'Mapa final'!$AD$120="Mayor"),CONCATENATE("R38C",'Mapa final'!$R$120),"")</f>
        <v/>
      </c>
      <c r="U216" s="84" t="str">
        <f>IF(AND('Mapa final'!$AB$121="Muy Baja",'Mapa final'!$AD$121="Mayor"),CONCATENATE("R38C",'Mapa final'!$R$121),"")</f>
        <v/>
      </c>
      <c r="V216" s="159" t="str">
        <f>IF(AND('Mapa final'!$AB$119="Muy Baja",'Mapa final'!$AD$119="Catastrófico"),CONCATENATE("R38C",'Mapa final'!$R$119),"")</f>
        <v/>
      </c>
      <c r="W216" s="194" t="str">
        <f>IF(AND('Mapa final'!$AB$120="Muy Baja",'Mapa final'!$AD$120="Catastrófico"),CONCATENATE("R38C",'Mapa final'!$R$120),"")</f>
        <v/>
      </c>
      <c r="X216" s="160" t="str">
        <f>IF(AND('Mapa final'!$AB$121="Muy Baja",'Mapa final'!$AD$121="Catastrófico"),CONCATENATE("R38C",'Mapa final'!$R$121),"")</f>
        <v/>
      </c>
      <c r="Y216" s="38"/>
      <c r="Z216" s="38"/>
      <c r="AA216" s="38"/>
      <c r="AB216" s="38"/>
      <c r="AC216" s="38"/>
      <c r="AD216" s="38"/>
      <c r="AE216" s="38"/>
      <c r="AF216" s="38"/>
      <c r="AG216" s="38"/>
      <c r="AH216" s="38"/>
      <c r="AI216" s="38"/>
      <c r="AJ216" s="38"/>
      <c r="AK216" s="38"/>
      <c r="AL216" s="38"/>
      <c r="AM216" s="38"/>
      <c r="AN216" s="38"/>
      <c r="AO216" s="38"/>
      <c r="AP216" s="38"/>
      <c r="AQ216" s="38"/>
      <c r="AR216" s="38"/>
      <c r="AS216" s="38"/>
      <c r="AT216" s="38"/>
      <c r="AU216" s="38"/>
      <c r="AV216" s="38"/>
      <c r="AW216" s="38"/>
      <c r="AX216" s="38"/>
      <c r="AY216" s="38"/>
      <c r="AZ216" s="38"/>
      <c r="BA216" s="38"/>
      <c r="BB216" s="38"/>
      <c r="BC216" s="38"/>
      <c r="BD216" s="38"/>
      <c r="BE216" s="38"/>
      <c r="BF216" s="38"/>
      <c r="BG216" s="38"/>
      <c r="BH216" s="38"/>
      <c r="BI216" s="38"/>
      <c r="BJ216" s="38"/>
      <c r="BK216" s="38"/>
      <c r="BL216" s="38"/>
      <c r="BM216" s="38"/>
    </row>
    <row r="217" spans="1:65" ht="15" customHeight="1" x14ac:dyDescent="0.25">
      <c r="A217" s="38"/>
      <c r="B217" s="326"/>
      <c r="C217" s="327"/>
      <c r="D217" s="328"/>
      <c r="E217" s="310"/>
      <c r="F217" s="309"/>
      <c r="G217" s="309"/>
      <c r="H217" s="309"/>
      <c r="I217" s="309"/>
      <c r="J217" s="172" t="str">
        <f>IF(AND('Mapa final'!$AB$122="Muy Baja",'Mapa final'!$AD$122="Leve"),CONCATENATE("R39C",'Mapa final'!$R$122),"")</f>
        <v/>
      </c>
      <c r="K217" s="199" t="str">
        <f>IF(AND('Mapa final'!$AB$123="Muy Baja",'Mapa final'!$AD$123="Leve"),CONCATENATE("R39C",'Mapa final'!$R$123),"")</f>
        <v/>
      </c>
      <c r="L217" s="173" t="str">
        <f>IF(AND('Mapa final'!$AB$124="Muy Baja",'Mapa final'!$AD$124="Leve"),CONCATENATE("R39C",'Mapa final'!$R$124),"")</f>
        <v/>
      </c>
      <c r="M217" s="172" t="str">
        <f>IF(AND('Mapa final'!$AB$122="Muy Baja",'Mapa final'!$AD$122="Menor"),CONCATENATE("R39C",'Mapa final'!$R$122),"")</f>
        <v/>
      </c>
      <c r="N217" s="199" t="str">
        <f>IF(AND('Mapa final'!$AB$123="Muy Baja",'Mapa final'!$AD$123="Menor"),CONCATENATE("R39C",'Mapa final'!$R$123),"")</f>
        <v/>
      </c>
      <c r="O217" s="173" t="str">
        <f>IF(AND('Mapa final'!$AB$124="Muy Baja",'Mapa final'!$AD$124="Menor"),CONCATENATE("R39C",'Mapa final'!$R$124),"")</f>
        <v/>
      </c>
      <c r="P217" s="164" t="str">
        <f>IF(AND('Mapa final'!$AB$122="Muy Baja",'Mapa final'!$AD$122="Moderado"),CONCATENATE("R39C",'Mapa final'!$R$122),"")</f>
        <v/>
      </c>
      <c r="Q217" s="193" t="str">
        <f>IF(AND('Mapa final'!$AB$123="Muy Baja",'Mapa final'!$AD$123="Moderado"),CONCATENATE("R39C",'Mapa final'!$R$123),"")</f>
        <v/>
      </c>
      <c r="R217" s="165" t="str">
        <f>IF(AND('Mapa final'!$AB$124="Muy Baja",'Mapa final'!$AD$124="Moderado"),CONCATENATE("R39C",'Mapa final'!$R$124),"")</f>
        <v/>
      </c>
      <c r="S217" s="83" t="str">
        <f>IF(AND('Mapa final'!$AB$122="Muy Baja",'Mapa final'!$AD$122="Mayor"),CONCATENATE("R39C",'Mapa final'!$R$122),"")</f>
        <v/>
      </c>
      <c r="T217" s="195" t="str">
        <f>IF(AND('Mapa final'!$AB$123="Muy Baja",'Mapa final'!$AD$123="Mayor"),CONCATENATE("R39C",'Mapa final'!$R$123),"")</f>
        <v/>
      </c>
      <c r="U217" s="84" t="str">
        <f>IF(AND('Mapa final'!$AB$124="Muy Baja",'Mapa final'!$AD$124="Mayor"),CONCATENATE("R39C",'Mapa final'!$R$124),"")</f>
        <v/>
      </c>
      <c r="V217" s="159" t="str">
        <f>IF(AND('Mapa final'!$AB$122="Muy Baja",'Mapa final'!$AD$122="Catastrófico"),CONCATENATE("R39C",'Mapa final'!$R$122),"")</f>
        <v/>
      </c>
      <c r="W217" s="194" t="str">
        <f>IF(AND('Mapa final'!$AB$123="Muy Baja",'Mapa final'!$AD$123="Catastrófico"),CONCATENATE("R39C",'Mapa final'!$R$123),"")</f>
        <v/>
      </c>
      <c r="X217" s="160" t="str">
        <f>IF(AND('Mapa final'!$AB$124="Muy Baja",'Mapa final'!$AD$124="Catastrófico"),CONCATENATE("R39C",'Mapa final'!$R$124),"")</f>
        <v/>
      </c>
      <c r="Y217" s="38"/>
      <c r="Z217" s="38"/>
      <c r="AA217" s="38"/>
      <c r="AB217" s="38"/>
      <c r="AC217" s="38"/>
      <c r="AD217" s="38"/>
      <c r="AE217" s="38"/>
      <c r="AF217" s="38"/>
      <c r="AG217" s="38"/>
      <c r="AH217" s="38"/>
      <c r="AI217" s="38"/>
      <c r="AJ217" s="38"/>
      <c r="AK217" s="38"/>
      <c r="AL217" s="38"/>
      <c r="AM217" s="38"/>
      <c r="AN217" s="38"/>
      <c r="AO217" s="38"/>
      <c r="AP217" s="38"/>
      <c r="AQ217" s="38"/>
      <c r="AR217" s="38"/>
      <c r="AS217" s="38"/>
      <c r="AT217" s="38"/>
      <c r="AU217" s="38"/>
      <c r="AV217" s="38"/>
      <c r="AW217" s="38"/>
      <c r="AX217" s="38"/>
      <c r="AY217" s="38"/>
      <c r="AZ217" s="38"/>
      <c r="BA217" s="38"/>
      <c r="BB217" s="38"/>
      <c r="BC217" s="38"/>
      <c r="BD217" s="38"/>
      <c r="BE217" s="38"/>
      <c r="BF217" s="38"/>
      <c r="BG217" s="38"/>
      <c r="BH217" s="38"/>
      <c r="BI217" s="38"/>
      <c r="BJ217" s="38"/>
      <c r="BK217" s="38"/>
      <c r="BL217" s="38"/>
      <c r="BM217" s="38"/>
    </row>
    <row r="218" spans="1:65" ht="15" customHeight="1" x14ac:dyDescent="0.25">
      <c r="A218" s="38"/>
      <c r="B218" s="326"/>
      <c r="C218" s="327"/>
      <c r="D218" s="328"/>
      <c r="E218" s="310"/>
      <c r="F218" s="309"/>
      <c r="G218" s="309"/>
      <c r="H218" s="309"/>
      <c r="I218" s="309"/>
      <c r="J218" s="172" t="str">
        <f>IF(AND('Mapa final'!$AB$125="Muy Baja",'Mapa final'!$AD$125="Leve"),CONCATENATE("R40C",'Mapa final'!$R$125),"")</f>
        <v/>
      </c>
      <c r="K218" s="199" t="str">
        <f>IF(AND('Mapa final'!$AB$126="Muy Baja",'Mapa final'!$AD$126="Leve"),CONCATENATE("R40C",'Mapa final'!$R$126),"")</f>
        <v/>
      </c>
      <c r="L218" s="173" t="str">
        <f>IF(AND('Mapa final'!$AB$127="Muy Baja",'Mapa final'!$AD$127="Leve"),CONCATENATE("R40C",'Mapa final'!$R$127),"")</f>
        <v/>
      </c>
      <c r="M218" s="172" t="str">
        <f>IF(AND('Mapa final'!$AB$125="Muy Baja",'Mapa final'!$AD$125="Menor"),CONCATENATE("R40C",'Mapa final'!$R$125),"")</f>
        <v/>
      </c>
      <c r="N218" s="199" t="str">
        <f>IF(AND('Mapa final'!$AB$126="Muy Baja",'Mapa final'!$AD$126="Menor"),CONCATENATE("R40C",'Mapa final'!$R$126),"")</f>
        <v/>
      </c>
      <c r="O218" s="173" t="str">
        <f>IF(AND('Mapa final'!$AB$127="Muy Baja",'Mapa final'!$AD$127="Menor"),CONCATENATE("R40C",'Mapa final'!$R$127),"")</f>
        <v/>
      </c>
      <c r="P218" s="164" t="str">
        <f>IF(AND('Mapa final'!$AB$125="Muy Baja",'Mapa final'!$AD$125="Moderado"),CONCATENATE("R40C",'Mapa final'!$R$125),"")</f>
        <v>R40C1</v>
      </c>
      <c r="Q218" s="193" t="str">
        <f>IF(AND('Mapa final'!$AB$126="Muy Baja",'Mapa final'!$AD$126="Moderado"),CONCATENATE("R40C",'Mapa final'!$R$126),"")</f>
        <v/>
      </c>
      <c r="R218" s="165" t="str">
        <f>IF(AND('Mapa final'!$AB$127="Muy Baja",'Mapa final'!$AD$127="Moderado"),CONCATENATE("R40C",'Mapa final'!$R$127),"")</f>
        <v/>
      </c>
      <c r="S218" s="83" t="str">
        <f>IF(AND('Mapa final'!$AB$125="Muy Baja",'Mapa final'!$AD$125="Mayor"),CONCATENATE("R40C",'Mapa final'!$R$125),"")</f>
        <v/>
      </c>
      <c r="T218" s="195" t="str">
        <f>IF(AND('Mapa final'!$AB$126="Muy Baja",'Mapa final'!$AD$126="Mayor"),CONCATENATE("R40C",'Mapa final'!$R$126),"")</f>
        <v/>
      </c>
      <c r="U218" s="84" t="str">
        <f>IF(AND('Mapa final'!$AB$127="Muy Baja",'Mapa final'!$AD$127="Mayor"),CONCATENATE("R40C",'Mapa final'!$R$127),"")</f>
        <v/>
      </c>
      <c r="V218" s="159" t="str">
        <f>IF(AND('Mapa final'!$AB$125="Muy Baja",'Mapa final'!$AD$125="Catastrófico"),CONCATENATE("R40C",'Mapa final'!$R$125),"")</f>
        <v/>
      </c>
      <c r="W218" s="194" t="str">
        <f>IF(AND('Mapa final'!$AB$126="Muy Baja",'Mapa final'!$AD$126="Catastrófico"),CONCATENATE("R40C",'Mapa final'!$R$126),"")</f>
        <v/>
      </c>
      <c r="X218" s="160" t="str">
        <f>IF(AND('Mapa final'!$AB$127="Muy Baja",'Mapa final'!$AD$127="Catastrófico"),CONCATENATE("R40C",'Mapa final'!$R$127),"")</f>
        <v/>
      </c>
      <c r="Y218" s="38"/>
      <c r="Z218" s="38"/>
      <c r="AA218" s="38"/>
      <c r="AB218" s="38"/>
      <c r="AC218" s="38"/>
      <c r="AD218" s="38"/>
      <c r="AE218" s="38"/>
      <c r="AF218" s="38"/>
      <c r="AG218" s="38"/>
      <c r="AH218" s="38"/>
      <c r="AI218" s="38"/>
      <c r="AJ218" s="38"/>
      <c r="AK218" s="38"/>
      <c r="AL218" s="38"/>
      <c r="AM218" s="38"/>
      <c r="AN218" s="38"/>
      <c r="AO218" s="38"/>
      <c r="AP218" s="38"/>
      <c r="AQ218" s="38"/>
      <c r="AR218" s="38"/>
      <c r="AS218" s="38"/>
      <c r="AT218" s="38"/>
      <c r="AU218" s="38"/>
      <c r="AV218" s="38"/>
      <c r="AW218" s="38"/>
      <c r="AX218" s="38"/>
      <c r="AY218" s="38"/>
      <c r="AZ218" s="38"/>
      <c r="BA218" s="38"/>
      <c r="BB218" s="38"/>
      <c r="BC218" s="38"/>
      <c r="BD218" s="38"/>
      <c r="BE218" s="38"/>
      <c r="BF218" s="38"/>
      <c r="BG218" s="38"/>
      <c r="BH218" s="38"/>
      <c r="BI218" s="38"/>
      <c r="BJ218" s="38"/>
      <c r="BK218" s="38"/>
      <c r="BL218" s="38"/>
      <c r="BM218" s="38"/>
    </row>
    <row r="219" spans="1:65" ht="15" customHeight="1" x14ac:dyDescent="0.25">
      <c r="A219" s="38"/>
      <c r="B219" s="326"/>
      <c r="C219" s="327"/>
      <c r="D219" s="328"/>
      <c r="E219" s="310"/>
      <c r="F219" s="309"/>
      <c r="G219" s="309"/>
      <c r="H219" s="309"/>
      <c r="I219" s="309"/>
      <c r="J219" s="172" t="str">
        <f>IF(AND('Mapa final'!$AB$128="Muy Baja",'Mapa final'!$AD$128="Leve"),CONCATENATE("R41C",'Mapa final'!$R$128),"")</f>
        <v/>
      </c>
      <c r="K219" s="199" t="str">
        <f>IF(AND('Mapa final'!$AB$129="Muy Baja",'Mapa final'!$AD$129="Leve"),CONCATENATE("R41C",'Mapa final'!$R$129),"")</f>
        <v/>
      </c>
      <c r="L219" s="173" t="str">
        <f>IF(AND('Mapa final'!$AB$130="Muy Baja",'Mapa final'!$AD$130="Leve"),CONCATENATE("R41C",'Mapa final'!$R$130),"")</f>
        <v/>
      </c>
      <c r="M219" s="172" t="str">
        <f>IF(AND('Mapa final'!$AB$128="Muy Baja",'Mapa final'!$AD$128="Menor"),CONCATENATE("R41C",'Mapa final'!$R$128),"")</f>
        <v/>
      </c>
      <c r="N219" s="199" t="str">
        <f>IF(AND('Mapa final'!$AB$129="Muy Baja",'Mapa final'!$AD$129="Menor"),CONCATENATE("R41C",'Mapa final'!$R$129),"")</f>
        <v/>
      </c>
      <c r="O219" s="173" t="str">
        <f>IF(AND('Mapa final'!$AB$130="Muy Baja",'Mapa final'!$AD$130="Menor"),CONCATENATE("R41C",'Mapa final'!$R$130),"")</f>
        <v/>
      </c>
      <c r="P219" s="164" t="str">
        <f>IF(AND('Mapa final'!$AB$128="Muy Baja",'Mapa final'!$AD$128="Moderado"),CONCATENATE("R41C",'Mapa final'!$R$128),"")</f>
        <v/>
      </c>
      <c r="Q219" s="193" t="str">
        <f>IF(AND('Mapa final'!$AB$129="Muy Baja",'Mapa final'!$AD$129="Moderado"),CONCATENATE("R41C",'Mapa final'!$R$129),"")</f>
        <v/>
      </c>
      <c r="R219" s="165" t="str">
        <f>IF(AND('Mapa final'!$AB$130="Muy Baja",'Mapa final'!$AD$130="Moderado"),CONCATENATE("R41C",'Mapa final'!$R$130),"")</f>
        <v/>
      </c>
      <c r="S219" s="83" t="str">
        <f>IF(AND('Mapa final'!$AB$128="Muy Baja",'Mapa final'!$AD$128="Mayor"),CONCATENATE("R41C",'Mapa final'!$R$128),"")</f>
        <v/>
      </c>
      <c r="T219" s="195" t="str">
        <f>IF(AND('Mapa final'!$AB$129="Muy Baja",'Mapa final'!$AD$129="Mayor"),CONCATENATE("R41C",'Mapa final'!$R$129),"")</f>
        <v/>
      </c>
      <c r="U219" s="84" t="str">
        <f>IF(AND('Mapa final'!$AB$130="Muy Baja",'Mapa final'!$AD$130="Mayor"),CONCATENATE("R41C",'Mapa final'!$R$130),"")</f>
        <v/>
      </c>
      <c r="V219" s="159" t="str">
        <f>IF(AND('Mapa final'!$AB$128="Muy Baja",'Mapa final'!$AD$128="Catastrófico"),CONCATENATE("R41C",'Mapa final'!$R$128),"")</f>
        <v/>
      </c>
      <c r="W219" s="194" t="str">
        <f>IF(AND('Mapa final'!$AB$129="Muy Baja",'Mapa final'!$AD$129="Catastrófico"),CONCATENATE("R41C",'Mapa final'!$R$129),"")</f>
        <v/>
      </c>
      <c r="X219" s="160" t="str">
        <f>IF(AND('Mapa final'!$AB$130="Muy Baja",'Mapa final'!$AD$130="Catastrófico"),CONCATENATE("R41C",'Mapa final'!$R$130),"")</f>
        <v/>
      </c>
      <c r="Y219" s="38"/>
      <c r="Z219" s="38"/>
      <c r="AA219" s="38"/>
      <c r="AB219" s="38"/>
      <c r="AC219" s="38"/>
      <c r="AD219" s="38"/>
      <c r="AE219" s="38"/>
      <c r="AF219" s="38"/>
      <c r="AG219" s="38"/>
      <c r="AH219" s="38"/>
      <c r="AI219" s="38"/>
      <c r="AJ219" s="38"/>
      <c r="AK219" s="38"/>
      <c r="AL219" s="38"/>
      <c r="AM219" s="38"/>
      <c r="AN219" s="38"/>
      <c r="AO219" s="38"/>
      <c r="AP219" s="38"/>
      <c r="AQ219" s="38"/>
      <c r="AR219" s="38"/>
      <c r="AS219" s="38"/>
      <c r="AT219" s="38"/>
      <c r="AU219" s="38"/>
      <c r="AV219" s="38"/>
      <c r="AW219" s="38"/>
      <c r="AX219" s="38"/>
      <c r="AY219" s="38"/>
      <c r="AZ219" s="38"/>
      <c r="BA219" s="38"/>
      <c r="BB219" s="38"/>
      <c r="BC219" s="38"/>
      <c r="BD219" s="38"/>
      <c r="BE219" s="38"/>
      <c r="BF219" s="38"/>
      <c r="BG219" s="38"/>
      <c r="BH219" s="38"/>
      <c r="BI219" s="38"/>
      <c r="BJ219" s="38"/>
      <c r="BK219" s="38"/>
      <c r="BL219" s="38"/>
      <c r="BM219" s="38"/>
    </row>
    <row r="220" spans="1:65" ht="15" customHeight="1" thickBot="1" x14ac:dyDescent="0.3">
      <c r="A220" s="38"/>
      <c r="B220" s="329"/>
      <c r="C220" s="330"/>
      <c r="D220" s="331"/>
      <c r="E220" s="332"/>
      <c r="F220" s="333"/>
      <c r="G220" s="333"/>
      <c r="H220" s="333"/>
      <c r="I220" s="333"/>
      <c r="J220" s="174" t="str">
        <f>IF(AND('Mapa final'!$AB$131="Muy Baja",'Mapa final'!$AD$131="Leve"),CONCATENATE("R42C",'Mapa final'!$R$131),"")</f>
        <v/>
      </c>
      <c r="K220" s="175" t="str">
        <f>IF(AND('Mapa final'!$AB$132="Muy Baja",'Mapa final'!$AD$132="Leve"),CONCATENATE("R42C",'Mapa final'!$R$132),"")</f>
        <v/>
      </c>
      <c r="L220" s="176" t="str">
        <f>IF(AND('Mapa final'!$AB$133="Muy Baja",'Mapa final'!$AD$133="Leve"),CONCATENATE("R42C",'Mapa final'!$R$133),"")</f>
        <v/>
      </c>
      <c r="M220" s="174" t="str">
        <f>IF(AND('Mapa final'!$AB$131="Muy Baja",'Mapa final'!$AD$131="Menor"),CONCATENATE("R42C",'Mapa final'!$R$131),"")</f>
        <v/>
      </c>
      <c r="N220" s="175" t="str">
        <f>IF(AND('Mapa final'!$AB$132="Muy Baja",'Mapa final'!$AD$132="Menor"),CONCATENATE("R42C",'Mapa final'!$R$132),"")</f>
        <v/>
      </c>
      <c r="O220" s="176" t="str">
        <f>IF(AND('Mapa final'!$AB$133="Muy Baja",'Mapa final'!$AD$133="Menor"),CONCATENATE("R42C",'Mapa final'!$R$133),"")</f>
        <v/>
      </c>
      <c r="P220" s="166" t="str">
        <f>IF(AND('Mapa final'!$AB$131="Muy Baja",'Mapa final'!$AD$131="Moderado"),CONCATENATE("R42C",'Mapa final'!$R$131),"")</f>
        <v/>
      </c>
      <c r="Q220" s="167" t="str">
        <f>IF(AND('Mapa final'!$AB$132="Muy Baja",'Mapa final'!$AD$132="Moderado"),CONCATENATE("R42C",'Mapa final'!$R$132),"")</f>
        <v/>
      </c>
      <c r="R220" s="168" t="str">
        <f>IF(AND('Mapa final'!$AB$133="Muy Baja",'Mapa final'!$AD$133="Moderado"),CONCATENATE("R42C",'Mapa final'!$R$133),"")</f>
        <v/>
      </c>
      <c r="S220" s="196" t="str">
        <f>IF(AND('Mapa final'!$AB$131="Muy Baja",'Mapa final'!$AD$131="Mayor"),CONCATENATE("R42C",'Mapa final'!$R$131),"")</f>
        <v/>
      </c>
      <c r="T220" s="197" t="str">
        <f>IF(AND('Mapa final'!$AB$132="Muy Baja",'Mapa final'!$AD$132="Mayor"),CONCATENATE("R42C",'Mapa final'!$R$132),"")</f>
        <v/>
      </c>
      <c r="U220" s="198" t="str">
        <f>IF(AND('Mapa final'!$AB$133="Muy Baja",'Mapa final'!$AD$133="Mayor"),CONCATENATE("R42C",'Mapa final'!$R$133),"")</f>
        <v/>
      </c>
      <c r="V220" s="177" t="str">
        <f>IF(AND('Mapa final'!$AB$131="Muy Baja",'Mapa final'!$AD$131="Catastrófico"),CONCATENATE("R42C",'Mapa final'!$R$131),"")</f>
        <v/>
      </c>
      <c r="W220" s="178" t="str">
        <f>IF(AND('Mapa final'!$AB$132="Muy Baja",'Mapa final'!$AD$132="Catastrófico"),CONCATENATE("R42C",'Mapa final'!$R$132),"")</f>
        <v/>
      </c>
      <c r="X220" s="179" t="str">
        <f>IF(AND('Mapa final'!$AB$133="Muy Baja",'Mapa final'!$AD$133="Catastrófico"),CONCATENATE("R42C",'Mapa final'!$R$133),"")</f>
        <v/>
      </c>
      <c r="Y220" s="38"/>
      <c r="Z220" s="38"/>
      <c r="AA220" s="38"/>
      <c r="AB220" s="38"/>
      <c r="AC220" s="38"/>
      <c r="AD220" s="38"/>
      <c r="AE220" s="38"/>
      <c r="AF220" s="38"/>
      <c r="AG220" s="38"/>
      <c r="AH220" s="38"/>
      <c r="AI220" s="38"/>
      <c r="AJ220" s="38"/>
      <c r="AK220" s="38"/>
      <c r="AL220" s="38"/>
      <c r="AM220" s="38"/>
      <c r="AN220" s="38"/>
      <c r="AO220" s="38"/>
      <c r="AP220" s="38"/>
      <c r="AQ220" s="38"/>
      <c r="AR220" s="38"/>
      <c r="AS220" s="38"/>
      <c r="AT220" s="38"/>
      <c r="AU220" s="38"/>
      <c r="AV220" s="38"/>
      <c r="AW220" s="38"/>
      <c r="AX220" s="38"/>
      <c r="AY220" s="38"/>
      <c r="AZ220" s="38"/>
      <c r="BA220" s="38"/>
      <c r="BB220" s="38"/>
      <c r="BC220" s="38"/>
      <c r="BD220" s="38"/>
      <c r="BE220" s="38"/>
      <c r="BF220" s="38"/>
      <c r="BG220" s="38"/>
      <c r="BH220" s="38"/>
      <c r="BI220" s="38"/>
      <c r="BJ220" s="38"/>
      <c r="BK220" s="38"/>
      <c r="BL220" s="38"/>
      <c r="BM220" s="38"/>
    </row>
    <row r="221" spans="1:65" x14ac:dyDescent="0.25">
      <c r="A221" s="38"/>
      <c r="B221" s="38"/>
      <c r="C221" s="38"/>
      <c r="D221" s="38"/>
      <c r="E221" s="38"/>
      <c r="F221" s="38"/>
      <c r="G221" s="38"/>
      <c r="H221" s="38"/>
      <c r="I221" s="38"/>
      <c r="J221" s="308" t="s">
        <v>103</v>
      </c>
      <c r="K221" s="309"/>
      <c r="L221" s="352"/>
      <c r="M221" s="308" t="s">
        <v>102</v>
      </c>
      <c r="N221" s="309"/>
      <c r="O221" s="352"/>
      <c r="P221" s="308" t="s">
        <v>101</v>
      </c>
      <c r="Q221" s="309"/>
      <c r="R221" s="352"/>
      <c r="S221" s="308" t="s">
        <v>100</v>
      </c>
      <c r="T221" s="354"/>
      <c r="U221" s="309"/>
      <c r="V221" s="308" t="s">
        <v>99</v>
      </c>
      <c r="W221" s="309"/>
      <c r="X221" s="357"/>
      <c r="Y221" s="38"/>
      <c r="Z221" s="38"/>
      <c r="AA221" s="38"/>
      <c r="AB221" s="38"/>
      <c r="AC221" s="38"/>
      <c r="AD221" s="38"/>
      <c r="AE221" s="38"/>
      <c r="AF221" s="38"/>
      <c r="AG221" s="38"/>
      <c r="AH221" s="38"/>
      <c r="AI221" s="38"/>
      <c r="AJ221" s="38"/>
      <c r="AK221" s="38"/>
      <c r="AL221" s="38"/>
      <c r="AM221" s="38"/>
      <c r="AN221" s="38"/>
      <c r="AO221" s="38"/>
      <c r="AP221" s="38"/>
      <c r="AQ221" s="38"/>
      <c r="AR221" s="38"/>
      <c r="AS221" s="38"/>
      <c r="AT221" s="38"/>
      <c r="AU221" s="38"/>
      <c r="AV221" s="38"/>
      <c r="AW221" s="38"/>
      <c r="AX221" s="38"/>
      <c r="AY221" s="38"/>
      <c r="AZ221" s="38"/>
      <c r="BA221" s="38"/>
      <c r="BB221" s="38"/>
      <c r="BC221" s="38"/>
      <c r="BD221" s="38"/>
      <c r="BE221" s="38"/>
      <c r="BF221" s="38"/>
      <c r="BG221" s="38"/>
      <c r="BH221" s="38"/>
      <c r="BI221" s="38"/>
      <c r="BJ221" s="38"/>
      <c r="BK221" s="38"/>
      <c r="BL221" s="38"/>
      <c r="BM221" s="38"/>
    </row>
    <row r="222" spans="1:65" x14ac:dyDescent="0.25">
      <c r="A222" s="38"/>
      <c r="B222" s="38"/>
      <c r="C222" s="38"/>
      <c r="D222" s="38"/>
      <c r="E222" s="38"/>
      <c r="F222" s="38"/>
      <c r="G222" s="38"/>
      <c r="H222" s="38"/>
      <c r="I222" s="38"/>
      <c r="J222" s="310"/>
      <c r="K222" s="309"/>
      <c r="L222" s="352"/>
      <c r="M222" s="310"/>
      <c r="N222" s="309"/>
      <c r="O222" s="352"/>
      <c r="P222" s="310"/>
      <c r="Q222" s="309"/>
      <c r="R222" s="352"/>
      <c r="S222" s="310"/>
      <c r="T222" s="309"/>
      <c r="U222" s="309"/>
      <c r="V222" s="310"/>
      <c r="W222" s="309"/>
      <c r="X222" s="357"/>
      <c r="Y222" s="38"/>
      <c r="Z222" s="38"/>
      <c r="AA222" s="38"/>
      <c r="AB222" s="38"/>
      <c r="AC222" s="38"/>
      <c r="AD222" s="38"/>
      <c r="AE222" s="38"/>
      <c r="AF222" s="38"/>
      <c r="AG222" s="38"/>
      <c r="AH222" s="38"/>
      <c r="AI222" s="38"/>
      <c r="AJ222" s="38"/>
      <c r="AK222" s="38"/>
      <c r="AL222" s="38"/>
      <c r="AM222" s="38"/>
      <c r="AN222" s="38"/>
      <c r="AO222" s="38"/>
      <c r="AP222" s="38"/>
      <c r="AQ222" s="38"/>
      <c r="AR222" s="38"/>
      <c r="AS222" s="38"/>
      <c r="AT222" s="38"/>
      <c r="AU222" s="38"/>
      <c r="AV222" s="38"/>
      <c r="AW222" s="38"/>
      <c r="AX222" s="38"/>
      <c r="AY222" s="38"/>
      <c r="AZ222" s="38"/>
      <c r="BA222" s="38"/>
      <c r="BB222" s="38"/>
      <c r="BC222" s="38"/>
      <c r="BD222" s="38"/>
      <c r="BE222" s="38"/>
      <c r="BF222" s="38"/>
      <c r="BG222" s="38"/>
      <c r="BH222" s="38"/>
      <c r="BI222" s="38"/>
      <c r="BJ222" s="38"/>
      <c r="BK222" s="38"/>
      <c r="BL222" s="38"/>
      <c r="BM222" s="38"/>
    </row>
    <row r="223" spans="1:65" x14ac:dyDescent="0.25">
      <c r="A223" s="38"/>
      <c r="B223" s="38"/>
      <c r="C223" s="38"/>
      <c r="D223" s="38"/>
      <c r="E223" s="38"/>
      <c r="F223" s="38"/>
      <c r="G223" s="38"/>
      <c r="H223" s="38"/>
      <c r="I223" s="38"/>
      <c r="J223" s="310"/>
      <c r="K223" s="309"/>
      <c r="L223" s="352"/>
      <c r="M223" s="310"/>
      <c r="N223" s="309"/>
      <c r="O223" s="352"/>
      <c r="P223" s="310"/>
      <c r="Q223" s="309"/>
      <c r="R223" s="352"/>
      <c r="S223" s="310"/>
      <c r="T223" s="309"/>
      <c r="U223" s="309"/>
      <c r="V223" s="310"/>
      <c r="W223" s="309"/>
      <c r="X223" s="357"/>
      <c r="Y223" s="38"/>
      <c r="Z223" s="38"/>
      <c r="AA223" s="38"/>
      <c r="AB223" s="38"/>
      <c r="AC223" s="38"/>
      <c r="AD223" s="38"/>
      <c r="AE223" s="38"/>
      <c r="AF223" s="38"/>
      <c r="AG223" s="38"/>
      <c r="AH223" s="38"/>
      <c r="AI223" s="38"/>
      <c r="AJ223" s="38"/>
      <c r="AK223" s="38"/>
      <c r="AL223" s="38"/>
      <c r="AM223" s="38"/>
      <c r="AN223" s="38"/>
      <c r="AO223" s="38"/>
      <c r="AP223" s="38"/>
      <c r="AQ223" s="38"/>
      <c r="AR223" s="38"/>
      <c r="AS223" s="38"/>
      <c r="AT223" s="38"/>
      <c r="AU223" s="38"/>
      <c r="AV223" s="38"/>
      <c r="AW223" s="38"/>
      <c r="AX223" s="38"/>
      <c r="AY223" s="38"/>
      <c r="AZ223" s="38"/>
      <c r="BA223" s="38"/>
      <c r="BB223" s="38"/>
      <c r="BC223" s="38"/>
      <c r="BD223" s="38"/>
      <c r="BE223" s="38"/>
      <c r="BF223" s="38"/>
      <c r="BG223" s="38"/>
      <c r="BH223" s="38"/>
      <c r="BI223" s="38"/>
      <c r="BJ223" s="38"/>
      <c r="BK223" s="38"/>
      <c r="BL223" s="38"/>
      <c r="BM223" s="38"/>
    </row>
    <row r="224" spans="1:65" x14ac:dyDescent="0.25">
      <c r="A224" s="38"/>
      <c r="B224" s="38"/>
      <c r="C224" s="38"/>
      <c r="D224" s="38"/>
      <c r="E224" s="38"/>
      <c r="F224" s="38"/>
      <c r="G224" s="38"/>
      <c r="H224" s="38"/>
      <c r="I224" s="38"/>
      <c r="J224" s="310"/>
      <c r="K224" s="309"/>
      <c r="L224" s="352"/>
      <c r="M224" s="310"/>
      <c r="N224" s="309"/>
      <c r="O224" s="352"/>
      <c r="P224" s="310"/>
      <c r="Q224" s="309"/>
      <c r="R224" s="352"/>
      <c r="S224" s="310"/>
      <c r="T224" s="309"/>
      <c r="U224" s="309"/>
      <c r="V224" s="310"/>
      <c r="W224" s="309"/>
      <c r="X224" s="357"/>
      <c r="Y224" s="38"/>
      <c r="Z224" s="38"/>
      <c r="AA224" s="38"/>
      <c r="AB224" s="38"/>
      <c r="AC224" s="38"/>
      <c r="AD224" s="38"/>
      <c r="AE224" s="38"/>
      <c r="AF224" s="38"/>
      <c r="AG224" s="38"/>
      <c r="AH224" s="38"/>
      <c r="AI224" s="38"/>
      <c r="AJ224" s="38"/>
      <c r="AK224" s="38"/>
      <c r="AL224" s="38"/>
      <c r="AM224" s="38"/>
      <c r="AN224" s="38"/>
      <c r="AO224" s="38"/>
      <c r="AP224" s="38"/>
      <c r="AQ224" s="38"/>
      <c r="AR224" s="38"/>
      <c r="AS224" s="38"/>
      <c r="AT224" s="38"/>
      <c r="AU224" s="38"/>
      <c r="AV224" s="38"/>
      <c r="AW224" s="38"/>
      <c r="AX224" s="38"/>
      <c r="AY224" s="38"/>
      <c r="AZ224" s="38"/>
      <c r="BA224" s="38"/>
      <c r="BB224" s="38"/>
      <c r="BC224" s="38"/>
      <c r="BD224" s="38"/>
      <c r="BE224" s="38"/>
      <c r="BF224" s="38"/>
      <c r="BG224" s="38"/>
      <c r="BH224" s="38"/>
      <c r="BI224" s="38"/>
      <c r="BJ224" s="38"/>
      <c r="BK224" s="38"/>
      <c r="BL224" s="38"/>
      <c r="BM224" s="38"/>
    </row>
    <row r="225" spans="1:65" x14ac:dyDescent="0.25">
      <c r="A225" s="38"/>
      <c r="B225" s="38"/>
      <c r="C225" s="38"/>
      <c r="D225" s="38"/>
      <c r="E225" s="38"/>
      <c r="F225" s="38"/>
      <c r="G225" s="38"/>
      <c r="H225" s="38"/>
      <c r="I225" s="38"/>
      <c r="J225" s="310"/>
      <c r="K225" s="309"/>
      <c r="L225" s="352"/>
      <c r="M225" s="310"/>
      <c r="N225" s="309"/>
      <c r="O225" s="352"/>
      <c r="P225" s="310"/>
      <c r="Q225" s="309"/>
      <c r="R225" s="352"/>
      <c r="S225" s="310"/>
      <c r="T225" s="309"/>
      <c r="U225" s="309"/>
      <c r="V225" s="310"/>
      <c r="W225" s="309"/>
      <c r="X225" s="357"/>
      <c r="Y225" s="38"/>
      <c r="Z225" s="38"/>
      <c r="AA225" s="38"/>
      <c r="AB225" s="38"/>
      <c r="AC225" s="38"/>
      <c r="AD225" s="38"/>
      <c r="AE225" s="38"/>
      <c r="AF225" s="38"/>
      <c r="AG225" s="38"/>
      <c r="AH225" s="38"/>
      <c r="AI225" s="38"/>
      <c r="AJ225" s="38"/>
      <c r="AK225" s="38"/>
      <c r="AL225" s="38"/>
      <c r="AM225" s="38"/>
      <c r="AN225" s="38"/>
      <c r="AO225" s="38"/>
      <c r="AP225" s="38"/>
      <c r="AQ225" s="38"/>
      <c r="AR225" s="38"/>
      <c r="AS225" s="38"/>
      <c r="AT225" s="38"/>
      <c r="AU225" s="38"/>
      <c r="AV225" s="38"/>
      <c r="AW225" s="38"/>
      <c r="AX225" s="38"/>
      <c r="AY225" s="38"/>
      <c r="AZ225" s="38"/>
      <c r="BA225" s="38"/>
      <c r="BB225" s="38"/>
      <c r="BC225" s="38"/>
      <c r="BD225" s="38"/>
      <c r="BE225" s="38"/>
      <c r="BF225" s="38"/>
      <c r="BG225" s="38"/>
      <c r="BH225" s="38"/>
      <c r="BI225" s="38"/>
      <c r="BJ225" s="38"/>
      <c r="BK225" s="38"/>
      <c r="BL225" s="38"/>
      <c r="BM225" s="38"/>
    </row>
    <row r="226" spans="1:65" ht="15.75" thickBot="1" x14ac:dyDescent="0.3">
      <c r="A226" s="38"/>
      <c r="B226" s="38"/>
      <c r="C226" s="38"/>
      <c r="D226" s="38"/>
      <c r="E226" s="38"/>
      <c r="F226" s="38"/>
      <c r="G226" s="38"/>
      <c r="H226" s="38"/>
      <c r="I226" s="38"/>
      <c r="J226" s="332"/>
      <c r="K226" s="333"/>
      <c r="L226" s="353"/>
      <c r="M226" s="332"/>
      <c r="N226" s="333"/>
      <c r="O226" s="353"/>
      <c r="P226" s="332"/>
      <c r="Q226" s="333"/>
      <c r="R226" s="353"/>
      <c r="S226" s="355"/>
      <c r="T226" s="356"/>
      <c r="U226" s="356"/>
      <c r="V226" s="355"/>
      <c r="W226" s="356"/>
      <c r="X226" s="358"/>
      <c r="Y226" s="38"/>
      <c r="Z226" s="38"/>
      <c r="AA226" s="38"/>
      <c r="AB226" s="38"/>
      <c r="AC226" s="38"/>
      <c r="AD226" s="38"/>
      <c r="AE226" s="38"/>
      <c r="AF226" s="38"/>
      <c r="AG226" s="38"/>
      <c r="AH226" s="38"/>
      <c r="AI226" s="38"/>
      <c r="AJ226" s="38"/>
      <c r="AK226" s="38"/>
      <c r="AL226" s="38"/>
      <c r="AM226" s="38"/>
      <c r="AN226" s="38"/>
      <c r="AO226" s="38"/>
      <c r="AP226" s="38"/>
      <c r="AQ226" s="38"/>
      <c r="AR226" s="38"/>
      <c r="AS226" s="38"/>
      <c r="AT226" s="38"/>
      <c r="AU226" s="38"/>
      <c r="AV226" s="38"/>
      <c r="AW226" s="38"/>
      <c r="AX226" s="38"/>
      <c r="AY226" s="38"/>
      <c r="AZ226" s="38"/>
      <c r="BA226" s="38"/>
      <c r="BB226" s="38"/>
      <c r="BC226" s="38"/>
      <c r="BD226" s="38"/>
      <c r="BE226" s="38"/>
      <c r="BF226" s="38"/>
      <c r="BG226" s="38"/>
      <c r="BH226" s="38"/>
      <c r="BI226" s="38"/>
      <c r="BJ226" s="38"/>
      <c r="BK226" s="38"/>
      <c r="BL226" s="38"/>
      <c r="BM226" s="38"/>
    </row>
    <row r="227" spans="1:65" x14ac:dyDescent="0.25">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c r="AA227" s="38"/>
      <c r="AB227" s="38"/>
      <c r="AC227" s="38"/>
      <c r="AD227" s="38"/>
      <c r="AE227" s="38"/>
      <c r="AF227" s="38"/>
      <c r="AG227" s="38"/>
      <c r="AH227" s="38"/>
      <c r="AI227" s="38"/>
      <c r="AJ227" s="38"/>
      <c r="AK227" s="38"/>
      <c r="AL227" s="38"/>
      <c r="AM227" s="38"/>
      <c r="AN227" s="38"/>
      <c r="AO227" s="38"/>
      <c r="AP227" s="38"/>
      <c r="AQ227" s="38"/>
      <c r="AR227" s="38"/>
      <c r="AS227" s="38"/>
    </row>
    <row r="228" spans="1:65" ht="15" customHeight="1" x14ac:dyDescent="0.25">
      <c r="A228" s="38"/>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38"/>
      <c r="AG228" s="38"/>
      <c r="AH228" s="38"/>
      <c r="AI228" s="38"/>
      <c r="AJ228" s="38"/>
      <c r="AK228" s="38"/>
      <c r="AL228" s="38"/>
      <c r="AM228" s="38"/>
      <c r="AN228" s="38"/>
      <c r="AO228" s="38"/>
      <c r="AP228" s="38"/>
      <c r="AQ228" s="38"/>
      <c r="AR228" s="38"/>
      <c r="AS228" s="38"/>
    </row>
    <row r="229" spans="1:65" ht="15" customHeight="1" x14ac:dyDescent="0.25">
      <c r="A229" s="38"/>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c r="AA229" s="42"/>
      <c r="AB229" s="42"/>
      <c r="AC229" s="42"/>
      <c r="AD229" s="42"/>
      <c r="AE229" s="42"/>
      <c r="AF229" s="38"/>
      <c r="AG229" s="38"/>
      <c r="AH229" s="38"/>
      <c r="AI229" s="38"/>
      <c r="AJ229" s="38"/>
      <c r="AK229" s="38"/>
      <c r="AL229" s="38"/>
      <c r="AM229" s="38"/>
      <c r="AN229" s="38"/>
      <c r="AO229" s="38"/>
      <c r="AP229" s="38"/>
      <c r="AQ229" s="38"/>
      <c r="AR229" s="38"/>
      <c r="AS229" s="38"/>
    </row>
    <row r="230" spans="1:65" x14ac:dyDescent="0.25">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c r="AA230" s="38"/>
      <c r="AB230" s="38"/>
      <c r="AC230" s="38"/>
      <c r="AD230" s="38"/>
      <c r="AE230" s="38"/>
      <c r="AF230" s="38"/>
      <c r="AG230" s="38"/>
      <c r="AH230" s="38"/>
      <c r="AI230" s="38"/>
      <c r="AJ230" s="38"/>
      <c r="AK230" s="38"/>
      <c r="AL230" s="38"/>
      <c r="AM230" s="38"/>
      <c r="AN230" s="38"/>
      <c r="AO230" s="38"/>
      <c r="AP230" s="38"/>
      <c r="AQ230" s="38"/>
      <c r="AR230" s="38"/>
      <c r="AS230" s="38"/>
    </row>
    <row r="231" spans="1:65" x14ac:dyDescent="0.25">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c r="AA231" s="38"/>
      <c r="AB231" s="38"/>
      <c r="AC231" s="38"/>
      <c r="AD231" s="38"/>
      <c r="AE231" s="38"/>
      <c r="AF231" s="38"/>
      <c r="AG231" s="38"/>
      <c r="AH231" s="38"/>
      <c r="AI231" s="38"/>
      <c r="AJ231" s="38"/>
      <c r="AK231" s="38"/>
      <c r="AL231" s="38"/>
      <c r="AM231" s="38"/>
      <c r="AN231" s="38"/>
      <c r="AO231" s="38"/>
      <c r="AP231" s="38"/>
      <c r="AQ231" s="38"/>
      <c r="AR231" s="38"/>
      <c r="AS231" s="38"/>
    </row>
    <row r="232" spans="1:65" x14ac:dyDescent="0.25">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c r="AB232" s="38"/>
      <c r="AC232" s="38"/>
      <c r="AD232" s="38"/>
      <c r="AE232" s="38"/>
      <c r="AF232" s="38"/>
      <c r="AG232" s="38"/>
      <c r="AH232" s="38"/>
      <c r="AI232" s="38"/>
      <c r="AJ232" s="38"/>
      <c r="AK232" s="38"/>
      <c r="AL232" s="38"/>
      <c r="AM232" s="38"/>
      <c r="AN232" s="38"/>
      <c r="AO232" s="38"/>
      <c r="AP232" s="38"/>
      <c r="AQ232" s="38"/>
      <c r="AR232" s="38"/>
      <c r="AS232" s="38"/>
    </row>
    <row r="233" spans="1:65" x14ac:dyDescent="0.25">
      <c r="A233" s="38"/>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c r="AA233" s="38"/>
      <c r="AB233" s="38"/>
      <c r="AC233" s="38"/>
      <c r="AD233" s="38"/>
      <c r="AE233" s="38"/>
      <c r="AF233" s="38"/>
      <c r="AG233" s="38"/>
      <c r="AH233" s="38"/>
      <c r="AI233" s="38"/>
      <c r="AJ233" s="38"/>
      <c r="AK233" s="38"/>
      <c r="AL233" s="38"/>
      <c r="AM233" s="38"/>
      <c r="AN233" s="38"/>
      <c r="AO233" s="38"/>
      <c r="AP233" s="38"/>
      <c r="AQ233" s="38"/>
      <c r="AR233" s="38"/>
      <c r="AS233" s="38"/>
    </row>
    <row r="234" spans="1:65" x14ac:dyDescent="0.25">
      <c r="A234" s="38"/>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c r="AA234" s="38"/>
      <c r="AB234" s="38"/>
      <c r="AC234" s="38"/>
      <c r="AD234" s="38"/>
      <c r="AE234" s="38"/>
      <c r="AF234" s="38"/>
      <c r="AG234" s="38"/>
      <c r="AH234" s="38"/>
      <c r="AI234" s="38"/>
      <c r="AJ234" s="38"/>
      <c r="AK234" s="38"/>
      <c r="AL234" s="38"/>
      <c r="AM234" s="38"/>
      <c r="AN234" s="38"/>
      <c r="AO234" s="38"/>
      <c r="AP234" s="38"/>
      <c r="AQ234" s="38"/>
      <c r="AR234" s="38"/>
      <c r="AS234" s="38"/>
    </row>
    <row r="235" spans="1:65" x14ac:dyDescent="0.25">
      <c r="A235" s="38"/>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c r="AA235" s="38"/>
      <c r="AB235" s="38"/>
      <c r="AC235" s="38"/>
      <c r="AD235" s="38"/>
      <c r="AE235" s="38"/>
      <c r="AF235" s="38"/>
      <c r="AG235" s="38"/>
      <c r="AH235" s="38"/>
      <c r="AI235" s="38"/>
      <c r="AJ235" s="38"/>
      <c r="AK235" s="38"/>
      <c r="AL235" s="38"/>
      <c r="AM235" s="38"/>
      <c r="AN235" s="38"/>
      <c r="AO235" s="38"/>
      <c r="AP235" s="38"/>
      <c r="AQ235" s="38"/>
      <c r="AR235" s="38"/>
      <c r="AS235" s="38"/>
    </row>
    <row r="236" spans="1:65" x14ac:dyDescent="0.25">
      <c r="A236" s="38"/>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c r="AA236" s="38"/>
      <c r="AB236" s="38"/>
      <c r="AC236" s="38"/>
      <c r="AD236" s="38"/>
      <c r="AE236" s="38"/>
      <c r="AF236" s="38"/>
      <c r="AG236" s="38"/>
      <c r="AH236" s="38"/>
      <c r="AI236" s="38"/>
      <c r="AJ236" s="38"/>
      <c r="AK236" s="38"/>
      <c r="AL236" s="38"/>
      <c r="AM236" s="38"/>
      <c r="AN236" s="38"/>
      <c r="AO236" s="38"/>
      <c r="AP236" s="38"/>
      <c r="AQ236" s="38"/>
      <c r="AR236" s="38"/>
      <c r="AS236" s="38"/>
    </row>
    <row r="237" spans="1:65" x14ac:dyDescent="0.25">
      <c r="A237" s="38"/>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c r="AA237" s="38"/>
      <c r="AB237" s="38"/>
      <c r="AC237" s="38"/>
      <c r="AD237" s="38"/>
      <c r="AE237" s="38"/>
      <c r="AF237" s="38"/>
      <c r="AG237" s="38"/>
      <c r="AH237" s="38"/>
      <c r="AI237" s="38"/>
      <c r="AJ237" s="38"/>
      <c r="AK237" s="38"/>
      <c r="AL237" s="38"/>
      <c r="AM237" s="38"/>
      <c r="AN237" s="38"/>
      <c r="AO237" s="38"/>
      <c r="AP237" s="38"/>
      <c r="AQ237" s="38"/>
      <c r="AR237" s="38"/>
      <c r="AS237" s="38"/>
    </row>
    <row r="238" spans="1:65" x14ac:dyDescent="0.25">
      <c r="A238" s="38"/>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c r="AA238" s="38"/>
      <c r="AB238" s="38"/>
      <c r="AC238" s="38"/>
      <c r="AD238" s="38"/>
      <c r="AE238" s="38"/>
      <c r="AF238" s="38"/>
      <c r="AG238" s="38"/>
      <c r="AH238" s="38"/>
      <c r="AI238" s="38"/>
      <c r="AJ238" s="38"/>
      <c r="AK238" s="38"/>
      <c r="AL238" s="38"/>
      <c r="AM238" s="38"/>
      <c r="AN238" s="38"/>
      <c r="AO238" s="38"/>
      <c r="AP238" s="38"/>
      <c r="AQ238" s="38"/>
      <c r="AR238" s="38"/>
      <c r="AS238" s="38"/>
    </row>
    <row r="239" spans="1:65" x14ac:dyDescent="0.25">
      <c r="A239" s="38"/>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c r="AA239" s="38"/>
      <c r="AB239" s="38"/>
      <c r="AC239" s="38"/>
      <c r="AD239" s="38"/>
      <c r="AE239" s="38"/>
      <c r="AF239" s="38"/>
      <c r="AG239" s="38"/>
      <c r="AH239" s="38"/>
      <c r="AI239" s="38"/>
      <c r="AJ239" s="38"/>
      <c r="AK239" s="38"/>
      <c r="AL239" s="38"/>
      <c r="AM239" s="38"/>
      <c r="AN239" s="38"/>
      <c r="AO239" s="38"/>
      <c r="AP239" s="38"/>
      <c r="AQ239" s="38"/>
      <c r="AR239" s="38"/>
      <c r="AS239" s="38"/>
    </row>
    <row r="240" spans="1:65" x14ac:dyDescent="0.25">
      <c r="A240" s="38"/>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c r="AA240" s="38"/>
      <c r="AB240" s="38"/>
      <c r="AC240" s="38"/>
      <c r="AD240" s="38"/>
      <c r="AE240" s="38"/>
      <c r="AF240" s="38"/>
      <c r="AG240" s="38"/>
      <c r="AH240" s="38"/>
      <c r="AI240" s="38"/>
      <c r="AJ240" s="38"/>
      <c r="AK240" s="38"/>
      <c r="AL240" s="38"/>
      <c r="AM240" s="38"/>
      <c r="AN240" s="38"/>
      <c r="AO240" s="38"/>
      <c r="AP240" s="38"/>
      <c r="AQ240" s="38"/>
      <c r="AR240" s="38"/>
      <c r="AS240" s="38"/>
    </row>
    <row r="241" spans="1:45" x14ac:dyDescent="0.25">
      <c r="A241" s="38"/>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c r="AA241" s="38"/>
      <c r="AB241" s="38"/>
      <c r="AC241" s="38"/>
      <c r="AD241" s="38"/>
      <c r="AE241" s="38"/>
      <c r="AF241" s="38"/>
      <c r="AG241" s="38"/>
      <c r="AH241" s="38"/>
      <c r="AI241" s="38"/>
      <c r="AJ241" s="38"/>
      <c r="AK241" s="38"/>
      <c r="AL241" s="38"/>
      <c r="AM241" s="38"/>
      <c r="AN241" s="38"/>
      <c r="AO241" s="38"/>
      <c r="AP241" s="38"/>
      <c r="AQ241" s="38"/>
      <c r="AR241" s="38"/>
      <c r="AS241" s="38"/>
    </row>
    <row r="242" spans="1:45" x14ac:dyDescent="0.25">
      <c r="A242" s="38"/>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c r="AA242" s="38"/>
      <c r="AB242" s="38"/>
      <c r="AC242" s="38"/>
      <c r="AD242" s="38"/>
      <c r="AE242" s="38"/>
      <c r="AF242" s="38"/>
      <c r="AG242" s="38"/>
      <c r="AH242" s="38"/>
      <c r="AI242" s="38"/>
      <c r="AJ242" s="38"/>
      <c r="AK242" s="38"/>
      <c r="AL242" s="38"/>
      <c r="AM242" s="38"/>
      <c r="AN242" s="38"/>
      <c r="AO242" s="38"/>
      <c r="AP242" s="38"/>
      <c r="AQ242" s="38"/>
      <c r="AR242" s="38"/>
      <c r="AS242" s="38"/>
    </row>
    <row r="243" spans="1:45" x14ac:dyDescent="0.25">
      <c r="A243" s="38"/>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c r="AA243" s="38"/>
      <c r="AB243" s="38"/>
      <c r="AC243" s="38"/>
      <c r="AD243" s="38"/>
      <c r="AE243" s="38"/>
      <c r="AF243" s="38"/>
      <c r="AG243" s="38"/>
      <c r="AH243" s="38"/>
      <c r="AI243" s="38"/>
      <c r="AJ243" s="38"/>
      <c r="AK243" s="38"/>
      <c r="AL243" s="38"/>
      <c r="AM243" s="38"/>
      <c r="AN243" s="38"/>
      <c r="AO243" s="38"/>
      <c r="AP243" s="38"/>
      <c r="AQ243" s="38"/>
      <c r="AR243" s="38"/>
      <c r="AS243" s="38"/>
    </row>
    <row r="244" spans="1:45" x14ac:dyDescent="0.25">
      <c r="A244" s="38"/>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c r="AA244" s="38"/>
      <c r="AB244" s="38"/>
      <c r="AC244" s="38"/>
      <c r="AD244" s="38"/>
      <c r="AE244" s="38"/>
      <c r="AF244" s="38"/>
      <c r="AG244" s="38"/>
      <c r="AH244" s="38"/>
      <c r="AI244" s="38"/>
      <c r="AJ244" s="38"/>
      <c r="AK244" s="38"/>
      <c r="AL244" s="38"/>
      <c r="AM244" s="38"/>
      <c r="AN244" s="38"/>
      <c r="AO244" s="38"/>
      <c r="AP244" s="38"/>
      <c r="AQ244" s="38"/>
      <c r="AR244" s="38"/>
      <c r="AS244" s="38"/>
    </row>
    <row r="245" spans="1:45" x14ac:dyDescent="0.25">
      <c r="A245" s="38"/>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c r="AA245" s="38"/>
      <c r="AB245" s="38"/>
      <c r="AC245" s="38"/>
      <c r="AD245" s="38"/>
      <c r="AE245" s="38"/>
      <c r="AF245" s="38"/>
      <c r="AG245" s="38"/>
      <c r="AH245" s="38"/>
      <c r="AI245" s="38"/>
      <c r="AJ245" s="38"/>
      <c r="AK245" s="38"/>
      <c r="AL245" s="38"/>
      <c r="AM245" s="38"/>
      <c r="AN245" s="38"/>
      <c r="AO245" s="38"/>
      <c r="AP245" s="38"/>
      <c r="AQ245" s="38"/>
      <c r="AR245" s="38"/>
      <c r="AS245" s="38"/>
    </row>
    <row r="246" spans="1:45" x14ac:dyDescent="0.25">
      <c r="A246" s="38"/>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c r="AA246" s="38"/>
      <c r="AB246" s="38"/>
      <c r="AC246" s="38"/>
      <c r="AD246" s="38"/>
      <c r="AE246" s="38"/>
      <c r="AF246" s="38"/>
      <c r="AG246" s="38"/>
      <c r="AH246" s="38"/>
      <c r="AI246" s="38"/>
      <c r="AJ246" s="38"/>
      <c r="AK246" s="38"/>
      <c r="AL246" s="38"/>
      <c r="AM246" s="38"/>
      <c r="AN246" s="38"/>
      <c r="AO246" s="38"/>
      <c r="AP246" s="38"/>
      <c r="AQ246" s="38"/>
      <c r="AR246" s="38"/>
      <c r="AS246" s="38"/>
    </row>
    <row r="247" spans="1:45" x14ac:dyDescent="0.25">
      <c r="A247" s="38"/>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AH247" s="38"/>
      <c r="AI247" s="38"/>
      <c r="AJ247" s="38"/>
      <c r="AK247" s="38"/>
      <c r="AL247" s="38"/>
      <c r="AM247" s="38"/>
      <c r="AN247" s="38"/>
      <c r="AO247" s="38"/>
      <c r="AP247" s="38"/>
      <c r="AQ247" s="38"/>
      <c r="AR247" s="38"/>
      <c r="AS247" s="38"/>
    </row>
    <row r="248" spans="1:45" x14ac:dyDescent="0.25">
      <c r="A248" s="38"/>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c r="AA248" s="38"/>
      <c r="AB248" s="38"/>
      <c r="AC248" s="38"/>
      <c r="AD248" s="38"/>
      <c r="AE248" s="38"/>
      <c r="AF248" s="38"/>
      <c r="AG248" s="38"/>
      <c r="AH248" s="38"/>
      <c r="AI248" s="38"/>
      <c r="AJ248" s="38"/>
      <c r="AK248" s="38"/>
      <c r="AL248" s="38"/>
      <c r="AM248" s="38"/>
      <c r="AN248" s="38"/>
      <c r="AO248" s="38"/>
      <c r="AP248" s="38"/>
      <c r="AQ248" s="38"/>
      <c r="AR248" s="38"/>
      <c r="AS248" s="38"/>
    </row>
    <row r="249" spans="1:45" x14ac:dyDescent="0.25">
      <c r="A249" s="38"/>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c r="AA249" s="38"/>
      <c r="AB249" s="38"/>
      <c r="AC249" s="38"/>
      <c r="AD249" s="38"/>
      <c r="AE249" s="38"/>
      <c r="AF249" s="38"/>
      <c r="AG249" s="38"/>
      <c r="AH249" s="38"/>
      <c r="AI249" s="38"/>
      <c r="AJ249" s="38"/>
      <c r="AK249" s="38"/>
      <c r="AL249" s="38"/>
      <c r="AM249" s="38"/>
      <c r="AN249" s="38"/>
      <c r="AO249" s="38"/>
      <c r="AP249" s="38"/>
      <c r="AQ249" s="38"/>
      <c r="AR249" s="38"/>
      <c r="AS249" s="38"/>
    </row>
    <row r="250" spans="1:45" x14ac:dyDescent="0.25">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AH250" s="38"/>
      <c r="AI250" s="38"/>
      <c r="AJ250" s="38"/>
      <c r="AK250" s="38"/>
      <c r="AL250" s="38"/>
      <c r="AM250" s="38"/>
      <c r="AN250" s="38"/>
      <c r="AO250" s="38"/>
      <c r="AP250" s="38"/>
      <c r="AQ250" s="38"/>
      <c r="AR250" s="38"/>
      <c r="AS250" s="38"/>
    </row>
    <row r="251" spans="1:45" x14ac:dyDescent="0.25">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c r="AA251" s="38"/>
      <c r="AB251" s="38"/>
      <c r="AC251" s="38"/>
      <c r="AD251" s="38"/>
      <c r="AE251" s="38"/>
      <c r="AF251" s="38"/>
      <c r="AG251" s="38"/>
      <c r="AH251" s="38"/>
      <c r="AI251" s="38"/>
      <c r="AJ251" s="38"/>
      <c r="AK251" s="38"/>
      <c r="AL251" s="38"/>
      <c r="AM251" s="38"/>
      <c r="AN251" s="38"/>
      <c r="AO251" s="38"/>
      <c r="AP251" s="38"/>
      <c r="AQ251" s="38"/>
      <c r="AR251" s="38"/>
      <c r="AS251" s="38"/>
    </row>
    <row r="252" spans="1:45" x14ac:dyDescent="0.25">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c r="AA252" s="38"/>
      <c r="AB252" s="38"/>
      <c r="AC252" s="38"/>
      <c r="AD252" s="38"/>
      <c r="AE252" s="38"/>
      <c r="AF252" s="38"/>
      <c r="AG252" s="38"/>
      <c r="AH252" s="38"/>
      <c r="AI252" s="38"/>
      <c r="AJ252" s="38"/>
      <c r="AK252" s="38"/>
      <c r="AL252" s="38"/>
      <c r="AM252" s="38"/>
      <c r="AN252" s="38"/>
      <c r="AO252" s="38"/>
      <c r="AP252" s="38"/>
      <c r="AQ252" s="38"/>
      <c r="AR252" s="38"/>
      <c r="AS252" s="38"/>
    </row>
    <row r="253" spans="1:45" x14ac:dyDescent="0.25">
      <c r="A253" s="38"/>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c r="AA253" s="38"/>
      <c r="AB253" s="38"/>
      <c r="AC253" s="38"/>
      <c r="AD253" s="38"/>
      <c r="AE253" s="38"/>
      <c r="AF253" s="38"/>
      <c r="AG253" s="38"/>
      <c r="AH253" s="38"/>
      <c r="AI253" s="38"/>
      <c r="AJ253" s="38"/>
      <c r="AK253" s="38"/>
      <c r="AL253" s="38"/>
      <c r="AM253" s="38"/>
      <c r="AN253" s="38"/>
      <c r="AO253" s="38"/>
      <c r="AP253" s="38"/>
      <c r="AQ253" s="38"/>
      <c r="AR253" s="38"/>
      <c r="AS253" s="38"/>
    </row>
    <row r="254" spans="1:45" x14ac:dyDescent="0.25">
      <c r="A254" s="38"/>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c r="AA254" s="38"/>
      <c r="AB254" s="38"/>
      <c r="AC254" s="38"/>
      <c r="AD254" s="38"/>
      <c r="AE254" s="38"/>
      <c r="AF254" s="38"/>
      <c r="AG254" s="38"/>
      <c r="AH254" s="38"/>
      <c r="AI254" s="38"/>
      <c r="AJ254" s="38"/>
      <c r="AK254" s="38"/>
      <c r="AL254" s="38"/>
      <c r="AM254" s="38"/>
      <c r="AN254" s="38"/>
      <c r="AO254" s="38"/>
      <c r="AP254" s="38"/>
      <c r="AQ254" s="38"/>
      <c r="AR254" s="38"/>
      <c r="AS254" s="38"/>
    </row>
    <row r="255" spans="1:45" x14ac:dyDescent="0.25">
      <c r="A255" s="38"/>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c r="AA255" s="38"/>
      <c r="AB255" s="38"/>
      <c r="AC255" s="38"/>
      <c r="AD255" s="38"/>
      <c r="AE255" s="38"/>
      <c r="AF255" s="38"/>
      <c r="AG255" s="38"/>
      <c r="AH255" s="38"/>
      <c r="AI255" s="38"/>
      <c r="AJ255" s="38"/>
      <c r="AK255" s="38"/>
      <c r="AL255" s="38"/>
      <c r="AM255" s="38"/>
      <c r="AN255" s="38"/>
      <c r="AO255" s="38"/>
      <c r="AP255" s="38"/>
      <c r="AQ255" s="38"/>
      <c r="AR255" s="38"/>
      <c r="AS255" s="38"/>
    </row>
    <row r="256" spans="1:45" x14ac:dyDescent="0.25">
      <c r="A256" s="38"/>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c r="AA256" s="38"/>
      <c r="AB256" s="38"/>
      <c r="AC256" s="38"/>
      <c r="AD256" s="38"/>
      <c r="AE256" s="38"/>
      <c r="AF256" s="38"/>
      <c r="AG256" s="38"/>
      <c r="AH256" s="38"/>
      <c r="AI256" s="38"/>
      <c r="AJ256" s="38"/>
      <c r="AK256" s="38"/>
      <c r="AL256" s="38"/>
      <c r="AM256" s="38"/>
      <c r="AN256" s="38"/>
      <c r="AO256" s="38"/>
      <c r="AP256" s="38"/>
      <c r="AQ256" s="38"/>
      <c r="AR256" s="38"/>
      <c r="AS256" s="38"/>
    </row>
    <row r="257" spans="1:45" x14ac:dyDescent="0.25">
      <c r="A257" s="38"/>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c r="AA257" s="38"/>
      <c r="AB257" s="38"/>
      <c r="AC257" s="38"/>
      <c r="AD257" s="38"/>
      <c r="AE257" s="38"/>
      <c r="AF257" s="38"/>
      <c r="AG257" s="38"/>
      <c r="AH257" s="38"/>
      <c r="AI257" s="38"/>
      <c r="AJ257" s="38"/>
      <c r="AK257" s="38"/>
      <c r="AL257" s="38"/>
      <c r="AM257" s="38"/>
      <c r="AN257" s="38"/>
      <c r="AO257" s="38"/>
      <c r="AP257" s="38"/>
      <c r="AQ257" s="38"/>
      <c r="AR257" s="38"/>
      <c r="AS257" s="38"/>
    </row>
    <row r="258" spans="1:45" x14ac:dyDescent="0.25">
      <c r="A258" s="38"/>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c r="AA258" s="38"/>
      <c r="AB258" s="38"/>
      <c r="AC258" s="38"/>
      <c r="AD258" s="38"/>
      <c r="AE258" s="38"/>
      <c r="AF258" s="38"/>
      <c r="AG258" s="38"/>
      <c r="AH258" s="38"/>
      <c r="AI258" s="38"/>
      <c r="AJ258" s="38"/>
      <c r="AK258" s="38"/>
      <c r="AL258" s="38"/>
      <c r="AM258" s="38"/>
      <c r="AN258" s="38"/>
      <c r="AO258" s="38"/>
      <c r="AP258" s="38"/>
      <c r="AQ258" s="38"/>
      <c r="AR258" s="38"/>
      <c r="AS258" s="38"/>
    </row>
    <row r="259" spans="1:45" x14ac:dyDescent="0.25">
      <c r="A259" s="38"/>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c r="AA259" s="38"/>
      <c r="AB259" s="38"/>
      <c r="AC259" s="38"/>
      <c r="AD259" s="38"/>
      <c r="AE259" s="38"/>
      <c r="AF259" s="38"/>
      <c r="AG259" s="38"/>
      <c r="AH259" s="38"/>
      <c r="AI259" s="38"/>
      <c r="AJ259" s="38"/>
      <c r="AK259" s="38"/>
      <c r="AL259" s="38"/>
      <c r="AM259" s="38"/>
      <c r="AN259" s="38"/>
      <c r="AO259" s="38"/>
      <c r="AP259" s="38"/>
      <c r="AQ259" s="38"/>
      <c r="AR259" s="38"/>
      <c r="AS259" s="38"/>
    </row>
    <row r="260" spans="1:45" x14ac:dyDescent="0.25">
      <c r="A260" s="38"/>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c r="AA260" s="38"/>
      <c r="AB260" s="38"/>
      <c r="AC260" s="38"/>
      <c r="AD260" s="38"/>
      <c r="AE260" s="38"/>
      <c r="AF260" s="38"/>
      <c r="AG260" s="38"/>
      <c r="AH260" s="38"/>
      <c r="AI260" s="38"/>
      <c r="AJ260" s="38"/>
      <c r="AK260" s="38"/>
      <c r="AL260" s="38"/>
      <c r="AM260" s="38"/>
      <c r="AN260" s="38"/>
      <c r="AO260" s="38"/>
      <c r="AP260" s="38"/>
      <c r="AQ260" s="38"/>
      <c r="AR260" s="38"/>
      <c r="AS260" s="38"/>
    </row>
    <row r="261" spans="1:45" x14ac:dyDescent="0.25">
      <c r="A261" s="38"/>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c r="AA261" s="38"/>
      <c r="AB261" s="38"/>
      <c r="AC261" s="38"/>
      <c r="AD261" s="38"/>
      <c r="AE261" s="38"/>
      <c r="AF261" s="38"/>
      <c r="AG261" s="38"/>
      <c r="AH261" s="38"/>
      <c r="AI261" s="38"/>
      <c r="AJ261" s="38"/>
      <c r="AK261" s="38"/>
      <c r="AL261" s="38"/>
      <c r="AM261" s="38"/>
      <c r="AN261" s="38"/>
      <c r="AO261" s="38"/>
      <c r="AP261" s="38"/>
      <c r="AQ261" s="38"/>
      <c r="AR261" s="38"/>
      <c r="AS261" s="38"/>
    </row>
    <row r="262" spans="1:45" x14ac:dyDescent="0.25">
      <c r="A262" s="38"/>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c r="AA262" s="38"/>
      <c r="AB262" s="38"/>
      <c r="AC262" s="38"/>
      <c r="AD262" s="38"/>
      <c r="AE262" s="38"/>
      <c r="AF262" s="38"/>
      <c r="AG262" s="38"/>
      <c r="AH262" s="38"/>
      <c r="AI262" s="38"/>
      <c r="AJ262" s="38"/>
      <c r="AK262" s="38"/>
      <c r="AL262" s="38"/>
      <c r="AM262" s="38"/>
      <c r="AN262" s="38"/>
      <c r="AO262" s="38"/>
      <c r="AP262" s="38"/>
      <c r="AQ262" s="38"/>
      <c r="AR262" s="38"/>
      <c r="AS262" s="38"/>
    </row>
    <row r="263" spans="1:45" x14ac:dyDescent="0.25">
      <c r="A263" s="38"/>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c r="AA263" s="38"/>
      <c r="AB263" s="38"/>
      <c r="AC263" s="38"/>
      <c r="AD263" s="38"/>
      <c r="AE263" s="38"/>
      <c r="AF263" s="38"/>
      <c r="AG263" s="38"/>
      <c r="AH263" s="38"/>
      <c r="AI263" s="38"/>
      <c r="AJ263" s="38"/>
      <c r="AK263" s="38"/>
      <c r="AL263" s="38"/>
      <c r="AM263" s="38"/>
      <c r="AN263" s="38"/>
      <c r="AO263" s="38"/>
      <c r="AP263" s="38"/>
      <c r="AQ263" s="38"/>
      <c r="AR263" s="38"/>
      <c r="AS263" s="38"/>
    </row>
    <row r="264" spans="1:45" x14ac:dyDescent="0.25">
      <c r="A264" s="38"/>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c r="AA264" s="38"/>
      <c r="AB264" s="38"/>
      <c r="AC264" s="38"/>
      <c r="AD264" s="38"/>
      <c r="AE264" s="38"/>
      <c r="AF264" s="38"/>
      <c r="AG264" s="38"/>
      <c r="AH264" s="38"/>
      <c r="AI264" s="38"/>
      <c r="AJ264" s="38"/>
      <c r="AK264" s="38"/>
      <c r="AL264" s="38"/>
      <c r="AM264" s="38"/>
      <c r="AN264" s="38"/>
      <c r="AO264" s="38"/>
      <c r="AP264" s="38"/>
      <c r="AQ264" s="38"/>
      <c r="AR264" s="38"/>
      <c r="AS264" s="38"/>
    </row>
    <row r="265" spans="1:45" x14ac:dyDescent="0.25">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c r="AA265" s="38"/>
      <c r="AB265" s="38"/>
      <c r="AC265" s="38"/>
      <c r="AD265" s="38"/>
      <c r="AE265" s="38"/>
      <c r="AF265" s="38"/>
      <c r="AG265" s="38"/>
      <c r="AH265" s="38"/>
      <c r="AI265" s="38"/>
      <c r="AJ265" s="38"/>
      <c r="AK265" s="38"/>
      <c r="AL265" s="38"/>
      <c r="AM265" s="38"/>
      <c r="AN265" s="38"/>
      <c r="AO265" s="38"/>
      <c r="AP265" s="38"/>
      <c r="AQ265" s="38"/>
      <c r="AR265" s="38"/>
      <c r="AS265" s="38"/>
    </row>
    <row r="266" spans="1:45" x14ac:dyDescent="0.25">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c r="AA266" s="38"/>
      <c r="AB266" s="38"/>
      <c r="AC266" s="38"/>
      <c r="AD266" s="38"/>
      <c r="AE266" s="38"/>
      <c r="AF266" s="38"/>
      <c r="AG266" s="38"/>
      <c r="AH266" s="38"/>
      <c r="AI266" s="38"/>
      <c r="AJ266" s="38"/>
      <c r="AK266" s="38"/>
      <c r="AL266" s="38"/>
      <c r="AM266" s="38"/>
      <c r="AN266" s="38"/>
      <c r="AO266" s="38"/>
      <c r="AP266" s="38"/>
      <c r="AQ266" s="38"/>
      <c r="AR266" s="38"/>
      <c r="AS266" s="38"/>
    </row>
    <row r="267" spans="1:45" x14ac:dyDescent="0.25">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c r="AA267" s="38"/>
      <c r="AB267" s="38"/>
      <c r="AC267" s="38"/>
      <c r="AD267" s="38"/>
      <c r="AE267" s="38"/>
      <c r="AF267" s="38"/>
      <c r="AG267" s="38"/>
      <c r="AH267" s="38"/>
      <c r="AI267" s="38"/>
      <c r="AJ267" s="38"/>
      <c r="AK267" s="38"/>
      <c r="AL267" s="38"/>
      <c r="AM267" s="38"/>
      <c r="AN267" s="38"/>
      <c r="AO267" s="38"/>
      <c r="AP267" s="38"/>
      <c r="AQ267" s="38"/>
      <c r="AR267" s="38"/>
      <c r="AS267" s="38"/>
    </row>
    <row r="268" spans="1:45" x14ac:dyDescent="0.25">
      <c r="A268" s="38"/>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c r="AA268" s="38"/>
      <c r="AB268" s="38"/>
      <c r="AC268" s="38"/>
      <c r="AD268" s="38"/>
      <c r="AE268" s="38"/>
      <c r="AF268" s="38"/>
      <c r="AG268" s="38"/>
      <c r="AH268" s="38"/>
      <c r="AI268" s="38"/>
      <c r="AJ268" s="38"/>
      <c r="AK268" s="38"/>
      <c r="AL268" s="38"/>
      <c r="AM268" s="38"/>
      <c r="AN268" s="38"/>
      <c r="AO268" s="38"/>
      <c r="AP268" s="38"/>
      <c r="AQ268" s="38"/>
      <c r="AR268" s="38"/>
      <c r="AS268" s="38"/>
    </row>
    <row r="269" spans="1:45" x14ac:dyDescent="0.25">
      <c r="A269" s="38"/>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c r="AA269" s="38"/>
      <c r="AB269" s="38"/>
      <c r="AC269" s="38"/>
      <c r="AD269" s="38"/>
      <c r="AE269" s="38"/>
      <c r="AF269" s="38"/>
      <c r="AG269" s="38"/>
      <c r="AH269" s="38"/>
      <c r="AI269" s="38"/>
      <c r="AJ269" s="38"/>
      <c r="AK269" s="38"/>
      <c r="AL269" s="38"/>
      <c r="AM269" s="38"/>
      <c r="AN269" s="38"/>
      <c r="AO269" s="38"/>
      <c r="AP269" s="38"/>
      <c r="AQ269" s="38"/>
      <c r="AR269" s="38"/>
      <c r="AS269" s="38"/>
    </row>
    <row r="270" spans="1:45" x14ac:dyDescent="0.25">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c r="AA270" s="38"/>
      <c r="AB270" s="38"/>
      <c r="AC270" s="38"/>
      <c r="AD270" s="38"/>
      <c r="AE270" s="38"/>
      <c r="AF270" s="38"/>
      <c r="AG270" s="38"/>
      <c r="AH270" s="38"/>
      <c r="AI270" s="38"/>
      <c r="AJ270" s="38"/>
      <c r="AK270" s="38"/>
      <c r="AL270" s="38"/>
      <c r="AM270" s="38"/>
      <c r="AN270" s="38"/>
      <c r="AO270" s="38"/>
      <c r="AP270" s="38"/>
      <c r="AQ270" s="38"/>
      <c r="AR270" s="38"/>
      <c r="AS270" s="38"/>
    </row>
    <row r="271" spans="1:45" x14ac:dyDescent="0.25">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c r="AA271" s="38"/>
      <c r="AB271" s="38"/>
      <c r="AC271" s="38"/>
      <c r="AD271" s="38"/>
      <c r="AE271" s="38"/>
      <c r="AF271" s="38"/>
      <c r="AG271" s="38"/>
      <c r="AH271" s="38"/>
      <c r="AI271" s="38"/>
      <c r="AJ271" s="38"/>
      <c r="AK271" s="38"/>
      <c r="AL271" s="38"/>
      <c r="AM271" s="38"/>
      <c r="AN271" s="38"/>
      <c r="AO271" s="38"/>
      <c r="AP271" s="38"/>
      <c r="AQ271" s="38"/>
      <c r="AR271" s="38"/>
      <c r="AS271" s="38"/>
    </row>
    <row r="272" spans="1:45" x14ac:dyDescent="0.25">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c r="AA272" s="38"/>
      <c r="AB272" s="38"/>
      <c r="AC272" s="38"/>
      <c r="AD272" s="38"/>
      <c r="AE272" s="38"/>
      <c r="AF272" s="38"/>
      <c r="AG272" s="38"/>
      <c r="AH272" s="38"/>
      <c r="AI272" s="38"/>
      <c r="AJ272" s="38"/>
      <c r="AK272" s="38"/>
      <c r="AL272" s="38"/>
      <c r="AM272" s="38"/>
      <c r="AN272" s="38"/>
      <c r="AO272" s="38"/>
      <c r="AP272" s="38"/>
      <c r="AQ272" s="38"/>
      <c r="AR272" s="38"/>
      <c r="AS272" s="38"/>
    </row>
    <row r="273" spans="1:45" x14ac:dyDescent="0.25">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c r="AA273" s="38"/>
      <c r="AB273" s="38"/>
      <c r="AC273" s="38"/>
      <c r="AD273" s="38"/>
      <c r="AE273" s="38"/>
      <c r="AF273" s="38"/>
      <c r="AG273" s="38"/>
      <c r="AH273" s="38"/>
      <c r="AI273" s="38"/>
      <c r="AJ273" s="38"/>
      <c r="AK273" s="38"/>
      <c r="AL273" s="38"/>
      <c r="AM273" s="38"/>
      <c r="AN273" s="38"/>
      <c r="AO273" s="38"/>
      <c r="AP273" s="38"/>
      <c r="AQ273" s="38"/>
      <c r="AR273" s="38"/>
      <c r="AS273" s="38"/>
    </row>
    <row r="274" spans="1:45" x14ac:dyDescent="0.25">
      <c r="A274" s="38"/>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c r="AA274" s="38"/>
      <c r="AB274" s="38"/>
      <c r="AC274" s="38"/>
      <c r="AD274" s="38"/>
      <c r="AE274" s="38"/>
      <c r="AF274" s="38"/>
      <c r="AG274" s="38"/>
      <c r="AH274" s="38"/>
      <c r="AI274" s="38"/>
      <c r="AJ274" s="38"/>
      <c r="AK274" s="38"/>
      <c r="AL274" s="38"/>
      <c r="AM274" s="38"/>
      <c r="AN274" s="38"/>
      <c r="AO274" s="38"/>
      <c r="AP274" s="38"/>
      <c r="AQ274" s="38"/>
      <c r="AR274" s="38"/>
      <c r="AS274" s="38"/>
    </row>
    <row r="275" spans="1:45" x14ac:dyDescent="0.25">
      <c r="A275" s="38"/>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c r="AA275" s="38"/>
      <c r="AB275" s="38"/>
      <c r="AC275" s="38"/>
      <c r="AD275" s="38"/>
      <c r="AE275" s="38"/>
      <c r="AF275" s="38"/>
      <c r="AG275" s="38"/>
      <c r="AH275" s="38"/>
      <c r="AI275" s="38"/>
      <c r="AJ275" s="38"/>
      <c r="AK275" s="38"/>
      <c r="AL275" s="38"/>
      <c r="AM275" s="38"/>
      <c r="AN275" s="38"/>
      <c r="AO275" s="38"/>
      <c r="AP275" s="38"/>
      <c r="AQ275" s="38"/>
      <c r="AR275" s="38"/>
      <c r="AS275" s="38"/>
    </row>
    <row r="276" spans="1:45" x14ac:dyDescent="0.25">
      <c r="A276" s="38"/>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c r="AA276" s="38"/>
      <c r="AB276" s="38"/>
      <c r="AC276" s="38"/>
      <c r="AD276" s="38"/>
      <c r="AE276" s="38"/>
      <c r="AF276" s="38"/>
      <c r="AG276" s="38"/>
      <c r="AH276" s="38"/>
      <c r="AI276" s="38"/>
      <c r="AJ276" s="38"/>
      <c r="AK276" s="38"/>
      <c r="AL276" s="38"/>
      <c r="AM276" s="38"/>
      <c r="AN276" s="38"/>
      <c r="AO276" s="38"/>
      <c r="AP276" s="38"/>
      <c r="AQ276" s="38"/>
      <c r="AR276" s="38"/>
      <c r="AS276" s="38"/>
    </row>
    <row r="277" spans="1:45" x14ac:dyDescent="0.25">
      <c r="A277" s="38"/>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c r="AA277" s="38"/>
      <c r="AB277" s="38"/>
      <c r="AC277" s="38"/>
      <c r="AD277" s="38"/>
      <c r="AE277" s="38"/>
      <c r="AF277" s="38"/>
      <c r="AG277" s="38"/>
      <c r="AH277" s="38"/>
      <c r="AI277" s="38"/>
      <c r="AJ277" s="38"/>
      <c r="AK277" s="38"/>
      <c r="AL277" s="38"/>
      <c r="AM277" s="38"/>
      <c r="AN277" s="38"/>
      <c r="AO277" s="38"/>
      <c r="AP277" s="38"/>
      <c r="AQ277" s="38"/>
      <c r="AR277" s="38"/>
      <c r="AS277" s="38"/>
    </row>
    <row r="278" spans="1:45" x14ac:dyDescent="0.25">
      <c r="A278" s="38"/>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c r="AA278" s="38"/>
      <c r="AB278" s="38"/>
      <c r="AC278" s="38"/>
      <c r="AD278" s="38"/>
      <c r="AE278" s="38"/>
      <c r="AF278" s="38"/>
      <c r="AG278" s="38"/>
      <c r="AH278" s="38"/>
      <c r="AI278" s="38"/>
      <c r="AJ278" s="38"/>
      <c r="AK278" s="38"/>
      <c r="AL278" s="38"/>
      <c r="AM278" s="38"/>
      <c r="AN278" s="38"/>
      <c r="AO278" s="38"/>
      <c r="AP278" s="38"/>
      <c r="AQ278" s="38"/>
      <c r="AR278" s="38"/>
      <c r="AS278" s="38"/>
    </row>
    <row r="279" spans="1:45" x14ac:dyDescent="0.25">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c r="AA279" s="38"/>
      <c r="AB279" s="38"/>
      <c r="AC279" s="38"/>
      <c r="AD279" s="38"/>
      <c r="AE279" s="38"/>
      <c r="AF279" s="38"/>
      <c r="AG279" s="38"/>
      <c r="AH279" s="38"/>
      <c r="AI279" s="38"/>
      <c r="AJ279" s="38"/>
      <c r="AK279" s="38"/>
      <c r="AL279" s="38"/>
      <c r="AM279" s="38"/>
      <c r="AN279" s="38"/>
      <c r="AO279" s="38"/>
      <c r="AP279" s="38"/>
      <c r="AQ279" s="38"/>
      <c r="AR279" s="38"/>
      <c r="AS279" s="38"/>
    </row>
    <row r="280" spans="1:45" x14ac:dyDescent="0.25">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c r="AA280" s="38"/>
      <c r="AB280" s="38"/>
      <c r="AC280" s="38"/>
      <c r="AD280" s="38"/>
      <c r="AE280" s="38"/>
      <c r="AF280" s="38"/>
      <c r="AG280" s="38"/>
      <c r="AH280" s="38"/>
      <c r="AI280" s="38"/>
      <c r="AJ280" s="38"/>
      <c r="AK280" s="38"/>
      <c r="AL280" s="38"/>
      <c r="AM280" s="38"/>
      <c r="AN280" s="38"/>
      <c r="AO280" s="38"/>
      <c r="AP280" s="38"/>
      <c r="AQ280" s="38"/>
      <c r="AR280" s="38"/>
      <c r="AS280" s="38"/>
    </row>
    <row r="281" spans="1:45" x14ac:dyDescent="0.25">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c r="AA281" s="38"/>
      <c r="AB281" s="38"/>
      <c r="AC281" s="38"/>
      <c r="AD281" s="38"/>
      <c r="AE281" s="38"/>
      <c r="AF281" s="38"/>
      <c r="AG281" s="38"/>
      <c r="AH281" s="38"/>
      <c r="AI281" s="38"/>
      <c r="AJ281" s="38"/>
      <c r="AK281" s="38"/>
      <c r="AL281" s="38"/>
      <c r="AM281" s="38"/>
      <c r="AN281" s="38"/>
      <c r="AO281" s="38"/>
      <c r="AP281" s="38"/>
      <c r="AQ281" s="38"/>
      <c r="AR281" s="38"/>
      <c r="AS281" s="38"/>
    </row>
    <row r="282" spans="1:45" x14ac:dyDescent="0.25">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c r="AA282" s="38"/>
      <c r="AB282" s="38"/>
      <c r="AC282" s="38"/>
      <c r="AD282" s="38"/>
      <c r="AE282" s="38"/>
      <c r="AF282" s="38"/>
      <c r="AG282" s="38"/>
      <c r="AH282" s="38"/>
      <c r="AI282" s="38"/>
      <c r="AJ282" s="38"/>
      <c r="AK282" s="38"/>
      <c r="AL282" s="38"/>
      <c r="AM282" s="38"/>
      <c r="AN282" s="38"/>
      <c r="AO282" s="38"/>
      <c r="AP282" s="38"/>
      <c r="AQ282" s="38"/>
      <c r="AR282" s="38"/>
      <c r="AS282" s="38"/>
    </row>
    <row r="283" spans="1:45" x14ac:dyDescent="0.25">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c r="AA283" s="38"/>
      <c r="AB283" s="38"/>
      <c r="AC283" s="38"/>
      <c r="AD283" s="38"/>
      <c r="AE283" s="38"/>
      <c r="AF283" s="38"/>
      <c r="AG283" s="38"/>
      <c r="AH283" s="38"/>
      <c r="AI283" s="38"/>
      <c r="AJ283" s="38"/>
      <c r="AK283" s="38"/>
      <c r="AL283" s="38"/>
      <c r="AM283" s="38"/>
      <c r="AN283" s="38"/>
      <c r="AO283" s="38"/>
      <c r="AP283" s="38"/>
      <c r="AQ283" s="38"/>
      <c r="AR283" s="38"/>
      <c r="AS283" s="38"/>
    </row>
    <row r="284" spans="1:45" x14ac:dyDescent="0.25">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c r="AA284" s="38"/>
      <c r="AB284" s="38"/>
      <c r="AC284" s="38"/>
      <c r="AD284" s="38"/>
      <c r="AE284" s="38"/>
      <c r="AF284" s="38"/>
      <c r="AG284" s="38"/>
      <c r="AH284" s="38"/>
      <c r="AI284" s="38"/>
      <c r="AJ284" s="38"/>
      <c r="AK284" s="38"/>
      <c r="AL284" s="38"/>
      <c r="AM284" s="38"/>
      <c r="AN284" s="38"/>
      <c r="AO284" s="38"/>
      <c r="AP284" s="38"/>
      <c r="AQ284" s="38"/>
      <c r="AR284" s="38"/>
      <c r="AS284" s="38"/>
    </row>
    <row r="285" spans="1:45" x14ac:dyDescent="0.25">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c r="AA285" s="38"/>
      <c r="AB285" s="38"/>
      <c r="AC285" s="38"/>
      <c r="AD285" s="38"/>
      <c r="AE285" s="38"/>
      <c r="AF285" s="38"/>
      <c r="AG285" s="38"/>
      <c r="AH285" s="38"/>
      <c r="AI285" s="38"/>
      <c r="AJ285" s="38"/>
      <c r="AK285" s="38"/>
      <c r="AL285" s="38"/>
      <c r="AM285" s="38"/>
      <c r="AN285" s="38"/>
      <c r="AO285" s="38"/>
      <c r="AP285" s="38"/>
      <c r="AQ285" s="38"/>
      <c r="AR285" s="38"/>
      <c r="AS285" s="38"/>
    </row>
    <row r="286" spans="1:45" x14ac:dyDescent="0.25">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c r="AA286" s="38"/>
      <c r="AB286" s="38"/>
      <c r="AC286" s="38"/>
      <c r="AD286" s="38"/>
      <c r="AE286" s="38"/>
      <c r="AF286" s="38"/>
      <c r="AG286" s="38"/>
      <c r="AH286" s="38"/>
      <c r="AI286" s="38"/>
      <c r="AJ286" s="38"/>
      <c r="AK286" s="38"/>
      <c r="AL286" s="38"/>
      <c r="AM286" s="38"/>
      <c r="AN286" s="38"/>
      <c r="AO286" s="38"/>
      <c r="AP286" s="38"/>
      <c r="AQ286" s="38"/>
      <c r="AR286" s="38"/>
      <c r="AS286" s="38"/>
    </row>
    <row r="287" spans="1:45" x14ac:dyDescent="0.25">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c r="AA287" s="38"/>
      <c r="AB287" s="38"/>
      <c r="AC287" s="38"/>
      <c r="AD287" s="38"/>
      <c r="AE287" s="38"/>
      <c r="AF287" s="38"/>
      <c r="AG287" s="38"/>
      <c r="AH287" s="38"/>
      <c r="AI287" s="38"/>
      <c r="AJ287" s="38"/>
      <c r="AK287" s="38"/>
      <c r="AL287" s="38"/>
      <c r="AM287" s="38"/>
      <c r="AN287" s="38"/>
      <c r="AO287" s="38"/>
      <c r="AP287" s="38"/>
      <c r="AQ287" s="38"/>
      <c r="AR287" s="38"/>
      <c r="AS287" s="38"/>
    </row>
    <row r="288" spans="1:45" x14ac:dyDescent="0.25">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c r="AA288" s="38"/>
      <c r="AB288" s="38"/>
      <c r="AC288" s="38"/>
      <c r="AD288" s="38"/>
      <c r="AE288" s="38"/>
      <c r="AF288" s="38"/>
      <c r="AG288" s="38"/>
      <c r="AH288" s="38"/>
      <c r="AI288" s="38"/>
      <c r="AJ288" s="38"/>
      <c r="AK288" s="38"/>
      <c r="AL288" s="38"/>
      <c r="AM288" s="38"/>
      <c r="AN288" s="38"/>
      <c r="AO288" s="38"/>
      <c r="AP288" s="38"/>
      <c r="AQ288" s="38"/>
      <c r="AR288" s="38"/>
      <c r="AS288" s="38"/>
    </row>
    <row r="289" spans="1:45" x14ac:dyDescent="0.25">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c r="AA289" s="38"/>
      <c r="AB289" s="38"/>
      <c r="AC289" s="38"/>
      <c r="AD289" s="38"/>
      <c r="AE289" s="38"/>
      <c r="AF289" s="38"/>
      <c r="AG289" s="38"/>
      <c r="AH289" s="38"/>
      <c r="AI289" s="38"/>
      <c r="AJ289" s="38"/>
      <c r="AK289" s="38"/>
      <c r="AL289" s="38"/>
      <c r="AM289" s="38"/>
      <c r="AN289" s="38"/>
      <c r="AO289" s="38"/>
      <c r="AP289" s="38"/>
      <c r="AQ289" s="38"/>
      <c r="AR289" s="38"/>
      <c r="AS289" s="38"/>
    </row>
    <row r="290" spans="1:45" x14ac:dyDescent="0.25">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c r="AA290" s="38"/>
      <c r="AB290" s="38"/>
      <c r="AC290" s="38"/>
      <c r="AD290" s="38"/>
      <c r="AE290" s="38"/>
      <c r="AF290" s="38"/>
      <c r="AG290" s="38"/>
      <c r="AH290" s="38"/>
      <c r="AI290" s="38"/>
      <c r="AJ290" s="38"/>
      <c r="AK290" s="38"/>
      <c r="AL290" s="38"/>
      <c r="AM290" s="38"/>
      <c r="AN290" s="38"/>
      <c r="AO290" s="38"/>
      <c r="AP290" s="38"/>
      <c r="AQ290" s="38"/>
      <c r="AR290" s="38"/>
      <c r="AS290" s="38"/>
    </row>
    <row r="291" spans="1:45" x14ac:dyDescent="0.25">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c r="AA291" s="38"/>
      <c r="AB291" s="38"/>
      <c r="AC291" s="38"/>
      <c r="AD291" s="38"/>
      <c r="AE291" s="38"/>
      <c r="AF291" s="38"/>
      <c r="AG291" s="38"/>
      <c r="AH291" s="38"/>
      <c r="AI291" s="38"/>
      <c r="AJ291" s="38"/>
      <c r="AK291" s="38"/>
      <c r="AL291" s="38"/>
      <c r="AM291" s="38"/>
      <c r="AN291" s="38"/>
      <c r="AO291" s="38"/>
      <c r="AP291" s="38"/>
      <c r="AQ291" s="38"/>
      <c r="AR291" s="38"/>
      <c r="AS291" s="38"/>
    </row>
    <row r="292" spans="1:45" x14ac:dyDescent="0.25">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c r="AA292" s="38"/>
      <c r="AB292" s="38"/>
      <c r="AC292" s="38"/>
      <c r="AD292" s="38"/>
      <c r="AE292" s="38"/>
      <c r="AF292" s="38"/>
      <c r="AG292" s="38"/>
      <c r="AH292" s="38"/>
      <c r="AI292" s="38"/>
      <c r="AJ292" s="38"/>
      <c r="AK292" s="38"/>
      <c r="AL292" s="38"/>
      <c r="AM292" s="38"/>
      <c r="AN292" s="38"/>
      <c r="AO292" s="38"/>
      <c r="AP292" s="38"/>
      <c r="AQ292" s="38"/>
      <c r="AR292" s="38"/>
      <c r="AS292" s="38"/>
    </row>
    <row r="293" spans="1:45" x14ac:dyDescent="0.25">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c r="AA293" s="38"/>
      <c r="AB293" s="38"/>
      <c r="AC293" s="38"/>
      <c r="AD293" s="38"/>
      <c r="AE293" s="38"/>
      <c r="AF293" s="38"/>
      <c r="AG293" s="38"/>
      <c r="AH293" s="38"/>
      <c r="AI293" s="38"/>
      <c r="AJ293" s="38"/>
      <c r="AK293" s="38"/>
      <c r="AL293" s="38"/>
      <c r="AM293" s="38"/>
      <c r="AN293" s="38"/>
      <c r="AO293" s="38"/>
      <c r="AP293" s="38"/>
      <c r="AQ293" s="38"/>
      <c r="AR293" s="38"/>
      <c r="AS293" s="38"/>
    </row>
    <row r="294" spans="1:45" x14ac:dyDescent="0.25">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c r="AA294" s="38"/>
      <c r="AB294" s="38"/>
      <c r="AC294" s="38"/>
      <c r="AD294" s="38"/>
      <c r="AE294" s="38"/>
      <c r="AF294" s="38"/>
      <c r="AG294" s="38"/>
      <c r="AH294" s="38"/>
      <c r="AI294" s="38"/>
      <c r="AJ294" s="38"/>
      <c r="AK294" s="38"/>
      <c r="AL294" s="38"/>
      <c r="AM294" s="38"/>
      <c r="AN294" s="38"/>
      <c r="AO294" s="38"/>
      <c r="AP294" s="38"/>
      <c r="AQ294" s="38"/>
      <c r="AR294" s="38"/>
      <c r="AS294" s="38"/>
    </row>
    <row r="295" spans="1:45" x14ac:dyDescent="0.25">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c r="AA295" s="38"/>
      <c r="AB295" s="38"/>
      <c r="AC295" s="38"/>
      <c r="AD295" s="38"/>
      <c r="AE295" s="38"/>
      <c r="AF295" s="38"/>
      <c r="AG295" s="38"/>
      <c r="AH295" s="38"/>
      <c r="AI295" s="38"/>
      <c r="AJ295" s="38"/>
      <c r="AK295" s="38"/>
      <c r="AL295" s="38"/>
      <c r="AM295" s="38"/>
      <c r="AN295" s="38"/>
      <c r="AO295" s="38"/>
      <c r="AP295" s="38"/>
      <c r="AQ295" s="38"/>
      <c r="AR295" s="38"/>
      <c r="AS295" s="38"/>
    </row>
    <row r="296" spans="1:45" x14ac:dyDescent="0.25">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c r="AA296" s="38"/>
      <c r="AB296" s="38"/>
      <c r="AC296" s="38"/>
      <c r="AD296" s="38"/>
      <c r="AE296" s="38"/>
      <c r="AF296" s="38"/>
      <c r="AG296" s="38"/>
      <c r="AH296" s="38"/>
      <c r="AI296" s="38"/>
      <c r="AJ296" s="38"/>
      <c r="AK296" s="38"/>
      <c r="AL296" s="38"/>
      <c r="AM296" s="38"/>
      <c r="AN296" s="38"/>
      <c r="AO296" s="38"/>
      <c r="AP296" s="38"/>
      <c r="AQ296" s="38"/>
      <c r="AR296" s="38"/>
      <c r="AS296" s="38"/>
    </row>
    <row r="297" spans="1:45" x14ac:dyDescent="0.25">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c r="AA297" s="38"/>
      <c r="AB297" s="38"/>
      <c r="AC297" s="38"/>
      <c r="AD297" s="38"/>
      <c r="AE297" s="38"/>
      <c r="AF297" s="38"/>
      <c r="AG297" s="38"/>
      <c r="AH297" s="38"/>
      <c r="AI297" s="38"/>
      <c r="AJ297" s="38"/>
      <c r="AK297" s="38"/>
      <c r="AL297" s="38"/>
      <c r="AM297" s="38"/>
      <c r="AN297" s="38"/>
      <c r="AO297" s="38"/>
      <c r="AP297" s="38"/>
      <c r="AQ297" s="38"/>
      <c r="AR297" s="38"/>
      <c r="AS297" s="38"/>
    </row>
    <row r="298" spans="1:45" x14ac:dyDescent="0.25">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c r="AA298" s="38"/>
      <c r="AB298" s="38"/>
      <c r="AC298" s="38"/>
      <c r="AD298" s="38"/>
      <c r="AE298" s="38"/>
      <c r="AF298" s="38"/>
      <c r="AG298" s="38"/>
      <c r="AH298" s="38"/>
      <c r="AI298" s="38"/>
      <c r="AJ298" s="38"/>
      <c r="AK298" s="38"/>
      <c r="AL298" s="38"/>
      <c r="AM298" s="38"/>
      <c r="AN298" s="38"/>
      <c r="AO298" s="38"/>
      <c r="AP298" s="38"/>
      <c r="AQ298" s="38"/>
      <c r="AR298" s="38"/>
      <c r="AS298" s="38"/>
    </row>
    <row r="299" spans="1:45" x14ac:dyDescent="0.25">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c r="AA299" s="38"/>
      <c r="AB299" s="38"/>
      <c r="AC299" s="38"/>
      <c r="AD299" s="38"/>
      <c r="AE299" s="38"/>
      <c r="AF299" s="38"/>
      <c r="AG299" s="38"/>
      <c r="AH299" s="38"/>
      <c r="AI299" s="38"/>
      <c r="AJ299" s="38"/>
      <c r="AK299" s="38"/>
      <c r="AL299" s="38"/>
      <c r="AM299" s="38"/>
      <c r="AN299" s="38"/>
      <c r="AO299" s="38"/>
      <c r="AP299" s="38"/>
      <c r="AQ299" s="38"/>
      <c r="AR299" s="38"/>
      <c r="AS299" s="38"/>
    </row>
    <row r="300" spans="1:45" x14ac:dyDescent="0.25">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c r="AA300" s="38"/>
      <c r="AB300" s="38"/>
      <c r="AC300" s="38"/>
      <c r="AD300" s="38"/>
      <c r="AE300" s="38"/>
      <c r="AF300" s="38"/>
      <c r="AG300" s="38"/>
      <c r="AH300" s="38"/>
      <c r="AI300" s="38"/>
      <c r="AJ300" s="38"/>
      <c r="AK300" s="38"/>
      <c r="AL300" s="38"/>
      <c r="AM300" s="38"/>
      <c r="AN300" s="38"/>
      <c r="AO300" s="38"/>
      <c r="AP300" s="38"/>
      <c r="AQ300" s="38"/>
      <c r="AR300" s="38"/>
      <c r="AS300" s="38"/>
    </row>
    <row r="301" spans="1:45" x14ac:dyDescent="0.25">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c r="AA301" s="38"/>
      <c r="AB301" s="38"/>
      <c r="AC301" s="38"/>
      <c r="AD301" s="38"/>
      <c r="AE301" s="38"/>
      <c r="AF301" s="38"/>
      <c r="AG301" s="38"/>
      <c r="AH301" s="38"/>
      <c r="AI301" s="38"/>
      <c r="AJ301" s="38"/>
      <c r="AK301" s="38"/>
      <c r="AL301" s="38"/>
      <c r="AM301" s="38"/>
      <c r="AN301" s="38"/>
      <c r="AO301" s="38"/>
      <c r="AP301" s="38"/>
      <c r="AQ301" s="38"/>
      <c r="AR301" s="38"/>
      <c r="AS301" s="38"/>
    </row>
    <row r="302" spans="1:45" x14ac:dyDescent="0.25">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c r="AA302" s="38"/>
      <c r="AB302" s="38"/>
      <c r="AC302" s="38"/>
      <c r="AD302" s="38"/>
      <c r="AE302" s="38"/>
      <c r="AF302" s="38"/>
      <c r="AG302" s="38"/>
      <c r="AH302" s="38"/>
      <c r="AI302" s="38"/>
      <c r="AJ302" s="38"/>
      <c r="AK302" s="38"/>
      <c r="AL302" s="38"/>
      <c r="AM302" s="38"/>
      <c r="AN302" s="38"/>
      <c r="AO302" s="38"/>
      <c r="AP302" s="38"/>
      <c r="AQ302" s="38"/>
      <c r="AR302" s="38"/>
      <c r="AS302" s="38"/>
    </row>
    <row r="303" spans="1:45" x14ac:dyDescent="0.25">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c r="AA303" s="38"/>
      <c r="AB303" s="38"/>
      <c r="AC303" s="38"/>
      <c r="AD303" s="38"/>
      <c r="AE303" s="38"/>
      <c r="AF303" s="38"/>
      <c r="AG303" s="38"/>
      <c r="AH303" s="38"/>
      <c r="AI303" s="38"/>
      <c r="AJ303" s="38"/>
      <c r="AK303" s="38"/>
      <c r="AL303" s="38"/>
      <c r="AM303" s="38"/>
      <c r="AN303" s="38"/>
      <c r="AO303" s="38"/>
      <c r="AP303" s="38"/>
      <c r="AQ303" s="38"/>
      <c r="AR303" s="38"/>
      <c r="AS303" s="38"/>
    </row>
    <row r="304" spans="1:45" x14ac:dyDescent="0.25">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c r="AA304" s="38"/>
      <c r="AB304" s="38"/>
      <c r="AC304" s="38"/>
      <c r="AD304" s="38"/>
      <c r="AE304" s="38"/>
      <c r="AF304" s="38"/>
      <c r="AG304" s="38"/>
      <c r="AH304" s="38"/>
      <c r="AI304" s="38"/>
      <c r="AJ304" s="38"/>
      <c r="AK304" s="38"/>
      <c r="AL304" s="38"/>
      <c r="AM304" s="38"/>
      <c r="AN304" s="38"/>
      <c r="AO304" s="38"/>
      <c r="AP304" s="38"/>
      <c r="AQ304" s="38"/>
      <c r="AR304" s="38"/>
      <c r="AS304" s="38"/>
    </row>
    <row r="305" spans="1:45" x14ac:dyDescent="0.25">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c r="AA305" s="38"/>
      <c r="AB305" s="38"/>
      <c r="AC305" s="38"/>
      <c r="AD305" s="38"/>
      <c r="AE305" s="38"/>
      <c r="AF305" s="38"/>
      <c r="AG305" s="38"/>
      <c r="AH305" s="38"/>
      <c r="AI305" s="38"/>
      <c r="AJ305" s="38"/>
      <c r="AK305" s="38"/>
      <c r="AL305" s="38"/>
      <c r="AM305" s="38"/>
      <c r="AN305" s="38"/>
      <c r="AO305" s="38"/>
      <c r="AP305" s="38"/>
      <c r="AQ305" s="38"/>
      <c r="AR305" s="38"/>
      <c r="AS305" s="38"/>
    </row>
    <row r="306" spans="1:45" x14ac:dyDescent="0.25">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c r="AA306" s="38"/>
      <c r="AB306" s="38"/>
      <c r="AC306" s="38"/>
      <c r="AD306" s="38"/>
      <c r="AE306" s="38"/>
      <c r="AF306" s="38"/>
      <c r="AG306" s="38"/>
      <c r="AH306" s="38"/>
      <c r="AI306" s="38"/>
      <c r="AJ306" s="38"/>
      <c r="AK306" s="38"/>
      <c r="AL306" s="38"/>
      <c r="AM306" s="38"/>
      <c r="AN306" s="38"/>
      <c r="AO306" s="38"/>
      <c r="AP306" s="38"/>
      <c r="AQ306" s="38"/>
      <c r="AR306" s="38"/>
      <c r="AS306" s="38"/>
    </row>
    <row r="307" spans="1:45" x14ac:dyDescent="0.25">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c r="AA307" s="38"/>
      <c r="AB307" s="38"/>
      <c r="AC307" s="38"/>
      <c r="AD307" s="38"/>
      <c r="AE307" s="38"/>
      <c r="AF307" s="38"/>
      <c r="AG307" s="38"/>
      <c r="AH307" s="38"/>
      <c r="AI307" s="38"/>
      <c r="AJ307" s="38"/>
      <c r="AK307" s="38"/>
      <c r="AL307" s="38"/>
      <c r="AM307" s="38"/>
      <c r="AN307" s="38"/>
      <c r="AO307" s="38"/>
      <c r="AP307" s="38"/>
      <c r="AQ307" s="38"/>
      <c r="AR307" s="38"/>
      <c r="AS307" s="38"/>
    </row>
    <row r="308" spans="1:45" x14ac:dyDescent="0.25">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c r="AA308" s="38"/>
      <c r="AB308" s="38"/>
      <c r="AC308" s="38"/>
      <c r="AD308" s="38"/>
      <c r="AE308" s="38"/>
      <c r="AF308" s="38"/>
      <c r="AG308" s="38"/>
      <c r="AH308" s="38"/>
      <c r="AI308" s="38"/>
      <c r="AJ308" s="38"/>
      <c r="AK308" s="38"/>
      <c r="AL308" s="38"/>
      <c r="AM308" s="38"/>
      <c r="AN308" s="38"/>
      <c r="AO308" s="38"/>
      <c r="AP308" s="38"/>
      <c r="AQ308" s="38"/>
      <c r="AR308" s="38"/>
      <c r="AS308" s="38"/>
    </row>
    <row r="309" spans="1:45" x14ac:dyDescent="0.25">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c r="AA309" s="38"/>
      <c r="AB309" s="38"/>
      <c r="AC309" s="38"/>
      <c r="AD309" s="38"/>
      <c r="AE309" s="38"/>
      <c r="AF309" s="38"/>
      <c r="AG309" s="38"/>
      <c r="AH309" s="38"/>
      <c r="AI309" s="38"/>
      <c r="AJ309" s="38"/>
      <c r="AK309" s="38"/>
      <c r="AL309" s="38"/>
      <c r="AM309" s="38"/>
      <c r="AN309" s="38"/>
      <c r="AO309" s="38"/>
      <c r="AP309" s="38"/>
      <c r="AQ309" s="38"/>
      <c r="AR309" s="38"/>
      <c r="AS309" s="38"/>
    </row>
    <row r="310" spans="1:45" x14ac:dyDescent="0.25">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c r="AA310" s="38"/>
      <c r="AB310" s="38"/>
      <c r="AC310" s="38"/>
      <c r="AD310" s="38"/>
      <c r="AE310" s="38"/>
      <c r="AF310" s="38"/>
      <c r="AG310" s="38"/>
      <c r="AH310" s="38"/>
      <c r="AI310" s="38"/>
      <c r="AJ310" s="38"/>
      <c r="AK310" s="38"/>
      <c r="AL310" s="38"/>
      <c r="AM310" s="38"/>
      <c r="AN310" s="38"/>
      <c r="AO310" s="38"/>
      <c r="AP310" s="38"/>
      <c r="AQ310" s="38"/>
      <c r="AR310" s="38"/>
      <c r="AS310" s="38"/>
    </row>
    <row r="311" spans="1:45" x14ac:dyDescent="0.25">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c r="AA311" s="38"/>
      <c r="AB311" s="38"/>
      <c r="AC311" s="38"/>
      <c r="AD311" s="38"/>
      <c r="AE311" s="38"/>
      <c r="AF311" s="38"/>
      <c r="AG311" s="38"/>
      <c r="AH311" s="38"/>
      <c r="AI311" s="38"/>
      <c r="AJ311" s="38"/>
      <c r="AK311" s="38"/>
      <c r="AL311" s="38"/>
      <c r="AM311" s="38"/>
      <c r="AN311" s="38"/>
      <c r="AO311" s="38"/>
      <c r="AP311" s="38"/>
      <c r="AQ311" s="38"/>
      <c r="AR311" s="38"/>
      <c r="AS311" s="38"/>
    </row>
    <row r="312" spans="1:45" x14ac:dyDescent="0.25">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c r="AA312" s="38"/>
      <c r="AB312" s="38"/>
      <c r="AC312" s="38"/>
      <c r="AD312" s="38"/>
      <c r="AE312" s="38"/>
      <c r="AF312" s="38"/>
      <c r="AG312" s="38"/>
      <c r="AH312" s="38"/>
      <c r="AI312" s="38"/>
      <c r="AJ312" s="38"/>
      <c r="AK312" s="38"/>
      <c r="AL312" s="38"/>
      <c r="AM312" s="38"/>
      <c r="AN312" s="38"/>
      <c r="AO312" s="38"/>
      <c r="AP312" s="38"/>
      <c r="AQ312" s="38"/>
      <c r="AR312" s="38"/>
      <c r="AS312" s="38"/>
    </row>
    <row r="313" spans="1:45" x14ac:dyDescent="0.25">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c r="AA313" s="38"/>
      <c r="AB313" s="38"/>
      <c r="AC313" s="38"/>
      <c r="AD313" s="38"/>
      <c r="AE313" s="38"/>
      <c r="AF313" s="38"/>
      <c r="AG313" s="38"/>
      <c r="AH313" s="38"/>
      <c r="AI313" s="38"/>
      <c r="AJ313" s="38"/>
      <c r="AK313" s="38"/>
      <c r="AL313" s="38"/>
      <c r="AM313" s="38"/>
      <c r="AN313" s="38"/>
      <c r="AO313" s="38"/>
      <c r="AP313" s="38"/>
      <c r="AQ313" s="38"/>
      <c r="AR313" s="38"/>
      <c r="AS313" s="38"/>
    </row>
    <row r="314" spans="1:45" x14ac:dyDescent="0.25">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c r="AA314" s="38"/>
      <c r="AB314" s="38"/>
      <c r="AC314" s="38"/>
      <c r="AD314" s="38"/>
      <c r="AE314" s="38"/>
      <c r="AF314" s="38"/>
      <c r="AG314" s="38"/>
      <c r="AH314" s="38"/>
      <c r="AI314" s="38"/>
      <c r="AJ314" s="38"/>
      <c r="AK314" s="38"/>
      <c r="AL314" s="38"/>
      <c r="AM314" s="38"/>
      <c r="AN314" s="38"/>
      <c r="AO314" s="38"/>
      <c r="AP314" s="38"/>
      <c r="AQ314" s="38"/>
      <c r="AR314" s="38"/>
      <c r="AS314" s="38"/>
    </row>
    <row r="315" spans="1:45" x14ac:dyDescent="0.25">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c r="AA315" s="38"/>
      <c r="AB315" s="38"/>
      <c r="AC315" s="38"/>
      <c r="AD315" s="38"/>
      <c r="AE315" s="38"/>
      <c r="AF315" s="38"/>
      <c r="AG315" s="38"/>
      <c r="AH315" s="38"/>
      <c r="AI315" s="38"/>
      <c r="AJ315" s="38"/>
      <c r="AK315" s="38"/>
      <c r="AL315" s="38"/>
      <c r="AM315" s="38"/>
      <c r="AN315" s="38"/>
      <c r="AO315" s="38"/>
      <c r="AP315" s="38"/>
      <c r="AQ315" s="38"/>
      <c r="AR315" s="38"/>
      <c r="AS315" s="38"/>
    </row>
    <row r="316" spans="1:45" x14ac:dyDescent="0.25">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c r="AA316" s="38"/>
      <c r="AB316" s="38"/>
      <c r="AC316" s="38"/>
      <c r="AD316" s="38"/>
      <c r="AE316" s="38"/>
      <c r="AF316" s="38"/>
      <c r="AG316" s="38"/>
      <c r="AH316" s="38"/>
      <c r="AI316" s="38"/>
      <c r="AJ316" s="38"/>
      <c r="AK316" s="38"/>
      <c r="AL316" s="38"/>
      <c r="AM316" s="38"/>
      <c r="AN316" s="38"/>
      <c r="AO316" s="38"/>
      <c r="AP316" s="38"/>
      <c r="AQ316" s="38"/>
      <c r="AR316" s="38"/>
      <c r="AS316" s="38"/>
    </row>
    <row r="317" spans="1:45" x14ac:dyDescent="0.25">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c r="AA317" s="38"/>
      <c r="AB317" s="38"/>
      <c r="AC317" s="38"/>
      <c r="AD317" s="38"/>
      <c r="AE317" s="38"/>
      <c r="AF317" s="38"/>
      <c r="AG317" s="38"/>
      <c r="AH317" s="38"/>
      <c r="AI317" s="38"/>
      <c r="AJ317" s="38"/>
      <c r="AK317" s="38"/>
      <c r="AL317" s="38"/>
      <c r="AM317" s="38"/>
      <c r="AN317" s="38"/>
      <c r="AO317" s="38"/>
      <c r="AP317" s="38"/>
      <c r="AQ317" s="38"/>
      <c r="AR317" s="38"/>
      <c r="AS317" s="38"/>
    </row>
    <row r="318" spans="1:45" x14ac:dyDescent="0.25">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c r="AA318" s="38"/>
      <c r="AB318" s="38"/>
      <c r="AC318" s="38"/>
      <c r="AD318" s="38"/>
      <c r="AE318" s="38"/>
      <c r="AF318" s="38"/>
      <c r="AG318" s="38"/>
      <c r="AH318" s="38"/>
      <c r="AI318" s="38"/>
      <c r="AJ318" s="38"/>
      <c r="AK318" s="38"/>
      <c r="AL318" s="38"/>
      <c r="AM318" s="38"/>
      <c r="AN318" s="38"/>
      <c r="AO318" s="38"/>
      <c r="AP318" s="38"/>
      <c r="AQ318" s="38"/>
      <c r="AR318" s="38"/>
      <c r="AS318" s="38"/>
    </row>
    <row r="319" spans="1:45" x14ac:dyDescent="0.25">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c r="AA319" s="38"/>
      <c r="AB319" s="38"/>
      <c r="AC319" s="38"/>
      <c r="AD319" s="38"/>
      <c r="AE319" s="38"/>
      <c r="AF319" s="38"/>
      <c r="AG319" s="38"/>
      <c r="AH319" s="38"/>
      <c r="AI319" s="38"/>
      <c r="AJ319" s="38"/>
      <c r="AK319" s="38"/>
      <c r="AL319" s="38"/>
      <c r="AM319" s="38"/>
      <c r="AN319" s="38"/>
      <c r="AO319" s="38"/>
      <c r="AP319" s="38"/>
      <c r="AQ319" s="38"/>
      <c r="AR319" s="38"/>
      <c r="AS319" s="38"/>
    </row>
    <row r="320" spans="1:45" x14ac:dyDescent="0.25">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c r="AA320" s="38"/>
      <c r="AB320" s="38"/>
      <c r="AC320" s="38"/>
      <c r="AD320" s="38"/>
      <c r="AE320" s="38"/>
      <c r="AF320" s="38"/>
      <c r="AG320" s="38"/>
      <c r="AH320" s="38"/>
      <c r="AI320" s="38"/>
      <c r="AJ320" s="38"/>
      <c r="AK320" s="38"/>
      <c r="AL320" s="38"/>
      <c r="AM320" s="38"/>
      <c r="AN320" s="38"/>
      <c r="AO320" s="38"/>
      <c r="AP320" s="38"/>
      <c r="AQ320" s="38"/>
      <c r="AR320" s="38"/>
      <c r="AS320" s="38"/>
    </row>
    <row r="321" spans="1:45" x14ac:dyDescent="0.25">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c r="AA321" s="38"/>
      <c r="AB321" s="38"/>
      <c r="AC321" s="38"/>
      <c r="AD321" s="38"/>
      <c r="AE321" s="38"/>
      <c r="AF321" s="38"/>
      <c r="AG321" s="38"/>
      <c r="AH321" s="38"/>
      <c r="AI321" s="38"/>
      <c r="AJ321" s="38"/>
      <c r="AK321" s="38"/>
      <c r="AL321" s="38"/>
      <c r="AM321" s="38"/>
      <c r="AN321" s="38"/>
      <c r="AO321" s="38"/>
      <c r="AP321" s="38"/>
      <c r="AQ321" s="38"/>
      <c r="AR321" s="38"/>
      <c r="AS321" s="38"/>
    </row>
    <row r="322" spans="1:45" x14ac:dyDescent="0.25">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c r="AA322" s="38"/>
      <c r="AB322" s="38"/>
      <c r="AC322" s="38"/>
      <c r="AD322" s="38"/>
      <c r="AE322" s="38"/>
      <c r="AF322" s="38"/>
      <c r="AG322" s="38"/>
      <c r="AH322" s="38"/>
      <c r="AI322" s="38"/>
      <c r="AJ322" s="38"/>
      <c r="AK322" s="38"/>
      <c r="AL322" s="38"/>
      <c r="AM322" s="38"/>
      <c r="AN322" s="38"/>
      <c r="AO322" s="38"/>
      <c r="AP322" s="38"/>
      <c r="AQ322" s="38"/>
      <c r="AR322" s="38"/>
      <c r="AS322" s="38"/>
    </row>
    <row r="323" spans="1:45" x14ac:dyDescent="0.25">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c r="AA323" s="38"/>
      <c r="AB323" s="38"/>
      <c r="AC323" s="38"/>
      <c r="AD323" s="38"/>
      <c r="AE323" s="38"/>
      <c r="AF323" s="38"/>
      <c r="AG323" s="38"/>
      <c r="AH323" s="38"/>
      <c r="AI323" s="38"/>
      <c r="AJ323" s="38"/>
      <c r="AK323" s="38"/>
      <c r="AL323" s="38"/>
      <c r="AM323" s="38"/>
      <c r="AN323" s="38"/>
      <c r="AO323" s="38"/>
      <c r="AP323" s="38"/>
      <c r="AQ323" s="38"/>
      <c r="AR323" s="38"/>
      <c r="AS323" s="38"/>
    </row>
    <row r="324" spans="1:45" x14ac:dyDescent="0.25">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c r="AA324" s="38"/>
      <c r="AB324" s="38"/>
      <c r="AC324" s="38"/>
      <c r="AD324" s="38"/>
      <c r="AE324" s="38"/>
      <c r="AF324" s="38"/>
      <c r="AG324" s="38"/>
      <c r="AH324" s="38"/>
      <c r="AI324" s="38"/>
      <c r="AJ324" s="38"/>
      <c r="AK324" s="38"/>
      <c r="AL324" s="38"/>
      <c r="AM324" s="38"/>
      <c r="AN324" s="38"/>
      <c r="AO324" s="38"/>
      <c r="AP324" s="38"/>
      <c r="AQ324" s="38"/>
      <c r="AR324" s="38"/>
      <c r="AS324" s="38"/>
    </row>
    <row r="325" spans="1:45" x14ac:dyDescent="0.25">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c r="AA325" s="38"/>
      <c r="AB325" s="38"/>
      <c r="AC325" s="38"/>
      <c r="AD325" s="38"/>
      <c r="AE325" s="38"/>
      <c r="AF325" s="38"/>
      <c r="AG325" s="38"/>
      <c r="AH325" s="38"/>
      <c r="AI325" s="38"/>
      <c r="AJ325" s="38"/>
      <c r="AK325" s="38"/>
      <c r="AL325" s="38"/>
      <c r="AM325" s="38"/>
      <c r="AN325" s="38"/>
      <c r="AO325" s="38"/>
      <c r="AP325" s="38"/>
      <c r="AQ325" s="38"/>
      <c r="AR325" s="38"/>
      <c r="AS325" s="38"/>
    </row>
    <row r="326" spans="1:45" x14ac:dyDescent="0.25">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c r="AA326" s="38"/>
      <c r="AB326" s="38"/>
      <c r="AC326" s="38"/>
      <c r="AD326" s="38"/>
      <c r="AE326" s="38"/>
      <c r="AF326" s="38"/>
      <c r="AG326" s="38"/>
      <c r="AH326" s="38"/>
      <c r="AI326" s="38"/>
      <c r="AJ326" s="38"/>
      <c r="AK326" s="38"/>
      <c r="AL326" s="38"/>
      <c r="AM326" s="38"/>
      <c r="AN326" s="38"/>
      <c r="AO326" s="38"/>
      <c r="AP326" s="38"/>
      <c r="AQ326" s="38"/>
      <c r="AR326" s="38"/>
      <c r="AS326" s="38"/>
    </row>
    <row r="327" spans="1:45" x14ac:dyDescent="0.25">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c r="AA327" s="38"/>
      <c r="AB327" s="38"/>
      <c r="AC327" s="38"/>
      <c r="AD327" s="38"/>
      <c r="AE327" s="38"/>
      <c r="AF327" s="38"/>
      <c r="AG327" s="38"/>
      <c r="AH327" s="38"/>
      <c r="AI327" s="38"/>
      <c r="AJ327" s="38"/>
      <c r="AK327" s="38"/>
      <c r="AL327" s="38"/>
      <c r="AM327" s="38"/>
      <c r="AN327" s="38"/>
      <c r="AO327" s="38"/>
      <c r="AP327" s="38"/>
      <c r="AQ327" s="38"/>
      <c r="AR327" s="38"/>
      <c r="AS327" s="38"/>
    </row>
    <row r="328" spans="1:45" x14ac:dyDescent="0.25">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c r="AA328" s="38"/>
      <c r="AB328" s="38"/>
      <c r="AC328" s="38"/>
      <c r="AD328" s="38"/>
      <c r="AE328" s="38"/>
      <c r="AF328" s="38"/>
      <c r="AG328" s="38"/>
      <c r="AH328" s="38"/>
      <c r="AI328" s="38"/>
      <c r="AJ328" s="38"/>
      <c r="AK328" s="38"/>
      <c r="AL328" s="38"/>
      <c r="AM328" s="38"/>
      <c r="AN328" s="38"/>
      <c r="AO328" s="38"/>
      <c r="AP328" s="38"/>
      <c r="AQ328" s="38"/>
      <c r="AR328" s="38"/>
      <c r="AS328" s="38"/>
    </row>
    <row r="329" spans="1:45" x14ac:dyDescent="0.25">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c r="AA329" s="38"/>
      <c r="AB329" s="38"/>
      <c r="AC329" s="38"/>
      <c r="AD329" s="38"/>
      <c r="AE329" s="38"/>
      <c r="AF329" s="38"/>
      <c r="AG329" s="38"/>
      <c r="AH329" s="38"/>
      <c r="AI329" s="38"/>
      <c r="AJ329" s="38"/>
      <c r="AK329" s="38"/>
      <c r="AL329" s="38"/>
      <c r="AM329" s="38"/>
      <c r="AN329" s="38"/>
      <c r="AO329" s="38"/>
      <c r="AP329" s="38"/>
      <c r="AQ329" s="38"/>
      <c r="AR329" s="38"/>
      <c r="AS329" s="38"/>
    </row>
    <row r="330" spans="1:45" x14ac:dyDescent="0.25">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c r="AA330" s="38"/>
      <c r="AB330" s="38"/>
      <c r="AC330" s="38"/>
      <c r="AD330" s="38"/>
      <c r="AE330" s="38"/>
      <c r="AF330" s="38"/>
      <c r="AG330" s="38"/>
      <c r="AH330" s="38"/>
      <c r="AI330" s="38"/>
      <c r="AJ330" s="38"/>
      <c r="AK330" s="38"/>
      <c r="AL330" s="38"/>
      <c r="AM330" s="38"/>
      <c r="AN330" s="38"/>
      <c r="AO330" s="38"/>
      <c r="AP330" s="38"/>
      <c r="AQ330" s="38"/>
      <c r="AR330" s="38"/>
      <c r="AS330" s="38"/>
    </row>
    <row r="331" spans="1:45" x14ac:dyDescent="0.25">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c r="AA331" s="38"/>
      <c r="AB331" s="38"/>
      <c r="AC331" s="38"/>
      <c r="AD331" s="38"/>
      <c r="AE331" s="38"/>
      <c r="AF331" s="38"/>
      <c r="AG331" s="38"/>
      <c r="AH331" s="38"/>
      <c r="AI331" s="38"/>
      <c r="AJ331" s="38"/>
      <c r="AK331" s="38"/>
      <c r="AL331" s="38"/>
      <c r="AM331" s="38"/>
      <c r="AN331" s="38"/>
      <c r="AO331" s="38"/>
      <c r="AP331" s="38"/>
      <c r="AQ331" s="38"/>
      <c r="AR331" s="38"/>
      <c r="AS331" s="38"/>
    </row>
    <row r="332" spans="1:45" x14ac:dyDescent="0.25">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c r="AA332" s="38"/>
      <c r="AB332" s="38"/>
      <c r="AC332" s="38"/>
      <c r="AD332" s="38"/>
      <c r="AE332" s="38"/>
      <c r="AF332" s="38"/>
      <c r="AG332" s="38"/>
      <c r="AH332" s="38"/>
      <c r="AI332" s="38"/>
      <c r="AJ332" s="38"/>
      <c r="AK332" s="38"/>
      <c r="AL332" s="38"/>
      <c r="AM332" s="38"/>
      <c r="AN332" s="38"/>
      <c r="AO332" s="38"/>
      <c r="AP332" s="38"/>
      <c r="AQ332" s="38"/>
      <c r="AR332" s="38"/>
      <c r="AS332" s="38"/>
    </row>
    <row r="333" spans="1:45" x14ac:dyDescent="0.25">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c r="AA333" s="38"/>
      <c r="AB333" s="38"/>
      <c r="AC333" s="38"/>
      <c r="AD333" s="38"/>
      <c r="AE333" s="38"/>
      <c r="AF333" s="38"/>
      <c r="AG333" s="38"/>
      <c r="AH333" s="38"/>
      <c r="AI333" s="38"/>
      <c r="AJ333" s="38"/>
      <c r="AK333" s="38"/>
      <c r="AL333" s="38"/>
      <c r="AM333" s="38"/>
      <c r="AN333" s="38"/>
      <c r="AO333" s="38"/>
      <c r="AP333" s="38"/>
      <c r="AQ333" s="38"/>
      <c r="AR333" s="38"/>
      <c r="AS333" s="38"/>
    </row>
    <row r="334" spans="1:45" x14ac:dyDescent="0.25">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c r="AA334" s="38"/>
      <c r="AB334" s="38"/>
      <c r="AC334" s="38"/>
      <c r="AD334" s="38"/>
      <c r="AE334" s="38"/>
      <c r="AF334" s="38"/>
      <c r="AG334" s="38"/>
      <c r="AH334" s="38"/>
      <c r="AI334" s="38"/>
      <c r="AJ334" s="38"/>
      <c r="AK334" s="38"/>
      <c r="AL334" s="38"/>
      <c r="AM334" s="38"/>
      <c r="AN334" s="38"/>
      <c r="AO334" s="38"/>
      <c r="AP334" s="38"/>
      <c r="AQ334" s="38"/>
      <c r="AR334" s="38"/>
      <c r="AS334" s="38"/>
    </row>
    <row r="335" spans="1:45" x14ac:dyDescent="0.25">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c r="AA335" s="38"/>
      <c r="AB335" s="38"/>
      <c r="AC335" s="38"/>
      <c r="AD335" s="38"/>
      <c r="AE335" s="38"/>
      <c r="AF335" s="38"/>
      <c r="AG335" s="38"/>
      <c r="AH335" s="38"/>
      <c r="AI335" s="38"/>
      <c r="AJ335" s="38"/>
      <c r="AK335" s="38"/>
      <c r="AL335" s="38"/>
      <c r="AM335" s="38"/>
      <c r="AN335" s="38"/>
      <c r="AO335" s="38"/>
      <c r="AP335" s="38"/>
      <c r="AQ335" s="38"/>
      <c r="AR335" s="38"/>
      <c r="AS335" s="38"/>
    </row>
    <row r="336" spans="1:45" x14ac:dyDescent="0.25">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c r="AA336" s="38"/>
      <c r="AB336" s="38"/>
      <c r="AC336" s="38"/>
      <c r="AD336" s="38"/>
      <c r="AE336" s="38"/>
      <c r="AF336" s="38"/>
      <c r="AG336" s="38"/>
      <c r="AH336" s="38"/>
      <c r="AI336" s="38"/>
      <c r="AJ336" s="38"/>
      <c r="AK336" s="38"/>
      <c r="AL336" s="38"/>
      <c r="AM336" s="38"/>
      <c r="AN336" s="38"/>
      <c r="AO336" s="38"/>
      <c r="AP336" s="38"/>
      <c r="AQ336" s="38"/>
      <c r="AR336" s="38"/>
      <c r="AS336" s="38"/>
    </row>
    <row r="337" spans="1:45" x14ac:dyDescent="0.25">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c r="AA337" s="38"/>
      <c r="AB337" s="38"/>
      <c r="AC337" s="38"/>
      <c r="AD337" s="38"/>
      <c r="AE337" s="38"/>
      <c r="AF337" s="38"/>
      <c r="AG337" s="38"/>
      <c r="AH337" s="38"/>
      <c r="AI337" s="38"/>
      <c r="AJ337" s="38"/>
      <c r="AK337" s="38"/>
      <c r="AL337" s="38"/>
      <c r="AM337" s="38"/>
      <c r="AN337" s="38"/>
      <c r="AO337" s="38"/>
      <c r="AP337" s="38"/>
      <c r="AQ337" s="38"/>
      <c r="AR337" s="38"/>
      <c r="AS337" s="38"/>
    </row>
    <row r="338" spans="1:45" x14ac:dyDescent="0.25">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c r="AA338" s="38"/>
      <c r="AB338" s="38"/>
      <c r="AC338" s="38"/>
      <c r="AD338" s="38"/>
      <c r="AE338" s="38"/>
      <c r="AF338" s="38"/>
      <c r="AG338" s="38"/>
      <c r="AH338" s="38"/>
      <c r="AI338" s="38"/>
      <c r="AJ338" s="38"/>
      <c r="AK338" s="38"/>
      <c r="AL338" s="38"/>
      <c r="AM338" s="38"/>
      <c r="AN338" s="38"/>
      <c r="AO338" s="38"/>
      <c r="AP338" s="38"/>
      <c r="AQ338" s="38"/>
      <c r="AR338" s="38"/>
      <c r="AS338" s="38"/>
    </row>
    <row r="339" spans="1:45" x14ac:dyDescent="0.25">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c r="AA339" s="38"/>
      <c r="AB339" s="38"/>
      <c r="AC339" s="38"/>
      <c r="AD339" s="38"/>
      <c r="AE339" s="38"/>
      <c r="AF339" s="38"/>
      <c r="AG339" s="38"/>
      <c r="AH339" s="38"/>
      <c r="AI339" s="38"/>
      <c r="AJ339" s="38"/>
      <c r="AK339" s="38"/>
      <c r="AL339" s="38"/>
      <c r="AM339" s="38"/>
      <c r="AN339" s="38"/>
      <c r="AO339" s="38"/>
      <c r="AP339" s="38"/>
      <c r="AQ339" s="38"/>
      <c r="AR339" s="38"/>
      <c r="AS339" s="38"/>
    </row>
    <row r="340" spans="1:45" x14ac:dyDescent="0.25">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c r="AA340" s="38"/>
      <c r="AB340" s="38"/>
      <c r="AC340" s="38"/>
      <c r="AD340" s="38"/>
      <c r="AE340" s="38"/>
      <c r="AF340" s="38"/>
      <c r="AG340" s="38"/>
      <c r="AH340" s="38"/>
      <c r="AI340" s="38"/>
      <c r="AJ340" s="38"/>
      <c r="AK340" s="38"/>
      <c r="AL340" s="38"/>
      <c r="AM340" s="38"/>
      <c r="AN340" s="38"/>
      <c r="AO340" s="38"/>
      <c r="AP340" s="38"/>
      <c r="AQ340" s="38"/>
      <c r="AR340" s="38"/>
      <c r="AS340" s="38"/>
    </row>
    <row r="341" spans="1:45" x14ac:dyDescent="0.25">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c r="AA341" s="38"/>
      <c r="AB341" s="38"/>
      <c r="AC341" s="38"/>
      <c r="AD341" s="38"/>
      <c r="AE341" s="38"/>
      <c r="AF341" s="38"/>
      <c r="AG341" s="38"/>
      <c r="AH341" s="38"/>
      <c r="AI341" s="38"/>
      <c r="AJ341" s="38"/>
      <c r="AK341" s="38"/>
      <c r="AL341" s="38"/>
      <c r="AM341" s="38"/>
      <c r="AN341" s="38"/>
      <c r="AO341" s="38"/>
      <c r="AP341" s="38"/>
      <c r="AQ341" s="38"/>
      <c r="AR341" s="38"/>
      <c r="AS341" s="38"/>
    </row>
    <row r="342" spans="1:45" x14ac:dyDescent="0.25">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c r="AA342" s="38"/>
      <c r="AB342" s="38"/>
      <c r="AC342" s="38"/>
      <c r="AD342" s="38"/>
      <c r="AE342" s="38"/>
      <c r="AF342" s="38"/>
      <c r="AG342" s="38"/>
      <c r="AH342" s="38"/>
      <c r="AI342" s="38"/>
      <c r="AJ342" s="38"/>
      <c r="AK342" s="38"/>
      <c r="AL342" s="38"/>
      <c r="AM342" s="38"/>
      <c r="AN342" s="38"/>
      <c r="AO342" s="38"/>
      <c r="AP342" s="38"/>
      <c r="AQ342" s="38"/>
      <c r="AR342" s="38"/>
      <c r="AS342" s="38"/>
    </row>
    <row r="343" spans="1:45" x14ac:dyDescent="0.25">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c r="AA343" s="38"/>
      <c r="AB343" s="38"/>
      <c r="AC343" s="38"/>
      <c r="AD343" s="38"/>
      <c r="AE343" s="38"/>
      <c r="AF343" s="38"/>
      <c r="AG343" s="38"/>
      <c r="AH343" s="38"/>
      <c r="AI343" s="38"/>
      <c r="AJ343" s="38"/>
      <c r="AK343" s="38"/>
      <c r="AL343" s="38"/>
      <c r="AM343" s="38"/>
      <c r="AN343" s="38"/>
      <c r="AO343" s="38"/>
      <c r="AP343" s="38"/>
      <c r="AQ343" s="38"/>
      <c r="AR343" s="38"/>
      <c r="AS343" s="38"/>
    </row>
    <row r="344" spans="1:45" x14ac:dyDescent="0.25">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c r="AA344" s="38"/>
      <c r="AB344" s="38"/>
      <c r="AC344" s="38"/>
      <c r="AD344" s="38"/>
      <c r="AE344" s="38"/>
      <c r="AF344" s="38"/>
      <c r="AG344" s="38"/>
      <c r="AH344" s="38"/>
      <c r="AI344" s="38"/>
      <c r="AJ344" s="38"/>
      <c r="AK344" s="38"/>
      <c r="AL344" s="38"/>
      <c r="AM344" s="38"/>
      <c r="AN344" s="38"/>
      <c r="AO344" s="38"/>
      <c r="AP344" s="38"/>
      <c r="AQ344" s="38"/>
      <c r="AR344" s="38"/>
      <c r="AS344" s="38"/>
    </row>
    <row r="345" spans="1:45" x14ac:dyDescent="0.25">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c r="AA345" s="38"/>
      <c r="AB345" s="38"/>
      <c r="AC345" s="38"/>
      <c r="AD345" s="38"/>
      <c r="AE345" s="38"/>
      <c r="AF345" s="38"/>
      <c r="AG345" s="38"/>
      <c r="AH345" s="38"/>
      <c r="AI345" s="38"/>
      <c r="AJ345" s="38"/>
      <c r="AK345" s="38"/>
      <c r="AL345" s="38"/>
      <c r="AM345" s="38"/>
      <c r="AN345" s="38"/>
      <c r="AO345" s="38"/>
      <c r="AP345" s="38"/>
      <c r="AQ345" s="38"/>
      <c r="AR345" s="38"/>
      <c r="AS345" s="38"/>
    </row>
    <row r="346" spans="1:45" x14ac:dyDescent="0.25">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c r="AA346" s="38"/>
      <c r="AB346" s="38"/>
      <c r="AC346" s="38"/>
      <c r="AD346" s="38"/>
      <c r="AE346" s="38"/>
      <c r="AF346" s="38"/>
      <c r="AG346" s="38"/>
      <c r="AH346" s="38"/>
      <c r="AI346" s="38"/>
      <c r="AJ346" s="38"/>
      <c r="AK346" s="38"/>
      <c r="AL346" s="38"/>
      <c r="AM346" s="38"/>
      <c r="AN346" s="38"/>
      <c r="AO346" s="38"/>
      <c r="AP346" s="38"/>
      <c r="AQ346" s="38"/>
      <c r="AR346" s="38"/>
      <c r="AS346" s="38"/>
    </row>
    <row r="347" spans="1:45" x14ac:dyDescent="0.25">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c r="AA347" s="38"/>
      <c r="AB347" s="38"/>
      <c r="AC347" s="38"/>
      <c r="AD347" s="38"/>
      <c r="AE347" s="38"/>
      <c r="AF347" s="38"/>
      <c r="AG347" s="38"/>
      <c r="AH347" s="38"/>
      <c r="AI347" s="38"/>
      <c r="AJ347" s="38"/>
      <c r="AK347" s="38"/>
      <c r="AL347" s="38"/>
      <c r="AM347" s="38"/>
      <c r="AN347" s="38"/>
      <c r="AO347" s="38"/>
      <c r="AP347" s="38"/>
      <c r="AQ347" s="38"/>
      <c r="AR347" s="38"/>
      <c r="AS347" s="38"/>
    </row>
    <row r="348" spans="1:45" x14ac:dyDescent="0.25">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c r="AA348" s="38"/>
      <c r="AB348" s="38"/>
      <c r="AC348" s="38"/>
      <c r="AD348" s="38"/>
      <c r="AE348" s="38"/>
      <c r="AF348" s="38"/>
      <c r="AG348" s="38"/>
      <c r="AH348" s="38"/>
      <c r="AI348" s="38"/>
      <c r="AJ348" s="38"/>
      <c r="AK348" s="38"/>
      <c r="AL348" s="38"/>
      <c r="AM348" s="38"/>
      <c r="AN348" s="38"/>
      <c r="AO348" s="38"/>
      <c r="AP348" s="38"/>
      <c r="AQ348" s="38"/>
      <c r="AR348" s="38"/>
      <c r="AS348" s="38"/>
    </row>
    <row r="349" spans="1:45" x14ac:dyDescent="0.25">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c r="AA349" s="38"/>
      <c r="AB349" s="38"/>
      <c r="AC349" s="38"/>
      <c r="AD349" s="38"/>
      <c r="AE349" s="38"/>
      <c r="AF349" s="38"/>
      <c r="AG349" s="38"/>
      <c r="AH349" s="38"/>
      <c r="AI349" s="38"/>
      <c r="AJ349" s="38"/>
      <c r="AK349" s="38"/>
      <c r="AL349" s="38"/>
      <c r="AM349" s="38"/>
      <c r="AN349" s="38"/>
      <c r="AO349" s="38"/>
      <c r="AP349" s="38"/>
      <c r="AQ349" s="38"/>
      <c r="AR349" s="38"/>
      <c r="AS349" s="38"/>
    </row>
    <row r="350" spans="1:45" x14ac:dyDescent="0.25">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c r="AA350" s="38"/>
      <c r="AB350" s="38"/>
      <c r="AC350" s="38"/>
      <c r="AD350" s="38"/>
      <c r="AE350" s="38"/>
      <c r="AF350" s="38"/>
      <c r="AG350" s="38"/>
      <c r="AH350" s="38"/>
      <c r="AI350" s="38"/>
      <c r="AJ350" s="38"/>
      <c r="AK350" s="38"/>
      <c r="AL350" s="38"/>
      <c r="AM350" s="38"/>
      <c r="AN350" s="38"/>
      <c r="AO350" s="38"/>
      <c r="AP350" s="38"/>
      <c r="AQ350" s="38"/>
      <c r="AR350" s="38"/>
      <c r="AS350" s="38"/>
    </row>
    <row r="351" spans="1:45" x14ac:dyDescent="0.25">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c r="AA351" s="38"/>
      <c r="AB351" s="38"/>
      <c r="AC351" s="38"/>
      <c r="AD351" s="38"/>
      <c r="AE351" s="38"/>
      <c r="AF351" s="38"/>
      <c r="AG351" s="38"/>
      <c r="AH351" s="38"/>
      <c r="AI351" s="38"/>
      <c r="AJ351" s="38"/>
      <c r="AK351" s="38"/>
      <c r="AL351" s="38"/>
      <c r="AM351" s="38"/>
      <c r="AN351" s="38"/>
      <c r="AO351" s="38"/>
      <c r="AP351" s="38"/>
      <c r="AQ351" s="38"/>
      <c r="AR351" s="38"/>
      <c r="AS351" s="38"/>
    </row>
    <row r="352" spans="1:45" x14ac:dyDescent="0.25">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c r="AA352" s="38"/>
      <c r="AB352" s="38"/>
      <c r="AC352" s="38"/>
      <c r="AD352" s="38"/>
      <c r="AE352" s="38"/>
      <c r="AF352" s="38"/>
      <c r="AG352" s="38"/>
      <c r="AH352" s="38"/>
      <c r="AI352" s="38"/>
      <c r="AJ352" s="38"/>
      <c r="AK352" s="38"/>
      <c r="AL352" s="38"/>
      <c r="AM352" s="38"/>
      <c r="AN352" s="38"/>
      <c r="AO352" s="38"/>
      <c r="AP352" s="38"/>
      <c r="AQ352" s="38"/>
      <c r="AR352" s="38"/>
      <c r="AS352" s="38"/>
    </row>
    <row r="353" spans="1:45" x14ac:dyDescent="0.25">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c r="AA353" s="38"/>
      <c r="AB353" s="38"/>
      <c r="AC353" s="38"/>
      <c r="AD353" s="38"/>
      <c r="AE353" s="38"/>
      <c r="AF353" s="38"/>
      <c r="AG353" s="38"/>
      <c r="AH353" s="38"/>
      <c r="AI353" s="38"/>
      <c r="AJ353" s="38"/>
      <c r="AK353" s="38"/>
      <c r="AL353" s="38"/>
      <c r="AM353" s="38"/>
      <c r="AN353" s="38"/>
      <c r="AO353" s="38"/>
      <c r="AP353" s="38"/>
      <c r="AQ353" s="38"/>
      <c r="AR353" s="38"/>
      <c r="AS353" s="38"/>
    </row>
    <row r="354" spans="1:45" x14ac:dyDescent="0.25">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c r="AA354" s="38"/>
      <c r="AB354" s="38"/>
      <c r="AC354" s="38"/>
      <c r="AD354" s="38"/>
      <c r="AE354" s="38"/>
      <c r="AF354" s="38"/>
      <c r="AG354" s="38"/>
      <c r="AH354" s="38"/>
      <c r="AI354" s="38"/>
      <c r="AJ354" s="38"/>
      <c r="AK354" s="38"/>
      <c r="AL354" s="38"/>
      <c r="AM354" s="38"/>
      <c r="AN354" s="38"/>
      <c r="AO354" s="38"/>
      <c r="AP354" s="38"/>
      <c r="AQ354" s="38"/>
      <c r="AR354" s="38"/>
      <c r="AS354" s="38"/>
    </row>
    <row r="355" spans="1:45" x14ac:dyDescent="0.25">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c r="AA355" s="38"/>
      <c r="AB355" s="38"/>
      <c r="AC355" s="38"/>
      <c r="AD355" s="38"/>
      <c r="AE355" s="38"/>
      <c r="AF355" s="38"/>
      <c r="AG355" s="38"/>
      <c r="AH355" s="38"/>
      <c r="AI355" s="38"/>
      <c r="AJ355" s="38"/>
      <c r="AK355" s="38"/>
      <c r="AL355" s="38"/>
      <c r="AM355" s="38"/>
      <c r="AN355" s="38"/>
      <c r="AO355" s="38"/>
      <c r="AP355" s="38"/>
      <c r="AQ355" s="38"/>
      <c r="AR355" s="38"/>
      <c r="AS355" s="38"/>
    </row>
    <row r="356" spans="1:45" x14ac:dyDescent="0.25">
      <c r="A356" s="38"/>
      <c r="J356" s="38"/>
      <c r="K356" s="38"/>
      <c r="L356" s="38"/>
      <c r="M356" s="38"/>
      <c r="N356" s="38"/>
      <c r="O356" s="38"/>
      <c r="P356" s="38"/>
      <c r="Q356" s="38"/>
      <c r="R356" s="38"/>
      <c r="S356" s="38"/>
      <c r="T356" s="38"/>
      <c r="U356" s="38"/>
      <c r="V356" s="38"/>
      <c r="W356" s="38"/>
      <c r="X356" s="38"/>
      <c r="Y356" s="38"/>
      <c r="Z356" s="38"/>
      <c r="AA356" s="38"/>
      <c r="AB356" s="38"/>
      <c r="AC356" s="38"/>
      <c r="AD356" s="38"/>
      <c r="AE356" s="38"/>
      <c r="AF356" s="38"/>
      <c r="AG356" s="38"/>
      <c r="AH356" s="38"/>
      <c r="AI356" s="38"/>
      <c r="AJ356" s="38"/>
      <c r="AK356" s="38"/>
      <c r="AL356" s="38"/>
      <c r="AM356" s="38"/>
      <c r="AN356" s="38"/>
      <c r="AO356" s="38"/>
      <c r="AP356" s="38"/>
      <c r="AQ356" s="38"/>
      <c r="AR356" s="38"/>
      <c r="AS356" s="38"/>
    </row>
    <row r="357" spans="1:45" x14ac:dyDescent="0.25">
      <c r="A357" s="38"/>
      <c r="J357" s="38"/>
      <c r="K357" s="38"/>
      <c r="L357" s="38"/>
      <c r="M357" s="38"/>
      <c r="N357" s="38"/>
      <c r="O357" s="38"/>
      <c r="P357" s="38"/>
      <c r="Q357" s="38"/>
      <c r="R357" s="38"/>
      <c r="S357" s="38"/>
      <c r="T357" s="38"/>
      <c r="U357" s="38"/>
      <c r="V357" s="38"/>
      <c r="W357" s="38"/>
      <c r="X357" s="38"/>
      <c r="Y357" s="38"/>
      <c r="Z357" s="38"/>
      <c r="AA357" s="38"/>
      <c r="AB357" s="38"/>
      <c r="AC357" s="38"/>
      <c r="AD357" s="38"/>
      <c r="AE357" s="38"/>
      <c r="AF357" s="38"/>
      <c r="AG357" s="38"/>
      <c r="AH357" s="38"/>
      <c r="AI357" s="38"/>
      <c r="AJ357" s="38"/>
      <c r="AK357" s="38"/>
      <c r="AL357" s="38"/>
      <c r="AM357" s="38"/>
      <c r="AN357" s="38"/>
      <c r="AO357" s="38"/>
      <c r="AP357" s="38"/>
      <c r="AQ357" s="38"/>
      <c r="AR357" s="38"/>
      <c r="AS357" s="38"/>
    </row>
    <row r="358" spans="1:45" x14ac:dyDescent="0.25">
      <c r="A358" s="38"/>
      <c r="J358" s="38"/>
      <c r="K358" s="38"/>
      <c r="L358" s="38"/>
      <c r="M358" s="38"/>
      <c r="N358" s="38"/>
      <c r="O358" s="38"/>
      <c r="P358" s="38"/>
      <c r="Q358" s="38"/>
      <c r="R358" s="38"/>
      <c r="S358" s="38"/>
      <c r="T358" s="38"/>
      <c r="U358" s="38"/>
      <c r="V358" s="38"/>
      <c r="W358" s="38"/>
      <c r="X358" s="38"/>
      <c r="Y358" s="38"/>
      <c r="Z358" s="38"/>
      <c r="AA358" s="38"/>
      <c r="AB358" s="38"/>
      <c r="AC358" s="38"/>
      <c r="AD358" s="38"/>
      <c r="AE358" s="38"/>
      <c r="AF358" s="38"/>
      <c r="AG358" s="38"/>
      <c r="AH358" s="38"/>
      <c r="AI358" s="38"/>
      <c r="AJ358" s="38"/>
      <c r="AK358" s="38"/>
      <c r="AL358" s="38"/>
      <c r="AM358" s="38"/>
      <c r="AN358" s="38"/>
      <c r="AO358" s="38"/>
      <c r="AP358" s="38"/>
      <c r="AQ358" s="38"/>
      <c r="AR358" s="38"/>
      <c r="AS358" s="38"/>
    </row>
    <row r="359" spans="1:45" x14ac:dyDescent="0.25">
      <c r="A359" s="38"/>
      <c r="J359" s="38"/>
      <c r="K359" s="38"/>
      <c r="L359" s="38"/>
      <c r="M359" s="38"/>
      <c r="N359" s="38"/>
      <c r="O359" s="38"/>
      <c r="P359" s="38"/>
      <c r="Q359" s="38"/>
      <c r="R359" s="38"/>
      <c r="S359" s="38"/>
      <c r="T359" s="38"/>
      <c r="U359" s="38"/>
      <c r="V359" s="38"/>
      <c r="W359" s="38"/>
      <c r="X359" s="38"/>
      <c r="Y359" s="38"/>
      <c r="Z359" s="38"/>
      <c r="AA359" s="38"/>
      <c r="AB359" s="38"/>
      <c r="AC359" s="38"/>
      <c r="AD359" s="38"/>
      <c r="AE359" s="38"/>
      <c r="AF359" s="38"/>
      <c r="AG359" s="38"/>
      <c r="AH359" s="38"/>
      <c r="AI359" s="38"/>
      <c r="AJ359" s="38"/>
      <c r="AK359" s="38"/>
      <c r="AL359" s="38"/>
      <c r="AM359" s="38"/>
      <c r="AN359" s="38"/>
      <c r="AO359" s="38"/>
      <c r="AP359" s="38"/>
      <c r="AQ359" s="38"/>
      <c r="AR359" s="38"/>
      <c r="AS359" s="38"/>
    </row>
    <row r="360" spans="1:45" x14ac:dyDescent="0.25">
      <c r="A360" s="38"/>
      <c r="J360" s="38"/>
      <c r="K360" s="38"/>
      <c r="L360" s="38"/>
      <c r="M360" s="38"/>
      <c r="N360" s="38"/>
      <c r="O360" s="38"/>
      <c r="P360" s="38"/>
      <c r="Q360" s="38"/>
      <c r="R360" s="38"/>
      <c r="S360" s="38"/>
      <c r="T360" s="38"/>
      <c r="U360" s="38"/>
      <c r="V360" s="38"/>
      <c r="W360" s="38"/>
      <c r="X360" s="38"/>
      <c r="Y360" s="38"/>
      <c r="Z360" s="38"/>
      <c r="AA360" s="38"/>
      <c r="AB360" s="38"/>
      <c r="AC360" s="38"/>
      <c r="AD360" s="38"/>
      <c r="AE360" s="38"/>
      <c r="AF360" s="38"/>
      <c r="AG360" s="38"/>
      <c r="AH360" s="38"/>
      <c r="AI360" s="38"/>
      <c r="AJ360" s="38"/>
      <c r="AK360" s="38"/>
      <c r="AL360" s="38"/>
      <c r="AM360" s="38"/>
      <c r="AN360" s="38"/>
      <c r="AO360" s="38"/>
      <c r="AP360" s="38"/>
      <c r="AQ360" s="38"/>
      <c r="AR360" s="38"/>
      <c r="AS360" s="38"/>
    </row>
    <row r="361" spans="1:45" x14ac:dyDescent="0.25">
      <c r="A361" s="38"/>
      <c r="J361" s="38"/>
      <c r="K361" s="38"/>
      <c r="L361" s="38"/>
      <c r="M361" s="38"/>
      <c r="N361" s="38"/>
      <c r="O361" s="38"/>
      <c r="P361" s="38"/>
      <c r="Q361" s="38"/>
      <c r="R361" s="38"/>
      <c r="S361" s="38"/>
      <c r="T361" s="38"/>
      <c r="U361" s="38"/>
      <c r="V361" s="38"/>
      <c r="W361" s="38"/>
      <c r="X361" s="38"/>
      <c r="Y361" s="38"/>
      <c r="Z361" s="38"/>
      <c r="AA361" s="38"/>
      <c r="AB361" s="38"/>
      <c r="AC361" s="38"/>
      <c r="AD361" s="38"/>
      <c r="AE361" s="38"/>
      <c r="AF361" s="38"/>
      <c r="AG361" s="38"/>
      <c r="AH361" s="38"/>
      <c r="AI361" s="38"/>
      <c r="AJ361" s="38"/>
      <c r="AK361" s="38"/>
      <c r="AL361" s="38"/>
      <c r="AM361" s="38"/>
      <c r="AN361" s="38"/>
      <c r="AO361" s="38"/>
      <c r="AP361" s="38"/>
      <c r="AQ361" s="38"/>
      <c r="AR361" s="38"/>
      <c r="AS361" s="38"/>
    </row>
    <row r="362" spans="1:45" x14ac:dyDescent="0.25">
      <c r="A362" s="38"/>
      <c r="J362" s="38"/>
      <c r="K362" s="38"/>
      <c r="L362" s="38"/>
      <c r="M362" s="38"/>
      <c r="N362" s="38"/>
      <c r="O362" s="38"/>
      <c r="P362" s="38"/>
      <c r="Q362" s="38"/>
      <c r="R362" s="38"/>
      <c r="S362" s="38"/>
      <c r="T362" s="38"/>
      <c r="U362" s="38"/>
      <c r="V362" s="38"/>
      <c r="W362" s="38"/>
      <c r="X362" s="38"/>
      <c r="Y362" s="38"/>
      <c r="Z362" s="38"/>
      <c r="AA362" s="38"/>
      <c r="AB362" s="38"/>
      <c r="AC362" s="38"/>
      <c r="AD362" s="38"/>
      <c r="AE362" s="38"/>
      <c r="AF362" s="38"/>
      <c r="AG362" s="38"/>
      <c r="AH362" s="38"/>
      <c r="AI362" s="38"/>
      <c r="AJ362" s="38"/>
      <c r="AK362" s="38"/>
      <c r="AL362" s="38"/>
      <c r="AM362" s="38"/>
      <c r="AN362" s="38"/>
      <c r="AO362" s="38"/>
      <c r="AP362" s="38"/>
      <c r="AQ362" s="38"/>
      <c r="AR362" s="38"/>
      <c r="AS362" s="38"/>
    </row>
    <row r="363" spans="1:45" x14ac:dyDescent="0.25">
      <c r="A363" s="38"/>
      <c r="J363" s="38"/>
      <c r="K363" s="38"/>
      <c r="L363" s="38"/>
      <c r="M363" s="38"/>
      <c r="N363" s="38"/>
      <c r="O363" s="38"/>
      <c r="P363" s="38"/>
      <c r="Q363" s="38"/>
      <c r="R363" s="38"/>
      <c r="S363" s="38"/>
      <c r="T363" s="38"/>
      <c r="U363" s="38"/>
      <c r="V363" s="38"/>
      <c r="W363" s="38"/>
      <c r="X363" s="38"/>
      <c r="Y363" s="38"/>
      <c r="Z363" s="38"/>
      <c r="AA363" s="38"/>
      <c r="AB363" s="38"/>
      <c r="AC363" s="38"/>
      <c r="AD363" s="38"/>
      <c r="AE363" s="38"/>
      <c r="AF363" s="38"/>
      <c r="AG363" s="38"/>
      <c r="AH363" s="38"/>
      <c r="AI363" s="38"/>
      <c r="AJ363" s="38"/>
      <c r="AK363" s="38"/>
      <c r="AL363" s="38"/>
      <c r="AM363" s="38"/>
      <c r="AN363" s="38"/>
      <c r="AO363" s="38"/>
      <c r="AP363" s="38"/>
      <c r="AQ363" s="38"/>
      <c r="AR363" s="38"/>
      <c r="AS363" s="38"/>
    </row>
    <row r="364" spans="1:45" x14ac:dyDescent="0.25">
      <c r="A364" s="38"/>
      <c r="J364" s="38"/>
      <c r="K364" s="38"/>
      <c r="L364" s="38"/>
      <c r="M364" s="38"/>
      <c r="N364" s="38"/>
      <c r="O364" s="38"/>
      <c r="P364" s="38"/>
      <c r="Q364" s="38"/>
      <c r="R364" s="38"/>
      <c r="S364" s="38"/>
      <c r="T364" s="38"/>
      <c r="U364" s="38"/>
      <c r="V364" s="38"/>
      <c r="W364" s="38"/>
      <c r="X364" s="38"/>
      <c r="Y364" s="38"/>
      <c r="Z364" s="38"/>
      <c r="AA364" s="38"/>
      <c r="AB364" s="38"/>
      <c r="AC364" s="38"/>
      <c r="AD364" s="38"/>
      <c r="AE364" s="38"/>
      <c r="AF364" s="38"/>
      <c r="AG364" s="38"/>
      <c r="AH364" s="38"/>
      <c r="AI364" s="38"/>
      <c r="AJ364" s="38"/>
      <c r="AK364" s="38"/>
      <c r="AL364" s="38"/>
      <c r="AM364" s="38"/>
      <c r="AN364" s="38"/>
      <c r="AO364" s="38"/>
      <c r="AP364" s="38"/>
      <c r="AQ364" s="38"/>
      <c r="AR364" s="38"/>
      <c r="AS364" s="38"/>
    </row>
    <row r="365" spans="1:45" x14ac:dyDescent="0.25">
      <c r="A365" s="38"/>
      <c r="J365" s="38"/>
      <c r="K365" s="38"/>
      <c r="L365" s="38"/>
      <c r="M365" s="38"/>
      <c r="N365" s="38"/>
      <c r="O365" s="38"/>
      <c r="P365" s="38"/>
      <c r="Q365" s="38"/>
      <c r="R365" s="38"/>
      <c r="S365" s="38"/>
      <c r="T365" s="38"/>
      <c r="U365" s="38"/>
      <c r="V365" s="38"/>
      <c r="W365" s="38"/>
      <c r="X365" s="38"/>
      <c r="Y365" s="38"/>
      <c r="Z365" s="38"/>
      <c r="AA365" s="38"/>
      <c r="AB365" s="38"/>
      <c r="AC365" s="38"/>
      <c r="AD365" s="38"/>
      <c r="AE365" s="38"/>
      <c r="AF365" s="38"/>
      <c r="AG365" s="38"/>
      <c r="AH365" s="38"/>
      <c r="AI365" s="38"/>
      <c r="AJ365" s="38"/>
      <c r="AK365" s="38"/>
      <c r="AL365" s="38"/>
      <c r="AM365" s="38"/>
      <c r="AN365" s="38"/>
      <c r="AO365" s="38"/>
      <c r="AP365" s="38"/>
      <c r="AQ365" s="38"/>
      <c r="AR365" s="38"/>
      <c r="AS365" s="38"/>
    </row>
    <row r="366" spans="1:45" x14ac:dyDescent="0.25">
      <c r="A366" s="38"/>
      <c r="J366" s="38"/>
      <c r="K366" s="38"/>
      <c r="L366" s="38"/>
      <c r="M366" s="38"/>
      <c r="N366" s="38"/>
      <c r="O366" s="38"/>
      <c r="P366" s="38"/>
      <c r="Q366" s="38"/>
      <c r="R366" s="38"/>
      <c r="S366" s="38"/>
      <c r="T366" s="38"/>
      <c r="U366" s="38"/>
      <c r="V366" s="38"/>
      <c r="W366" s="38"/>
      <c r="X366" s="38"/>
      <c r="Y366" s="38"/>
      <c r="Z366" s="38"/>
      <c r="AA366" s="38"/>
      <c r="AB366" s="38"/>
      <c r="AC366" s="38"/>
      <c r="AD366" s="38"/>
      <c r="AE366" s="38"/>
      <c r="AF366" s="38"/>
      <c r="AG366" s="38"/>
      <c r="AH366" s="38"/>
      <c r="AI366" s="38"/>
      <c r="AJ366" s="38"/>
      <c r="AK366" s="38"/>
      <c r="AL366" s="38"/>
      <c r="AM366" s="38"/>
      <c r="AN366" s="38"/>
      <c r="AO366" s="38"/>
      <c r="AP366" s="38"/>
      <c r="AQ366" s="38"/>
      <c r="AR366" s="38"/>
      <c r="AS366" s="38"/>
    </row>
    <row r="367" spans="1:45" x14ac:dyDescent="0.25">
      <c r="A367" s="38"/>
      <c r="J367" s="38"/>
      <c r="K367" s="38"/>
      <c r="L367" s="38"/>
      <c r="M367" s="38"/>
      <c r="N367" s="38"/>
      <c r="O367" s="38"/>
      <c r="P367" s="38"/>
      <c r="Q367" s="38"/>
      <c r="R367" s="38"/>
      <c r="S367" s="38"/>
      <c r="T367" s="38"/>
      <c r="U367" s="38"/>
      <c r="V367" s="38"/>
      <c r="W367" s="38"/>
      <c r="X367" s="38"/>
      <c r="Y367" s="38"/>
      <c r="Z367" s="38"/>
      <c r="AA367" s="38"/>
      <c r="AB367" s="38"/>
      <c r="AC367" s="38"/>
      <c r="AD367" s="38"/>
      <c r="AE367" s="38"/>
      <c r="AF367" s="38"/>
      <c r="AG367" s="38"/>
      <c r="AH367" s="38"/>
      <c r="AI367" s="38"/>
      <c r="AJ367" s="38"/>
      <c r="AK367" s="38"/>
      <c r="AL367" s="38"/>
      <c r="AM367" s="38"/>
      <c r="AN367" s="38"/>
      <c r="AO367" s="38"/>
      <c r="AP367" s="38"/>
      <c r="AQ367" s="38"/>
      <c r="AR367" s="38"/>
      <c r="AS367" s="38"/>
    </row>
    <row r="368" spans="1:45" x14ac:dyDescent="0.25">
      <c r="A368" s="38"/>
      <c r="J368" s="38"/>
      <c r="K368" s="38"/>
      <c r="L368" s="38"/>
      <c r="M368" s="38"/>
      <c r="N368" s="38"/>
      <c r="O368" s="38"/>
      <c r="P368" s="38"/>
      <c r="Q368" s="38"/>
      <c r="R368" s="38"/>
      <c r="S368" s="38"/>
      <c r="T368" s="38"/>
      <c r="U368" s="38"/>
      <c r="V368" s="38"/>
      <c r="W368" s="38"/>
      <c r="X368" s="38"/>
      <c r="Y368" s="38"/>
      <c r="Z368" s="38"/>
      <c r="AA368" s="38"/>
      <c r="AB368" s="38"/>
      <c r="AC368" s="38"/>
      <c r="AD368" s="38"/>
      <c r="AE368" s="38"/>
      <c r="AF368" s="38"/>
      <c r="AG368" s="38"/>
      <c r="AH368" s="38"/>
      <c r="AI368" s="38"/>
      <c r="AJ368" s="38"/>
      <c r="AK368" s="38"/>
      <c r="AL368" s="38"/>
      <c r="AM368" s="38"/>
      <c r="AN368" s="38"/>
      <c r="AO368" s="38"/>
      <c r="AP368" s="38"/>
      <c r="AQ368" s="38"/>
      <c r="AR368" s="38"/>
      <c r="AS368" s="38"/>
    </row>
    <row r="369" spans="1:45" x14ac:dyDescent="0.25">
      <c r="A369" s="38"/>
      <c r="J369" s="38"/>
      <c r="K369" s="38"/>
      <c r="L369" s="38"/>
      <c r="M369" s="38"/>
      <c r="N369" s="38"/>
      <c r="O369" s="38"/>
      <c r="P369" s="38"/>
      <c r="Q369" s="38"/>
      <c r="R369" s="38"/>
      <c r="S369" s="38"/>
      <c r="T369" s="38"/>
      <c r="U369" s="38"/>
      <c r="V369" s="38"/>
      <c r="W369" s="38"/>
      <c r="X369" s="38"/>
      <c r="Y369" s="38"/>
      <c r="Z369" s="38"/>
      <c r="AA369" s="38"/>
      <c r="AB369" s="38"/>
      <c r="AC369" s="38"/>
      <c r="AD369" s="38"/>
      <c r="AE369" s="38"/>
      <c r="AF369" s="38"/>
      <c r="AG369" s="38"/>
      <c r="AH369" s="38"/>
      <c r="AI369" s="38"/>
      <c r="AJ369" s="38"/>
      <c r="AK369" s="38"/>
      <c r="AL369" s="38"/>
      <c r="AM369" s="38"/>
      <c r="AN369" s="38"/>
      <c r="AO369" s="38"/>
      <c r="AP369" s="38"/>
      <c r="AQ369" s="38"/>
      <c r="AR369" s="38"/>
      <c r="AS369" s="38"/>
    </row>
    <row r="370" spans="1:45" x14ac:dyDescent="0.25">
      <c r="A370" s="38"/>
      <c r="J370" s="38"/>
      <c r="K370" s="38"/>
      <c r="L370" s="38"/>
      <c r="M370" s="38"/>
      <c r="N370" s="38"/>
      <c r="O370" s="38"/>
      <c r="P370" s="38"/>
      <c r="Q370" s="38"/>
      <c r="R370" s="38"/>
      <c r="S370" s="38"/>
      <c r="T370" s="38"/>
      <c r="U370" s="38"/>
      <c r="V370" s="38"/>
      <c r="W370" s="38"/>
      <c r="X370" s="38"/>
      <c r="Y370" s="38"/>
      <c r="Z370" s="38"/>
      <c r="AA370" s="38"/>
      <c r="AB370" s="38"/>
      <c r="AC370" s="38"/>
      <c r="AD370" s="38"/>
      <c r="AE370" s="38"/>
      <c r="AF370" s="38"/>
      <c r="AG370" s="38"/>
      <c r="AH370" s="38"/>
      <c r="AI370" s="38"/>
      <c r="AJ370" s="38"/>
      <c r="AK370" s="38"/>
      <c r="AL370" s="38"/>
      <c r="AM370" s="38"/>
      <c r="AN370" s="38"/>
      <c r="AO370" s="38"/>
      <c r="AP370" s="38"/>
      <c r="AQ370" s="38"/>
      <c r="AR370" s="38"/>
      <c r="AS370" s="38"/>
    </row>
    <row r="371" spans="1:45" x14ac:dyDescent="0.25">
      <c r="A371" s="38"/>
      <c r="J371" s="38"/>
      <c r="K371" s="38"/>
      <c r="L371" s="38"/>
      <c r="M371" s="38"/>
      <c r="N371" s="38"/>
      <c r="O371" s="38"/>
      <c r="P371" s="38"/>
      <c r="Q371" s="38"/>
      <c r="R371" s="38"/>
      <c r="S371" s="38"/>
      <c r="T371" s="38"/>
      <c r="U371" s="38"/>
      <c r="V371" s="38"/>
      <c r="W371" s="38"/>
      <c r="X371" s="38"/>
      <c r="Y371" s="38"/>
      <c r="Z371" s="38"/>
      <c r="AA371" s="38"/>
      <c r="AB371" s="38"/>
      <c r="AC371" s="38"/>
      <c r="AD371" s="38"/>
      <c r="AE371" s="38"/>
      <c r="AF371" s="38"/>
      <c r="AG371" s="38"/>
      <c r="AH371" s="38"/>
      <c r="AI371" s="38"/>
      <c r="AJ371" s="38"/>
      <c r="AK371" s="38"/>
      <c r="AL371" s="38"/>
      <c r="AM371" s="38"/>
      <c r="AN371" s="38"/>
      <c r="AO371" s="38"/>
      <c r="AP371" s="38"/>
      <c r="AQ371" s="38"/>
      <c r="AR371" s="38"/>
      <c r="AS371" s="38"/>
    </row>
    <row r="372" spans="1:45" x14ac:dyDescent="0.25">
      <c r="A372" s="38"/>
      <c r="J372" s="38"/>
      <c r="K372" s="38"/>
      <c r="L372" s="38"/>
      <c r="M372" s="38"/>
      <c r="N372" s="38"/>
      <c r="O372" s="38"/>
      <c r="P372" s="38"/>
      <c r="Q372" s="38"/>
      <c r="R372" s="38"/>
      <c r="S372" s="38"/>
      <c r="T372" s="38"/>
      <c r="U372" s="38"/>
      <c r="V372" s="38"/>
      <c r="W372" s="38"/>
      <c r="X372" s="38"/>
      <c r="Y372" s="38"/>
      <c r="Z372" s="38"/>
      <c r="AA372" s="38"/>
      <c r="AB372" s="38"/>
      <c r="AC372" s="38"/>
      <c r="AD372" s="38"/>
      <c r="AE372" s="38"/>
      <c r="AF372" s="38"/>
      <c r="AG372" s="38"/>
      <c r="AH372" s="38"/>
      <c r="AI372" s="38"/>
      <c r="AJ372" s="38"/>
      <c r="AK372" s="38"/>
      <c r="AL372" s="38"/>
      <c r="AM372" s="38"/>
      <c r="AN372" s="38"/>
      <c r="AO372" s="38"/>
      <c r="AP372" s="38"/>
      <c r="AQ372" s="38"/>
      <c r="AR372" s="38"/>
      <c r="AS372" s="38"/>
    </row>
    <row r="373" spans="1:45" x14ac:dyDescent="0.25">
      <c r="A373" s="38"/>
      <c r="J373" s="38"/>
      <c r="K373" s="38"/>
      <c r="L373" s="38"/>
      <c r="M373" s="38"/>
      <c r="N373" s="38"/>
      <c r="O373" s="38"/>
      <c r="P373" s="38"/>
      <c r="Q373" s="38"/>
      <c r="R373" s="38"/>
      <c r="S373" s="38"/>
      <c r="T373" s="38"/>
      <c r="U373" s="38"/>
      <c r="V373" s="38"/>
      <c r="W373" s="38"/>
      <c r="X373" s="38"/>
      <c r="Y373" s="38"/>
      <c r="Z373" s="38"/>
      <c r="AA373" s="38"/>
      <c r="AB373" s="38"/>
      <c r="AC373" s="38"/>
      <c r="AD373" s="38"/>
      <c r="AE373" s="38"/>
      <c r="AF373" s="38"/>
      <c r="AG373" s="38"/>
      <c r="AH373" s="38"/>
      <c r="AI373" s="38"/>
      <c r="AJ373" s="38"/>
      <c r="AK373" s="38"/>
      <c r="AL373" s="38"/>
      <c r="AM373" s="38"/>
      <c r="AN373" s="38"/>
      <c r="AO373" s="38"/>
      <c r="AP373" s="38"/>
      <c r="AQ373" s="38"/>
      <c r="AR373" s="38"/>
      <c r="AS373" s="38"/>
    </row>
    <row r="374" spans="1:45" x14ac:dyDescent="0.25">
      <c r="A374" s="38"/>
      <c r="J374" s="38"/>
      <c r="K374" s="38"/>
      <c r="L374" s="38"/>
      <c r="M374" s="38"/>
      <c r="N374" s="38"/>
      <c r="O374" s="38"/>
      <c r="P374" s="38"/>
      <c r="Q374" s="38"/>
      <c r="R374" s="38"/>
      <c r="S374" s="38"/>
      <c r="T374" s="38"/>
      <c r="U374" s="38"/>
      <c r="V374" s="38"/>
      <c r="W374" s="38"/>
      <c r="X374" s="38"/>
      <c r="Y374" s="38"/>
      <c r="Z374" s="38"/>
      <c r="AA374" s="38"/>
      <c r="AB374" s="38"/>
      <c r="AC374" s="38"/>
      <c r="AD374" s="38"/>
      <c r="AE374" s="38"/>
      <c r="AF374" s="38"/>
      <c r="AG374" s="38"/>
      <c r="AH374" s="38"/>
      <c r="AI374" s="38"/>
      <c r="AJ374" s="38"/>
      <c r="AK374" s="38"/>
      <c r="AL374" s="38"/>
      <c r="AM374" s="38"/>
      <c r="AN374" s="38"/>
      <c r="AO374" s="38"/>
      <c r="AP374" s="38"/>
      <c r="AQ374" s="38"/>
      <c r="AR374" s="38"/>
      <c r="AS374" s="38"/>
    </row>
    <row r="375" spans="1:45" x14ac:dyDescent="0.25">
      <c r="A375" s="38"/>
      <c r="J375" s="38"/>
      <c r="K375" s="38"/>
      <c r="L375" s="38"/>
      <c r="M375" s="38"/>
      <c r="N375" s="38"/>
      <c r="O375" s="38"/>
      <c r="P375" s="38"/>
      <c r="Q375" s="38"/>
      <c r="R375" s="38"/>
      <c r="S375" s="38"/>
      <c r="T375" s="38"/>
      <c r="U375" s="38"/>
      <c r="V375" s="38"/>
      <c r="W375" s="38"/>
      <c r="X375" s="38"/>
      <c r="Y375" s="38"/>
      <c r="Z375" s="38"/>
      <c r="AA375" s="38"/>
      <c r="AB375" s="38"/>
      <c r="AC375" s="38"/>
      <c r="AD375" s="38"/>
      <c r="AE375" s="38"/>
      <c r="AF375" s="38"/>
      <c r="AG375" s="38"/>
      <c r="AH375" s="38"/>
      <c r="AI375" s="38"/>
      <c r="AJ375" s="38"/>
      <c r="AK375" s="38"/>
      <c r="AL375" s="38"/>
      <c r="AM375" s="38"/>
      <c r="AN375" s="38"/>
      <c r="AO375" s="38"/>
      <c r="AP375" s="38"/>
      <c r="AQ375" s="38"/>
      <c r="AR375" s="38"/>
      <c r="AS375" s="38"/>
    </row>
    <row r="376" spans="1:45" x14ac:dyDescent="0.25">
      <c r="A376" s="38"/>
      <c r="J376" s="38"/>
      <c r="K376" s="38"/>
      <c r="L376" s="38"/>
      <c r="M376" s="38"/>
      <c r="N376" s="38"/>
      <c r="O376" s="38"/>
      <c r="P376" s="38"/>
      <c r="Q376" s="38"/>
      <c r="R376" s="38"/>
      <c r="S376" s="38"/>
      <c r="T376" s="38"/>
      <c r="U376" s="38"/>
      <c r="V376" s="38"/>
      <c r="W376" s="38"/>
      <c r="X376" s="38"/>
      <c r="Y376" s="38"/>
      <c r="Z376" s="38"/>
      <c r="AA376" s="38"/>
      <c r="AB376" s="38"/>
      <c r="AC376" s="38"/>
      <c r="AD376" s="38"/>
      <c r="AE376" s="38"/>
      <c r="AF376" s="38"/>
      <c r="AG376" s="38"/>
      <c r="AH376" s="38"/>
      <c r="AI376" s="38"/>
      <c r="AJ376" s="38"/>
      <c r="AK376" s="38"/>
      <c r="AL376" s="38"/>
      <c r="AM376" s="38"/>
      <c r="AN376" s="38"/>
      <c r="AO376" s="38"/>
      <c r="AP376" s="38"/>
      <c r="AQ376" s="38"/>
      <c r="AR376" s="38"/>
      <c r="AS376" s="38"/>
    </row>
    <row r="377" spans="1:45" x14ac:dyDescent="0.25">
      <c r="A377" s="38"/>
      <c r="J377" s="38"/>
      <c r="K377" s="38"/>
      <c r="L377" s="38"/>
      <c r="M377" s="38"/>
      <c r="N377" s="38"/>
      <c r="O377" s="38"/>
      <c r="P377" s="38"/>
      <c r="Q377" s="38"/>
      <c r="R377" s="38"/>
      <c r="S377" s="38"/>
      <c r="T377" s="38"/>
      <c r="U377" s="38"/>
      <c r="V377" s="38"/>
      <c r="W377" s="38"/>
      <c r="X377" s="38"/>
      <c r="Y377" s="38"/>
      <c r="Z377" s="38"/>
      <c r="AA377" s="38"/>
      <c r="AB377" s="38"/>
      <c r="AC377" s="38"/>
      <c r="AD377" s="38"/>
      <c r="AE377" s="38"/>
      <c r="AF377" s="38"/>
      <c r="AG377" s="38"/>
      <c r="AH377" s="38"/>
      <c r="AI377" s="38"/>
      <c r="AJ377" s="38"/>
      <c r="AK377" s="38"/>
      <c r="AL377" s="38"/>
      <c r="AM377" s="38"/>
      <c r="AN377" s="38"/>
      <c r="AO377" s="38"/>
      <c r="AP377" s="38"/>
      <c r="AQ377" s="38"/>
      <c r="AR377" s="38"/>
      <c r="AS377" s="38"/>
    </row>
    <row r="378" spans="1:45" x14ac:dyDescent="0.25">
      <c r="A378" s="38"/>
      <c r="J378" s="38"/>
      <c r="K378" s="38"/>
      <c r="L378" s="38"/>
      <c r="M378" s="38"/>
      <c r="N378" s="38"/>
      <c r="O378" s="38"/>
      <c r="P378" s="38"/>
      <c r="Q378" s="38"/>
      <c r="R378" s="38"/>
      <c r="S378" s="38"/>
      <c r="T378" s="38"/>
      <c r="U378" s="38"/>
      <c r="V378" s="38"/>
      <c r="W378" s="38"/>
      <c r="X378" s="38"/>
      <c r="Y378" s="38"/>
      <c r="Z378" s="38"/>
      <c r="AA378" s="38"/>
      <c r="AB378" s="38"/>
      <c r="AC378" s="38"/>
      <c r="AD378" s="38"/>
      <c r="AE378" s="38"/>
      <c r="AF378" s="38"/>
      <c r="AG378" s="38"/>
      <c r="AH378" s="38"/>
      <c r="AI378" s="38"/>
      <c r="AJ378" s="38"/>
      <c r="AK378" s="38"/>
      <c r="AL378" s="38"/>
      <c r="AM378" s="38"/>
      <c r="AN378" s="38"/>
      <c r="AO378" s="38"/>
      <c r="AP378" s="38"/>
      <c r="AQ378" s="38"/>
      <c r="AR378" s="38"/>
      <c r="AS378" s="38"/>
    </row>
    <row r="379" spans="1:45" x14ac:dyDescent="0.25">
      <c r="A379" s="38"/>
      <c r="J379" s="38"/>
      <c r="K379" s="38"/>
      <c r="L379" s="38"/>
      <c r="M379" s="38"/>
      <c r="N379" s="38"/>
      <c r="O379" s="38"/>
      <c r="P379" s="38"/>
      <c r="Q379" s="38"/>
      <c r="R379" s="38"/>
      <c r="S379" s="38"/>
      <c r="T379" s="38"/>
      <c r="U379" s="38"/>
      <c r="V379" s="38"/>
      <c r="W379" s="38"/>
      <c r="X379" s="38"/>
      <c r="Y379" s="38"/>
      <c r="Z379" s="38"/>
      <c r="AA379" s="38"/>
      <c r="AB379" s="38"/>
      <c r="AC379" s="38"/>
      <c r="AD379" s="38"/>
      <c r="AE379" s="38"/>
      <c r="AF379" s="38"/>
      <c r="AG379" s="38"/>
      <c r="AH379" s="38"/>
      <c r="AI379" s="38"/>
      <c r="AJ379" s="38"/>
      <c r="AK379" s="38"/>
      <c r="AL379" s="38"/>
      <c r="AM379" s="38"/>
      <c r="AN379" s="38"/>
      <c r="AO379" s="38"/>
      <c r="AP379" s="38"/>
      <c r="AQ379" s="38"/>
      <c r="AR379" s="38"/>
      <c r="AS379" s="38"/>
    </row>
    <row r="380" spans="1:45" x14ac:dyDescent="0.25">
      <c r="A380" s="38"/>
      <c r="J380" s="38"/>
      <c r="K380" s="38"/>
      <c r="L380" s="38"/>
      <c r="M380" s="38"/>
      <c r="N380" s="38"/>
      <c r="O380" s="38"/>
      <c r="P380" s="38"/>
      <c r="Q380" s="38"/>
      <c r="R380" s="38"/>
      <c r="S380" s="38"/>
      <c r="T380" s="38"/>
      <c r="U380" s="38"/>
      <c r="V380" s="38"/>
      <c r="W380" s="38"/>
      <c r="X380" s="38"/>
      <c r="Y380" s="38"/>
      <c r="Z380" s="38"/>
      <c r="AA380" s="38"/>
      <c r="AB380" s="38"/>
      <c r="AC380" s="38"/>
      <c r="AD380" s="38"/>
      <c r="AE380" s="38"/>
      <c r="AF380" s="38"/>
      <c r="AG380" s="38"/>
      <c r="AH380" s="38"/>
      <c r="AI380" s="38"/>
      <c r="AJ380" s="38"/>
      <c r="AK380" s="38"/>
      <c r="AL380" s="38"/>
      <c r="AM380" s="38"/>
      <c r="AN380" s="38"/>
      <c r="AO380" s="38"/>
      <c r="AP380" s="38"/>
      <c r="AQ380" s="38"/>
      <c r="AR380" s="38"/>
      <c r="AS380" s="38"/>
    </row>
    <row r="381" spans="1:45" x14ac:dyDescent="0.25">
      <c r="A381" s="38"/>
      <c r="J381" s="38"/>
      <c r="K381" s="38"/>
      <c r="L381" s="38"/>
      <c r="M381" s="38"/>
      <c r="N381" s="38"/>
      <c r="O381" s="38"/>
      <c r="P381" s="38"/>
      <c r="Q381" s="38"/>
      <c r="R381" s="38"/>
      <c r="S381" s="38"/>
      <c r="T381" s="38"/>
      <c r="U381" s="38"/>
      <c r="V381" s="38"/>
      <c r="W381" s="38"/>
      <c r="X381" s="38"/>
      <c r="Y381" s="38"/>
      <c r="Z381" s="38"/>
      <c r="AA381" s="38"/>
      <c r="AB381" s="38"/>
      <c r="AC381" s="38"/>
      <c r="AD381" s="38"/>
      <c r="AE381" s="38"/>
      <c r="AF381" s="38"/>
      <c r="AG381" s="38"/>
      <c r="AH381" s="38"/>
      <c r="AI381" s="38"/>
      <c r="AJ381" s="38"/>
      <c r="AK381" s="38"/>
      <c r="AL381" s="38"/>
      <c r="AM381" s="38"/>
      <c r="AN381" s="38"/>
      <c r="AO381" s="38"/>
      <c r="AP381" s="38"/>
      <c r="AQ381" s="38"/>
      <c r="AR381" s="38"/>
      <c r="AS381" s="38"/>
    </row>
    <row r="382" spans="1:45" x14ac:dyDescent="0.25">
      <c r="A382" s="38"/>
      <c r="J382" s="38"/>
      <c r="K382" s="38"/>
      <c r="L382" s="38"/>
      <c r="M382" s="38"/>
      <c r="N382" s="38"/>
      <c r="O382" s="38"/>
      <c r="P382" s="38"/>
      <c r="Q382" s="38"/>
      <c r="R382" s="38"/>
      <c r="S382" s="38"/>
      <c r="T382" s="38"/>
      <c r="U382" s="38"/>
      <c r="V382" s="38"/>
      <c r="W382" s="38"/>
      <c r="X382" s="38"/>
      <c r="Y382" s="38"/>
      <c r="Z382" s="38"/>
      <c r="AA382" s="38"/>
      <c r="AB382" s="38"/>
      <c r="AC382" s="38"/>
      <c r="AD382" s="38"/>
      <c r="AE382" s="38"/>
      <c r="AF382" s="38"/>
      <c r="AG382" s="38"/>
      <c r="AH382" s="38"/>
      <c r="AI382" s="38"/>
      <c r="AJ382" s="38"/>
      <c r="AK382" s="38"/>
      <c r="AL382" s="38"/>
      <c r="AM382" s="38"/>
      <c r="AN382" s="38"/>
      <c r="AO382" s="38"/>
      <c r="AP382" s="38"/>
      <c r="AQ382" s="38"/>
      <c r="AR382" s="38"/>
      <c r="AS382" s="38"/>
    </row>
    <row r="383" spans="1:45" x14ac:dyDescent="0.25">
      <c r="A383" s="38"/>
      <c r="J383" s="38"/>
      <c r="K383" s="38"/>
      <c r="L383" s="38"/>
      <c r="M383" s="38"/>
      <c r="N383" s="38"/>
      <c r="O383" s="38"/>
      <c r="P383" s="38"/>
      <c r="Q383" s="38"/>
      <c r="R383" s="38"/>
      <c r="S383" s="38"/>
      <c r="T383" s="38"/>
      <c r="U383" s="38"/>
      <c r="V383" s="38"/>
      <c r="W383" s="38"/>
      <c r="X383" s="38"/>
      <c r="Y383" s="38"/>
      <c r="Z383" s="38"/>
      <c r="AA383" s="38"/>
      <c r="AB383" s="38"/>
      <c r="AC383" s="38"/>
      <c r="AD383" s="38"/>
      <c r="AE383" s="38"/>
      <c r="AF383" s="38"/>
      <c r="AG383" s="38"/>
      <c r="AH383" s="38"/>
      <c r="AI383" s="38"/>
      <c r="AJ383" s="38"/>
      <c r="AK383" s="38"/>
      <c r="AL383" s="38"/>
      <c r="AM383" s="38"/>
      <c r="AN383" s="38"/>
      <c r="AO383" s="38"/>
      <c r="AP383" s="38"/>
      <c r="AQ383" s="38"/>
      <c r="AR383" s="38"/>
      <c r="AS383" s="38"/>
    </row>
    <row r="384" spans="1:45" x14ac:dyDescent="0.25">
      <c r="A384" s="38"/>
      <c r="J384" s="38"/>
      <c r="K384" s="38"/>
      <c r="L384" s="38"/>
      <c r="M384" s="38"/>
      <c r="N384" s="38"/>
      <c r="O384" s="38"/>
      <c r="P384" s="38"/>
      <c r="Q384" s="38"/>
      <c r="R384" s="38"/>
      <c r="S384" s="38"/>
      <c r="T384" s="38"/>
      <c r="U384" s="38"/>
      <c r="V384" s="38"/>
      <c r="W384" s="38"/>
      <c r="X384" s="38"/>
      <c r="Y384" s="38"/>
      <c r="Z384" s="38"/>
      <c r="AA384" s="38"/>
      <c r="AB384" s="38"/>
      <c r="AC384" s="38"/>
      <c r="AD384" s="38"/>
      <c r="AE384" s="38"/>
      <c r="AF384" s="38"/>
      <c r="AG384" s="38"/>
      <c r="AH384" s="38"/>
      <c r="AI384" s="38"/>
      <c r="AJ384" s="38"/>
      <c r="AK384" s="38"/>
      <c r="AL384" s="38"/>
      <c r="AM384" s="38"/>
      <c r="AN384" s="38"/>
      <c r="AO384" s="38"/>
      <c r="AP384" s="38"/>
      <c r="AQ384" s="38"/>
      <c r="AR384" s="38"/>
      <c r="AS384" s="38"/>
    </row>
    <row r="385" spans="1:45" x14ac:dyDescent="0.25">
      <c r="A385" s="38"/>
      <c r="J385" s="38"/>
      <c r="K385" s="38"/>
      <c r="L385" s="38"/>
      <c r="M385" s="38"/>
      <c r="N385" s="38"/>
      <c r="O385" s="38"/>
      <c r="P385" s="38"/>
      <c r="Q385" s="38"/>
      <c r="R385" s="38"/>
      <c r="S385" s="38"/>
      <c r="T385" s="38"/>
      <c r="U385" s="38"/>
      <c r="V385" s="38"/>
      <c r="W385" s="38"/>
      <c r="X385" s="38"/>
      <c r="Y385" s="38"/>
      <c r="Z385" s="38"/>
      <c r="AA385" s="38"/>
      <c r="AB385" s="38"/>
      <c r="AC385" s="38"/>
      <c r="AD385" s="38"/>
      <c r="AE385" s="38"/>
      <c r="AF385" s="38"/>
      <c r="AG385" s="38"/>
      <c r="AH385" s="38"/>
      <c r="AI385" s="38"/>
      <c r="AJ385" s="38"/>
      <c r="AK385" s="38"/>
      <c r="AL385" s="38"/>
      <c r="AM385" s="38"/>
      <c r="AN385" s="38"/>
      <c r="AO385" s="38"/>
      <c r="AP385" s="38"/>
      <c r="AQ385" s="38"/>
      <c r="AR385" s="38"/>
      <c r="AS385" s="38"/>
    </row>
    <row r="386" spans="1:45" x14ac:dyDescent="0.25">
      <c r="A386" s="38"/>
      <c r="J386" s="38"/>
      <c r="K386" s="38"/>
      <c r="L386" s="38"/>
      <c r="M386" s="38"/>
      <c r="N386" s="38"/>
      <c r="O386" s="38"/>
      <c r="P386" s="38"/>
      <c r="Q386" s="38"/>
      <c r="R386" s="38"/>
      <c r="S386" s="38"/>
      <c r="T386" s="38"/>
      <c r="U386" s="38"/>
      <c r="V386" s="38"/>
      <c r="W386" s="38"/>
      <c r="X386" s="38"/>
      <c r="Y386" s="38"/>
      <c r="Z386" s="38"/>
      <c r="AA386" s="38"/>
      <c r="AB386" s="38"/>
      <c r="AC386" s="38"/>
      <c r="AD386" s="38"/>
      <c r="AE386" s="38"/>
      <c r="AF386" s="38"/>
      <c r="AG386" s="38"/>
      <c r="AH386" s="38"/>
      <c r="AI386" s="38"/>
      <c r="AJ386" s="38"/>
      <c r="AK386" s="38"/>
      <c r="AL386" s="38"/>
      <c r="AM386" s="38"/>
      <c r="AN386" s="38"/>
      <c r="AO386" s="38"/>
      <c r="AP386" s="38"/>
      <c r="AQ386" s="38"/>
      <c r="AR386" s="38"/>
      <c r="AS386" s="38"/>
    </row>
    <row r="387" spans="1:45" x14ac:dyDescent="0.25">
      <c r="A387" s="38"/>
      <c r="J387" s="38"/>
      <c r="K387" s="38"/>
      <c r="L387" s="38"/>
      <c r="M387" s="38"/>
      <c r="N387" s="38"/>
      <c r="O387" s="38"/>
      <c r="P387" s="38"/>
      <c r="Q387" s="38"/>
      <c r="R387" s="38"/>
      <c r="S387" s="38"/>
      <c r="T387" s="38"/>
      <c r="U387" s="38"/>
      <c r="V387" s="38"/>
      <c r="W387" s="38"/>
      <c r="X387" s="38"/>
      <c r="Y387" s="38"/>
      <c r="Z387" s="38"/>
      <c r="AA387" s="38"/>
      <c r="AB387" s="38"/>
      <c r="AC387" s="38"/>
      <c r="AD387" s="38"/>
      <c r="AE387" s="38"/>
      <c r="AF387" s="38"/>
      <c r="AG387" s="38"/>
      <c r="AH387" s="38"/>
      <c r="AI387" s="38"/>
      <c r="AJ387" s="38"/>
      <c r="AK387" s="38"/>
      <c r="AL387" s="38"/>
      <c r="AM387" s="38"/>
      <c r="AN387" s="38"/>
      <c r="AO387" s="38"/>
      <c r="AP387" s="38"/>
      <c r="AQ387" s="38"/>
      <c r="AR387" s="38"/>
      <c r="AS387" s="38"/>
    </row>
    <row r="388" spans="1:45" x14ac:dyDescent="0.25">
      <c r="A388" s="38"/>
      <c r="J388" s="38"/>
      <c r="K388" s="38"/>
      <c r="L388" s="38"/>
      <c r="M388" s="38"/>
      <c r="N388" s="38"/>
      <c r="O388" s="38"/>
      <c r="P388" s="38"/>
      <c r="Q388" s="38"/>
      <c r="R388" s="38"/>
      <c r="S388" s="38"/>
      <c r="T388" s="38"/>
      <c r="U388" s="38"/>
      <c r="V388" s="38"/>
      <c r="W388" s="38"/>
      <c r="X388" s="38"/>
      <c r="Y388" s="38"/>
      <c r="Z388" s="38"/>
      <c r="AA388" s="38"/>
      <c r="AB388" s="38"/>
      <c r="AC388" s="38"/>
      <c r="AD388" s="38"/>
      <c r="AE388" s="38"/>
      <c r="AF388" s="38"/>
      <c r="AG388" s="38"/>
      <c r="AH388" s="38"/>
      <c r="AI388" s="38"/>
      <c r="AJ388" s="38"/>
      <c r="AK388" s="38"/>
      <c r="AL388" s="38"/>
      <c r="AM388" s="38"/>
      <c r="AN388" s="38"/>
      <c r="AO388" s="38"/>
      <c r="AP388" s="38"/>
      <c r="AQ388" s="38"/>
      <c r="AR388" s="38"/>
      <c r="AS388" s="38"/>
    </row>
    <row r="389" spans="1:45" x14ac:dyDescent="0.25">
      <c r="A389" s="38"/>
      <c r="J389" s="38"/>
      <c r="K389" s="38"/>
      <c r="L389" s="38"/>
      <c r="M389" s="38"/>
      <c r="N389" s="38"/>
      <c r="O389" s="38"/>
      <c r="P389" s="38"/>
      <c r="Q389" s="38"/>
      <c r="R389" s="38"/>
      <c r="S389" s="38"/>
      <c r="T389" s="38"/>
      <c r="U389" s="38"/>
      <c r="V389" s="38"/>
      <c r="W389" s="38"/>
      <c r="X389" s="38"/>
      <c r="Y389" s="38"/>
      <c r="Z389" s="38"/>
      <c r="AA389" s="38"/>
      <c r="AB389" s="38"/>
      <c r="AC389" s="38"/>
      <c r="AD389" s="38"/>
      <c r="AE389" s="38"/>
      <c r="AF389" s="38"/>
      <c r="AG389" s="38"/>
      <c r="AH389" s="38"/>
      <c r="AI389" s="38"/>
      <c r="AJ389" s="38"/>
      <c r="AK389" s="38"/>
      <c r="AL389" s="38"/>
      <c r="AM389" s="38"/>
      <c r="AN389" s="38"/>
      <c r="AO389" s="38"/>
      <c r="AP389" s="38"/>
      <c r="AQ389" s="38"/>
      <c r="AR389" s="38"/>
      <c r="AS389" s="38"/>
    </row>
    <row r="390" spans="1:45" x14ac:dyDescent="0.25">
      <c r="A390" s="38"/>
      <c r="J390" s="38"/>
      <c r="K390" s="38"/>
      <c r="L390" s="38"/>
      <c r="M390" s="38"/>
      <c r="N390" s="38"/>
      <c r="O390" s="38"/>
      <c r="P390" s="38"/>
      <c r="Q390" s="38"/>
      <c r="R390" s="38"/>
      <c r="S390" s="38"/>
      <c r="T390" s="38"/>
      <c r="U390" s="38"/>
      <c r="V390" s="38"/>
      <c r="W390" s="38"/>
      <c r="X390" s="38"/>
      <c r="Y390" s="38"/>
      <c r="Z390" s="38"/>
      <c r="AA390" s="38"/>
      <c r="AB390" s="38"/>
      <c r="AC390" s="38"/>
      <c r="AD390" s="38"/>
      <c r="AE390" s="38"/>
      <c r="AF390" s="38"/>
      <c r="AG390" s="38"/>
      <c r="AH390" s="38"/>
      <c r="AI390" s="38"/>
      <c r="AJ390" s="38"/>
      <c r="AK390" s="38"/>
      <c r="AL390" s="38"/>
      <c r="AM390" s="38"/>
      <c r="AN390" s="38"/>
      <c r="AO390" s="38"/>
      <c r="AP390" s="38"/>
      <c r="AQ390" s="38"/>
      <c r="AR390" s="38"/>
      <c r="AS390" s="38"/>
    </row>
    <row r="391" spans="1:45" x14ac:dyDescent="0.25">
      <c r="A391" s="38"/>
      <c r="J391" s="38"/>
      <c r="K391" s="38"/>
      <c r="L391" s="38"/>
      <c r="M391" s="38"/>
      <c r="N391" s="38"/>
      <c r="O391" s="38"/>
      <c r="P391" s="38"/>
      <c r="Q391" s="38"/>
      <c r="R391" s="38"/>
      <c r="S391" s="38"/>
      <c r="T391" s="38"/>
      <c r="U391" s="38"/>
      <c r="V391" s="38"/>
      <c r="W391" s="38"/>
      <c r="X391" s="38"/>
      <c r="Y391" s="38"/>
      <c r="Z391" s="38"/>
      <c r="AA391" s="38"/>
      <c r="AB391" s="38"/>
      <c r="AC391" s="38"/>
      <c r="AD391" s="38"/>
      <c r="AE391" s="38"/>
      <c r="AF391" s="38"/>
      <c r="AG391" s="38"/>
      <c r="AH391" s="38"/>
      <c r="AI391" s="38"/>
      <c r="AJ391" s="38"/>
      <c r="AK391" s="38"/>
      <c r="AL391" s="38"/>
      <c r="AM391" s="38"/>
      <c r="AN391" s="38"/>
      <c r="AO391" s="38"/>
      <c r="AP391" s="38"/>
      <c r="AQ391" s="38"/>
      <c r="AR391" s="38"/>
      <c r="AS391" s="38"/>
    </row>
    <row r="392" spans="1:45" x14ac:dyDescent="0.25">
      <c r="A392" s="38"/>
      <c r="J392" s="38"/>
      <c r="K392" s="38"/>
      <c r="L392" s="38"/>
      <c r="M392" s="38"/>
      <c r="N392" s="38"/>
      <c r="O392" s="38"/>
      <c r="P392" s="38"/>
      <c r="Q392" s="38"/>
      <c r="R392" s="38"/>
      <c r="S392" s="38"/>
      <c r="T392" s="38"/>
      <c r="U392" s="38"/>
      <c r="V392" s="38"/>
      <c r="W392" s="38"/>
      <c r="X392" s="38"/>
      <c r="Y392" s="38"/>
      <c r="Z392" s="38"/>
      <c r="AA392" s="38"/>
      <c r="AB392" s="38"/>
      <c r="AC392" s="38"/>
      <c r="AD392" s="38"/>
      <c r="AE392" s="38"/>
      <c r="AF392" s="38"/>
      <c r="AG392" s="38"/>
      <c r="AH392" s="38"/>
      <c r="AI392" s="38"/>
      <c r="AJ392" s="38"/>
      <c r="AK392" s="38"/>
      <c r="AL392" s="38"/>
      <c r="AM392" s="38"/>
      <c r="AN392" s="38"/>
      <c r="AO392" s="38"/>
      <c r="AP392" s="38"/>
      <c r="AQ392" s="38"/>
      <c r="AR392" s="38"/>
      <c r="AS392" s="38"/>
    </row>
    <row r="393" spans="1:45" x14ac:dyDescent="0.25">
      <c r="A393" s="38"/>
      <c r="J393" s="38"/>
      <c r="K393" s="38"/>
      <c r="L393" s="38"/>
      <c r="M393" s="38"/>
      <c r="N393" s="38"/>
      <c r="O393" s="38"/>
      <c r="P393" s="38"/>
      <c r="Q393" s="38"/>
      <c r="R393" s="38"/>
      <c r="S393" s="38"/>
      <c r="T393" s="38"/>
      <c r="U393" s="38"/>
      <c r="V393" s="38"/>
      <c r="W393" s="38"/>
      <c r="X393" s="38"/>
      <c r="Y393" s="38"/>
      <c r="Z393" s="38"/>
      <c r="AA393" s="38"/>
      <c r="AB393" s="38"/>
      <c r="AC393" s="38"/>
      <c r="AD393" s="38"/>
      <c r="AE393" s="38"/>
      <c r="AF393" s="38"/>
      <c r="AG393" s="38"/>
      <c r="AH393" s="38"/>
      <c r="AI393" s="38"/>
      <c r="AJ393" s="38"/>
      <c r="AK393" s="38"/>
      <c r="AL393" s="38"/>
      <c r="AM393" s="38"/>
      <c r="AN393" s="38"/>
      <c r="AO393" s="38"/>
      <c r="AP393" s="38"/>
      <c r="AQ393" s="38"/>
      <c r="AR393" s="38"/>
      <c r="AS393" s="38"/>
    </row>
    <row r="394" spans="1:45" x14ac:dyDescent="0.25">
      <c r="A394" s="38"/>
      <c r="J394" s="38"/>
      <c r="K394" s="38"/>
      <c r="L394" s="38"/>
      <c r="M394" s="38"/>
      <c r="N394" s="38"/>
      <c r="O394" s="38"/>
      <c r="P394" s="38"/>
      <c r="Q394" s="38"/>
      <c r="R394" s="38"/>
      <c r="S394" s="38"/>
      <c r="T394" s="38"/>
      <c r="U394" s="38"/>
      <c r="V394" s="38"/>
      <c r="W394" s="38"/>
      <c r="X394" s="38"/>
      <c r="Y394" s="38"/>
      <c r="Z394" s="38"/>
      <c r="AA394" s="38"/>
      <c r="AB394" s="38"/>
      <c r="AC394" s="38"/>
      <c r="AD394" s="38"/>
      <c r="AE394" s="38"/>
      <c r="AF394" s="38"/>
      <c r="AG394" s="38"/>
      <c r="AH394" s="38"/>
      <c r="AI394" s="38"/>
      <c r="AJ394" s="38"/>
      <c r="AK394" s="38"/>
      <c r="AL394" s="38"/>
      <c r="AM394" s="38"/>
      <c r="AN394" s="38"/>
      <c r="AO394" s="38"/>
      <c r="AP394" s="38"/>
      <c r="AQ394" s="38"/>
      <c r="AR394" s="38"/>
      <c r="AS394" s="38"/>
    </row>
    <row r="395" spans="1:45" x14ac:dyDescent="0.25">
      <c r="A395" s="38"/>
      <c r="J395" s="38"/>
      <c r="K395" s="38"/>
      <c r="L395" s="38"/>
      <c r="M395" s="38"/>
      <c r="N395" s="38"/>
      <c r="O395" s="38"/>
      <c r="P395" s="38"/>
      <c r="Q395" s="38"/>
      <c r="R395" s="38"/>
      <c r="S395" s="38"/>
      <c r="T395" s="38"/>
      <c r="U395" s="38"/>
      <c r="V395" s="38"/>
      <c r="W395" s="38"/>
      <c r="X395" s="38"/>
      <c r="Y395" s="38"/>
      <c r="Z395" s="38"/>
      <c r="AA395" s="38"/>
      <c r="AB395" s="38"/>
      <c r="AC395" s="38"/>
      <c r="AD395" s="38"/>
      <c r="AE395" s="38"/>
      <c r="AF395" s="38"/>
      <c r="AG395" s="38"/>
      <c r="AH395" s="38"/>
      <c r="AI395" s="38"/>
      <c r="AJ395" s="38"/>
      <c r="AK395" s="38"/>
      <c r="AL395" s="38"/>
      <c r="AM395" s="38"/>
      <c r="AN395" s="38"/>
      <c r="AO395" s="38"/>
      <c r="AP395" s="38"/>
      <c r="AQ395" s="38"/>
      <c r="AR395" s="38"/>
      <c r="AS395" s="38"/>
    </row>
    <row r="396" spans="1:45" x14ac:dyDescent="0.25">
      <c r="A396" s="38"/>
      <c r="J396" s="38"/>
      <c r="K396" s="38"/>
      <c r="L396" s="38"/>
      <c r="M396" s="38"/>
      <c r="N396" s="38"/>
      <c r="O396" s="38"/>
      <c r="P396" s="38"/>
      <c r="Q396" s="38"/>
      <c r="R396" s="38"/>
      <c r="S396" s="38"/>
      <c r="T396" s="38"/>
      <c r="U396" s="38"/>
      <c r="V396" s="38"/>
      <c r="W396" s="38"/>
      <c r="X396" s="38"/>
      <c r="Y396" s="38"/>
      <c r="Z396" s="38"/>
      <c r="AA396" s="38"/>
      <c r="AB396" s="38"/>
      <c r="AC396" s="38"/>
      <c r="AD396" s="38"/>
      <c r="AE396" s="38"/>
      <c r="AF396" s="38"/>
      <c r="AG396" s="38"/>
      <c r="AH396" s="38"/>
      <c r="AI396" s="38"/>
      <c r="AJ396" s="38"/>
      <c r="AK396" s="38"/>
      <c r="AL396" s="38"/>
      <c r="AM396" s="38"/>
      <c r="AN396" s="38"/>
      <c r="AO396" s="38"/>
      <c r="AP396" s="38"/>
      <c r="AQ396" s="38"/>
      <c r="AR396" s="38"/>
      <c r="AS396" s="38"/>
    </row>
    <row r="397" spans="1:45" x14ac:dyDescent="0.25">
      <c r="A397" s="38"/>
      <c r="J397" s="38"/>
      <c r="K397" s="38"/>
      <c r="L397" s="38"/>
      <c r="M397" s="38"/>
      <c r="N397" s="38"/>
      <c r="O397" s="38"/>
      <c r="P397" s="38"/>
      <c r="Q397" s="38"/>
      <c r="R397" s="38"/>
      <c r="S397" s="38"/>
      <c r="T397" s="38"/>
      <c r="U397" s="38"/>
      <c r="V397" s="38"/>
      <c r="W397" s="38"/>
      <c r="X397" s="38"/>
      <c r="Y397" s="38"/>
      <c r="Z397" s="38"/>
      <c r="AA397" s="38"/>
      <c r="AB397" s="38"/>
      <c r="AC397" s="38"/>
      <c r="AD397" s="38"/>
      <c r="AE397" s="38"/>
      <c r="AF397" s="38"/>
      <c r="AG397" s="38"/>
      <c r="AH397" s="38"/>
      <c r="AI397" s="38"/>
      <c r="AJ397" s="38"/>
      <c r="AK397" s="38"/>
      <c r="AL397" s="38"/>
      <c r="AM397" s="38"/>
      <c r="AN397" s="38"/>
      <c r="AO397" s="38"/>
      <c r="AP397" s="38"/>
      <c r="AQ397" s="38"/>
      <c r="AR397" s="38"/>
      <c r="AS397" s="38"/>
    </row>
    <row r="398" spans="1:45" x14ac:dyDescent="0.25">
      <c r="A398" s="38"/>
      <c r="J398" s="38"/>
      <c r="K398" s="38"/>
      <c r="L398" s="38"/>
      <c r="M398" s="38"/>
      <c r="N398" s="38"/>
      <c r="O398" s="38"/>
      <c r="P398" s="38"/>
      <c r="Q398" s="38"/>
      <c r="R398" s="38"/>
      <c r="S398" s="38"/>
      <c r="T398" s="38"/>
      <c r="U398" s="38"/>
      <c r="V398" s="38"/>
      <c r="W398" s="38"/>
      <c r="X398" s="38"/>
      <c r="Y398" s="38"/>
      <c r="Z398" s="38"/>
      <c r="AA398" s="38"/>
      <c r="AB398" s="38"/>
      <c r="AC398" s="38"/>
      <c r="AD398" s="38"/>
      <c r="AE398" s="38"/>
      <c r="AF398" s="38"/>
      <c r="AG398" s="38"/>
      <c r="AH398" s="38"/>
      <c r="AI398" s="38"/>
      <c r="AJ398" s="38"/>
      <c r="AK398" s="38"/>
      <c r="AL398" s="38"/>
      <c r="AM398" s="38"/>
      <c r="AN398" s="38"/>
      <c r="AO398" s="38"/>
      <c r="AP398" s="38"/>
      <c r="AQ398" s="38"/>
      <c r="AR398" s="38"/>
      <c r="AS398" s="38"/>
    </row>
    <row r="399" spans="1:45" x14ac:dyDescent="0.25">
      <c r="A399" s="38"/>
      <c r="J399" s="38"/>
      <c r="K399" s="38"/>
      <c r="L399" s="38"/>
      <c r="M399" s="38"/>
      <c r="N399" s="38"/>
      <c r="O399" s="38"/>
      <c r="P399" s="38"/>
      <c r="Q399" s="38"/>
      <c r="R399" s="38"/>
      <c r="S399" s="38"/>
      <c r="T399" s="38"/>
      <c r="U399" s="38"/>
      <c r="V399" s="38"/>
      <c r="W399" s="38"/>
      <c r="X399" s="38"/>
      <c r="Y399" s="38"/>
      <c r="Z399" s="38"/>
      <c r="AA399" s="38"/>
      <c r="AB399" s="38"/>
      <c r="AC399" s="38"/>
      <c r="AD399" s="38"/>
      <c r="AE399" s="38"/>
      <c r="AF399" s="38"/>
      <c r="AG399" s="38"/>
      <c r="AH399" s="38"/>
      <c r="AI399" s="38"/>
      <c r="AJ399" s="38"/>
      <c r="AK399" s="38"/>
      <c r="AL399" s="38"/>
      <c r="AM399" s="38"/>
      <c r="AN399" s="38"/>
      <c r="AO399" s="38"/>
      <c r="AP399" s="38"/>
      <c r="AQ399" s="38"/>
      <c r="AR399" s="38"/>
      <c r="AS399" s="38"/>
    </row>
    <row r="400" spans="1:45" x14ac:dyDescent="0.25">
      <c r="A400" s="38"/>
      <c r="J400" s="38"/>
      <c r="K400" s="38"/>
      <c r="L400" s="38"/>
      <c r="M400" s="38"/>
      <c r="N400" s="38"/>
      <c r="O400" s="38"/>
      <c r="P400" s="38"/>
      <c r="Q400" s="38"/>
      <c r="R400" s="38"/>
      <c r="S400" s="38"/>
      <c r="T400" s="38"/>
      <c r="U400" s="38"/>
      <c r="V400" s="38"/>
      <c r="W400" s="38"/>
      <c r="X400" s="38"/>
      <c r="Y400" s="38"/>
      <c r="Z400" s="38"/>
      <c r="AA400" s="38"/>
      <c r="AB400" s="38"/>
      <c r="AC400" s="38"/>
      <c r="AD400" s="38"/>
      <c r="AE400" s="38"/>
      <c r="AF400" s="38"/>
      <c r="AG400" s="38"/>
      <c r="AH400" s="38"/>
      <c r="AI400" s="38"/>
      <c r="AJ400" s="38"/>
      <c r="AK400" s="38"/>
      <c r="AL400" s="38"/>
      <c r="AM400" s="38"/>
      <c r="AN400" s="38"/>
      <c r="AO400" s="38"/>
      <c r="AP400" s="38"/>
      <c r="AQ400" s="38"/>
      <c r="AR400" s="38"/>
      <c r="AS400" s="38"/>
    </row>
    <row r="401" spans="1:45" x14ac:dyDescent="0.25">
      <c r="A401" s="38"/>
      <c r="J401" s="38"/>
      <c r="K401" s="38"/>
      <c r="L401" s="38"/>
      <c r="M401" s="38"/>
      <c r="N401" s="38"/>
      <c r="O401" s="38"/>
      <c r="P401" s="38"/>
      <c r="Q401" s="38"/>
      <c r="R401" s="38"/>
      <c r="S401" s="38"/>
      <c r="T401" s="38"/>
      <c r="U401" s="38"/>
      <c r="V401" s="38"/>
      <c r="W401" s="38"/>
      <c r="X401" s="38"/>
      <c r="Y401" s="38"/>
      <c r="Z401" s="38"/>
      <c r="AA401" s="38"/>
      <c r="AB401" s="38"/>
      <c r="AC401" s="38"/>
      <c r="AD401" s="38"/>
      <c r="AE401" s="38"/>
      <c r="AF401" s="38"/>
      <c r="AG401" s="38"/>
      <c r="AH401" s="38"/>
      <c r="AI401" s="38"/>
      <c r="AJ401" s="38"/>
      <c r="AK401" s="38"/>
      <c r="AL401" s="38"/>
      <c r="AM401" s="38"/>
      <c r="AN401" s="38"/>
      <c r="AO401" s="38"/>
      <c r="AP401" s="38"/>
      <c r="AQ401" s="38"/>
      <c r="AR401" s="38"/>
      <c r="AS401" s="38"/>
    </row>
    <row r="402" spans="1:45" x14ac:dyDescent="0.25">
      <c r="A402" s="38"/>
      <c r="J402" s="38"/>
      <c r="K402" s="38"/>
      <c r="L402" s="38"/>
      <c r="M402" s="38"/>
      <c r="N402" s="38"/>
      <c r="O402" s="38"/>
      <c r="P402" s="38"/>
      <c r="Q402" s="38"/>
      <c r="R402" s="38"/>
      <c r="S402" s="38"/>
      <c r="T402" s="38"/>
      <c r="U402" s="38"/>
      <c r="V402" s="38"/>
      <c r="W402" s="38"/>
      <c r="X402" s="38"/>
      <c r="Y402" s="38"/>
      <c r="Z402" s="38"/>
      <c r="AA402" s="38"/>
      <c r="AB402" s="38"/>
      <c r="AC402" s="38"/>
      <c r="AD402" s="38"/>
      <c r="AE402" s="38"/>
      <c r="AF402" s="38"/>
      <c r="AG402" s="38"/>
      <c r="AH402" s="38"/>
      <c r="AI402" s="38"/>
      <c r="AJ402" s="38"/>
      <c r="AK402" s="38"/>
      <c r="AL402" s="38"/>
      <c r="AM402" s="38"/>
      <c r="AN402" s="38"/>
      <c r="AO402" s="38"/>
      <c r="AP402" s="38"/>
      <c r="AQ402" s="38"/>
      <c r="AR402" s="38"/>
      <c r="AS402" s="38"/>
    </row>
    <row r="403" spans="1:45" x14ac:dyDescent="0.25">
      <c r="A403" s="38"/>
      <c r="J403" s="38"/>
      <c r="K403" s="38"/>
      <c r="L403" s="38"/>
      <c r="M403" s="38"/>
      <c r="N403" s="38"/>
      <c r="O403" s="38"/>
      <c r="P403" s="38"/>
      <c r="Q403" s="38"/>
      <c r="R403" s="38"/>
      <c r="S403" s="38"/>
      <c r="T403" s="38"/>
      <c r="U403" s="38"/>
      <c r="V403" s="38"/>
      <c r="W403" s="38"/>
      <c r="X403" s="38"/>
      <c r="Y403" s="38"/>
      <c r="Z403" s="38"/>
      <c r="AA403" s="38"/>
      <c r="AB403" s="38"/>
      <c r="AC403" s="38"/>
      <c r="AD403" s="38"/>
      <c r="AE403" s="38"/>
      <c r="AF403" s="38"/>
      <c r="AG403" s="38"/>
      <c r="AH403" s="38"/>
      <c r="AI403" s="38"/>
      <c r="AJ403" s="38"/>
      <c r="AK403" s="38"/>
      <c r="AL403" s="38"/>
      <c r="AM403" s="38"/>
      <c r="AN403" s="38"/>
      <c r="AO403" s="38"/>
      <c r="AP403" s="38"/>
      <c r="AQ403" s="38"/>
      <c r="AR403" s="38"/>
      <c r="AS403" s="38"/>
    </row>
    <row r="404" spans="1:45" x14ac:dyDescent="0.25">
      <c r="A404" s="38"/>
      <c r="J404" s="38"/>
      <c r="K404" s="38"/>
      <c r="L404" s="38"/>
      <c r="M404" s="38"/>
      <c r="N404" s="38"/>
      <c r="O404" s="38"/>
      <c r="P404" s="38"/>
      <c r="Q404" s="38"/>
      <c r="R404" s="38"/>
      <c r="S404" s="38"/>
      <c r="T404" s="38"/>
      <c r="U404" s="38"/>
      <c r="V404" s="38"/>
      <c r="W404" s="38"/>
      <c r="X404" s="38"/>
      <c r="Y404" s="38"/>
      <c r="Z404" s="38"/>
      <c r="AA404" s="38"/>
      <c r="AB404" s="38"/>
      <c r="AC404" s="38"/>
      <c r="AD404" s="38"/>
      <c r="AE404" s="38"/>
      <c r="AF404" s="38"/>
      <c r="AG404" s="38"/>
      <c r="AH404" s="38"/>
      <c r="AI404" s="38"/>
      <c r="AJ404" s="38"/>
      <c r="AK404" s="38"/>
      <c r="AL404" s="38"/>
      <c r="AM404" s="38"/>
      <c r="AN404" s="38"/>
      <c r="AO404" s="38"/>
      <c r="AP404" s="38"/>
      <c r="AQ404" s="38"/>
      <c r="AR404" s="38"/>
      <c r="AS404" s="38"/>
    </row>
    <row r="405" spans="1:45" x14ac:dyDescent="0.25">
      <c r="A405" s="38"/>
      <c r="J405" s="38"/>
      <c r="K405" s="38"/>
      <c r="L405" s="38"/>
      <c r="M405" s="38"/>
      <c r="N405" s="38"/>
      <c r="O405" s="38"/>
      <c r="P405" s="38"/>
      <c r="Q405" s="38"/>
      <c r="R405" s="38"/>
      <c r="S405" s="38"/>
      <c r="T405" s="38"/>
      <c r="U405" s="38"/>
      <c r="V405" s="38"/>
      <c r="W405" s="38"/>
      <c r="X405" s="38"/>
      <c r="Y405" s="38"/>
      <c r="Z405" s="38"/>
      <c r="AA405" s="38"/>
      <c r="AB405" s="38"/>
      <c r="AC405" s="38"/>
      <c r="AD405" s="38"/>
      <c r="AE405" s="38"/>
      <c r="AF405" s="38"/>
      <c r="AG405" s="38"/>
      <c r="AH405" s="38"/>
      <c r="AI405" s="38"/>
      <c r="AJ405" s="38"/>
      <c r="AK405" s="38"/>
      <c r="AL405" s="38"/>
      <c r="AM405" s="38"/>
      <c r="AN405" s="38"/>
      <c r="AO405" s="38"/>
      <c r="AP405" s="38"/>
      <c r="AQ405" s="38"/>
      <c r="AR405" s="38"/>
      <c r="AS405" s="38"/>
    </row>
    <row r="406" spans="1:45" x14ac:dyDescent="0.25">
      <c r="A406" s="38"/>
      <c r="J406" s="38"/>
      <c r="K406" s="38"/>
      <c r="L406" s="38"/>
      <c r="M406" s="38"/>
      <c r="N406" s="38"/>
      <c r="O406" s="38"/>
      <c r="P406" s="38"/>
      <c r="Q406" s="38"/>
      <c r="R406" s="38"/>
      <c r="S406" s="38"/>
      <c r="T406" s="38"/>
      <c r="U406" s="38"/>
      <c r="V406" s="38"/>
      <c r="W406" s="38"/>
      <c r="X406" s="38"/>
      <c r="Y406" s="38"/>
      <c r="Z406" s="38"/>
      <c r="AA406" s="38"/>
      <c r="AB406" s="38"/>
      <c r="AC406" s="38"/>
      <c r="AD406" s="38"/>
      <c r="AE406" s="38"/>
      <c r="AF406" s="38"/>
      <c r="AG406" s="38"/>
      <c r="AH406" s="38"/>
      <c r="AI406" s="38"/>
      <c r="AJ406" s="38"/>
      <c r="AK406" s="38"/>
      <c r="AL406" s="38"/>
      <c r="AM406" s="38"/>
      <c r="AN406" s="38"/>
      <c r="AO406" s="38"/>
      <c r="AP406" s="38"/>
      <c r="AQ406" s="38"/>
      <c r="AR406" s="38"/>
      <c r="AS406" s="38"/>
    </row>
    <row r="407" spans="1:45" x14ac:dyDescent="0.25">
      <c r="A407" s="38"/>
      <c r="J407" s="38"/>
      <c r="K407" s="38"/>
      <c r="L407" s="38"/>
      <c r="M407" s="38"/>
      <c r="N407" s="38"/>
      <c r="O407" s="38"/>
      <c r="P407" s="38"/>
      <c r="Q407" s="38"/>
      <c r="R407" s="38"/>
      <c r="S407" s="38"/>
      <c r="T407" s="38"/>
      <c r="U407" s="38"/>
      <c r="V407" s="38"/>
      <c r="W407" s="38"/>
      <c r="X407" s="38"/>
      <c r="Y407" s="38"/>
      <c r="Z407" s="38"/>
      <c r="AA407" s="38"/>
      <c r="AB407" s="38"/>
      <c r="AC407" s="38"/>
      <c r="AD407" s="38"/>
      <c r="AE407" s="38"/>
      <c r="AF407" s="38"/>
      <c r="AG407" s="38"/>
      <c r="AH407" s="38"/>
      <c r="AI407" s="38"/>
      <c r="AJ407" s="38"/>
      <c r="AK407" s="38"/>
      <c r="AL407" s="38"/>
      <c r="AM407" s="38"/>
      <c r="AN407" s="38"/>
      <c r="AO407" s="38"/>
      <c r="AP407" s="38"/>
      <c r="AQ407" s="38"/>
      <c r="AR407" s="38"/>
      <c r="AS407" s="38"/>
    </row>
    <row r="408" spans="1:45" x14ac:dyDescent="0.25">
      <c r="A408" s="38"/>
      <c r="J408" s="38"/>
      <c r="K408" s="38"/>
      <c r="L408" s="38"/>
      <c r="M408" s="38"/>
      <c r="N408" s="38"/>
      <c r="O408" s="38"/>
      <c r="P408" s="38"/>
      <c r="Q408" s="38"/>
      <c r="R408" s="38"/>
      <c r="S408" s="38"/>
      <c r="T408" s="38"/>
      <c r="U408" s="38"/>
      <c r="V408" s="38"/>
      <c r="W408" s="38"/>
      <c r="X408" s="38"/>
      <c r="Y408" s="38"/>
      <c r="Z408" s="38"/>
      <c r="AA408" s="38"/>
      <c r="AB408" s="38"/>
      <c r="AC408" s="38"/>
      <c r="AD408" s="38"/>
      <c r="AE408" s="38"/>
      <c r="AF408" s="38"/>
      <c r="AG408" s="38"/>
      <c r="AH408" s="38"/>
      <c r="AI408" s="38"/>
      <c r="AJ408" s="38"/>
      <c r="AK408" s="38"/>
      <c r="AL408" s="38"/>
      <c r="AM408" s="38"/>
      <c r="AN408" s="38"/>
      <c r="AO408" s="38"/>
      <c r="AP408" s="38"/>
      <c r="AQ408" s="38"/>
      <c r="AR408" s="38"/>
      <c r="AS408" s="38"/>
    </row>
    <row r="409" spans="1:45" x14ac:dyDescent="0.25">
      <c r="A409" s="38"/>
      <c r="J409" s="38"/>
      <c r="K409" s="38"/>
      <c r="L409" s="38"/>
      <c r="M409" s="38"/>
      <c r="N409" s="38"/>
      <c r="O409" s="38"/>
      <c r="P409" s="38"/>
      <c r="Q409" s="38"/>
      <c r="R409" s="38"/>
      <c r="S409" s="38"/>
      <c r="T409" s="38"/>
      <c r="U409" s="38"/>
      <c r="V409" s="38"/>
      <c r="W409" s="38"/>
      <c r="X409" s="38"/>
      <c r="Y409" s="38"/>
      <c r="Z409" s="38"/>
      <c r="AA409" s="38"/>
      <c r="AB409" s="38"/>
      <c r="AC409" s="38"/>
      <c r="AD409" s="38"/>
      <c r="AE409" s="38"/>
      <c r="AF409" s="38"/>
      <c r="AG409" s="38"/>
      <c r="AH409" s="38"/>
      <c r="AI409" s="38"/>
      <c r="AJ409" s="38"/>
      <c r="AK409" s="38"/>
      <c r="AL409" s="38"/>
      <c r="AM409" s="38"/>
      <c r="AN409" s="38"/>
      <c r="AO409" s="38"/>
      <c r="AP409" s="38"/>
      <c r="AQ409" s="38"/>
      <c r="AR409" s="38"/>
      <c r="AS409" s="38"/>
    </row>
    <row r="410" spans="1:45" x14ac:dyDescent="0.25">
      <c r="A410" s="38"/>
    </row>
    <row r="411" spans="1:45" x14ac:dyDescent="0.25">
      <c r="A411" s="38"/>
    </row>
    <row r="412" spans="1:45" x14ac:dyDescent="0.25">
      <c r="A412" s="38"/>
    </row>
    <row r="413" spans="1:45" x14ac:dyDescent="0.25">
      <c r="A413" s="38"/>
    </row>
  </sheetData>
  <mergeCells count="17">
    <mergeCell ref="J221:L226"/>
    <mergeCell ref="M221:O226"/>
    <mergeCell ref="P221:R226"/>
    <mergeCell ref="S221:U226"/>
    <mergeCell ref="V221:X226"/>
    <mergeCell ref="Z49:AE91"/>
    <mergeCell ref="E49:I91"/>
    <mergeCell ref="Z6:AE48"/>
    <mergeCell ref="B2:I4"/>
    <mergeCell ref="J2:X4"/>
    <mergeCell ref="B6:D220"/>
    <mergeCell ref="E6:I48"/>
    <mergeCell ref="E178:I220"/>
    <mergeCell ref="Z135:AE177"/>
    <mergeCell ref="E135:I177"/>
    <mergeCell ref="Z92:AE134"/>
    <mergeCell ref="E92:I13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BA149"/>
  <sheetViews>
    <sheetView tabSelected="1" zoomScale="71" zoomScaleNormal="71" workbookViewId="0">
      <pane ySplit="6" topLeftCell="A113" activePane="bottomLeft" state="frozen"/>
      <selection activeCell="A6" sqref="A6"/>
      <selection pane="bottomLeft" activeCell="A113" sqref="A113:A115"/>
    </sheetView>
  </sheetViews>
  <sheetFormatPr baseColWidth="10" defaultColWidth="11.42578125" defaultRowHeight="16.5" x14ac:dyDescent="0.25"/>
  <cols>
    <col min="1" max="1" width="4" style="1" bestFit="1" customWidth="1"/>
    <col min="2" max="2" width="21.5703125" style="1" customWidth="1"/>
    <col min="3" max="3" width="25.5703125" style="1" hidden="1" customWidth="1"/>
    <col min="4" max="4" width="20.5703125" style="1" hidden="1" customWidth="1"/>
    <col min="5" max="5" width="15.5703125" style="1" hidden="1" customWidth="1"/>
    <col min="6" max="6" width="24.42578125" style="1" hidden="1" customWidth="1"/>
    <col min="7" max="7" width="21.85546875" style="1" hidden="1" customWidth="1"/>
    <col min="8" max="8" width="32.42578125" style="1" customWidth="1"/>
    <col min="9" max="9" width="19" style="1" hidden="1" customWidth="1"/>
    <col min="10" max="10" width="17.85546875" style="1" hidden="1" customWidth="1"/>
    <col min="11" max="11" width="16.5703125" style="1" hidden="1" customWidth="1"/>
    <col min="12" max="12" width="6.42578125" style="1" hidden="1" customWidth="1"/>
    <col min="13" max="13" width="33" style="1" hidden="1" customWidth="1"/>
    <col min="14" max="14" width="42" style="1" hidden="1" customWidth="1"/>
    <col min="15" max="15" width="15.42578125" style="1" hidden="1" customWidth="1"/>
    <col min="16" max="16" width="6.42578125" style="1" hidden="1" customWidth="1"/>
    <col min="17" max="17" width="16" style="1" hidden="1" customWidth="1"/>
    <col min="18" max="18" width="5.85546875" style="1" hidden="1" customWidth="1"/>
    <col min="19" max="19" width="76" style="2" customWidth="1"/>
    <col min="20" max="20" width="15.140625" style="1" hidden="1" customWidth="1"/>
    <col min="21" max="21" width="6.85546875" style="1" hidden="1" customWidth="1"/>
    <col min="22" max="22" width="5" style="1" hidden="1" customWidth="1"/>
    <col min="23" max="23" width="5.5703125" style="1" hidden="1" customWidth="1"/>
    <col min="24" max="24" width="7.140625" style="1" hidden="1" customWidth="1"/>
    <col min="25" max="25" width="6.5703125" style="1" hidden="1" customWidth="1"/>
    <col min="26" max="26" width="7.5703125" style="1" hidden="1" customWidth="1"/>
    <col min="27" max="27" width="10.5703125" style="1" hidden="1" customWidth="1"/>
    <col min="28" max="28" width="8.5703125" style="1" hidden="1" customWidth="1"/>
    <col min="29" max="29" width="8.85546875" style="1" hidden="1" customWidth="1"/>
    <col min="30" max="31" width="9.42578125" style="1" hidden="1" customWidth="1"/>
    <col min="32" max="32" width="8.42578125" style="1" hidden="1" customWidth="1"/>
    <col min="33" max="33" width="7.42578125" style="1" hidden="1" customWidth="1"/>
    <col min="34" max="34" width="56.140625" style="2" customWidth="1"/>
    <col min="35" max="35" width="18.85546875" style="1" customWidth="1"/>
    <col min="36" max="36" width="12.5703125" style="89" customWidth="1"/>
    <col min="37" max="37" width="16.140625" style="89" bestFit="1" customWidth="1"/>
    <col min="38" max="38" width="18.5703125" style="90" customWidth="1"/>
    <col min="39" max="39" width="21" style="1" customWidth="1"/>
    <col min="40" max="40" width="153.7109375" style="2" customWidth="1"/>
    <col min="41" max="41" width="45.28515625" style="2" customWidth="1"/>
    <col min="42" max="42" width="26.85546875" style="2" customWidth="1"/>
    <col min="43" max="43" width="83.5703125" style="2" customWidth="1"/>
    <col min="44" max="44" width="56.28515625" style="2" customWidth="1"/>
    <col min="45" max="45" width="27.140625" style="2" customWidth="1"/>
    <col min="46" max="46" width="28.28515625" style="2" customWidth="1"/>
    <col min="47" max="47" width="25.7109375" style="2" customWidth="1"/>
    <col min="48" max="48" width="81.5703125" style="2" customWidth="1"/>
    <col min="49" max="49" width="46.85546875" style="2" customWidth="1"/>
    <col min="50" max="50" width="39.7109375" style="2" customWidth="1"/>
    <col min="51" max="51" width="44.5703125" style="2" customWidth="1"/>
    <col min="52" max="52" width="65.7109375" style="2" customWidth="1"/>
    <col min="53" max="94" width="11.42578125" style="2" customWidth="1"/>
    <col min="95" max="16384" width="11.42578125" style="2"/>
  </cols>
  <sheetData>
    <row r="1" spans="1:51" ht="16.5" customHeight="1" x14ac:dyDescent="0.25">
      <c r="A1" s="447" t="s">
        <v>555</v>
      </c>
      <c r="B1" s="448"/>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48"/>
      <c r="AK1" s="448"/>
      <c r="AL1" s="448"/>
      <c r="AM1" s="449"/>
    </row>
    <row r="2" spans="1:51" ht="24" customHeight="1" x14ac:dyDescent="0.25">
      <c r="A2" s="450"/>
      <c r="B2" s="451"/>
      <c r="C2" s="451"/>
      <c r="D2" s="451"/>
      <c r="E2" s="451"/>
      <c r="F2" s="451"/>
      <c r="G2" s="451"/>
      <c r="H2" s="451"/>
      <c r="I2" s="451"/>
      <c r="J2" s="451"/>
      <c r="K2" s="451"/>
      <c r="L2" s="451"/>
      <c r="M2" s="451"/>
      <c r="N2" s="451"/>
      <c r="O2" s="451"/>
      <c r="P2" s="451"/>
      <c r="Q2" s="451"/>
      <c r="R2" s="451"/>
      <c r="S2" s="451"/>
      <c r="T2" s="451"/>
      <c r="U2" s="451"/>
      <c r="V2" s="451"/>
      <c r="W2" s="451"/>
      <c r="X2" s="451"/>
      <c r="Y2" s="451"/>
      <c r="Z2" s="451"/>
      <c r="AA2" s="451"/>
      <c r="AB2" s="451"/>
      <c r="AC2" s="451"/>
      <c r="AD2" s="451"/>
      <c r="AE2" s="451"/>
      <c r="AF2" s="451"/>
      <c r="AG2" s="451"/>
      <c r="AH2" s="451"/>
      <c r="AI2" s="451"/>
      <c r="AJ2" s="451"/>
      <c r="AK2" s="451"/>
      <c r="AL2" s="451"/>
      <c r="AM2" s="452"/>
    </row>
    <row r="3" spans="1:51" x14ac:dyDescent="0.25">
      <c r="A3" s="21"/>
      <c r="B3" s="21"/>
      <c r="C3" s="21"/>
      <c r="D3" s="21"/>
      <c r="E3" s="21"/>
      <c r="F3" s="21"/>
      <c r="G3" s="21"/>
      <c r="H3" s="21"/>
      <c r="I3" s="21"/>
      <c r="J3" s="21"/>
      <c r="K3" s="21"/>
      <c r="L3" s="21"/>
      <c r="M3" s="21"/>
      <c r="N3" s="21"/>
      <c r="O3" s="21"/>
      <c r="P3" s="21"/>
      <c r="Q3" s="21"/>
      <c r="R3" s="21"/>
      <c r="S3" s="20"/>
      <c r="T3" s="21"/>
      <c r="U3" s="21"/>
      <c r="V3" s="21"/>
      <c r="W3" s="21"/>
      <c r="X3" s="21"/>
      <c r="Y3" s="21"/>
      <c r="Z3" s="21"/>
      <c r="AA3" s="21"/>
      <c r="AB3" s="21"/>
      <c r="AC3" s="21"/>
      <c r="AD3" s="21"/>
      <c r="AE3" s="21"/>
      <c r="AF3" s="21"/>
      <c r="AG3" s="21"/>
      <c r="AH3" s="20"/>
      <c r="AI3" s="21"/>
      <c r="AJ3" s="87"/>
      <c r="AK3" s="87"/>
      <c r="AL3" s="88"/>
      <c r="AM3" s="21"/>
    </row>
    <row r="4" spans="1:51" x14ac:dyDescent="0.25">
      <c r="A4" s="453" t="s">
        <v>125</v>
      </c>
      <c r="B4" s="454"/>
      <c r="C4" s="454"/>
      <c r="D4" s="454"/>
      <c r="E4" s="454"/>
      <c r="F4" s="454"/>
      <c r="G4" s="454"/>
      <c r="H4" s="454"/>
      <c r="I4" s="454"/>
      <c r="J4" s="455"/>
      <c r="K4" s="453" t="s">
        <v>126</v>
      </c>
      <c r="L4" s="454"/>
      <c r="M4" s="454"/>
      <c r="N4" s="454"/>
      <c r="O4" s="454"/>
      <c r="P4" s="454"/>
      <c r="Q4" s="455"/>
      <c r="R4" s="453" t="s">
        <v>127</v>
      </c>
      <c r="S4" s="454"/>
      <c r="T4" s="454"/>
      <c r="U4" s="454"/>
      <c r="V4" s="454"/>
      <c r="W4" s="454"/>
      <c r="X4" s="454"/>
      <c r="Y4" s="454"/>
      <c r="Z4" s="455"/>
      <c r="AA4" s="453" t="s">
        <v>128</v>
      </c>
      <c r="AB4" s="454"/>
      <c r="AC4" s="454"/>
      <c r="AD4" s="454"/>
      <c r="AE4" s="454"/>
      <c r="AF4" s="454"/>
      <c r="AG4" s="455"/>
      <c r="AH4" s="453" t="s">
        <v>34</v>
      </c>
      <c r="AI4" s="454"/>
      <c r="AJ4" s="454"/>
      <c r="AK4" s="454"/>
      <c r="AL4" s="454"/>
      <c r="AM4" s="455"/>
      <c r="AN4" s="359" t="s">
        <v>567</v>
      </c>
      <c r="AO4" s="360"/>
      <c r="AP4" s="360"/>
      <c r="AQ4" s="360"/>
      <c r="AR4" s="360"/>
      <c r="AS4" s="360"/>
      <c r="AT4" s="360"/>
      <c r="AU4" s="360"/>
      <c r="AV4" s="360"/>
      <c r="AW4" s="360"/>
      <c r="AX4" s="360"/>
      <c r="AY4" s="360"/>
    </row>
    <row r="5" spans="1:51" ht="23.45" customHeight="1" x14ac:dyDescent="0.25">
      <c r="A5" s="460" t="s">
        <v>0</v>
      </c>
      <c r="B5" s="463" t="s">
        <v>188</v>
      </c>
      <c r="C5" s="463" t="s">
        <v>189</v>
      </c>
      <c r="D5" s="463" t="s">
        <v>172</v>
      </c>
      <c r="E5" s="465" t="s">
        <v>2</v>
      </c>
      <c r="F5" s="463" t="s">
        <v>3</v>
      </c>
      <c r="G5" s="463" t="s">
        <v>38</v>
      </c>
      <c r="H5" s="464" t="s">
        <v>1</v>
      </c>
      <c r="I5" s="462" t="s">
        <v>44</v>
      </c>
      <c r="J5" s="463" t="s">
        <v>121</v>
      </c>
      <c r="K5" s="466" t="s">
        <v>33</v>
      </c>
      <c r="L5" s="467" t="s">
        <v>5</v>
      </c>
      <c r="M5" s="462" t="s">
        <v>80</v>
      </c>
      <c r="N5" s="462" t="s">
        <v>85</v>
      </c>
      <c r="O5" s="468" t="s">
        <v>39</v>
      </c>
      <c r="P5" s="467" t="s">
        <v>5</v>
      </c>
      <c r="Q5" s="463" t="s">
        <v>42</v>
      </c>
      <c r="R5" s="456" t="s">
        <v>11</v>
      </c>
      <c r="S5" s="459" t="s">
        <v>137</v>
      </c>
      <c r="T5" s="462" t="s">
        <v>12</v>
      </c>
      <c r="U5" s="459" t="s">
        <v>8</v>
      </c>
      <c r="V5" s="459"/>
      <c r="W5" s="459"/>
      <c r="X5" s="459"/>
      <c r="Y5" s="459"/>
      <c r="Z5" s="459"/>
      <c r="AA5" s="458" t="s">
        <v>124</v>
      </c>
      <c r="AB5" s="458" t="s">
        <v>40</v>
      </c>
      <c r="AC5" s="458" t="s">
        <v>5</v>
      </c>
      <c r="AD5" s="458" t="s">
        <v>41</v>
      </c>
      <c r="AE5" s="458" t="s">
        <v>5</v>
      </c>
      <c r="AF5" s="458" t="s">
        <v>43</v>
      </c>
      <c r="AG5" s="456" t="s">
        <v>29</v>
      </c>
      <c r="AH5" s="459" t="s">
        <v>190</v>
      </c>
      <c r="AI5" s="459" t="s">
        <v>196</v>
      </c>
      <c r="AJ5" s="459" t="s">
        <v>191</v>
      </c>
      <c r="AK5" s="459" t="s">
        <v>192</v>
      </c>
      <c r="AL5" s="459" t="s">
        <v>276</v>
      </c>
      <c r="AM5" s="459" t="s">
        <v>35</v>
      </c>
      <c r="AN5" s="361" t="s">
        <v>568</v>
      </c>
      <c r="AO5" s="362"/>
      <c r="AP5" s="363"/>
      <c r="AQ5" s="361" t="s">
        <v>569</v>
      </c>
      <c r="AR5" s="362"/>
      <c r="AS5" s="363"/>
      <c r="AT5" s="364" t="s">
        <v>570</v>
      </c>
      <c r="AU5" s="364"/>
      <c r="AV5" s="364"/>
      <c r="AW5" s="364" t="s">
        <v>571</v>
      </c>
      <c r="AX5" s="364"/>
      <c r="AY5" s="364" t="s">
        <v>572</v>
      </c>
    </row>
    <row r="6" spans="1:51" s="151" customFormat="1" ht="133.5" customHeight="1" x14ac:dyDescent="0.25">
      <c r="A6" s="461"/>
      <c r="B6" s="459"/>
      <c r="C6" s="459"/>
      <c r="D6" s="459"/>
      <c r="E6" s="465"/>
      <c r="F6" s="459"/>
      <c r="G6" s="459"/>
      <c r="H6" s="465"/>
      <c r="I6" s="463"/>
      <c r="J6" s="459"/>
      <c r="K6" s="463"/>
      <c r="L6" s="359"/>
      <c r="M6" s="463"/>
      <c r="N6" s="463"/>
      <c r="O6" s="359"/>
      <c r="P6" s="359"/>
      <c r="Q6" s="459"/>
      <c r="R6" s="457"/>
      <c r="S6" s="459"/>
      <c r="T6" s="463"/>
      <c r="U6" s="4" t="s">
        <v>13</v>
      </c>
      <c r="V6" s="4" t="s">
        <v>17</v>
      </c>
      <c r="W6" s="4" t="s">
        <v>28</v>
      </c>
      <c r="X6" s="4" t="s">
        <v>18</v>
      </c>
      <c r="Y6" s="4" t="s">
        <v>21</v>
      </c>
      <c r="Z6" s="4" t="s">
        <v>24</v>
      </c>
      <c r="AA6" s="458"/>
      <c r="AB6" s="458"/>
      <c r="AC6" s="458"/>
      <c r="AD6" s="458"/>
      <c r="AE6" s="458"/>
      <c r="AF6" s="458"/>
      <c r="AG6" s="457"/>
      <c r="AH6" s="459"/>
      <c r="AI6" s="459"/>
      <c r="AJ6" s="459"/>
      <c r="AK6" s="459"/>
      <c r="AL6" s="459"/>
      <c r="AM6" s="459"/>
      <c r="AN6" s="215" t="s">
        <v>573</v>
      </c>
      <c r="AO6" s="215" t="s">
        <v>574</v>
      </c>
      <c r="AP6" s="215" t="s">
        <v>575</v>
      </c>
      <c r="AQ6" s="215" t="s">
        <v>576</v>
      </c>
      <c r="AR6" s="215" t="s">
        <v>577</v>
      </c>
      <c r="AS6" s="215" t="s">
        <v>575</v>
      </c>
      <c r="AT6" s="215" t="s">
        <v>578</v>
      </c>
      <c r="AU6" s="215" t="s">
        <v>579</v>
      </c>
      <c r="AV6" s="215" t="s">
        <v>580</v>
      </c>
      <c r="AW6" s="215" t="s">
        <v>581</v>
      </c>
      <c r="AX6" s="215" t="s">
        <v>582</v>
      </c>
      <c r="AY6" s="361"/>
    </row>
    <row r="7" spans="1:51" s="115" customFormat="1" ht="299.25" customHeight="1" x14ac:dyDescent="0.25">
      <c r="A7" s="437">
        <v>1</v>
      </c>
      <c r="B7" s="427" t="s">
        <v>277</v>
      </c>
      <c r="C7" s="418" t="s">
        <v>278</v>
      </c>
      <c r="D7" s="418" t="s">
        <v>279</v>
      </c>
      <c r="E7" s="397" t="s">
        <v>118</v>
      </c>
      <c r="F7" s="397" t="s">
        <v>237</v>
      </c>
      <c r="G7" s="397" t="s">
        <v>238</v>
      </c>
      <c r="H7" s="402" t="s">
        <v>280</v>
      </c>
      <c r="I7" s="397" t="s">
        <v>115</v>
      </c>
      <c r="J7" s="410">
        <v>30</v>
      </c>
      <c r="K7" s="412" t="str">
        <f>IF(J7&lt;=0,"",IF(J7&lt;=2,"Muy Baja",IF(J7&lt;=24,"Baja",IF(J7&lt;=500,"Media",IF(J7&lt;=5000,"Alta","Muy Alta")))))</f>
        <v>Media</v>
      </c>
      <c r="L7" s="404">
        <f>IF(K7="","",IF(K7="Muy Baja",0.2,IF(K7="Baja",0.4,IF(K7="Media",0.6,IF(K7="Alta",0.8,IF(K7="Muy Alta",1,))))))</f>
        <v>0.6</v>
      </c>
      <c r="M7" s="415" t="s">
        <v>250</v>
      </c>
      <c r="N7" s="181" t="str">
        <f>IF(NOT(ISERROR(MATCH(M7,'Tabla Impacto'!$B$221:$B$223,0))),'Tabla Impacto'!$F$223&amp;"Por favor no seleccionar los criterios de impacto(Afectación Económica o presupuestal y Pérdida Reputacional)",M7)</f>
        <v xml:space="preserve"> El riesgo afecta la imagen de la entidad con algunos usuarios de relevancia frente al logro de los objetivos</v>
      </c>
      <c r="O7" s="412" t="str">
        <f>IF(OR(N7='Tabla Impacto'!$C$11,N7='Tabla Impacto'!$D$11),"Leve",IF(OR(N7='Tabla Impacto'!$C$12,N7='Tabla Impacto'!$D$12),"Menor",IF(OR(N7='Tabla Impacto'!$C$13,N7='Tabla Impacto'!$D$13),"Moderado",IF(OR(N7='Tabla Impacto'!$C$14,N7='Tabla Impacto'!$D$14),"Mayor",IF(OR(N7='Tabla Impacto'!$C$15,N7='Tabla Impacto'!$D$15),"Catastrófico","")))))</f>
        <v>Moderado</v>
      </c>
      <c r="P7" s="404">
        <f>IF(O7="","",IF(O7="Leve",0.2,IF(O7="Menor",0.4,IF(O7="Moderado",0.6,IF(O7="Mayor",0.8,IF(O7="Catastrófico",1,))))))</f>
        <v>0.6</v>
      </c>
      <c r="Q7" s="407" t="str">
        <f>IF(OR(AND(K7="Muy Baja",O7="Leve"),AND(K7="Muy Baja",O7="Menor"),AND(K7="Baja",O7="Leve")),"Bajo",IF(OR(AND(K7="Muy baja",O7="Moderado"),AND(K7="Baja",O7="Menor"),AND(K7="Baja",O7="Moderado"),AND(K7="Media",O7="Leve"),AND(K7="Media",O7="Menor"),AND(K7="Media",O7="Moderado"),AND(K7="Alta",O7="Leve"),AND(K7="Alta",O7="Menor")),"Moderado",IF(OR(AND(K7="Muy Baja",O7="Mayor"),AND(K7="Baja",O7="Mayor"),AND(K7="Media",O7="Mayor"),AND(K7="Alta",O7="Moderado"),AND(K7="Alta",O7="Mayor"),AND(K7="Muy Alta",O7="Leve"),AND(K7="Muy Alta",O7="Menor"),AND(K7="Muy Alta",O7="Moderado"),AND(K7="Muy Alta",O7="Mayor")),"Alto",IF(OR(AND(K7="Muy Baja",O7="Catastrófico"),AND(K7="Baja",O7="Catastrófico"),AND(K7="Media",O7="Catastrófico"),AND(K7="Alta",O7="Catastrófico"),AND(K7="Muy Alta",O7="Catastrófico")),"Extremo",""))))</f>
        <v>Moderado</v>
      </c>
      <c r="R7" s="94">
        <v>1</v>
      </c>
      <c r="S7" s="79" t="s">
        <v>281</v>
      </c>
      <c r="T7" s="95" t="str">
        <f t="shared" ref="T7:T17" si="0">IF(OR(U7="Preventivo",U7="Detectivo"),"Probabilidad",IF(U7="Correctivo","Impacto",""))</f>
        <v>Probabilidad</v>
      </c>
      <c r="U7" s="96" t="s">
        <v>14</v>
      </c>
      <c r="V7" s="96" t="s">
        <v>9</v>
      </c>
      <c r="W7" s="97" t="str">
        <f>IF(AND(U7="Preventivo",V7="Automático"),"50%",IF(AND(U7="Preventivo",V7="Manual"),"40%",IF(AND(U7="Detectivo",V7="Automático"),"40%",IF(AND(U7="Detectivo",V7="Manual"),"30%",IF(AND(U7="Correctivo",V7="Automático"),"35%",IF(AND(U7="Correctivo",V7="Manual"),"25%",""))))))</f>
        <v>40%</v>
      </c>
      <c r="X7" s="96" t="s">
        <v>19</v>
      </c>
      <c r="Y7" s="96" t="s">
        <v>22</v>
      </c>
      <c r="Z7" s="96" t="s">
        <v>110</v>
      </c>
      <c r="AA7" s="98">
        <f>IFERROR(IF(T7="Probabilidad",($L$7-(+$L$7*W7)),IF(T7="Impacto",$L$7,"")),"")</f>
        <v>0.36</v>
      </c>
      <c r="AB7" s="99" t="str">
        <f t="shared" ref="AB7:AB17" si="1">IFERROR(IF(AA7="","",IF(AA7&lt;=0.2,"Muy Baja",IF(AA7&lt;=0.4,"Baja",IF(AA7&lt;=0.6,"Media",IF(AA7&lt;=0.8,"Alta","Muy Alta"))))),"")</f>
        <v>Baja</v>
      </c>
      <c r="AC7" s="100">
        <f t="shared" ref="AC7:AC17" si="2">+AA7</f>
        <v>0.36</v>
      </c>
      <c r="AD7" s="99" t="str">
        <f t="shared" ref="AD7:AD17" si="3">IFERROR(IF(AE7="","",IF(AE7&lt;=0.2,"Leve",IF(AE7&lt;=0.4,"Menor",IF(AE7&lt;=0.6,"Moderado",IF(AE7&lt;=0.8,"Mayor","Catastrófico"))))),"")</f>
        <v>Moderado</v>
      </c>
      <c r="AE7" s="100">
        <f>IFERROR(IF(T7="Impacto",($P$7-(+$P$7*W7)),IF(T7="Probabilidad",$P$7,"")),"")</f>
        <v>0.6</v>
      </c>
      <c r="AF7" s="101" t="str">
        <f t="shared" ref="AF7:AF17" si="4">IFERROR(IF(OR(AND(AB7="Muy Baja",AD7="Leve"),AND(AB7="Muy Baja",AD7="Menor"),AND(AB7="Baja",AD7="Leve")),"Bajo",IF(OR(AND(AB7="Muy baja",AD7="Moderado"),AND(AB7="Baja",AD7="Menor"),AND(AB7="Baja",AD7="Moderado"),AND(AB7="Media",AD7="Leve"),AND(AB7="Media",AD7="Menor"),AND(AB7="Media",AD7="Moderado"),AND(AB7="Alta",AD7="Leve"),AND(AB7="Alta",AD7="Menor")),"Moderado",IF(OR(AND(AB7="Muy Baja",AD7="Mayor"),AND(AB7="Baja",AD7="Mayor"),AND(AB7="Media",AD7="Mayor"),AND(AB7="Alta",AD7="Moderado"),AND(AB7="Alta",AD7="Mayor"),AND(AB7="Muy Alta",AD7="Leve"),AND(AB7="Muy Alta",AD7="Menor"),AND(AB7="Muy Alta",AD7="Moderado"),AND(AB7="Muy Alta",AD7="Mayor")),"Alto",IF(OR(AND(AB7="Muy Baja",AD7="Catastrófico"),AND(AB7="Baja",AD7="Catastrófico"),AND(AB7="Media",AD7="Catastrófico"),AND(AB7="Alta",AD7="Catastrófico"),AND(AB7="Muy Alta",AD7="Catastrófico")),"Extremo","")))),"")</f>
        <v>Moderado</v>
      </c>
      <c r="AG7" s="102" t="s">
        <v>122</v>
      </c>
      <c r="AH7" s="91" t="s">
        <v>282</v>
      </c>
      <c r="AI7" s="92" t="s">
        <v>197</v>
      </c>
      <c r="AJ7" s="103" t="s">
        <v>205</v>
      </c>
      <c r="AK7" s="103" t="s">
        <v>206</v>
      </c>
      <c r="AL7" s="79" t="s">
        <v>225</v>
      </c>
      <c r="AM7" s="92"/>
      <c r="AN7" s="213" t="s">
        <v>583</v>
      </c>
      <c r="AO7" s="213" t="s">
        <v>584</v>
      </c>
      <c r="AP7" s="214">
        <v>1</v>
      </c>
      <c r="AQ7" s="213" t="s">
        <v>585</v>
      </c>
      <c r="AR7" s="103" t="s">
        <v>586</v>
      </c>
      <c r="AS7" s="214">
        <v>1</v>
      </c>
      <c r="AT7" s="103"/>
      <c r="AU7" s="103" t="s">
        <v>587</v>
      </c>
      <c r="AV7" s="103" t="s">
        <v>590</v>
      </c>
      <c r="AW7" s="103" t="s">
        <v>590</v>
      </c>
      <c r="AX7" s="103" t="s">
        <v>590</v>
      </c>
      <c r="AY7" s="103" t="s">
        <v>588</v>
      </c>
    </row>
    <row r="8" spans="1:51" s="115" customFormat="1" ht="228" customHeight="1" x14ac:dyDescent="0.25">
      <c r="A8" s="393"/>
      <c r="B8" s="428"/>
      <c r="C8" s="420"/>
      <c r="D8" s="419"/>
      <c r="E8" s="398"/>
      <c r="F8" s="398"/>
      <c r="G8" s="398"/>
      <c r="H8" s="403"/>
      <c r="I8" s="398"/>
      <c r="J8" s="411"/>
      <c r="K8" s="413"/>
      <c r="L8" s="405"/>
      <c r="M8" s="416"/>
      <c r="N8" s="182"/>
      <c r="O8" s="413"/>
      <c r="P8" s="405"/>
      <c r="Q8" s="408"/>
      <c r="R8" s="94">
        <v>2</v>
      </c>
      <c r="S8" s="79" t="s">
        <v>543</v>
      </c>
      <c r="T8" s="95" t="str">
        <f t="shared" si="0"/>
        <v>Probabilidad</v>
      </c>
      <c r="U8" s="96" t="s">
        <v>14</v>
      </c>
      <c r="V8" s="96" t="s">
        <v>9</v>
      </c>
      <c r="W8" s="97" t="str">
        <f>IF(AND(U8="Preventivo",V8="Automático"),"50%",IF(AND(U8="Preventivo",V8="Manual"),"40%",IF(AND(U8="Detectivo",V8="Automático"),"40%",IF(AND(U8="Detectivo",V8="Manual"),"30%",IF(AND(U8="Correctivo",V8="Automático"),"35%",IF(AND(U8="Correctivo",V8="Manual"),"25%",""))))))</f>
        <v>40%</v>
      </c>
      <c r="X8" s="96" t="s">
        <v>19</v>
      </c>
      <c r="Y8" s="96" t="s">
        <v>22</v>
      </c>
      <c r="Z8" s="96" t="s">
        <v>110</v>
      </c>
      <c r="AA8" s="98">
        <f>IFERROR(IF(T8="Probabilidad",(AA7-(+AA7*W8)),IF(T8="Impacto",$L$7,"")),"")</f>
        <v>0.216</v>
      </c>
      <c r="AB8" s="99" t="str">
        <f t="shared" si="1"/>
        <v>Baja</v>
      </c>
      <c r="AC8" s="100">
        <f t="shared" si="2"/>
        <v>0.216</v>
      </c>
      <c r="AD8" s="99" t="str">
        <f t="shared" si="3"/>
        <v>Moderado</v>
      </c>
      <c r="AE8" s="100">
        <f>IFERROR(IF(T8="Impacto",($P$7-(+$P$7*W8)),IF(T8="Probabilidad",$P$7,"")),"")</f>
        <v>0.6</v>
      </c>
      <c r="AF8" s="101" t="str">
        <f t="shared" si="4"/>
        <v>Moderado</v>
      </c>
      <c r="AG8" s="102" t="s">
        <v>122</v>
      </c>
      <c r="AH8" s="79" t="s">
        <v>590</v>
      </c>
      <c r="AI8" s="92" t="s">
        <v>590</v>
      </c>
      <c r="AJ8" s="103" t="s">
        <v>590</v>
      </c>
      <c r="AK8" s="103" t="s">
        <v>590</v>
      </c>
      <c r="AL8" s="79" t="s">
        <v>590</v>
      </c>
      <c r="AM8" s="92"/>
      <c r="AN8" s="103" t="s">
        <v>599</v>
      </c>
      <c r="AO8" s="216" t="s">
        <v>589</v>
      </c>
      <c r="AP8" s="214">
        <v>1</v>
      </c>
      <c r="AQ8" s="103" t="s">
        <v>590</v>
      </c>
      <c r="AR8" s="103" t="s">
        <v>590</v>
      </c>
      <c r="AS8" s="103" t="s">
        <v>590</v>
      </c>
      <c r="AT8" s="103"/>
      <c r="AU8" s="103" t="s">
        <v>587</v>
      </c>
      <c r="AV8" s="103" t="s">
        <v>590</v>
      </c>
      <c r="AW8" s="103" t="s">
        <v>590</v>
      </c>
      <c r="AX8" s="103" t="s">
        <v>590</v>
      </c>
      <c r="AY8" s="103" t="s">
        <v>588</v>
      </c>
    </row>
    <row r="9" spans="1:51" s="115" customFormat="1" ht="167.25" customHeight="1" x14ac:dyDescent="0.25">
      <c r="A9" s="393"/>
      <c r="B9" s="429"/>
      <c r="C9" s="420"/>
      <c r="D9" s="419"/>
      <c r="E9" s="398"/>
      <c r="F9" s="398"/>
      <c r="G9" s="398"/>
      <c r="H9" s="403"/>
      <c r="I9" s="398"/>
      <c r="J9" s="411"/>
      <c r="K9" s="414"/>
      <c r="L9" s="406"/>
      <c r="M9" s="416"/>
      <c r="N9" s="182"/>
      <c r="O9" s="414"/>
      <c r="P9" s="406"/>
      <c r="Q9" s="409"/>
      <c r="R9" s="94">
        <v>3</v>
      </c>
      <c r="S9" s="79"/>
      <c r="T9" s="95" t="str">
        <f t="shared" si="0"/>
        <v/>
      </c>
      <c r="U9" s="96"/>
      <c r="V9" s="96"/>
      <c r="W9" s="97"/>
      <c r="X9" s="96"/>
      <c r="Y9" s="96"/>
      <c r="Z9" s="96"/>
      <c r="AA9" s="98" t="str">
        <f>IFERROR(IF(T9="Probabilidad",(AA8-(+AA8*W9)),IF(T9="Impacto",$L$7,"")),"")</f>
        <v/>
      </c>
      <c r="AB9" s="99" t="str">
        <f t="shared" si="1"/>
        <v/>
      </c>
      <c r="AC9" s="100" t="str">
        <f t="shared" si="2"/>
        <v/>
      </c>
      <c r="AD9" s="99" t="str">
        <f t="shared" si="3"/>
        <v/>
      </c>
      <c r="AE9" s="100" t="str">
        <f>IFERROR(IF(T9="Impacto",($P$7-(+$P$7*W9)),IF(T9="Probabilidad",$P$7,"")),"")</f>
        <v/>
      </c>
      <c r="AF9" s="101" t="str">
        <f t="shared" si="4"/>
        <v/>
      </c>
      <c r="AG9" s="102"/>
      <c r="AH9" s="79"/>
      <c r="AI9" s="92"/>
      <c r="AJ9" s="103"/>
      <c r="AK9" s="103"/>
      <c r="AL9" s="79"/>
      <c r="AM9" s="92"/>
    </row>
    <row r="10" spans="1:51" s="115" customFormat="1" ht="254.45" customHeight="1" x14ac:dyDescent="0.25">
      <c r="A10" s="203">
        <f>1+A7</f>
        <v>2</v>
      </c>
      <c r="B10" s="210" t="s">
        <v>277</v>
      </c>
      <c r="C10" s="211" t="s">
        <v>278</v>
      </c>
      <c r="D10" s="211" t="s">
        <v>279</v>
      </c>
      <c r="E10" s="204" t="s">
        <v>118</v>
      </c>
      <c r="F10" s="212" t="s">
        <v>285</v>
      </c>
      <c r="G10" s="212" t="s">
        <v>545</v>
      </c>
      <c r="H10" s="205" t="s">
        <v>544</v>
      </c>
      <c r="I10" s="204" t="s">
        <v>218</v>
      </c>
      <c r="J10" s="209">
        <v>97</v>
      </c>
      <c r="K10" s="207" t="str">
        <f>IF(J10&lt;=0,"",IF(J10&lt;=2,"Muy Baja",IF(J10&lt;=24,"Baja",IF(J10&lt;=500,"Media",IF(J10&lt;=5000,"Alta","Muy Alta")))))</f>
        <v>Media</v>
      </c>
      <c r="L10" s="181">
        <f>IF(K10="","",IF(K10="Muy Baja",0.2,IF(K10="Baja",0.4,IF(K10="Media",0.6,IF(K10="Alta",0.8,IF(K10="Muy Alta",1,))))))</f>
        <v>0.6</v>
      </c>
      <c r="M10" s="208" t="s">
        <v>250</v>
      </c>
      <c r="N10" s="181" t="str">
        <f>IF(NOT(ISERROR(MATCH(M10,'Tabla Impacto'!$B$221:$B$223,0))),'Tabla Impacto'!$F$223&amp;"Por favor no seleccionar los criterios de impacto(Afectación Económica o presupuestal y Pérdida Reputacional)",M10)</f>
        <v xml:space="preserve"> El riesgo afecta la imagen de la entidad con algunos usuarios de relevancia frente al logro de los objetivos</v>
      </c>
      <c r="O10" s="207" t="str">
        <f>IF(OR(N10='Tabla Impacto'!$C$11,N10='Tabla Impacto'!$D$11),"Leve",IF(OR(N10='Tabla Impacto'!$C$12,N10='Tabla Impacto'!$D$12),"Menor",IF(OR(N10='Tabla Impacto'!$C$13,N10='Tabla Impacto'!$D$13),"Moderado",IF(OR(N10='Tabla Impacto'!$C$14,N10='Tabla Impacto'!$D$14),"Mayor",IF(OR(N10='Tabla Impacto'!$C$15,N10='Tabla Impacto'!$D$15),"Catastrófico","")))))</f>
        <v>Moderado</v>
      </c>
      <c r="P10" s="181">
        <f>IF(O10="","",IF(O10="Leve",0.2,IF(O10="Menor",0.4,IF(O10="Moderado",0.6,IF(O10="Mayor",0.8,IF(O10="Catastrófico",1,))))))</f>
        <v>0.6</v>
      </c>
      <c r="Q10" s="206" t="str">
        <f>IF(OR(AND(K10="Muy Baja",O10="Leve"),AND(K10="Muy Baja",O10="Menor"),AND(K10="Baja",O10="Leve")),"Bajo",IF(OR(AND(K10="Muy baja",O10="Moderado"),AND(K10="Baja",O10="Menor"),AND(K10="Baja",O10="Moderado"),AND(K10="Media",O10="Leve"),AND(K10="Media",O10="Menor"),AND(K10="Media",O10="Moderado"),AND(K10="Alta",O10="Leve"),AND(K10="Alta",O10="Menor")),"Moderado",IF(OR(AND(K10="Muy Baja",O10="Mayor"),AND(K10="Baja",O10="Mayor"),AND(K10="Media",O10="Mayor"),AND(K10="Alta",O10="Moderado"),AND(K10="Alta",O10="Mayor"),AND(K10="Muy Alta",O10="Leve"),AND(K10="Muy Alta",O10="Menor"),AND(K10="Muy Alta",O10="Moderado"),AND(K10="Muy Alta",O10="Mayor")),"Alto",IF(OR(AND(K10="Muy Baja",O10="Catastrófico"),AND(K10="Baja",O10="Catastrófico"),AND(K10="Media",O10="Catastrófico"),AND(K10="Alta",O10="Catastrófico"),AND(K10="Muy Alta",O10="Catastrófico")),"Extremo",""))))</f>
        <v>Moderado</v>
      </c>
      <c r="R10" s="94">
        <v>1</v>
      </c>
      <c r="S10" s="79" t="s">
        <v>543</v>
      </c>
      <c r="T10" s="95" t="str">
        <f t="shared" si="0"/>
        <v>Probabilidad</v>
      </c>
      <c r="U10" s="96" t="s">
        <v>14</v>
      </c>
      <c r="V10" s="96" t="s">
        <v>9</v>
      </c>
      <c r="W10" s="97" t="str">
        <f>IF(AND(U10="Preventivo",V10="Automático"),"50%",IF(AND(U10="Preventivo",V10="Manual"),"40%",IF(AND(U10="Detectivo",V10="Automático"),"40%",IF(AND(U10="Detectivo",V10="Manual"),"30%",IF(AND(U10="Correctivo",V10="Automático"),"35%",IF(AND(U10="Correctivo",V10="Manual"),"25%",""))))))</f>
        <v>40%</v>
      </c>
      <c r="X10" s="96" t="s">
        <v>19</v>
      </c>
      <c r="Y10" s="96" t="s">
        <v>22</v>
      </c>
      <c r="Z10" s="96" t="s">
        <v>110</v>
      </c>
      <c r="AA10" s="98">
        <f>IFERROR(IF(T10="Probabilidad",(L10-(+L10*W10)),IF(T10="Impacto",L10,"")),"")</f>
        <v>0.36</v>
      </c>
      <c r="AB10" s="99" t="str">
        <f t="shared" si="1"/>
        <v>Baja</v>
      </c>
      <c r="AC10" s="100">
        <f t="shared" si="2"/>
        <v>0.36</v>
      </c>
      <c r="AD10" s="99" t="str">
        <f t="shared" si="3"/>
        <v>Moderado</v>
      </c>
      <c r="AE10" s="100">
        <f>IFERROR(IF(T10="Impacto",(P10-(+P10*W10)),IF(T10="Probabilidad",P10,"")),"")</f>
        <v>0.6</v>
      </c>
      <c r="AF10" s="101" t="str">
        <f t="shared" si="4"/>
        <v>Moderado</v>
      </c>
      <c r="AG10" s="102" t="s">
        <v>122</v>
      </c>
      <c r="AH10" s="79" t="s">
        <v>283</v>
      </c>
      <c r="AI10" s="92" t="s">
        <v>197</v>
      </c>
      <c r="AJ10" s="103" t="s">
        <v>205</v>
      </c>
      <c r="AK10" s="103" t="s">
        <v>206</v>
      </c>
      <c r="AL10" s="79" t="s">
        <v>284</v>
      </c>
      <c r="AM10" s="92"/>
      <c r="AN10" s="103" t="s">
        <v>599</v>
      </c>
      <c r="AO10" s="216" t="s">
        <v>589</v>
      </c>
      <c r="AP10" s="214">
        <v>1</v>
      </c>
      <c r="AQ10" s="103" t="s">
        <v>591</v>
      </c>
      <c r="AR10" s="216" t="s">
        <v>592</v>
      </c>
      <c r="AS10" s="214">
        <v>1</v>
      </c>
      <c r="AT10" s="103"/>
      <c r="AU10" s="103" t="s">
        <v>587</v>
      </c>
      <c r="AV10" s="103" t="s">
        <v>590</v>
      </c>
      <c r="AW10" s="103" t="s">
        <v>590</v>
      </c>
      <c r="AX10" s="103" t="s">
        <v>590</v>
      </c>
      <c r="AY10" s="103" t="s">
        <v>588</v>
      </c>
    </row>
    <row r="11" spans="1:51" s="152" customFormat="1" ht="151.5" customHeight="1" x14ac:dyDescent="0.25">
      <c r="A11" s="393">
        <f>1+A10</f>
        <v>3</v>
      </c>
      <c r="B11" s="427" t="s">
        <v>286</v>
      </c>
      <c r="C11" s="418" t="s">
        <v>287</v>
      </c>
      <c r="D11" s="418" t="s">
        <v>288</v>
      </c>
      <c r="E11" s="397" t="s">
        <v>118</v>
      </c>
      <c r="F11" s="397" t="s">
        <v>289</v>
      </c>
      <c r="G11" s="397" t="s">
        <v>194</v>
      </c>
      <c r="H11" s="402" t="s">
        <v>228</v>
      </c>
      <c r="I11" s="397" t="s">
        <v>218</v>
      </c>
      <c r="J11" s="410">
        <v>5000</v>
      </c>
      <c r="K11" s="412" t="str">
        <f>IF(J11&lt;=0,"",IF(J11&lt;=2,"Muy Baja",IF(J11&lt;=24,"Baja",IF(J11&lt;=500,"Media",IF(J11&lt;=5000,"Alta","Muy Alta")))))</f>
        <v>Alta</v>
      </c>
      <c r="L11" s="404">
        <f>IF(K11="","",IF(K11="Muy Baja",0.2,IF(K11="Baja",0.4,IF(K11="Media",0.6,IF(K11="Alta",0.8,IF(K11="Muy Alta",1,))))))</f>
        <v>0.8</v>
      </c>
      <c r="M11" s="415" t="s">
        <v>250</v>
      </c>
      <c r="N11" s="181" t="str">
        <f>IF(NOT(ISERROR(MATCH(M11,'Tabla Impacto'!$B$221:$B$223,0))),'Tabla Impacto'!$F$223&amp;"Por favor no seleccionar los criterios de impacto(Afectación Económica o presupuestal y Pérdida Reputacional)",M11)</f>
        <v xml:space="preserve"> El riesgo afecta la imagen de la entidad con algunos usuarios de relevancia frente al logro de los objetivos</v>
      </c>
      <c r="O11" s="412" t="str">
        <f>IF(OR(N11='Tabla Impacto'!$C$11,N11='Tabla Impacto'!$D$11),"Leve",IF(OR(N11='Tabla Impacto'!$C$12,N11='Tabla Impacto'!$D$12),"Menor",IF(OR(N11='Tabla Impacto'!$C$13,N11='Tabla Impacto'!$D$13),"Moderado",IF(OR(N11='Tabla Impacto'!$C$14,N11='Tabla Impacto'!$D$14),"Mayor",IF(OR(N11='Tabla Impacto'!$C$15,N11='Tabla Impacto'!$D$15),"Catastrófico","")))))</f>
        <v>Moderado</v>
      </c>
      <c r="P11" s="404">
        <f>IF(O11="","",IF(O11="Leve",0.2,IF(O11="Menor",0.4,IF(O11="Moderado",0.6,IF(O11="Mayor",0.8,IF(O11="Catastrófico",1,))))))</f>
        <v>0.6</v>
      </c>
      <c r="Q11" s="407" t="str">
        <f>IF(OR(AND(K11="Muy Baja",O11="Leve"),AND(K11="Muy Baja",O11="Menor"),AND(K11="Baja",O11="Leve")),"Bajo",IF(OR(AND(K11="Muy baja",O11="Moderado"),AND(K11="Baja",O11="Menor"),AND(K11="Baja",O11="Moderado"),AND(K11="Media",O11="Leve"),AND(K11="Media",O11="Menor"),AND(K11="Media",O11="Moderado"),AND(K11="Alta",O11="Leve"),AND(K11="Alta",O11="Menor")),"Moderado",IF(OR(AND(K11="Muy Baja",O11="Mayor"),AND(K11="Baja",O11="Mayor"),AND(K11="Media",O11="Mayor"),AND(K11="Alta",O11="Moderado"),AND(K11="Alta",O11="Mayor"),AND(K11="Muy Alta",O11="Leve"),AND(K11="Muy Alta",O11="Menor"),AND(K11="Muy Alta",O11="Moderado"),AND(K11="Muy Alta",O11="Mayor")),"Alto",IF(OR(AND(K11="Muy Baja",O11="Catastrófico"),AND(K11="Baja",O11="Catastrófico"),AND(K11="Media",O11="Catastrófico"),AND(K11="Alta",O11="Catastrófico"),AND(K11="Muy Alta",O11="Catastrófico")),"Extremo",""))))</f>
        <v>Alto</v>
      </c>
      <c r="R11" s="94">
        <v>1</v>
      </c>
      <c r="S11" s="79" t="s">
        <v>290</v>
      </c>
      <c r="T11" s="95" t="str">
        <f t="shared" si="0"/>
        <v>Probabilidad</v>
      </c>
      <c r="U11" s="96" t="s">
        <v>14</v>
      </c>
      <c r="V11" s="96" t="s">
        <v>9</v>
      </c>
      <c r="W11" s="97" t="str">
        <f>IF(AND(U11="Preventivo",V11="Automático"),"50%",IF(AND(U11="Preventivo",V11="Manual"),"40%",IF(AND(U11="Detectivo",V11="Automático"),"40%",IF(AND(U11="Detectivo",V11="Manual"),"30%",IF(AND(U11="Correctivo",V11="Automático"),"35%",IF(AND(U11="Correctivo",V11="Manual"),"25%",""))))))</f>
        <v>40%</v>
      </c>
      <c r="X11" s="96" t="s">
        <v>19</v>
      </c>
      <c r="Y11" s="96" t="s">
        <v>22</v>
      </c>
      <c r="Z11" s="96" t="s">
        <v>110</v>
      </c>
      <c r="AA11" s="98">
        <f>IFERROR(IF(T11="Probabilidad",(L11-(+L11*W11)),IF(T11="Impacto",L11,"")),"")</f>
        <v>0.48</v>
      </c>
      <c r="AB11" s="99" t="str">
        <f t="shared" si="1"/>
        <v>Media</v>
      </c>
      <c r="AC11" s="100">
        <f t="shared" si="2"/>
        <v>0.48</v>
      </c>
      <c r="AD11" s="99" t="str">
        <f t="shared" si="3"/>
        <v>Moderado</v>
      </c>
      <c r="AE11" s="100">
        <f>IFERROR(IF(T11="Impacto",(P11-(+P11*W11)),IF(T11="Probabilidad",P11,"")),"")</f>
        <v>0.6</v>
      </c>
      <c r="AF11" s="101" t="str">
        <f t="shared" si="4"/>
        <v>Moderado</v>
      </c>
      <c r="AG11" s="102" t="s">
        <v>122</v>
      </c>
      <c r="AH11" s="91" t="s">
        <v>229</v>
      </c>
      <c r="AI11" s="104" t="s">
        <v>197</v>
      </c>
      <c r="AJ11" s="103" t="s">
        <v>205</v>
      </c>
      <c r="AK11" s="103" t="s">
        <v>206</v>
      </c>
      <c r="AL11" s="79" t="s">
        <v>314</v>
      </c>
      <c r="AM11" s="92"/>
      <c r="AN11" s="103" t="s">
        <v>594</v>
      </c>
      <c r="AO11" s="216" t="s">
        <v>593</v>
      </c>
      <c r="AP11" s="214">
        <v>1</v>
      </c>
      <c r="AQ11" s="103" t="s">
        <v>595</v>
      </c>
      <c r="AR11" s="103" t="s">
        <v>596</v>
      </c>
      <c r="AS11" s="214">
        <v>1</v>
      </c>
      <c r="AT11" s="103"/>
      <c r="AU11" s="103" t="s">
        <v>587</v>
      </c>
      <c r="AV11" s="103" t="s">
        <v>590</v>
      </c>
      <c r="AW11" s="103" t="s">
        <v>590</v>
      </c>
      <c r="AX11" s="103" t="s">
        <v>590</v>
      </c>
      <c r="AY11" s="103" t="s">
        <v>588</v>
      </c>
    </row>
    <row r="12" spans="1:51" s="152" customFormat="1" ht="151.5" customHeight="1" x14ac:dyDescent="0.25">
      <c r="A12" s="393"/>
      <c r="B12" s="428"/>
      <c r="C12" s="420"/>
      <c r="D12" s="420"/>
      <c r="E12" s="398"/>
      <c r="F12" s="398"/>
      <c r="G12" s="398"/>
      <c r="H12" s="403"/>
      <c r="I12" s="398"/>
      <c r="J12" s="411"/>
      <c r="K12" s="413"/>
      <c r="L12" s="405"/>
      <c r="M12" s="416"/>
      <c r="N12" s="182"/>
      <c r="O12" s="413"/>
      <c r="P12" s="405"/>
      <c r="Q12" s="408"/>
      <c r="R12" s="94">
        <v>2</v>
      </c>
      <c r="S12" s="105"/>
      <c r="T12" s="95" t="str">
        <f t="shared" si="0"/>
        <v/>
      </c>
      <c r="U12" s="96"/>
      <c r="V12" s="96"/>
      <c r="W12" s="97"/>
      <c r="X12" s="96"/>
      <c r="Y12" s="96"/>
      <c r="Z12" s="96"/>
      <c r="AA12" s="98" t="str">
        <f>IFERROR(IF(T12="Probabilidad",(AA11-(+AA11*W12)),IF(T12="Impacto",L11,"")),"")</f>
        <v/>
      </c>
      <c r="AB12" s="99" t="str">
        <f t="shared" si="1"/>
        <v/>
      </c>
      <c r="AC12" s="100" t="str">
        <f t="shared" si="2"/>
        <v/>
      </c>
      <c r="AD12" s="99" t="str">
        <f t="shared" si="3"/>
        <v/>
      </c>
      <c r="AE12" s="100" t="str">
        <f>IFERROR(IF(T12="Impacto",(P11-(+P11*W12)),IF(T12="Probabilidad",P11,"")),"")</f>
        <v/>
      </c>
      <c r="AF12" s="101" t="str">
        <f t="shared" si="4"/>
        <v/>
      </c>
      <c r="AG12" s="102"/>
      <c r="AH12" s="79"/>
      <c r="AI12" s="92"/>
      <c r="AJ12" s="103"/>
      <c r="AK12" s="103"/>
      <c r="AL12" s="79"/>
      <c r="AM12" s="92"/>
    </row>
    <row r="13" spans="1:51" s="152" customFormat="1" ht="151.5" customHeight="1" x14ac:dyDescent="0.25">
      <c r="A13" s="393"/>
      <c r="B13" s="427"/>
      <c r="C13" s="418"/>
      <c r="D13" s="418"/>
      <c r="E13" s="397"/>
      <c r="F13" s="397"/>
      <c r="G13" s="397"/>
      <c r="H13" s="402"/>
      <c r="I13" s="397"/>
      <c r="J13" s="410"/>
      <c r="K13" s="412"/>
      <c r="L13" s="404"/>
      <c r="M13" s="415"/>
      <c r="N13" s="182"/>
      <c r="O13" s="412"/>
      <c r="P13" s="404"/>
      <c r="Q13" s="407"/>
      <c r="R13" s="94">
        <v>3</v>
      </c>
      <c r="S13" s="105"/>
      <c r="T13" s="95" t="str">
        <f t="shared" si="0"/>
        <v/>
      </c>
      <c r="U13" s="96"/>
      <c r="V13" s="96"/>
      <c r="W13" s="97"/>
      <c r="X13" s="96"/>
      <c r="Y13" s="96"/>
      <c r="Z13" s="96"/>
      <c r="AA13" s="98" t="str">
        <f>IFERROR(IF(T13="Probabilidad",(AA12-(+AA12*W13)),IF(T13="Impacto",L11,"")),"")</f>
        <v/>
      </c>
      <c r="AB13" s="99" t="str">
        <f t="shared" si="1"/>
        <v/>
      </c>
      <c r="AC13" s="100" t="str">
        <f t="shared" si="2"/>
        <v/>
      </c>
      <c r="AD13" s="99" t="str">
        <f t="shared" si="3"/>
        <v/>
      </c>
      <c r="AE13" s="100" t="str">
        <f>IFERROR(IF(T13="Impacto",(P11-(+P11*W13)),IF(T13="Probabilidad",P11,"")),"")</f>
        <v/>
      </c>
      <c r="AF13" s="101" t="str">
        <f t="shared" si="4"/>
        <v/>
      </c>
      <c r="AG13" s="102"/>
      <c r="AH13" s="79"/>
      <c r="AI13" s="92"/>
      <c r="AJ13" s="103"/>
      <c r="AK13" s="103"/>
      <c r="AL13" s="79"/>
      <c r="AM13" s="92"/>
    </row>
    <row r="14" spans="1:51" s="154" customFormat="1" ht="151.5" customHeight="1" x14ac:dyDescent="0.25">
      <c r="A14" s="393">
        <f>1+A11</f>
        <v>4</v>
      </c>
      <c r="B14" s="427" t="s">
        <v>275</v>
      </c>
      <c r="C14" s="418" t="s">
        <v>291</v>
      </c>
      <c r="D14" s="418" t="s">
        <v>292</v>
      </c>
      <c r="E14" s="397" t="s">
        <v>118</v>
      </c>
      <c r="F14" s="397" t="s">
        <v>295</v>
      </c>
      <c r="G14" s="397" t="s">
        <v>294</v>
      </c>
      <c r="H14" s="402" t="s">
        <v>293</v>
      </c>
      <c r="I14" s="397" t="s">
        <v>218</v>
      </c>
      <c r="J14" s="410">
        <v>383</v>
      </c>
      <c r="K14" s="412" t="str">
        <f>IF(J14&lt;=0,"",IF(J14&lt;=2,"Muy Baja",IF(J14&lt;=24,"Baja",IF(J14&lt;=500,"Media",IF(J14&lt;=5000,"Alta","Muy Alta")))))</f>
        <v>Media</v>
      </c>
      <c r="L14" s="404">
        <f>IF(K14="","",IF(K14="Muy Baja",0.2,IF(K14="Baja",0.4,IF(K14="Media",0.6,IF(K14="Alta",0.8,IF(K14="Muy Alta",1,))))))</f>
        <v>0.6</v>
      </c>
      <c r="M14" s="415" t="s">
        <v>255</v>
      </c>
      <c r="N14" s="183" t="str">
        <f>IF(NOT(ISERROR(MATCH(M14,'Tabla Impacto'!$B$221:$B$223,0))),'Tabla Impacto'!$F$223&amp;"Por favor no seleccionar los criterios de impacto(Afectación Económica o presupuestal y Pérdida Reputacional)",M14)</f>
        <v xml:space="preserve"> El riesgo afecta la imagen de la entidad internamente, de conocimiento general, nivel interno, de junta directiva y accionistas y/o de proveedores</v>
      </c>
      <c r="O14" s="412" t="str">
        <f>IF(OR(N14='Tabla Impacto'!$C$11,N14='Tabla Impacto'!$D$11),"Leve",IF(OR(N14='Tabla Impacto'!$C$12,N14='Tabla Impacto'!$D$12),"Menor",IF(OR(N14='Tabla Impacto'!$C$13,N14='Tabla Impacto'!$D$13),"Moderado",IF(OR(N14='Tabla Impacto'!$C$14,N14='Tabla Impacto'!$D$14),"Mayor",IF(OR(N14='Tabla Impacto'!$C$15,N14='Tabla Impacto'!$D$15),"Catastrófico","")))))</f>
        <v>Menor</v>
      </c>
      <c r="P14" s="404">
        <f>IF(O14="","",IF(O14="Leve",0.2,IF(O14="Menor",0.4,IF(O14="Moderado",0.6,IF(O14="Mayor",0.8,IF(O14="Catastrófico",1,))))))</f>
        <v>0.4</v>
      </c>
      <c r="Q14" s="407" t="str">
        <f>IF(OR(AND(K14="Muy Baja",O14="Leve"),AND(K14="Muy Baja",O14="Menor"),AND(K14="Baja",O14="Leve")),"Bajo",IF(OR(AND(K14="Muy baja",O14="Moderado"),AND(K14="Baja",O14="Menor"),AND(K14="Baja",O14="Moderado"),AND(K14="Media",O14="Leve"),AND(K14="Media",O14="Menor"),AND(K14="Media",O14="Moderado"),AND(K14="Alta",O14="Leve"),AND(K14="Alta",O14="Menor")),"Moderado",IF(OR(AND(K14="Muy Baja",O14="Mayor"),AND(K14="Baja",O14="Mayor"),AND(K14="Media",O14="Mayor"),AND(K14="Alta",O14="Moderado"),AND(K14="Alta",O14="Mayor"),AND(K14="Muy Alta",O14="Leve"),AND(K14="Muy Alta",O14="Menor"),AND(K14="Muy Alta",O14="Moderado"),AND(K14="Muy Alta",O14="Mayor")),"Alto",IF(OR(AND(K14="Muy Baja",O14="Catastrófico"),AND(K14="Baja",O14="Catastrófico"),AND(K14="Media",O14="Catastrófico"),AND(K14="Alta",O14="Catastrófico"),AND(K14="Muy Alta",O14="Catastrófico")),"Extremo",""))))</f>
        <v>Moderado</v>
      </c>
      <c r="R14" s="143">
        <v>1</v>
      </c>
      <c r="S14" s="91" t="s">
        <v>556</v>
      </c>
      <c r="T14" s="144" t="str">
        <f t="shared" si="0"/>
        <v>Probabilidad</v>
      </c>
      <c r="U14" s="145" t="s">
        <v>15</v>
      </c>
      <c r="V14" s="145" t="s">
        <v>9</v>
      </c>
      <c r="W14" s="146" t="str">
        <f>IF(AND(U14="Preventivo",V14="Automático"),"50%",IF(AND(U14="Preventivo",V14="Manual"),"40%",IF(AND(U14="Detectivo",V14="Automático"),"40%",IF(AND(U14="Detectivo",V14="Manual"),"30%",IF(AND(U14="Correctivo",V14="Automático"),"35%",IF(AND(U14="Correctivo",V14="Manual"),"25%",""))))))</f>
        <v>30%</v>
      </c>
      <c r="X14" s="145" t="s">
        <v>19</v>
      </c>
      <c r="Y14" s="145" t="s">
        <v>22</v>
      </c>
      <c r="Z14" s="145" t="s">
        <v>110</v>
      </c>
      <c r="AA14" s="112">
        <f>IFERROR(IF(T14="Probabilidad",(L14-(+L14*W14)),IF(T14="Impacto",L14,"")),"")</f>
        <v>0.42</v>
      </c>
      <c r="AB14" s="147" t="str">
        <f t="shared" si="1"/>
        <v>Media</v>
      </c>
      <c r="AC14" s="148">
        <f t="shared" si="2"/>
        <v>0.42</v>
      </c>
      <c r="AD14" s="147" t="str">
        <f t="shared" si="3"/>
        <v>Menor</v>
      </c>
      <c r="AE14" s="148">
        <f>IFERROR(IF(T14="Impacto",(P14-(+P14*W14)),IF(T14="Probabilidad",P14,"")),"")</f>
        <v>0.4</v>
      </c>
      <c r="AF14" s="149" t="str">
        <f t="shared" si="4"/>
        <v>Moderado</v>
      </c>
      <c r="AG14" s="150" t="s">
        <v>122</v>
      </c>
      <c r="AH14" s="91" t="s">
        <v>557</v>
      </c>
      <c r="AI14" s="86" t="s">
        <v>197</v>
      </c>
      <c r="AJ14" s="93" t="s">
        <v>205</v>
      </c>
      <c r="AK14" s="93" t="s">
        <v>206</v>
      </c>
      <c r="AL14" s="91" t="s">
        <v>296</v>
      </c>
      <c r="AM14" s="86"/>
      <c r="AN14" s="103" t="s">
        <v>600</v>
      </c>
      <c r="AO14" s="103" t="s">
        <v>597</v>
      </c>
      <c r="AP14" s="214">
        <v>1</v>
      </c>
      <c r="AQ14" s="103" t="s">
        <v>598</v>
      </c>
      <c r="AR14" s="103" t="s">
        <v>590</v>
      </c>
      <c r="AS14" s="103" t="s">
        <v>590</v>
      </c>
      <c r="AT14" s="103"/>
      <c r="AU14" s="103" t="s">
        <v>587</v>
      </c>
      <c r="AV14" s="103" t="s">
        <v>590</v>
      </c>
      <c r="AW14" s="103" t="s">
        <v>590</v>
      </c>
      <c r="AX14" s="103" t="s">
        <v>590</v>
      </c>
      <c r="AY14" s="103" t="s">
        <v>588</v>
      </c>
    </row>
    <row r="15" spans="1:51" s="154" customFormat="1" ht="151.5" customHeight="1" x14ac:dyDescent="0.25">
      <c r="A15" s="393"/>
      <c r="B15" s="428"/>
      <c r="C15" s="419"/>
      <c r="D15" s="420"/>
      <c r="E15" s="398"/>
      <c r="F15" s="398"/>
      <c r="G15" s="398"/>
      <c r="H15" s="403"/>
      <c r="I15" s="398"/>
      <c r="J15" s="411"/>
      <c r="K15" s="413"/>
      <c r="L15" s="405"/>
      <c r="M15" s="416"/>
      <c r="N15" s="184"/>
      <c r="O15" s="413"/>
      <c r="P15" s="405"/>
      <c r="Q15" s="408"/>
      <c r="R15" s="143">
        <v>2</v>
      </c>
      <c r="S15" s="91"/>
      <c r="T15" s="144" t="str">
        <f t="shared" si="0"/>
        <v/>
      </c>
      <c r="U15" s="145"/>
      <c r="V15" s="145"/>
      <c r="W15" s="146"/>
      <c r="X15" s="145"/>
      <c r="Y15" s="145"/>
      <c r="Z15" s="145"/>
      <c r="AA15" s="113" t="str">
        <f>IFERROR(IF(T15="Probabilidad",(AA14-(+AA14*W15)),IF(T15="Impacto",L15,"")),"")</f>
        <v/>
      </c>
      <c r="AB15" s="147" t="str">
        <f t="shared" si="1"/>
        <v/>
      </c>
      <c r="AC15" s="148" t="str">
        <f t="shared" si="2"/>
        <v/>
      </c>
      <c r="AD15" s="147" t="str">
        <f t="shared" si="3"/>
        <v/>
      </c>
      <c r="AE15" s="148" t="str">
        <f>IFERROR(IF(T15="Impacto",(P15-(+P15*W15)),IF(T15="Probabilidad",P15,"")),"")</f>
        <v/>
      </c>
      <c r="AF15" s="149" t="str">
        <f t="shared" si="4"/>
        <v/>
      </c>
      <c r="AG15" s="150"/>
      <c r="AH15" s="91"/>
      <c r="AI15" s="86"/>
      <c r="AJ15" s="93"/>
      <c r="AK15" s="93"/>
      <c r="AL15" s="91"/>
      <c r="AM15" s="86"/>
    </row>
    <row r="16" spans="1:51" s="115" customFormat="1" ht="151.5" customHeight="1" x14ac:dyDescent="0.25">
      <c r="A16" s="393"/>
      <c r="B16" s="429"/>
      <c r="C16" s="419"/>
      <c r="D16" s="420"/>
      <c r="E16" s="398"/>
      <c r="F16" s="398"/>
      <c r="G16" s="398"/>
      <c r="H16" s="403"/>
      <c r="I16" s="398"/>
      <c r="J16" s="411"/>
      <c r="K16" s="414"/>
      <c r="L16" s="406"/>
      <c r="M16" s="416"/>
      <c r="N16" s="182"/>
      <c r="O16" s="414"/>
      <c r="P16" s="406"/>
      <c r="Q16" s="409"/>
      <c r="R16" s="94">
        <v>3</v>
      </c>
      <c r="S16" s="79"/>
      <c r="T16" s="95" t="str">
        <f t="shared" si="0"/>
        <v/>
      </c>
      <c r="U16" s="96"/>
      <c r="V16" s="96"/>
      <c r="W16" s="97"/>
      <c r="X16" s="96"/>
      <c r="Y16" s="96"/>
      <c r="Z16" s="96"/>
      <c r="AA16" s="106" t="str">
        <f>IFERROR(IF(T16="Probabilidad",(AA15-(+AA15*W16)),IF(T16="Impacto",L16,"")),"")</f>
        <v/>
      </c>
      <c r="AB16" s="99" t="str">
        <f t="shared" si="1"/>
        <v/>
      </c>
      <c r="AC16" s="100" t="str">
        <f t="shared" si="2"/>
        <v/>
      </c>
      <c r="AD16" s="99" t="str">
        <f t="shared" si="3"/>
        <v/>
      </c>
      <c r="AE16" s="100" t="str">
        <f>IFERROR(IF(T16="Impacto",(P16-(+P16*W16)),IF(T16="Probabilidad",P16,"")),"")</f>
        <v/>
      </c>
      <c r="AF16" s="101" t="str">
        <f t="shared" si="4"/>
        <v/>
      </c>
      <c r="AG16" s="102"/>
      <c r="AH16" s="79"/>
      <c r="AI16" s="92"/>
      <c r="AJ16" s="103"/>
      <c r="AK16" s="103"/>
      <c r="AL16" s="79"/>
      <c r="AM16" s="92"/>
    </row>
    <row r="17" spans="1:51" s="115" customFormat="1" ht="171.95" customHeight="1" x14ac:dyDescent="0.25">
      <c r="A17" s="393">
        <f>1+A14</f>
        <v>5</v>
      </c>
      <c r="B17" s="427" t="s">
        <v>298</v>
      </c>
      <c r="C17" s="418" t="s">
        <v>299</v>
      </c>
      <c r="D17" s="418" t="s">
        <v>300</v>
      </c>
      <c r="E17" s="397" t="s">
        <v>120</v>
      </c>
      <c r="F17" s="417" t="s">
        <v>198</v>
      </c>
      <c r="G17" s="397" t="s">
        <v>428</v>
      </c>
      <c r="H17" s="402" t="s">
        <v>272</v>
      </c>
      <c r="I17" s="397" t="s">
        <v>115</v>
      </c>
      <c r="J17" s="410">
        <v>1460</v>
      </c>
      <c r="K17" s="412" t="str">
        <f>IF(J17&lt;=0,"",IF(J17&lt;=2,"Muy Baja",IF(J17&lt;=24,"Baja",IF(J17&lt;=500,"Media",IF(J17&lt;=5000,"Alta","Muy Alta")))))</f>
        <v>Alta</v>
      </c>
      <c r="L17" s="404">
        <f>IF(K17="","",IF(K17="Muy Baja",0.2,IF(K17="Baja",0.4,IF(K17="Media",0.6,IF(K17="Alta",0.8,IF(K17="Muy Alta",1,))))))</f>
        <v>0.8</v>
      </c>
      <c r="M17" s="415" t="s">
        <v>250</v>
      </c>
      <c r="N17" s="181" t="str">
        <f>IF(NOT(ISERROR(MATCH(M17,'Tabla Impacto'!$B$221:$B$223,0))),'Tabla Impacto'!$F$223&amp;"Por favor no seleccionar los criterios de impacto(Afectación Económica o presupuestal y Pérdida Reputacional)",M17)</f>
        <v xml:space="preserve"> El riesgo afecta la imagen de la entidad con algunos usuarios de relevancia frente al logro de los objetivos</v>
      </c>
      <c r="O17" s="412" t="str">
        <f>IF(OR(N17='Tabla Impacto'!$C$11,N17='Tabla Impacto'!$D$11),"Leve",IF(OR(N17='Tabla Impacto'!$C$12,N17='Tabla Impacto'!$D$12),"Menor",IF(OR(N17='Tabla Impacto'!$C$13,N17='Tabla Impacto'!$D$13),"Moderado",IF(OR(N17='Tabla Impacto'!$C$14,N17='Tabla Impacto'!$D$14),"Mayor",IF(OR(N17='Tabla Impacto'!$C$15,N17='Tabla Impacto'!$D$15),"Catastrófico","")))))</f>
        <v>Moderado</v>
      </c>
      <c r="P17" s="404">
        <f>IF(O17="","",IF(O17="Leve",0.2,IF(O17="Menor",0.4,IF(O17="Moderado",0.6,IF(O17="Mayor",0.8,IF(O17="Catastrófico",1,))))))</f>
        <v>0.6</v>
      </c>
      <c r="Q17" s="407" t="str">
        <f>IF(OR(AND(K17="Muy Baja",O17="Leve"),AND(K17="Muy Baja",O17="Menor"),AND(K17="Baja",O17="Leve")),"Bajo",IF(OR(AND(K17="Muy baja",O17="Moderado"),AND(K17="Baja",O17="Menor"),AND(K17="Baja",O17="Moderado"),AND(K17="Media",O17="Leve"),AND(K17="Media",O17="Menor"),AND(K17="Media",O17="Moderado"),AND(K17="Alta",O17="Leve"),AND(K17="Alta",O17="Menor")),"Moderado",IF(OR(AND(K17="Muy Baja",O17="Mayor"),AND(K17="Baja",O17="Mayor"),AND(K17="Media",O17="Mayor"),AND(K17="Alta",O17="Moderado"),AND(K17="Alta",O17="Mayor"),AND(K17="Muy Alta",O17="Leve"),AND(K17="Muy Alta",O17="Menor"),AND(K17="Muy Alta",O17="Moderado"),AND(K17="Muy Alta",O17="Mayor")),"Alto",IF(OR(AND(K17="Muy Baja",O17="Catastrófico"),AND(K17="Baja",O17="Catastrófico"),AND(K17="Media",O17="Catastrófico"),AND(K17="Alta",O17="Catastrófico"),AND(K17="Muy Alta",O17="Catastrófico")),"Extremo",""))))</f>
        <v>Alto</v>
      </c>
      <c r="R17" s="94">
        <v>1</v>
      </c>
      <c r="S17" s="79" t="s">
        <v>301</v>
      </c>
      <c r="T17" s="95" t="str">
        <f t="shared" si="0"/>
        <v>Probabilidad</v>
      </c>
      <c r="U17" s="96" t="s">
        <v>14</v>
      </c>
      <c r="V17" s="96" t="s">
        <v>9</v>
      </c>
      <c r="W17" s="97" t="str">
        <f>IF(AND(U17="Preventivo",V17="Automático"),"50%",IF(AND(U17="Preventivo",V17="Manual"),"40%",IF(AND(U17="Detectivo",V17="Automático"),"40%",IF(AND(U17="Detectivo",V17="Manual"),"30%",IF(AND(U17="Correctivo",V17="Automático"),"35%",IF(AND(U17="Correctivo",V17="Manual"),"25%",""))))))</f>
        <v>40%</v>
      </c>
      <c r="X17" s="96" t="s">
        <v>19</v>
      </c>
      <c r="Y17" s="96" t="s">
        <v>22</v>
      </c>
      <c r="Z17" s="96" t="s">
        <v>110</v>
      </c>
      <c r="AA17" s="98">
        <f>IFERROR(IF(T17="Probabilidad",(L17-(+L17*W17)),IF(T17="Impacto",L17,"")),"")</f>
        <v>0.48</v>
      </c>
      <c r="AB17" s="99" t="str">
        <f t="shared" si="1"/>
        <v>Media</v>
      </c>
      <c r="AC17" s="100">
        <f t="shared" si="2"/>
        <v>0.48</v>
      </c>
      <c r="AD17" s="99" t="str">
        <f t="shared" si="3"/>
        <v>Moderado</v>
      </c>
      <c r="AE17" s="100">
        <f>IFERROR(IF(T17="Impacto",(P17-(+P17*W17)),IF(T17="Probabilidad",P17,"")),"")</f>
        <v>0.6</v>
      </c>
      <c r="AF17" s="101" t="str">
        <f t="shared" si="4"/>
        <v>Moderado</v>
      </c>
      <c r="AG17" s="102" t="s">
        <v>122</v>
      </c>
      <c r="AH17" s="79" t="s">
        <v>302</v>
      </c>
      <c r="AI17" s="92" t="s">
        <v>197</v>
      </c>
      <c r="AJ17" s="93" t="s">
        <v>205</v>
      </c>
      <c r="AK17" s="93" t="s">
        <v>206</v>
      </c>
      <c r="AL17" s="79" t="s">
        <v>225</v>
      </c>
      <c r="AM17" s="92"/>
      <c r="AN17" s="217" t="s">
        <v>601</v>
      </c>
      <c r="AO17" s="218" t="s">
        <v>602</v>
      </c>
      <c r="AP17" s="219">
        <v>1</v>
      </c>
      <c r="AQ17" s="220" t="s">
        <v>603</v>
      </c>
      <c r="AR17" s="220" t="s">
        <v>604</v>
      </c>
      <c r="AS17" s="228">
        <v>0.5</v>
      </c>
      <c r="AT17" s="219"/>
      <c r="AU17" s="221" t="s">
        <v>605</v>
      </c>
      <c r="AV17" s="117" t="s">
        <v>590</v>
      </c>
      <c r="AW17" s="117" t="s">
        <v>590</v>
      </c>
      <c r="AX17" s="117" t="s">
        <v>590</v>
      </c>
      <c r="AY17" s="229" t="s">
        <v>609</v>
      </c>
    </row>
    <row r="18" spans="1:51" s="115" customFormat="1" ht="151.5" customHeight="1" x14ac:dyDescent="0.25">
      <c r="A18" s="393"/>
      <c r="B18" s="428"/>
      <c r="C18" s="419"/>
      <c r="D18" s="420"/>
      <c r="E18" s="398"/>
      <c r="F18" s="398"/>
      <c r="G18" s="398"/>
      <c r="H18" s="403"/>
      <c r="I18" s="398"/>
      <c r="J18" s="411"/>
      <c r="K18" s="413"/>
      <c r="L18" s="405"/>
      <c r="M18" s="416"/>
      <c r="N18" s="182"/>
      <c r="O18" s="413"/>
      <c r="P18" s="405"/>
      <c r="Q18" s="408"/>
      <c r="R18" s="94">
        <v>2</v>
      </c>
      <c r="S18" s="79"/>
      <c r="T18" s="95" t="str">
        <f t="shared" ref="T18:T49" si="5">IF(OR(U18="Preventivo",U18="Detectivo"),"Probabilidad",IF(U18="Correctivo","Impacto",""))</f>
        <v/>
      </c>
      <c r="U18" s="96"/>
      <c r="V18" s="96"/>
      <c r="W18" s="97" t="str">
        <f t="shared" ref="W18:W48" si="6">IF(AND(U18="Preventivo",V18="Automático"),"50%",IF(AND(U18="Preventivo",V18="Manual"),"40%",IF(AND(U18="Detectivo",V18="Automático"),"40%",IF(AND(U18="Detectivo",V18="Manual"),"30%",IF(AND(U18="Correctivo",V18="Automático"),"35%",IF(AND(U18="Correctivo",V18="Manual"),"25%",""))))))</f>
        <v/>
      </c>
      <c r="X18" s="96"/>
      <c r="Y18" s="96"/>
      <c r="Z18" s="96"/>
      <c r="AA18" s="98" t="str">
        <f>IFERROR(IF(T18="Probabilidad",(AA17-(+AA17*W18)),IF(T18="Impacto",L18,"")),"")</f>
        <v/>
      </c>
      <c r="AB18" s="99" t="str">
        <f t="shared" ref="AB18:AB49" si="7">IFERROR(IF(AA18="","",IF(AA18&lt;=0.2,"Muy Baja",IF(AA18&lt;=0.4,"Baja",IF(AA18&lt;=0.6,"Media",IF(AA18&lt;=0.8,"Alta","Muy Alta"))))),"")</f>
        <v/>
      </c>
      <c r="AC18" s="100" t="str">
        <f t="shared" ref="AC18:AC49" si="8">+AA18</f>
        <v/>
      </c>
      <c r="AD18" s="99" t="str">
        <f t="shared" ref="AD18:AD49" si="9">IFERROR(IF(AE18="","",IF(AE18&lt;=0.2,"Leve",IF(AE18&lt;=0.4,"Menor",IF(AE18&lt;=0.6,"Moderado",IF(AE18&lt;=0.8,"Mayor","Catastrófico"))))),"")</f>
        <v/>
      </c>
      <c r="AE18" s="100" t="str">
        <f t="shared" ref="AE18:AE49" si="10">IFERROR(IF(T18="Impacto",(P18-(+P18*W18)),IF(T18="Probabilidad",P18,"")),"")</f>
        <v/>
      </c>
      <c r="AF18" s="101" t="str">
        <f t="shared" ref="AF18:AF49" si="11">IFERROR(IF(OR(AND(AB18="Muy Baja",AD18="Leve"),AND(AB18="Muy Baja",AD18="Menor"),AND(AB18="Baja",AD18="Leve")),"Bajo",IF(OR(AND(AB18="Muy baja",AD18="Moderado"),AND(AB18="Baja",AD18="Menor"),AND(AB18="Baja",AD18="Moderado"),AND(AB18="Media",AD18="Leve"),AND(AB18="Media",AD18="Menor"),AND(AB18="Media",AD18="Moderado"),AND(AB18="Alta",AD18="Leve"),AND(AB18="Alta",AD18="Menor")),"Moderado",IF(OR(AND(AB18="Muy Baja",AD18="Mayor"),AND(AB18="Baja",AD18="Mayor"),AND(AB18="Media",AD18="Mayor"),AND(AB18="Alta",AD18="Moderado"),AND(AB18="Alta",AD18="Mayor"),AND(AB18="Muy Alta",AD18="Leve"),AND(AB18="Muy Alta",AD18="Menor"),AND(AB18="Muy Alta",AD18="Moderado"),AND(AB18="Muy Alta",AD18="Mayor")),"Alto",IF(OR(AND(AB18="Muy Baja",AD18="Catastrófico"),AND(AB18="Baja",AD18="Catastrófico"),AND(AB18="Media",AD18="Catastrófico"),AND(AB18="Alta",AD18="Catastrófico"),AND(AB18="Muy Alta",AD18="Catastrófico")),"Extremo","")))),"")</f>
        <v/>
      </c>
      <c r="AG18" s="102"/>
      <c r="AH18" s="79"/>
      <c r="AI18" s="92"/>
      <c r="AJ18" s="103"/>
      <c r="AK18" s="103"/>
      <c r="AL18" s="79"/>
      <c r="AM18" s="92"/>
      <c r="AN18" s="222"/>
      <c r="AO18" s="222"/>
      <c r="AP18" s="222"/>
      <c r="AQ18" s="222"/>
      <c r="AR18" s="222"/>
      <c r="AS18" s="222"/>
      <c r="AT18" s="222"/>
      <c r="AU18" s="222"/>
      <c r="AV18" s="222"/>
      <c r="AW18" s="222"/>
      <c r="AX18" s="222"/>
      <c r="AY18" s="222"/>
    </row>
    <row r="19" spans="1:51" s="115" customFormat="1" ht="151.5" customHeight="1" x14ac:dyDescent="0.25">
      <c r="A19" s="393"/>
      <c r="B19" s="429"/>
      <c r="C19" s="419"/>
      <c r="D19" s="420"/>
      <c r="E19" s="398"/>
      <c r="F19" s="398"/>
      <c r="G19" s="398"/>
      <c r="H19" s="403"/>
      <c r="I19" s="398"/>
      <c r="J19" s="411"/>
      <c r="K19" s="414"/>
      <c r="L19" s="406"/>
      <c r="M19" s="416"/>
      <c r="N19" s="182"/>
      <c r="O19" s="414"/>
      <c r="P19" s="406"/>
      <c r="Q19" s="409"/>
      <c r="R19" s="94">
        <v>3</v>
      </c>
      <c r="S19" s="79"/>
      <c r="T19" s="95" t="str">
        <f t="shared" si="5"/>
        <v/>
      </c>
      <c r="U19" s="96"/>
      <c r="V19" s="96"/>
      <c r="W19" s="97" t="str">
        <f t="shared" si="6"/>
        <v/>
      </c>
      <c r="X19" s="96"/>
      <c r="Y19" s="96"/>
      <c r="Z19" s="96"/>
      <c r="AA19" s="98" t="str">
        <f>IFERROR(IF(T19="Probabilidad",(AA18-(+AA18*W19)),IF(T19="Impacto",L19,"")),"")</f>
        <v/>
      </c>
      <c r="AB19" s="99" t="str">
        <f t="shared" si="7"/>
        <v/>
      </c>
      <c r="AC19" s="100" t="str">
        <f t="shared" si="8"/>
        <v/>
      </c>
      <c r="AD19" s="99" t="str">
        <f t="shared" si="9"/>
        <v/>
      </c>
      <c r="AE19" s="100" t="str">
        <f t="shared" si="10"/>
        <v/>
      </c>
      <c r="AF19" s="101" t="str">
        <f t="shared" si="11"/>
        <v/>
      </c>
      <c r="AG19" s="102"/>
      <c r="AH19" s="79"/>
      <c r="AI19" s="92"/>
      <c r="AJ19" s="103"/>
      <c r="AK19" s="103"/>
      <c r="AL19" s="79"/>
      <c r="AM19" s="92"/>
      <c r="AN19" s="222"/>
      <c r="AO19" s="222"/>
      <c r="AP19" s="222"/>
      <c r="AQ19" s="222"/>
      <c r="AR19" s="222"/>
      <c r="AS19" s="222"/>
      <c r="AT19" s="222"/>
      <c r="AU19" s="222"/>
      <c r="AV19" s="222"/>
      <c r="AW19" s="222"/>
      <c r="AX19" s="222"/>
      <c r="AY19" s="222"/>
    </row>
    <row r="20" spans="1:51" s="115" customFormat="1" ht="171.95" customHeight="1" x14ac:dyDescent="0.25">
      <c r="A20" s="393">
        <f>1+A17</f>
        <v>6</v>
      </c>
      <c r="B20" s="427" t="s">
        <v>298</v>
      </c>
      <c r="C20" s="418" t="s">
        <v>299</v>
      </c>
      <c r="D20" s="418" t="s">
        <v>300</v>
      </c>
      <c r="E20" s="397" t="s">
        <v>118</v>
      </c>
      <c r="F20" s="417" t="s">
        <v>199</v>
      </c>
      <c r="G20" s="397" t="s">
        <v>239</v>
      </c>
      <c r="H20" s="402" t="s">
        <v>200</v>
      </c>
      <c r="I20" s="397" t="s">
        <v>218</v>
      </c>
      <c r="J20" s="410">
        <v>1460</v>
      </c>
      <c r="K20" s="412" t="str">
        <f>IF(J20&lt;=0,"",IF(J20&lt;=2,"Muy Baja",IF(J20&lt;=24,"Baja",IF(J20&lt;=500,"Media",IF(J20&lt;=5000,"Alta","Muy Alta")))))</f>
        <v>Alta</v>
      </c>
      <c r="L20" s="404">
        <f>IF(K20="","",IF(K20="Muy Baja",0.2,IF(K20="Baja",0.4,IF(K20="Media",0.6,IF(K20="Alta",0.8,IF(K20="Muy Alta",1,))))))</f>
        <v>0.8</v>
      </c>
      <c r="M20" s="415" t="s">
        <v>257</v>
      </c>
      <c r="N20" s="181" t="str">
        <f>IF(NOT(ISERROR(MATCH(M20,'Tabla Impacto'!$B$221:$B$223,0))),'Tabla Impacto'!$F$223&amp;"Por favor no seleccionar los criterios de impacto(Afectación Económica o presupuestal y Pérdida Reputacional)",M20)</f>
        <v xml:space="preserve"> El riesgo afecta la imagen de la entidad con efecto publicitario sostenido a nivel de sector administrativo, nivel departamental o municipal</v>
      </c>
      <c r="O20" s="412" t="str">
        <f>IF(OR(N20='Tabla Impacto'!$C$11,N20='Tabla Impacto'!$D$11),"Leve",IF(OR(N20='Tabla Impacto'!$C$12,N20='Tabla Impacto'!$D$12),"Menor",IF(OR(N20='Tabla Impacto'!$C$13,N20='Tabla Impacto'!$D$13),"Moderado",IF(OR(N20='Tabla Impacto'!$C$14,N20='Tabla Impacto'!$D$14),"Mayor",IF(OR(N20='Tabla Impacto'!$C$15,N20='Tabla Impacto'!$D$15),"Catastrófico","")))))</f>
        <v>Mayor</v>
      </c>
      <c r="P20" s="404">
        <f>IF(O20="","",IF(O20="Leve",0.2,IF(O20="Menor",0.4,IF(O20="Moderado",0.6,IF(O20="Mayor",0.8,IF(O20="Catastrófico",1,))))))</f>
        <v>0.8</v>
      </c>
      <c r="Q20" s="407" t="str">
        <f>IF(OR(AND(K20="Muy Baja",O20="Leve"),AND(K20="Muy Baja",O20="Menor"),AND(K20="Baja",O20="Leve")),"Bajo",IF(OR(AND(K20="Muy baja",O20="Moderado"),AND(K20="Baja",O20="Menor"),AND(K20="Baja",O20="Moderado"),AND(K20="Media",O20="Leve"),AND(K20="Media",O20="Menor"),AND(K20="Media",O20="Moderado"),AND(K20="Alta",O20="Leve"),AND(K20="Alta",O20="Menor")),"Moderado",IF(OR(AND(K20="Muy Baja",O20="Mayor"),AND(K20="Baja",O20="Mayor"),AND(K20="Media",O20="Mayor"),AND(K20="Alta",O20="Moderado"),AND(K20="Alta",O20="Mayor"),AND(K20="Muy Alta",O20="Leve"),AND(K20="Muy Alta",O20="Menor"),AND(K20="Muy Alta",O20="Moderado"),AND(K20="Muy Alta",O20="Mayor")),"Alto",IF(OR(AND(K20="Muy Baja",O20="Catastrófico"),AND(K20="Baja",O20="Catastrófico"),AND(K20="Media",O20="Catastrófico"),AND(K20="Alta",O20="Catastrófico"),AND(K20="Muy Alta",O20="Catastrófico")),"Extremo",""))))</f>
        <v>Alto</v>
      </c>
      <c r="R20" s="94">
        <v>1</v>
      </c>
      <c r="S20" s="79" t="s">
        <v>303</v>
      </c>
      <c r="T20" s="95" t="str">
        <f t="shared" si="5"/>
        <v>Probabilidad</v>
      </c>
      <c r="U20" s="96" t="s">
        <v>14</v>
      </c>
      <c r="V20" s="96" t="s">
        <v>9</v>
      </c>
      <c r="W20" s="97" t="str">
        <f>IF(AND(U20="Preventivo",V20="Automático"),"50%",IF(AND(U20="Preventivo",V20="Manual"),"40%",IF(AND(U20="Detectivo",V20="Automático"),"40%",IF(AND(U20="Detectivo",V20="Manual"),"30%",IF(AND(U20="Correctivo",V20="Automático"),"35%",IF(AND(U20="Correctivo",V20="Manual"),"25%",""))))))</f>
        <v>40%</v>
      </c>
      <c r="X20" s="96" t="s">
        <v>19</v>
      </c>
      <c r="Y20" s="96" t="s">
        <v>22</v>
      </c>
      <c r="Z20" s="96" t="s">
        <v>110</v>
      </c>
      <c r="AA20" s="98">
        <f>IFERROR(IF(T20="Probabilidad",(L20-(+L20*W20)),IF(T20="Impacto",L20,"")),"")</f>
        <v>0.48</v>
      </c>
      <c r="AB20" s="99" t="str">
        <f t="shared" si="7"/>
        <v>Media</v>
      </c>
      <c r="AC20" s="100">
        <f t="shared" si="8"/>
        <v>0.48</v>
      </c>
      <c r="AD20" s="99" t="str">
        <f t="shared" si="9"/>
        <v>Mayor</v>
      </c>
      <c r="AE20" s="100">
        <f>IFERROR(IF(T20="Impacto",(P20-(+P20*W20)),IF(T20="Probabilidad",P20,"")),"")</f>
        <v>0.8</v>
      </c>
      <c r="AF20" s="101" t="str">
        <f t="shared" si="11"/>
        <v>Alto</v>
      </c>
      <c r="AG20" s="102" t="s">
        <v>122</v>
      </c>
      <c r="AH20" s="79" t="s">
        <v>304</v>
      </c>
      <c r="AI20" s="92" t="s">
        <v>197</v>
      </c>
      <c r="AJ20" s="93" t="s">
        <v>205</v>
      </c>
      <c r="AK20" s="93" t="s">
        <v>206</v>
      </c>
      <c r="AL20" s="91" t="s">
        <v>305</v>
      </c>
      <c r="AM20" s="92"/>
      <c r="AN20" s="223" t="s">
        <v>606</v>
      </c>
      <c r="AO20" s="224" t="s">
        <v>607</v>
      </c>
      <c r="AP20" s="225">
        <v>1</v>
      </c>
      <c r="AQ20" s="223" t="s">
        <v>304</v>
      </c>
      <c r="AR20" s="224" t="s">
        <v>608</v>
      </c>
      <c r="AS20" s="226">
        <v>1</v>
      </c>
      <c r="AT20" s="227"/>
      <c r="AU20" s="221" t="s">
        <v>605</v>
      </c>
      <c r="AV20" s="117" t="s">
        <v>590</v>
      </c>
      <c r="AW20" s="117" t="s">
        <v>590</v>
      </c>
      <c r="AX20" s="117" t="s">
        <v>590</v>
      </c>
      <c r="AY20" s="117" t="s">
        <v>588</v>
      </c>
    </row>
    <row r="21" spans="1:51" s="115" customFormat="1" ht="151.5" customHeight="1" x14ac:dyDescent="0.25">
      <c r="A21" s="393"/>
      <c r="B21" s="428"/>
      <c r="C21" s="419"/>
      <c r="D21" s="420"/>
      <c r="E21" s="398"/>
      <c r="F21" s="470"/>
      <c r="G21" s="398"/>
      <c r="H21" s="403"/>
      <c r="I21" s="398"/>
      <c r="J21" s="411"/>
      <c r="K21" s="413"/>
      <c r="L21" s="405"/>
      <c r="M21" s="416"/>
      <c r="N21" s="182"/>
      <c r="O21" s="413"/>
      <c r="P21" s="405"/>
      <c r="Q21" s="408"/>
      <c r="R21" s="94">
        <v>2</v>
      </c>
      <c r="S21" s="79"/>
      <c r="T21" s="95" t="str">
        <f t="shared" ref="T21:T22" si="12">IF(OR(U21="Preventivo",U21="Detectivo"),"Probabilidad",IF(U21="Correctivo","Impacto",""))</f>
        <v/>
      </c>
      <c r="U21" s="96"/>
      <c r="V21" s="96"/>
      <c r="W21" s="97" t="str">
        <f t="shared" ref="W21:W22" si="13">IF(AND(U21="Preventivo",V21="Automático"),"50%",IF(AND(U21="Preventivo",V21="Manual"),"40%",IF(AND(U21="Detectivo",V21="Automático"),"40%",IF(AND(U21="Detectivo",V21="Manual"),"30%",IF(AND(U21="Correctivo",V21="Automático"),"35%",IF(AND(U21="Correctivo",V21="Manual"),"25%",""))))))</f>
        <v/>
      </c>
      <c r="X21" s="96"/>
      <c r="Y21" s="96"/>
      <c r="Z21" s="96"/>
      <c r="AA21" s="98" t="str">
        <f>IFERROR(IF(T21="Probabilidad",(AA20-(+AA20*W21)),IF(T21="Impacto",L21,"")),"")</f>
        <v/>
      </c>
      <c r="AB21" s="99" t="str">
        <f t="shared" ref="AB21:AB22" si="14">IFERROR(IF(AA21="","",IF(AA21&lt;=0.2,"Muy Baja",IF(AA21&lt;=0.4,"Baja",IF(AA21&lt;=0.6,"Media",IF(AA21&lt;=0.8,"Alta","Muy Alta"))))),"")</f>
        <v/>
      </c>
      <c r="AC21" s="100" t="str">
        <f t="shared" ref="AC21:AC22" si="15">+AA21</f>
        <v/>
      </c>
      <c r="AD21" s="99" t="str">
        <f t="shared" ref="AD21:AD22" si="16">IFERROR(IF(AE21="","",IF(AE21&lt;=0.2,"Leve",IF(AE21&lt;=0.4,"Menor",IF(AE21&lt;=0.6,"Moderado",IF(AE21&lt;=0.8,"Mayor","Catastrófico"))))),"")</f>
        <v/>
      </c>
      <c r="AE21" s="100" t="str">
        <f t="shared" ref="AE21:AE22" si="17">IFERROR(IF(T21="Impacto",(P21-(+P21*W21)),IF(T21="Probabilidad",P21,"")),"")</f>
        <v/>
      </c>
      <c r="AF21" s="101" t="str">
        <f t="shared" ref="AF21:AF22" si="18">IFERROR(IF(OR(AND(AB21="Muy Baja",AD21="Leve"),AND(AB21="Muy Baja",AD21="Menor"),AND(AB21="Baja",AD21="Leve")),"Bajo",IF(OR(AND(AB21="Muy baja",AD21="Moderado"),AND(AB21="Baja",AD21="Menor"),AND(AB21="Baja",AD21="Moderado"),AND(AB21="Media",AD21="Leve"),AND(AB21="Media",AD21="Menor"),AND(AB21="Media",AD21="Moderado"),AND(AB21="Alta",AD21="Leve"),AND(AB21="Alta",AD21="Menor")),"Moderado",IF(OR(AND(AB21="Muy Baja",AD21="Mayor"),AND(AB21="Baja",AD21="Mayor"),AND(AB21="Media",AD21="Mayor"),AND(AB21="Alta",AD21="Moderado"),AND(AB21="Alta",AD21="Mayor"),AND(AB21="Muy Alta",AD21="Leve"),AND(AB21="Muy Alta",AD21="Menor"),AND(AB21="Muy Alta",AD21="Moderado"),AND(AB21="Muy Alta",AD21="Mayor")),"Alto",IF(OR(AND(AB21="Muy Baja",AD21="Catastrófico"),AND(AB21="Baja",AD21="Catastrófico"),AND(AB21="Media",AD21="Catastrófico"),AND(AB21="Alta",AD21="Catastrófico"),AND(AB21="Muy Alta",AD21="Catastrófico")),"Extremo","")))),"")</f>
        <v/>
      </c>
      <c r="AG21" s="102"/>
      <c r="AH21" s="79"/>
      <c r="AI21" s="92"/>
      <c r="AJ21" s="103"/>
      <c r="AK21" s="103"/>
      <c r="AL21" s="79"/>
      <c r="AM21" s="92"/>
    </row>
    <row r="22" spans="1:51" s="115" customFormat="1" ht="151.5" customHeight="1" x14ac:dyDescent="0.25">
      <c r="A22" s="393"/>
      <c r="B22" s="429"/>
      <c r="C22" s="419"/>
      <c r="D22" s="420"/>
      <c r="E22" s="398"/>
      <c r="F22" s="471"/>
      <c r="G22" s="469"/>
      <c r="H22" s="432"/>
      <c r="I22" s="469"/>
      <c r="J22" s="411"/>
      <c r="K22" s="414"/>
      <c r="L22" s="406"/>
      <c r="M22" s="416"/>
      <c r="N22" s="182"/>
      <c r="O22" s="414"/>
      <c r="P22" s="406"/>
      <c r="Q22" s="409"/>
      <c r="R22" s="94">
        <v>3</v>
      </c>
      <c r="S22" s="79"/>
      <c r="T22" s="95" t="str">
        <f t="shared" si="12"/>
        <v/>
      </c>
      <c r="U22" s="96"/>
      <c r="V22" s="96"/>
      <c r="W22" s="97" t="str">
        <f t="shared" si="13"/>
        <v/>
      </c>
      <c r="X22" s="96"/>
      <c r="Y22" s="96"/>
      <c r="Z22" s="96"/>
      <c r="AA22" s="98" t="str">
        <f>IFERROR(IF(T22="Probabilidad",(AA21-(+AA21*W22)),IF(T22="Impacto",L22,"")),"")</f>
        <v/>
      </c>
      <c r="AB22" s="99" t="str">
        <f t="shared" si="14"/>
        <v/>
      </c>
      <c r="AC22" s="100" t="str">
        <f t="shared" si="15"/>
        <v/>
      </c>
      <c r="AD22" s="99" t="str">
        <f t="shared" si="16"/>
        <v/>
      </c>
      <c r="AE22" s="100" t="str">
        <f t="shared" si="17"/>
        <v/>
      </c>
      <c r="AF22" s="101" t="str">
        <f t="shared" si="18"/>
        <v/>
      </c>
      <c r="AG22" s="102"/>
      <c r="AH22" s="79"/>
      <c r="AI22" s="92"/>
      <c r="AJ22" s="103"/>
      <c r="AK22" s="103"/>
      <c r="AL22" s="79"/>
      <c r="AM22" s="92"/>
    </row>
    <row r="23" spans="1:51" s="115" customFormat="1" ht="226.5" customHeight="1" x14ac:dyDescent="0.25">
      <c r="A23" s="393">
        <f>1+A20</f>
        <v>7</v>
      </c>
      <c r="B23" s="427" t="s">
        <v>306</v>
      </c>
      <c r="C23" s="418" t="s">
        <v>307</v>
      </c>
      <c r="D23" s="418" t="s">
        <v>308</v>
      </c>
      <c r="E23" s="397" t="s">
        <v>120</v>
      </c>
      <c r="F23" s="417" t="s">
        <v>310</v>
      </c>
      <c r="G23" s="397" t="s">
        <v>311</v>
      </c>
      <c r="H23" s="402" t="s">
        <v>309</v>
      </c>
      <c r="I23" s="397" t="s">
        <v>218</v>
      </c>
      <c r="J23" s="410">
        <v>12</v>
      </c>
      <c r="K23" s="412" t="str">
        <f>IF(J23&lt;=0,"",IF(J23&lt;=2,"Muy Baja",IF(J23&lt;=24,"Baja",IF(J23&lt;=500,"Media",IF(J23&lt;=5000,"Alta","Muy Alta")))))</f>
        <v>Baja</v>
      </c>
      <c r="L23" s="404">
        <f>IF(K23="","",IF(K23="Muy Baja",0.2,IF(K23="Baja",0.4,IF(K23="Media",0.6,IF(K23="Alta",0.8,IF(K23="Muy Alta",1,))))))</f>
        <v>0.4</v>
      </c>
      <c r="M23" s="415" t="s">
        <v>257</v>
      </c>
      <c r="N23" s="181" t="str">
        <f>IF(NOT(ISERROR(MATCH(M23,'Tabla Impacto'!$B$221:$B$223,0))),'Tabla Impacto'!$F$223&amp;"Por favor no seleccionar los criterios de impacto(Afectación Económica o presupuestal y Pérdida Reputacional)",M23)</f>
        <v xml:space="preserve"> El riesgo afecta la imagen de la entidad con efecto publicitario sostenido a nivel de sector administrativo, nivel departamental o municipal</v>
      </c>
      <c r="O23" s="412" t="str">
        <f>IF(OR(N23='Tabla Impacto'!$C$11,N23='Tabla Impacto'!$D$11),"Leve",IF(OR(N23='Tabla Impacto'!$C$12,N23='Tabla Impacto'!$D$12),"Menor",IF(OR(N23='Tabla Impacto'!$C$13,N23='Tabla Impacto'!$D$13),"Moderado",IF(OR(N23='Tabla Impacto'!$C$14,N23='Tabla Impacto'!$D$14),"Mayor",IF(OR(N23='Tabla Impacto'!$C$15,N23='Tabla Impacto'!$D$15),"Catastrófico","")))))</f>
        <v>Mayor</v>
      </c>
      <c r="P23" s="404">
        <f>IF(O23="","",IF(O23="Leve",0.2,IF(O23="Menor",0.4,IF(O23="Moderado",0.6,IF(O23="Mayor",0.8,IF(O23="Catastrófico",1,))))))</f>
        <v>0.8</v>
      </c>
      <c r="Q23" s="407" t="str">
        <f>IF(OR(AND(K23="Muy Baja",O23="Leve"),AND(K23="Muy Baja",O23="Menor"),AND(K23="Baja",O23="Leve")),"Bajo",IF(OR(AND(K23="Muy baja",O23="Moderado"),AND(K23="Baja",O23="Menor"),AND(K23="Baja",O23="Moderado"),AND(K23="Media",O23="Leve"),AND(K23="Media",O23="Menor"),AND(K23="Media",O23="Moderado"),AND(K23="Alta",O23="Leve"),AND(K23="Alta",O23="Menor")),"Moderado",IF(OR(AND(K23="Muy Baja",O23="Mayor"),AND(K23="Baja",O23="Mayor"),AND(K23="Media",O23="Mayor"),AND(K23="Alta",O23="Moderado"),AND(K23="Alta",O23="Mayor"),AND(K23="Muy Alta",O23="Leve"),AND(K23="Muy Alta",O23="Menor"),AND(K23="Muy Alta",O23="Moderado"),AND(K23="Muy Alta",O23="Mayor")),"Alto",IF(OR(AND(K23="Muy Baja",O23="Catastrófico"),AND(K23="Baja",O23="Catastrófico"),AND(K23="Media",O23="Catastrófico"),AND(K23="Alta",O23="Catastrófico"),AND(K23="Muy Alta",O23="Catastrófico")),"Extremo",""))))</f>
        <v>Alto</v>
      </c>
      <c r="R23" s="94">
        <v>1</v>
      </c>
      <c r="S23" s="79" t="s">
        <v>312</v>
      </c>
      <c r="T23" s="95" t="str">
        <f t="shared" si="5"/>
        <v>Probabilidad</v>
      </c>
      <c r="U23" s="96" t="s">
        <v>14</v>
      </c>
      <c r="V23" s="96" t="s">
        <v>9</v>
      </c>
      <c r="W23" s="97" t="str">
        <f t="shared" si="6"/>
        <v>40%</v>
      </c>
      <c r="X23" s="96" t="s">
        <v>20</v>
      </c>
      <c r="Y23" s="96" t="s">
        <v>22</v>
      </c>
      <c r="Z23" s="96" t="s">
        <v>111</v>
      </c>
      <c r="AA23" s="98">
        <f>IFERROR(IF(T23="Probabilidad",(L23-(+L23*W23)),IF(T23="Impacto",L23,"")),"")</f>
        <v>0.24</v>
      </c>
      <c r="AB23" s="99" t="str">
        <f t="shared" si="7"/>
        <v>Baja</v>
      </c>
      <c r="AC23" s="100">
        <f t="shared" si="8"/>
        <v>0.24</v>
      </c>
      <c r="AD23" s="99" t="str">
        <f t="shared" si="9"/>
        <v>Mayor</v>
      </c>
      <c r="AE23" s="100">
        <f t="shared" si="10"/>
        <v>0.8</v>
      </c>
      <c r="AF23" s="101" t="str">
        <f t="shared" si="11"/>
        <v>Alto</v>
      </c>
      <c r="AG23" s="102" t="s">
        <v>122</v>
      </c>
      <c r="AH23" s="85" t="s">
        <v>313</v>
      </c>
      <c r="AI23" s="107" t="s">
        <v>297</v>
      </c>
      <c r="AJ23" s="93" t="s">
        <v>205</v>
      </c>
      <c r="AK23" s="93" t="s">
        <v>206</v>
      </c>
      <c r="AL23" s="85" t="s">
        <v>315</v>
      </c>
      <c r="AM23" s="92"/>
      <c r="AN23" s="230" t="s">
        <v>610</v>
      </c>
      <c r="AO23" s="230" t="s">
        <v>611</v>
      </c>
      <c r="AP23" s="231">
        <v>1</v>
      </c>
      <c r="AQ23" s="230" t="s">
        <v>612</v>
      </c>
      <c r="AR23" s="230" t="s">
        <v>613</v>
      </c>
      <c r="AS23" s="231">
        <v>1</v>
      </c>
      <c r="AT23" s="92"/>
      <c r="AU23" s="103" t="s">
        <v>587</v>
      </c>
      <c r="AV23" s="117" t="s">
        <v>590</v>
      </c>
      <c r="AW23" s="117" t="s">
        <v>590</v>
      </c>
      <c r="AX23" s="117" t="s">
        <v>590</v>
      </c>
      <c r="AY23" s="117" t="s">
        <v>588</v>
      </c>
    </row>
    <row r="24" spans="1:51" s="115" customFormat="1" ht="151.5" customHeight="1" x14ac:dyDescent="0.25">
      <c r="A24" s="393"/>
      <c r="B24" s="428"/>
      <c r="C24" s="419"/>
      <c r="D24" s="420"/>
      <c r="E24" s="398"/>
      <c r="F24" s="398"/>
      <c r="G24" s="398"/>
      <c r="H24" s="403"/>
      <c r="I24" s="398"/>
      <c r="J24" s="411"/>
      <c r="K24" s="413"/>
      <c r="L24" s="405"/>
      <c r="M24" s="416"/>
      <c r="N24" s="182"/>
      <c r="O24" s="413"/>
      <c r="P24" s="405"/>
      <c r="Q24" s="408"/>
      <c r="R24" s="94">
        <v>2</v>
      </c>
      <c r="S24" s="79"/>
      <c r="T24" s="95" t="str">
        <f t="shared" si="5"/>
        <v/>
      </c>
      <c r="U24" s="96"/>
      <c r="V24" s="96"/>
      <c r="W24" s="97"/>
      <c r="X24" s="96"/>
      <c r="Y24" s="96"/>
      <c r="Z24" s="96"/>
      <c r="AA24" s="98" t="str">
        <f>IFERROR(IF(T24="Probabilidad",(AA23-(+AA23*W24)),IF(T24="Impacto",L24,"")),"")</f>
        <v/>
      </c>
      <c r="AB24" s="99" t="str">
        <f t="shared" si="7"/>
        <v/>
      </c>
      <c r="AC24" s="100" t="str">
        <f t="shared" si="8"/>
        <v/>
      </c>
      <c r="AD24" s="99" t="str">
        <f t="shared" si="9"/>
        <v/>
      </c>
      <c r="AE24" s="100" t="str">
        <f t="shared" si="10"/>
        <v/>
      </c>
      <c r="AF24" s="101" t="str">
        <f t="shared" si="11"/>
        <v/>
      </c>
      <c r="AG24" s="102"/>
      <c r="AH24" s="79"/>
      <c r="AI24" s="92"/>
      <c r="AJ24" s="103"/>
      <c r="AK24" s="103"/>
      <c r="AL24" s="79"/>
      <c r="AM24" s="92"/>
    </row>
    <row r="25" spans="1:51" s="115" customFormat="1" ht="151.5" customHeight="1" x14ac:dyDescent="0.25">
      <c r="A25" s="393"/>
      <c r="B25" s="429"/>
      <c r="C25" s="419"/>
      <c r="D25" s="420"/>
      <c r="E25" s="398"/>
      <c r="F25" s="398"/>
      <c r="G25" s="398"/>
      <c r="H25" s="403"/>
      <c r="I25" s="398"/>
      <c r="J25" s="411"/>
      <c r="K25" s="414"/>
      <c r="L25" s="406"/>
      <c r="M25" s="416"/>
      <c r="N25" s="182"/>
      <c r="O25" s="414"/>
      <c r="P25" s="406"/>
      <c r="Q25" s="409"/>
      <c r="R25" s="94">
        <v>3</v>
      </c>
      <c r="S25" s="79"/>
      <c r="T25" s="95" t="str">
        <f t="shared" si="5"/>
        <v/>
      </c>
      <c r="U25" s="96"/>
      <c r="V25" s="96"/>
      <c r="W25" s="97"/>
      <c r="X25" s="96"/>
      <c r="Y25" s="96"/>
      <c r="Z25" s="96"/>
      <c r="AA25" s="98" t="str">
        <f>IFERROR(IF(T25="Probabilidad",(AA24-(+AA24*W25)),IF(T25="Impacto",L25,"")),"")</f>
        <v/>
      </c>
      <c r="AB25" s="99" t="str">
        <f t="shared" si="7"/>
        <v/>
      </c>
      <c r="AC25" s="100" t="str">
        <f t="shared" si="8"/>
        <v/>
      </c>
      <c r="AD25" s="99" t="str">
        <f t="shared" si="9"/>
        <v/>
      </c>
      <c r="AE25" s="100" t="str">
        <f t="shared" si="10"/>
        <v/>
      </c>
      <c r="AF25" s="101" t="str">
        <f t="shared" si="11"/>
        <v/>
      </c>
      <c r="AG25" s="102"/>
      <c r="AH25" s="79"/>
      <c r="AI25" s="92"/>
      <c r="AJ25" s="103"/>
      <c r="AK25" s="103"/>
      <c r="AL25" s="79"/>
      <c r="AM25" s="92"/>
    </row>
    <row r="26" spans="1:51" s="115" customFormat="1" ht="151.5" customHeight="1" x14ac:dyDescent="0.25">
      <c r="A26" s="393">
        <f>1+A23</f>
        <v>8</v>
      </c>
      <c r="B26" s="427" t="s">
        <v>316</v>
      </c>
      <c r="C26" s="418" t="s">
        <v>317</v>
      </c>
      <c r="D26" s="418" t="s">
        <v>318</v>
      </c>
      <c r="E26" s="397" t="s">
        <v>118</v>
      </c>
      <c r="F26" s="397" t="s">
        <v>319</v>
      </c>
      <c r="G26" s="397" t="s">
        <v>320</v>
      </c>
      <c r="H26" s="402" t="s">
        <v>426</v>
      </c>
      <c r="I26" s="397" t="s">
        <v>115</v>
      </c>
      <c r="J26" s="410">
        <v>24</v>
      </c>
      <c r="K26" s="412" t="str">
        <f>IF(J26&lt;=0,"",IF(J26&lt;=2,"Muy Baja",IF(J26&lt;=24,"Baja",IF(J26&lt;=500,"Media",IF(J26&lt;=5000,"Alta","Muy Alta")))))</f>
        <v>Baja</v>
      </c>
      <c r="L26" s="404">
        <f>IF(K26="","",IF(K26="Muy Baja",0.2,IF(K26="Baja",0.4,IF(K26="Media",0.6,IF(K26="Alta",0.8,IF(K26="Muy Alta",1,))))))</f>
        <v>0.4</v>
      </c>
      <c r="M26" s="415" t="s">
        <v>250</v>
      </c>
      <c r="N26" s="181" t="str">
        <f>IF(NOT(ISERROR(MATCH(M26,'Tabla Impacto'!$B$221:$B$223,0))),'Tabla Impacto'!$F$223&amp;"Por favor no seleccionar los criterios de impacto(Afectación Económica o presupuestal y Pérdida Reputacional)",M26)</f>
        <v xml:space="preserve"> El riesgo afecta la imagen de la entidad con algunos usuarios de relevancia frente al logro de los objetivos</v>
      </c>
      <c r="O26" s="412" t="str">
        <f>IF(OR(N26='Tabla Impacto'!$C$11,N26='Tabla Impacto'!$D$11),"Leve",IF(OR(N26='Tabla Impacto'!$C$12,N26='Tabla Impacto'!$D$12),"Menor",IF(OR(N26='Tabla Impacto'!$C$13,N26='Tabla Impacto'!$D$13),"Moderado",IF(OR(N26='Tabla Impacto'!$C$14,N26='Tabla Impacto'!$D$14),"Mayor",IF(OR(N26='Tabla Impacto'!$C$15,N26='Tabla Impacto'!$D$15),"Catastrófico","")))))</f>
        <v>Moderado</v>
      </c>
      <c r="P26" s="404">
        <f>IF(O26="","",IF(O26="Leve",0.2,IF(O26="Menor",0.4,IF(O26="Moderado",0.6,IF(O26="Mayor",0.8,IF(O26="Catastrófico",1,))))))</f>
        <v>0.6</v>
      </c>
      <c r="Q26" s="407" t="str">
        <f>IF(OR(AND(K26="Muy Baja",O26="Leve"),AND(K26="Muy Baja",O26="Menor"),AND(K26="Baja",O26="Leve")),"Bajo",IF(OR(AND(K26="Muy baja",O26="Moderado"),AND(K26="Baja",O26="Menor"),AND(K26="Baja",O26="Moderado"),AND(K26="Media",O26="Leve"),AND(K26="Media",O26="Menor"),AND(K26="Media",O26="Moderado"),AND(K26="Alta",O26="Leve"),AND(K26="Alta",O26="Menor")),"Moderado",IF(OR(AND(K26="Muy Baja",O26="Mayor"),AND(K26="Baja",O26="Mayor"),AND(K26="Media",O26="Mayor"),AND(K26="Alta",O26="Moderado"),AND(K26="Alta",O26="Mayor"),AND(K26="Muy Alta",O26="Leve"),AND(K26="Muy Alta",O26="Menor"),AND(K26="Muy Alta",O26="Moderado"),AND(K26="Muy Alta",O26="Mayor")),"Alto",IF(OR(AND(K26="Muy Baja",O26="Catastrófico"),AND(K26="Baja",O26="Catastrófico"),AND(K26="Media",O26="Catastrófico"),AND(K26="Alta",O26="Catastrófico"),AND(K26="Muy Alta",O26="Catastrófico")),"Extremo",""))))</f>
        <v>Moderado</v>
      </c>
      <c r="R26" s="94">
        <v>1</v>
      </c>
      <c r="S26" s="85" t="s">
        <v>537</v>
      </c>
      <c r="T26" s="95" t="str">
        <f t="shared" si="5"/>
        <v>Probabilidad</v>
      </c>
      <c r="U26" s="96" t="s">
        <v>14</v>
      </c>
      <c r="V26" s="96" t="s">
        <v>9</v>
      </c>
      <c r="W26" s="97" t="str">
        <f t="shared" si="6"/>
        <v>40%</v>
      </c>
      <c r="X26" s="96" t="s">
        <v>19</v>
      </c>
      <c r="Y26" s="96" t="s">
        <v>22</v>
      </c>
      <c r="Z26" s="96" t="s">
        <v>110</v>
      </c>
      <c r="AA26" s="98">
        <f>IFERROR(IF(T26="Probabilidad",(L26-(+L26*W26)),IF(T26="Impacto",L26,"")),"")</f>
        <v>0.24</v>
      </c>
      <c r="AB26" s="99" t="str">
        <f t="shared" si="7"/>
        <v>Baja</v>
      </c>
      <c r="AC26" s="100">
        <f t="shared" si="8"/>
        <v>0.24</v>
      </c>
      <c r="AD26" s="99" t="str">
        <f t="shared" si="9"/>
        <v>Moderado</v>
      </c>
      <c r="AE26" s="100">
        <f t="shared" si="10"/>
        <v>0.6</v>
      </c>
      <c r="AF26" s="101" t="str">
        <f t="shared" si="11"/>
        <v>Moderado</v>
      </c>
      <c r="AG26" s="102" t="s">
        <v>122</v>
      </c>
      <c r="AH26" s="79" t="s">
        <v>427</v>
      </c>
      <c r="AI26" s="92" t="s">
        <v>197</v>
      </c>
      <c r="AJ26" s="93" t="s">
        <v>205</v>
      </c>
      <c r="AK26" s="93" t="s">
        <v>206</v>
      </c>
      <c r="AL26" s="85" t="s">
        <v>538</v>
      </c>
      <c r="AM26" s="92"/>
      <c r="AN26" s="85" t="s">
        <v>614</v>
      </c>
      <c r="AO26" s="85" t="s">
        <v>615</v>
      </c>
      <c r="AP26" s="231">
        <v>1</v>
      </c>
      <c r="AQ26" s="85" t="s">
        <v>616</v>
      </c>
      <c r="AR26" s="85" t="s">
        <v>617</v>
      </c>
      <c r="AS26" s="231">
        <v>1</v>
      </c>
      <c r="AT26" s="103"/>
      <c r="AU26" s="103" t="s">
        <v>587</v>
      </c>
      <c r="AV26" s="117" t="s">
        <v>590</v>
      </c>
      <c r="AW26" s="117" t="s">
        <v>590</v>
      </c>
      <c r="AX26" s="117" t="s">
        <v>590</v>
      </c>
      <c r="AY26" s="117" t="s">
        <v>588</v>
      </c>
    </row>
    <row r="27" spans="1:51" s="115" customFormat="1" ht="151.5" customHeight="1" x14ac:dyDescent="0.25">
      <c r="A27" s="393"/>
      <c r="B27" s="428"/>
      <c r="C27" s="419"/>
      <c r="D27" s="420"/>
      <c r="E27" s="398"/>
      <c r="F27" s="398"/>
      <c r="G27" s="398"/>
      <c r="H27" s="403"/>
      <c r="I27" s="398"/>
      <c r="J27" s="411"/>
      <c r="K27" s="413"/>
      <c r="L27" s="405"/>
      <c r="M27" s="416"/>
      <c r="N27" s="182"/>
      <c r="O27" s="413"/>
      <c r="P27" s="405"/>
      <c r="Q27" s="408"/>
      <c r="R27" s="94">
        <v>2</v>
      </c>
      <c r="S27" s="85"/>
      <c r="T27" s="95" t="str">
        <f t="shared" si="5"/>
        <v/>
      </c>
      <c r="U27" s="96"/>
      <c r="V27" s="96"/>
      <c r="W27" s="97" t="str">
        <f t="shared" si="6"/>
        <v/>
      </c>
      <c r="X27" s="96"/>
      <c r="Y27" s="96"/>
      <c r="Z27" s="96"/>
      <c r="AA27" s="98" t="str">
        <f t="shared" ref="AA27:AA34" si="19">IFERROR(IF(T27="Probabilidad",(AA26-(+AA26*W27)),IF(T27="Impacto",L27,"")),"")</f>
        <v/>
      </c>
      <c r="AB27" s="99" t="str">
        <f t="shared" si="7"/>
        <v/>
      </c>
      <c r="AC27" s="100" t="str">
        <f t="shared" si="8"/>
        <v/>
      </c>
      <c r="AD27" s="99" t="str">
        <f t="shared" si="9"/>
        <v/>
      </c>
      <c r="AE27" s="100" t="str">
        <f t="shared" si="10"/>
        <v/>
      </c>
      <c r="AF27" s="101" t="str">
        <f t="shared" si="11"/>
        <v/>
      </c>
      <c r="AG27" s="102"/>
      <c r="AH27" s="85" t="s">
        <v>321</v>
      </c>
      <c r="AI27" s="107" t="s">
        <v>193</v>
      </c>
      <c r="AJ27" s="93" t="s">
        <v>205</v>
      </c>
      <c r="AK27" s="93" t="s">
        <v>206</v>
      </c>
      <c r="AL27" s="85"/>
      <c r="AM27" s="92"/>
      <c r="AN27" s="85" t="s">
        <v>619</v>
      </c>
      <c r="AO27" s="233" t="s">
        <v>620</v>
      </c>
      <c r="AP27" s="232">
        <v>1</v>
      </c>
      <c r="AQ27" s="234" t="s">
        <v>621</v>
      </c>
      <c r="AR27" s="234" t="s">
        <v>620</v>
      </c>
      <c r="AS27" s="232">
        <v>1</v>
      </c>
      <c r="AU27" s="115" t="s">
        <v>587</v>
      </c>
      <c r="AV27" s="115" t="s">
        <v>618</v>
      </c>
      <c r="AW27" s="115" t="s">
        <v>618</v>
      </c>
      <c r="AX27" s="115" t="s">
        <v>618</v>
      </c>
    </row>
    <row r="28" spans="1:51" s="115" customFormat="1" ht="151.5" customHeight="1" x14ac:dyDescent="0.25">
      <c r="A28" s="393"/>
      <c r="B28" s="429"/>
      <c r="C28" s="419"/>
      <c r="D28" s="420"/>
      <c r="E28" s="398"/>
      <c r="F28" s="398"/>
      <c r="G28" s="398"/>
      <c r="H28" s="403"/>
      <c r="I28" s="398"/>
      <c r="J28" s="411"/>
      <c r="K28" s="414"/>
      <c r="L28" s="406"/>
      <c r="M28" s="416"/>
      <c r="N28" s="182"/>
      <c r="O28" s="414"/>
      <c r="P28" s="406"/>
      <c r="Q28" s="409"/>
      <c r="R28" s="94">
        <v>3</v>
      </c>
      <c r="S28" s="79"/>
      <c r="T28" s="95" t="str">
        <f t="shared" si="5"/>
        <v/>
      </c>
      <c r="U28" s="96"/>
      <c r="V28" s="96"/>
      <c r="W28" s="97"/>
      <c r="X28" s="96"/>
      <c r="Y28" s="96"/>
      <c r="Z28" s="96"/>
      <c r="AA28" s="98" t="str">
        <f t="shared" si="19"/>
        <v/>
      </c>
      <c r="AB28" s="99" t="str">
        <f t="shared" si="7"/>
        <v/>
      </c>
      <c r="AC28" s="100" t="str">
        <f t="shared" si="8"/>
        <v/>
      </c>
      <c r="AD28" s="99" t="str">
        <f t="shared" si="9"/>
        <v/>
      </c>
      <c r="AE28" s="100" t="str">
        <f t="shared" si="10"/>
        <v/>
      </c>
      <c r="AF28" s="101" t="str">
        <f t="shared" si="11"/>
        <v/>
      </c>
      <c r="AG28" s="102"/>
      <c r="AH28" s="79"/>
      <c r="AI28" s="92"/>
      <c r="AJ28" s="103"/>
      <c r="AK28" s="103"/>
      <c r="AL28" s="79"/>
      <c r="AM28" s="92"/>
    </row>
    <row r="29" spans="1:51" s="115" customFormat="1" ht="151.5" customHeight="1" x14ac:dyDescent="0.25">
      <c r="A29" s="393">
        <f>1+A26</f>
        <v>9</v>
      </c>
      <c r="B29" s="427" t="s">
        <v>316</v>
      </c>
      <c r="C29" s="418" t="s">
        <v>317</v>
      </c>
      <c r="D29" s="418" t="s">
        <v>318</v>
      </c>
      <c r="E29" s="397" t="s">
        <v>120</v>
      </c>
      <c r="F29" s="421" t="s">
        <v>558</v>
      </c>
      <c r="G29" s="402" t="s">
        <v>559</v>
      </c>
      <c r="H29" s="402" t="s">
        <v>560</v>
      </c>
      <c r="I29" s="397" t="s">
        <v>117</v>
      </c>
      <c r="J29" s="410">
        <v>24</v>
      </c>
      <c r="K29" s="412" t="str">
        <f>IF(J29&lt;=0,"",IF(J29&lt;=2,"Muy Baja",IF(J29&lt;=24,"Baja",IF(J29&lt;=500,"Media",IF(J29&lt;=5000,"Alta","Muy Alta")))))</f>
        <v>Baja</v>
      </c>
      <c r="L29" s="404">
        <f>IF(K29="","",IF(K29="Muy Baja",0.2,IF(K29="Baja",0.4,IF(K29="Media",0.6,IF(K29="Alta",0.8,IF(K29="Muy Alta",1,))))))</f>
        <v>0.4</v>
      </c>
      <c r="M29" s="415" t="s">
        <v>250</v>
      </c>
      <c r="N29" s="181" t="str">
        <f>IF(NOT(ISERROR(MATCH(M29,'Tabla Impacto'!$B$221:$B$223,0))),'Tabla Impacto'!$F$223&amp;"Por favor no seleccionar los criterios de impacto(Afectación Económica o presupuestal y Pérdida Reputacional)",M29)</f>
        <v xml:space="preserve"> El riesgo afecta la imagen de la entidad con algunos usuarios de relevancia frente al logro de los objetivos</v>
      </c>
      <c r="O29" s="412" t="str">
        <f>IF(OR(N29='Tabla Impacto'!$C$11,N29='Tabla Impacto'!$D$11),"Leve",IF(OR(N29='Tabla Impacto'!$C$12,N29='Tabla Impacto'!$D$12),"Menor",IF(OR(N29='Tabla Impacto'!$C$13,N29='Tabla Impacto'!$D$13),"Moderado",IF(OR(N29='Tabla Impacto'!$C$14,N29='Tabla Impacto'!$D$14),"Mayor",IF(OR(N29='Tabla Impacto'!$C$15,N29='Tabla Impacto'!$D$15),"Catastrófico","")))))</f>
        <v>Moderado</v>
      </c>
      <c r="P29" s="404">
        <f>IF(O29="","",IF(O29="Leve",0.2,IF(O29="Menor",0.4,IF(O29="Moderado",0.6,IF(O29="Mayor",0.8,IF(O29="Catastrófico",1,))))))</f>
        <v>0.6</v>
      </c>
      <c r="Q29" s="407" t="str">
        <f>IF(OR(AND(K29="Muy Baja",O29="Leve"),AND(K29="Muy Baja",O29="Menor"),AND(K29="Baja",O29="Leve")),"Bajo",IF(OR(AND(K29="Muy baja",O29="Moderado"),AND(K29="Baja",O29="Menor"),AND(K29="Baja",O29="Moderado"),AND(K29="Media",O29="Leve"),AND(K29="Media",O29="Menor"),AND(K29="Media",O29="Moderado"),AND(K29="Alta",O29="Leve"),AND(K29="Alta",O29="Menor")),"Moderado",IF(OR(AND(K29="Muy Baja",O29="Mayor"),AND(K29="Baja",O29="Mayor"),AND(K29="Media",O29="Mayor"),AND(K29="Alta",O29="Moderado"),AND(K29="Alta",O29="Mayor"),AND(K29="Muy Alta",O29="Leve"),AND(K29="Muy Alta",O29="Menor"),AND(K29="Muy Alta",O29="Moderado"),AND(K29="Muy Alta",O29="Mayor")),"Alto",IF(OR(AND(K29="Muy Baja",O29="Catastrófico"),AND(K29="Baja",O29="Catastrófico"),AND(K29="Media",O29="Catastrófico"),AND(K29="Alta",O29="Catastrófico"),AND(K29="Muy Alta",O29="Catastrófico")),"Extremo",""))))</f>
        <v>Moderado</v>
      </c>
      <c r="R29" s="94">
        <v>1</v>
      </c>
      <c r="S29" s="79" t="s">
        <v>566</v>
      </c>
      <c r="T29" s="95" t="str">
        <f t="shared" si="5"/>
        <v>Probabilidad</v>
      </c>
      <c r="U29" s="96" t="s">
        <v>14</v>
      </c>
      <c r="V29" s="96" t="s">
        <v>9</v>
      </c>
      <c r="W29" s="97" t="str">
        <f t="shared" si="6"/>
        <v>40%</v>
      </c>
      <c r="X29" s="96" t="s">
        <v>19</v>
      </c>
      <c r="Y29" s="96" t="s">
        <v>22</v>
      </c>
      <c r="Z29" s="96" t="s">
        <v>110</v>
      </c>
      <c r="AA29" s="98">
        <f>IFERROR(IF(T29="Probabilidad",(L29-(+L29*W29)),IF(T29="Impacto",L29,"")),"")</f>
        <v>0.24</v>
      </c>
      <c r="AB29" s="99" t="str">
        <f t="shared" si="7"/>
        <v>Baja</v>
      </c>
      <c r="AC29" s="100">
        <f t="shared" si="8"/>
        <v>0.24</v>
      </c>
      <c r="AD29" s="99" t="str">
        <f t="shared" si="9"/>
        <v>Moderado</v>
      </c>
      <c r="AE29" s="100">
        <f t="shared" si="10"/>
        <v>0.6</v>
      </c>
      <c r="AF29" s="101" t="str">
        <f t="shared" si="11"/>
        <v>Moderado</v>
      </c>
      <c r="AG29" s="102" t="s">
        <v>122</v>
      </c>
      <c r="AH29" s="85" t="s">
        <v>561</v>
      </c>
      <c r="AI29" s="107" t="s">
        <v>197</v>
      </c>
      <c r="AJ29" s="93" t="s">
        <v>205</v>
      </c>
      <c r="AK29" s="93" t="s">
        <v>206</v>
      </c>
      <c r="AL29" s="85" t="s">
        <v>539</v>
      </c>
      <c r="AM29" s="85"/>
      <c r="AN29" s="85" t="s">
        <v>619</v>
      </c>
      <c r="AO29" s="231" t="s">
        <v>620</v>
      </c>
      <c r="AP29" s="231">
        <v>1</v>
      </c>
      <c r="AQ29" s="85" t="s">
        <v>621</v>
      </c>
      <c r="AR29" s="231" t="s">
        <v>590</v>
      </c>
      <c r="AS29" s="103" t="s">
        <v>590</v>
      </c>
      <c r="AT29" s="103"/>
      <c r="AU29" s="117" t="s">
        <v>587</v>
      </c>
      <c r="AV29" s="117" t="s">
        <v>590</v>
      </c>
      <c r="AW29" s="117" t="s">
        <v>590</v>
      </c>
      <c r="AX29" s="117" t="s">
        <v>590</v>
      </c>
      <c r="AY29" s="117" t="s">
        <v>588</v>
      </c>
    </row>
    <row r="30" spans="1:51" s="115" customFormat="1" ht="151.5" customHeight="1" x14ac:dyDescent="0.25">
      <c r="A30" s="393"/>
      <c r="B30" s="428"/>
      <c r="C30" s="419"/>
      <c r="D30" s="420"/>
      <c r="E30" s="398"/>
      <c r="F30" s="403"/>
      <c r="G30" s="403"/>
      <c r="H30" s="403"/>
      <c r="I30" s="398"/>
      <c r="J30" s="411"/>
      <c r="K30" s="413"/>
      <c r="L30" s="405"/>
      <c r="M30" s="416"/>
      <c r="N30" s="182"/>
      <c r="O30" s="413"/>
      <c r="P30" s="405"/>
      <c r="Q30" s="408"/>
      <c r="R30" s="94">
        <v>2</v>
      </c>
      <c r="S30" s="79"/>
      <c r="T30" s="95" t="str">
        <f t="shared" si="5"/>
        <v/>
      </c>
      <c r="U30" s="96"/>
      <c r="V30" s="96"/>
      <c r="W30" s="97" t="str">
        <f t="shared" si="6"/>
        <v/>
      </c>
      <c r="X30" s="96"/>
      <c r="Y30" s="96"/>
      <c r="Z30" s="96"/>
      <c r="AA30" s="98" t="str">
        <f t="shared" si="19"/>
        <v/>
      </c>
      <c r="AB30" s="99" t="str">
        <f t="shared" si="7"/>
        <v/>
      </c>
      <c r="AC30" s="100" t="str">
        <f t="shared" si="8"/>
        <v/>
      </c>
      <c r="AD30" s="99" t="str">
        <f t="shared" ref="AD30:AD32" si="20">IFERROR(IF(AE30="","",IF(AE30&lt;=0.2,"Leve",IF(AE30&lt;=0.4,"Menor",IF(AE30&lt;=0.6,"Moderado",IF(AE30&lt;=0.8,"Mayor","Catastrófico"))))),"")</f>
        <v/>
      </c>
      <c r="AE30" s="100" t="str">
        <f t="shared" ref="AE30:AE32" si="21">IFERROR(IF(T30="Impacto",(P30-(+P30*W30)),IF(T30="Probabilidad",P30,"")),"")</f>
        <v/>
      </c>
      <c r="AF30" s="101" t="str">
        <f t="shared" si="11"/>
        <v/>
      </c>
      <c r="AG30" s="102"/>
      <c r="AH30" s="85"/>
      <c r="AI30" s="107"/>
      <c r="AJ30" s="93"/>
      <c r="AK30" s="93"/>
      <c r="AL30" s="85"/>
      <c r="AM30" s="92"/>
    </row>
    <row r="31" spans="1:51" s="115" customFormat="1" ht="151.5" customHeight="1" x14ac:dyDescent="0.25">
      <c r="A31" s="393"/>
      <c r="B31" s="429"/>
      <c r="C31" s="419"/>
      <c r="D31" s="420"/>
      <c r="E31" s="398"/>
      <c r="F31" s="403"/>
      <c r="G31" s="403"/>
      <c r="H31" s="403"/>
      <c r="I31" s="398"/>
      <c r="J31" s="411"/>
      <c r="K31" s="414"/>
      <c r="L31" s="406"/>
      <c r="M31" s="416"/>
      <c r="N31" s="182"/>
      <c r="O31" s="414"/>
      <c r="P31" s="406"/>
      <c r="Q31" s="409"/>
      <c r="R31" s="94">
        <v>3</v>
      </c>
      <c r="S31" s="79"/>
      <c r="T31" s="95" t="str">
        <f t="shared" si="5"/>
        <v/>
      </c>
      <c r="U31" s="96"/>
      <c r="V31" s="96"/>
      <c r="W31" s="97" t="str">
        <f t="shared" si="6"/>
        <v/>
      </c>
      <c r="X31" s="96"/>
      <c r="Y31" s="96"/>
      <c r="Z31" s="96"/>
      <c r="AA31" s="98" t="str">
        <f t="shared" si="19"/>
        <v/>
      </c>
      <c r="AB31" s="99" t="str">
        <f t="shared" si="7"/>
        <v/>
      </c>
      <c r="AC31" s="100" t="str">
        <f t="shared" si="8"/>
        <v/>
      </c>
      <c r="AD31" s="99" t="str">
        <f t="shared" si="20"/>
        <v/>
      </c>
      <c r="AE31" s="100" t="str">
        <f t="shared" si="21"/>
        <v/>
      </c>
      <c r="AF31" s="101" t="str">
        <f t="shared" si="11"/>
        <v/>
      </c>
      <c r="AG31" s="102"/>
      <c r="AH31" s="85"/>
      <c r="AI31" s="107"/>
      <c r="AJ31" s="93"/>
      <c r="AK31" s="93"/>
      <c r="AL31" s="85"/>
      <c r="AM31" s="92"/>
    </row>
    <row r="32" spans="1:51" s="115" customFormat="1" ht="151.5" customHeight="1" x14ac:dyDescent="0.25">
      <c r="A32" s="393">
        <f>1+A29</f>
        <v>10</v>
      </c>
      <c r="B32" s="427" t="s">
        <v>322</v>
      </c>
      <c r="C32" s="418" t="s">
        <v>323</v>
      </c>
      <c r="D32" s="418" t="s">
        <v>324</v>
      </c>
      <c r="E32" s="397" t="s">
        <v>118</v>
      </c>
      <c r="F32" s="397" t="s">
        <v>498</v>
      </c>
      <c r="G32" s="397" t="s">
        <v>501</v>
      </c>
      <c r="H32" s="402" t="s">
        <v>499</v>
      </c>
      <c r="I32" s="397" t="s">
        <v>117</v>
      </c>
      <c r="J32" s="410">
        <v>360</v>
      </c>
      <c r="K32" s="412" t="str">
        <f>IF(J32&lt;=0,"",IF(J32&lt;=2,"Muy Baja",IF(J32&lt;=24,"Baja",IF(J32&lt;=500,"Media",IF(J32&lt;=5000,"Alta","Muy Alta")))))</f>
        <v>Media</v>
      </c>
      <c r="L32" s="404">
        <f>IF(K32="","",IF(K32="Muy Baja",0.2,IF(K32="Baja",0.4,IF(K32="Media",0.6,IF(K32="Alta",0.8,IF(K32="Muy Alta",1,))))))</f>
        <v>0.6</v>
      </c>
      <c r="M32" s="415" t="s">
        <v>250</v>
      </c>
      <c r="N32" s="181" t="str">
        <f>IF(NOT(ISERROR(MATCH(M32,'Tabla Impacto'!$B$221:$B$223,0))),'Tabla Impacto'!$F$223&amp;"Por favor no seleccionar los criterios de impacto(Afectación Económica o presupuestal y Pérdida Reputacional)",M32)</f>
        <v xml:space="preserve"> El riesgo afecta la imagen de la entidad con algunos usuarios de relevancia frente al logro de los objetivos</v>
      </c>
      <c r="O32" s="412" t="str">
        <f>IF(OR(N32='Tabla Impacto'!$C$11,N32='Tabla Impacto'!$D$11),"Leve",IF(OR(N32='Tabla Impacto'!$C$12,N32='Tabla Impacto'!$D$12),"Menor",IF(OR(N32='Tabla Impacto'!$C$13,N32='Tabla Impacto'!$D$13),"Moderado",IF(OR(N32='Tabla Impacto'!$C$14,N32='Tabla Impacto'!$D$14),"Mayor",IF(OR(N32='Tabla Impacto'!$C$15,N32='Tabla Impacto'!$D$15),"Catastrófico","")))))</f>
        <v>Moderado</v>
      </c>
      <c r="P32" s="404">
        <f>IF(O32="","",IF(O32="Leve",0.2,IF(O32="Menor",0.4,IF(O32="Moderado",0.6,IF(O32="Mayor",0.8,IF(O32="Catastrófico",1,))))))</f>
        <v>0.6</v>
      </c>
      <c r="Q32" s="407" t="str">
        <f>IF(OR(AND(K32="Muy Baja",O32="Leve"),AND(K32="Muy Baja",O32="Menor"),AND(K32="Baja",O32="Leve")),"Bajo",IF(OR(AND(K32="Muy baja",O32="Moderado"),AND(K32="Baja",O32="Menor"),AND(K32="Baja",O32="Moderado"),AND(K32="Media",O32="Leve"),AND(K32="Media",O32="Menor"),AND(K32="Media",O32="Moderado"),AND(K32="Alta",O32="Leve"),AND(K32="Alta",O32="Menor")),"Moderado",IF(OR(AND(K32="Muy Baja",O32="Mayor"),AND(K32="Baja",O32="Mayor"),AND(K32="Media",O32="Mayor"),AND(K32="Alta",O32="Moderado"),AND(K32="Alta",O32="Mayor"),AND(K32="Muy Alta",O32="Leve"),AND(K32="Muy Alta",O32="Menor"),AND(K32="Muy Alta",O32="Moderado"),AND(K32="Muy Alta",O32="Mayor")),"Alto",IF(OR(AND(K32="Muy Baja",O32="Catastrófico"),AND(K32="Baja",O32="Catastrófico"),AND(K32="Media",O32="Catastrófico"),AND(K32="Alta",O32="Catastrófico"),AND(K32="Muy Alta",O32="Catastrófico")),"Extremo",""))))</f>
        <v>Moderado</v>
      </c>
      <c r="R32" s="94">
        <v>1</v>
      </c>
      <c r="S32" s="79" t="s">
        <v>500</v>
      </c>
      <c r="T32" s="95" t="str">
        <f t="shared" ref="T32:T34" si="22">IF(OR(U32="Preventivo",U32="Detectivo"),"Probabilidad",IF(U32="Correctivo","Impacto",""))</f>
        <v>Probabilidad</v>
      </c>
      <c r="U32" s="96" t="s">
        <v>15</v>
      </c>
      <c r="V32" s="96" t="s">
        <v>9</v>
      </c>
      <c r="W32" s="97" t="str">
        <f t="shared" ref="W32:W34" si="23">IF(AND(U32="Preventivo",V32="Automático"),"50%",IF(AND(U32="Preventivo",V32="Manual"),"40%",IF(AND(U32="Detectivo",V32="Automático"),"40%",IF(AND(U32="Detectivo",V32="Manual"),"30%",IF(AND(U32="Correctivo",V32="Automático"),"35%",IF(AND(U32="Correctivo",V32="Manual"),"25%",""))))))</f>
        <v>30%</v>
      </c>
      <c r="X32" s="96" t="s">
        <v>20</v>
      </c>
      <c r="Y32" s="96" t="s">
        <v>22</v>
      </c>
      <c r="Z32" s="96" t="s">
        <v>110</v>
      </c>
      <c r="AA32" s="98">
        <f>IFERROR(IF(T32="Probabilidad",(L32-(+L32*W32)),IF(T32="Impacto",L32,"")),"")</f>
        <v>0.42</v>
      </c>
      <c r="AB32" s="99" t="str">
        <f t="shared" ref="AB32:AB34" si="24">IFERROR(IF(AA32="","",IF(AA32&lt;=0.2,"Muy Baja",IF(AA32&lt;=0.4,"Baja",IF(AA32&lt;=0.6,"Media",IF(AA32&lt;=0.8,"Alta","Muy Alta"))))),"")</f>
        <v>Media</v>
      </c>
      <c r="AC32" s="100">
        <f t="shared" ref="AC32:AC34" si="25">+AA32</f>
        <v>0.42</v>
      </c>
      <c r="AD32" s="99" t="str">
        <f t="shared" si="20"/>
        <v>Moderado</v>
      </c>
      <c r="AE32" s="100">
        <f t="shared" si="21"/>
        <v>0.6</v>
      </c>
      <c r="AF32" s="101" t="str">
        <f t="shared" ref="AF32:AF34" si="26">IFERROR(IF(OR(AND(AB32="Muy Baja",AD32="Leve"),AND(AB32="Muy Baja",AD32="Menor"),AND(AB32="Baja",AD32="Leve")),"Bajo",IF(OR(AND(AB32="Muy baja",AD32="Moderado"),AND(AB32="Baja",AD32="Menor"),AND(AB32="Baja",AD32="Moderado"),AND(AB32="Media",AD32="Leve"),AND(AB32="Media",AD32="Menor"),AND(AB32="Media",AD32="Moderado"),AND(AB32="Alta",AD32="Leve"),AND(AB32="Alta",AD32="Menor")),"Moderado",IF(OR(AND(AB32="Muy Baja",AD32="Mayor"),AND(AB32="Baja",AD32="Mayor"),AND(AB32="Media",AD32="Mayor"),AND(AB32="Alta",AD32="Moderado"),AND(AB32="Alta",AD32="Mayor"),AND(AB32="Muy Alta",AD32="Leve"),AND(AB32="Muy Alta",AD32="Menor"),AND(AB32="Muy Alta",AD32="Moderado"),AND(AB32="Muy Alta",AD32="Mayor")),"Alto",IF(OR(AND(AB32="Muy Baja",AD32="Catastrófico"),AND(AB32="Baja",AD32="Catastrófico"),AND(AB32="Media",AD32="Catastrófico"),AND(AB32="Alta",AD32="Catastrófico"),AND(AB32="Muy Alta",AD32="Catastrófico")),"Extremo","")))),"")</f>
        <v>Moderado</v>
      </c>
      <c r="AG32" s="102" t="s">
        <v>122</v>
      </c>
      <c r="AH32" s="85" t="s">
        <v>502</v>
      </c>
      <c r="AI32" s="107" t="s">
        <v>325</v>
      </c>
      <c r="AJ32" s="93" t="s">
        <v>205</v>
      </c>
      <c r="AK32" s="93" t="s">
        <v>206</v>
      </c>
      <c r="AL32" s="85" t="s">
        <v>488</v>
      </c>
      <c r="AM32" s="92"/>
      <c r="AN32" s="85" t="s">
        <v>622</v>
      </c>
      <c r="AO32" s="214" t="s">
        <v>624</v>
      </c>
      <c r="AP32" s="231">
        <v>1</v>
      </c>
      <c r="AQ32" s="85" t="s">
        <v>623</v>
      </c>
      <c r="AR32" s="231" t="s">
        <v>590</v>
      </c>
      <c r="AS32" s="103" t="s">
        <v>590</v>
      </c>
      <c r="AT32" s="103"/>
      <c r="AU32" s="117" t="s">
        <v>587</v>
      </c>
      <c r="AV32" s="117" t="s">
        <v>590</v>
      </c>
      <c r="AW32" s="117" t="s">
        <v>590</v>
      </c>
      <c r="AX32" s="117" t="s">
        <v>590</v>
      </c>
      <c r="AY32" s="117" t="s">
        <v>588</v>
      </c>
    </row>
    <row r="33" spans="1:52" s="115" customFormat="1" ht="151.5" customHeight="1" x14ac:dyDescent="0.25">
      <c r="A33" s="393"/>
      <c r="B33" s="428"/>
      <c r="C33" s="419"/>
      <c r="D33" s="420"/>
      <c r="E33" s="398"/>
      <c r="F33" s="398"/>
      <c r="G33" s="398"/>
      <c r="H33" s="403"/>
      <c r="I33" s="398"/>
      <c r="J33" s="411"/>
      <c r="K33" s="413"/>
      <c r="L33" s="405"/>
      <c r="M33" s="416"/>
      <c r="N33" s="182"/>
      <c r="O33" s="413"/>
      <c r="P33" s="405"/>
      <c r="Q33" s="408"/>
      <c r="R33" s="94">
        <v>2</v>
      </c>
      <c r="S33" s="79"/>
      <c r="T33" s="95" t="str">
        <f t="shared" si="22"/>
        <v/>
      </c>
      <c r="U33" s="96"/>
      <c r="V33" s="96"/>
      <c r="W33" s="97" t="str">
        <f t="shared" si="23"/>
        <v/>
      </c>
      <c r="X33" s="96"/>
      <c r="Y33" s="96"/>
      <c r="Z33" s="96"/>
      <c r="AA33" s="98" t="str">
        <f t="shared" si="19"/>
        <v/>
      </c>
      <c r="AB33" s="99" t="str">
        <f t="shared" si="24"/>
        <v/>
      </c>
      <c r="AC33" s="100" t="str">
        <f t="shared" si="25"/>
        <v/>
      </c>
      <c r="AD33" s="99" t="str">
        <f t="shared" ref="AD33:AD34" si="27">IFERROR(IF(AE33="","",IF(AE33&lt;=0.2,"Leve",IF(AE33&lt;=0.4,"Menor",IF(AE33&lt;=0.6,"Moderado",IF(AE33&lt;=0.8,"Mayor","Catastrófico"))))),"")</f>
        <v/>
      </c>
      <c r="AE33" s="100" t="str">
        <f t="shared" ref="AE33:AE34" si="28">IFERROR(IF(T33="Impacto",(P33-(+P33*W33)),IF(T33="Probabilidad",P33,"")),"")</f>
        <v/>
      </c>
      <c r="AF33" s="101" t="str">
        <f t="shared" si="26"/>
        <v/>
      </c>
      <c r="AG33" s="102"/>
      <c r="AH33" s="85"/>
      <c r="AI33" s="107"/>
      <c r="AJ33" s="93"/>
      <c r="AK33" s="93"/>
      <c r="AL33" s="85"/>
      <c r="AM33" s="92"/>
    </row>
    <row r="34" spans="1:52" s="115" customFormat="1" ht="151.5" customHeight="1" x14ac:dyDescent="0.25">
      <c r="A34" s="393"/>
      <c r="B34" s="429"/>
      <c r="C34" s="419"/>
      <c r="D34" s="420"/>
      <c r="E34" s="398"/>
      <c r="F34" s="398"/>
      <c r="G34" s="398"/>
      <c r="H34" s="403"/>
      <c r="I34" s="398"/>
      <c r="J34" s="411"/>
      <c r="K34" s="414"/>
      <c r="L34" s="406"/>
      <c r="M34" s="416"/>
      <c r="N34" s="182"/>
      <c r="O34" s="414"/>
      <c r="P34" s="406"/>
      <c r="Q34" s="409"/>
      <c r="R34" s="94">
        <v>3</v>
      </c>
      <c r="S34" s="79"/>
      <c r="T34" s="95" t="str">
        <f t="shared" si="22"/>
        <v/>
      </c>
      <c r="U34" s="96"/>
      <c r="V34" s="96"/>
      <c r="W34" s="97" t="str">
        <f t="shared" si="23"/>
        <v/>
      </c>
      <c r="X34" s="96"/>
      <c r="Y34" s="96"/>
      <c r="Z34" s="96"/>
      <c r="AA34" s="98" t="str">
        <f t="shared" si="19"/>
        <v/>
      </c>
      <c r="AB34" s="99" t="str">
        <f t="shared" si="24"/>
        <v/>
      </c>
      <c r="AC34" s="100" t="str">
        <f t="shared" si="25"/>
        <v/>
      </c>
      <c r="AD34" s="99" t="str">
        <f t="shared" si="27"/>
        <v/>
      </c>
      <c r="AE34" s="100" t="str">
        <f t="shared" si="28"/>
        <v/>
      </c>
      <c r="AF34" s="101" t="str">
        <f t="shared" si="26"/>
        <v/>
      </c>
      <c r="AG34" s="102"/>
      <c r="AH34" s="85"/>
      <c r="AI34" s="107"/>
      <c r="AJ34" s="93"/>
      <c r="AK34" s="93"/>
      <c r="AL34" s="85"/>
      <c r="AM34" s="92"/>
    </row>
    <row r="35" spans="1:52" s="115" customFormat="1" ht="176.25" customHeight="1" x14ac:dyDescent="0.25">
      <c r="A35" s="393">
        <f>1+A32</f>
        <v>11</v>
      </c>
      <c r="B35" s="427" t="s">
        <v>326</v>
      </c>
      <c r="C35" s="418" t="s">
        <v>327</v>
      </c>
      <c r="D35" s="418" t="s">
        <v>328</v>
      </c>
      <c r="E35" s="397" t="s">
        <v>120</v>
      </c>
      <c r="F35" s="417" t="s">
        <v>460</v>
      </c>
      <c r="G35" s="417" t="s">
        <v>224</v>
      </c>
      <c r="H35" s="402" t="s">
        <v>461</v>
      </c>
      <c r="I35" s="397" t="s">
        <v>115</v>
      </c>
      <c r="J35" s="410">
        <v>98</v>
      </c>
      <c r="K35" s="412" t="str">
        <f>IF(J35&lt;=0,"",IF(J35&lt;=2,"Muy Baja",IF(J35&lt;=24,"Baja",IF(J35&lt;=500,"Media",IF(J35&lt;=5000,"Alta","Muy Alta")))))</f>
        <v>Media</v>
      </c>
      <c r="L35" s="404">
        <f>IF(K35="","",IF(K35="Muy Baja",0.2,IF(K35="Baja",0.4,IF(K35="Media",0.6,IF(K35="Alta",0.8,IF(K35="Muy Alta",1,))))))</f>
        <v>0.6</v>
      </c>
      <c r="M35" s="415" t="s">
        <v>250</v>
      </c>
      <c r="N35" s="181" t="str">
        <f>IF(NOT(ISERROR(MATCH(M35,'Tabla Impacto'!$B$221:$B$223,0))),'Tabla Impacto'!$F$223&amp;"Por favor no seleccionar los criterios de impacto(Afectación Económica o presupuestal y Pérdida Reputacional)",M35)</f>
        <v xml:space="preserve"> El riesgo afecta la imagen de la entidad con algunos usuarios de relevancia frente al logro de los objetivos</v>
      </c>
      <c r="O35" s="412" t="str">
        <f>IF(OR(N35='Tabla Impacto'!$C$11,N35='Tabla Impacto'!$D$11),"Leve",IF(OR(N35='Tabla Impacto'!$C$12,N35='Tabla Impacto'!$D$12),"Menor",IF(OR(N35='Tabla Impacto'!$C$13,N35='Tabla Impacto'!$D$13),"Moderado",IF(OR(N35='Tabla Impacto'!$C$14,N35='Tabla Impacto'!$D$14),"Mayor",IF(OR(N35='Tabla Impacto'!$C$15,N35='Tabla Impacto'!$D$15),"Catastrófico","")))))</f>
        <v>Moderado</v>
      </c>
      <c r="P35" s="404">
        <f>IF(O35="","",IF(O35="Leve",0.2,IF(O35="Menor",0.4,IF(O35="Moderado",0.6,IF(O35="Mayor",0.8,IF(O35="Catastrófico",1,))))))</f>
        <v>0.6</v>
      </c>
      <c r="Q35" s="407" t="str">
        <f>IF(OR(AND(K35="Muy Baja",O35="Leve"),AND(K35="Muy Baja",O35="Menor"),AND(K35="Baja",O35="Leve")),"Bajo",IF(OR(AND(K35="Muy baja",O35="Moderado"),AND(K35="Baja",O35="Menor"),AND(K35="Baja",O35="Moderado"),AND(K35="Media",O35="Leve"),AND(K35="Media",O35="Menor"),AND(K35="Media",O35="Moderado"),AND(K35="Alta",O35="Leve"),AND(K35="Alta",O35="Menor")),"Moderado",IF(OR(AND(K35="Muy Baja",O35="Mayor"),AND(K35="Baja",O35="Mayor"),AND(K35="Media",O35="Mayor"),AND(K35="Alta",O35="Moderado"),AND(K35="Alta",O35="Mayor"),AND(K35="Muy Alta",O35="Leve"),AND(K35="Muy Alta",O35="Menor"),AND(K35="Muy Alta",O35="Moderado"),AND(K35="Muy Alta",O35="Mayor")),"Alto",IF(OR(AND(K35="Muy Baja",O35="Catastrófico"),AND(K35="Baja",O35="Catastrófico"),AND(K35="Media",O35="Catastrófico"),AND(K35="Alta",O35="Catastrófico"),AND(K35="Muy Alta",O35="Catastrófico")),"Extremo",""))))</f>
        <v>Moderado</v>
      </c>
      <c r="R35" s="94">
        <v>1</v>
      </c>
      <c r="S35" s="79" t="s">
        <v>462</v>
      </c>
      <c r="T35" s="95" t="str">
        <f t="shared" si="5"/>
        <v>Probabilidad</v>
      </c>
      <c r="U35" s="96" t="s">
        <v>14</v>
      </c>
      <c r="V35" s="96" t="s">
        <v>9</v>
      </c>
      <c r="W35" s="97" t="str">
        <f t="shared" si="6"/>
        <v>40%</v>
      </c>
      <c r="X35" s="96" t="s">
        <v>19</v>
      </c>
      <c r="Y35" s="96" t="s">
        <v>22</v>
      </c>
      <c r="Z35" s="96" t="s">
        <v>110</v>
      </c>
      <c r="AA35" s="98">
        <f>IFERROR(IF(T35="Probabilidad",(L35-(+L35*W35)),IF(T35="Impacto",L35,"")),"")</f>
        <v>0.36</v>
      </c>
      <c r="AB35" s="99" t="str">
        <f t="shared" si="7"/>
        <v>Baja</v>
      </c>
      <c r="AC35" s="100">
        <f t="shared" si="8"/>
        <v>0.36</v>
      </c>
      <c r="AD35" s="99" t="str">
        <f t="shared" si="9"/>
        <v>Moderado</v>
      </c>
      <c r="AE35" s="100">
        <f t="shared" si="10"/>
        <v>0.6</v>
      </c>
      <c r="AF35" s="101" t="str">
        <f t="shared" si="11"/>
        <v>Moderado</v>
      </c>
      <c r="AG35" s="102" t="s">
        <v>122</v>
      </c>
      <c r="AH35" s="79" t="s">
        <v>329</v>
      </c>
      <c r="AI35" s="92" t="s">
        <v>195</v>
      </c>
      <c r="AJ35" s="93" t="s">
        <v>205</v>
      </c>
      <c r="AK35" s="93" t="s">
        <v>206</v>
      </c>
      <c r="AL35" s="79" t="s">
        <v>225</v>
      </c>
      <c r="AM35" s="92"/>
      <c r="AN35" s="85" t="s">
        <v>631</v>
      </c>
      <c r="AO35" s="214" t="s">
        <v>632</v>
      </c>
      <c r="AP35" s="231">
        <v>1</v>
      </c>
      <c r="AQ35" s="85" t="s">
        <v>590</v>
      </c>
      <c r="AR35" s="231" t="s">
        <v>590</v>
      </c>
      <c r="AS35" s="103" t="s">
        <v>590</v>
      </c>
      <c r="AT35" s="580"/>
      <c r="AU35" s="117" t="s">
        <v>587</v>
      </c>
      <c r="AV35" s="117" t="s">
        <v>590</v>
      </c>
      <c r="AW35" s="117" t="s">
        <v>590</v>
      </c>
      <c r="AX35" s="117" t="s">
        <v>590</v>
      </c>
      <c r="AY35" s="117" t="s">
        <v>588</v>
      </c>
    </row>
    <row r="36" spans="1:52" s="115" customFormat="1" ht="151.5" customHeight="1" x14ac:dyDescent="0.25">
      <c r="A36" s="393"/>
      <c r="B36" s="428"/>
      <c r="C36" s="420"/>
      <c r="D36" s="420"/>
      <c r="E36" s="398"/>
      <c r="F36" s="398"/>
      <c r="G36" s="398"/>
      <c r="H36" s="403"/>
      <c r="I36" s="398"/>
      <c r="J36" s="411"/>
      <c r="K36" s="413"/>
      <c r="L36" s="405"/>
      <c r="M36" s="416"/>
      <c r="N36" s="182"/>
      <c r="O36" s="413"/>
      <c r="P36" s="405"/>
      <c r="Q36" s="408"/>
      <c r="R36" s="94">
        <v>2</v>
      </c>
      <c r="S36" s="79" t="s">
        <v>425</v>
      </c>
      <c r="T36" s="95" t="str">
        <f t="shared" si="5"/>
        <v>Probabilidad</v>
      </c>
      <c r="U36" s="96" t="s">
        <v>14</v>
      </c>
      <c r="V36" s="96" t="s">
        <v>9</v>
      </c>
      <c r="W36" s="97"/>
      <c r="X36" s="96" t="s">
        <v>19</v>
      </c>
      <c r="Y36" s="96" t="s">
        <v>22</v>
      </c>
      <c r="Z36" s="96" t="s">
        <v>110</v>
      </c>
      <c r="AA36" s="98">
        <f>IFERROR(IF(T36="Probabilidad",(L36-(+L36*W36)),IF(T36="Impacto",L36,"")),"")</f>
        <v>0</v>
      </c>
      <c r="AB36" s="99" t="str">
        <f t="shared" ref="AB36" si="29">IFERROR(IF(AA36="","",IF(AA36&lt;=0.2,"Muy Baja",IF(AA36&lt;=0.4,"Baja",IF(AA36&lt;=0.6,"Media",IF(AA36&lt;=0.8,"Alta","Muy Alta"))))),"")</f>
        <v>Muy Baja</v>
      </c>
      <c r="AC36" s="100">
        <f t="shared" ref="AC36" si="30">+AA36</f>
        <v>0</v>
      </c>
      <c r="AD36" s="99" t="str">
        <f t="shared" ref="AD36" si="31">IFERROR(IF(AE36="","",IF(AE36&lt;=0.2,"Leve",IF(AE36&lt;=0.4,"Menor",IF(AE36&lt;=0.6,"Moderado",IF(AE36&lt;=0.8,"Mayor","Catastrófico"))))),"")</f>
        <v>Leve</v>
      </c>
      <c r="AE36" s="100">
        <f t="shared" ref="AE36" si="32">IFERROR(IF(T36="Impacto",(P36-(+P36*W36)),IF(T36="Probabilidad",P36,"")),"")</f>
        <v>0</v>
      </c>
      <c r="AF36" s="101" t="str">
        <f t="shared" ref="AF36" si="33">IFERROR(IF(OR(AND(AB36="Muy Baja",AD36="Leve"),AND(AB36="Muy Baja",AD36="Menor"),AND(AB36="Baja",AD36="Leve")),"Bajo",IF(OR(AND(AB36="Muy baja",AD36="Moderado"),AND(AB36="Baja",AD36="Menor"),AND(AB36="Baja",AD36="Moderado"),AND(AB36="Media",AD36="Leve"),AND(AB36="Media",AD36="Menor"),AND(AB36="Media",AD36="Moderado"),AND(AB36="Alta",AD36="Leve"),AND(AB36="Alta",AD36="Menor")),"Moderado",IF(OR(AND(AB36="Muy Baja",AD36="Mayor"),AND(AB36="Baja",AD36="Mayor"),AND(AB36="Media",AD36="Mayor"),AND(AB36="Alta",AD36="Moderado"),AND(AB36="Alta",AD36="Mayor"),AND(AB36="Muy Alta",AD36="Leve"),AND(AB36="Muy Alta",AD36="Menor"),AND(AB36="Muy Alta",AD36="Moderado"),AND(AB36="Muy Alta",AD36="Mayor")),"Alto",IF(OR(AND(AB36="Muy Baja",AD36="Catastrófico"),AND(AB36="Baja",AD36="Catastrófico"),AND(AB36="Media",AD36="Catastrófico"),AND(AB36="Alta",AD36="Catastrófico"),AND(AB36="Muy Alta",AD36="Catastrófico")),"Extremo","")))),"")</f>
        <v>Bajo</v>
      </c>
      <c r="AG36" s="102" t="s">
        <v>122</v>
      </c>
      <c r="AH36" s="79"/>
      <c r="AI36" s="92"/>
      <c r="AJ36" s="103"/>
      <c r="AK36" s="103"/>
      <c r="AL36" s="79"/>
      <c r="AM36" s="92"/>
    </row>
    <row r="37" spans="1:52" s="115" customFormat="1" ht="151.5" customHeight="1" x14ac:dyDescent="0.25">
      <c r="A37" s="393"/>
      <c r="B37" s="428"/>
      <c r="C37" s="420"/>
      <c r="D37" s="420"/>
      <c r="E37" s="398"/>
      <c r="F37" s="398"/>
      <c r="G37" s="398"/>
      <c r="H37" s="403"/>
      <c r="I37" s="398"/>
      <c r="J37" s="411"/>
      <c r="K37" s="413"/>
      <c r="L37" s="405"/>
      <c r="M37" s="416"/>
      <c r="N37" s="182"/>
      <c r="O37" s="413"/>
      <c r="P37" s="405"/>
      <c r="Q37" s="408"/>
      <c r="R37" s="94">
        <v>3</v>
      </c>
      <c r="S37" s="79" t="s">
        <v>463</v>
      </c>
      <c r="T37" s="95" t="str">
        <f t="shared" ref="T37" si="34">IF(OR(U37="Preventivo",U37="Detectivo"),"Probabilidad",IF(U37="Correctivo","Impacto",""))</f>
        <v>Probabilidad</v>
      </c>
      <c r="U37" s="96" t="s">
        <v>14</v>
      </c>
      <c r="V37" s="96" t="s">
        <v>9</v>
      </c>
      <c r="W37" s="97"/>
      <c r="X37" s="96" t="s">
        <v>19</v>
      </c>
      <c r="Y37" s="96" t="s">
        <v>22</v>
      </c>
      <c r="Z37" s="96" t="s">
        <v>110</v>
      </c>
      <c r="AA37" s="98">
        <f t="shared" ref="AA37:AA38" si="35">IFERROR(IF(T37="Probabilidad",(L37-(+L37*W37)),IF(T37="Impacto",L37,"")),"")</f>
        <v>0</v>
      </c>
      <c r="AB37" s="99" t="str">
        <f t="shared" ref="AB37" si="36">IFERROR(IF(AA37="","",IF(AA37&lt;=0.2,"Muy Baja",IF(AA37&lt;=0.4,"Baja",IF(AA37&lt;=0.6,"Media",IF(AA37&lt;=0.8,"Alta","Muy Alta"))))),"")</f>
        <v>Muy Baja</v>
      </c>
      <c r="AC37" s="100">
        <f t="shared" ref="AC37" si="37">+AA37</f>
        <v>0</v>
      </c>
      <c r="AD37" s="99" t="str">
        <f t="shared" ref="AD37" si="38">IFERROR(IF(AE37="","",IF(AE37&lt;=0.2,"Leve",IF(AE37&lt;=0.4,"Menor",IF(AE37&lt;=0.6,"Moderado",IF(AE37&lt;=0.8,"Mayor","Catastrófico"))))),"")</f>
        <v>Leve</v>
      </c>
      <c r="AE37" s="100">
        <f t="shared" ref="AE37" si="39">IFERROR(IF(T37="Impacto",(P37-(+P37*W37)),IF(T37="Probabilidad",P37,"")),"")</f>
        <v>0</v>
      </c>
      <c r="AF37" s="101" t="str">
        <f t="shared" ref="AF37" si="40">IFERROR(IF(OR(AND(AB37="Muy Baja",AD37="Leve"),AND(AB37="Muy Baja",AD37="Menor"),AND(AB37="Baja",AD37="Leve")),"Bajo",IF(OR(AND(AB37="Muy baja",AD37="Moderado"),AND(AB37="Baja",AD37="Menor"),AND(AB37="Baja",AD37="Moderado"),AND(AB37="Media",AD37="Leve"),AND(AB37="Media",AD37="Menor"),AND(AB37="Media",AD37="Moderado"),AND(AB37="Alta",AD37="Leve"),AND(AB37="Alta",AD37="Menor")),"Moderado",IF(OR(AND(AB37="Muy Baja",AD37="Mayor"),AND(AB37="Baja",AD37="Mayor"),AND(AB37="Media",AD37="Mayor"),AND(AB37="Alta",AD37="Moderado"),AND(AB37="Alta",AD37="Mayor"),AND(AB37="Muy Alta",AD37="Leve"),AND(AB37="Muy Alta",AD37="Menor"),AND(AB37="Muy Alta",AD37="Moderado"),AND(AB37="Muy Alta",AD37="Mayor")),"Alto",IF(OR(AND(AB37="Muy Baja",AD37="Catastrófico"),AND(AB37="Baja",AD37="Catastrófico"),AND(AB37="Media",AD37="Catastrófico"),AND(AB37="Alta",AD37="Catastrófico"),AND(AB37="Muy Alta",AD37="Catastrófico")),"Extremo","")))),"")</f>
        <v>Bajo</v>
      </c>
      <c r="AG37" s="102" t="s">
        <v>122</v>
      </c>
      <c r="AH37" s="79"/>
      <c r="AI37" s="92"/>
      <c r="AJ37" s="103"/>
      <c r="AK37" s="103"/>
      <c r="AL37" s="79"/>
      <c r="AM37" s="92"/>
    </row>
    <row r="38" spans="1:52" s="115" customFormat="1" ht="151.5" customHeight="1" x14ac:dyDescent="0.25">
      <c r="A38" s="393"/>
      <c r="B38" s="429"/>
      <c r="C38" s="420"/>
      <c r="D38" s="420"/>
      <c r="E38" s="398"/>
      <c r="F38" s="398"/>
      <c r="G38" s="398"/>
      <c r="H38" s="403"/>
      <c r="I38" s="398"/>
      <c r="J38" s="411"/>
      <c r="K38" s="414"/>
      <c r="L38" s="406"/>
      <c r="M38" s="416"/>
      <c r="N38" s="182"/>
      <c r="O38" s="414"/>
      <c r="P38" s="406"/>
      <c r="Q38" s="409"/>
      <c r="R38" s="94">
        <v>4</v>
      </c>
      <c r="S38" s="79" t="s">
        <v>464</v>
      </c>
      <c r="T38" s="95" t="str">
        <f t="shared" si="5"/>
        <v>Probabilidad</v>
      </c>
      <c r="U38" s="96" t="s">
        <v>14</v>
      </c>
      <c r="V38" s="96" t="s">
        <v>9</v>
      </c>
      <c r="W38" s="97"/>
      <c r="X38" s="96" t="s">
        <v>19</v>
      </c>
      <c r="Y38" s="96" t="s">
        <v>22</v>
      </c>
      <c r="Z38" s="96" t="s">
        <v>110</v>
      </c>
      <c r="AA38" s="98">
        <f t="shared" si="35"/>
        <v>0</v>
      </c>
      <c r="AB38" s="99" t="str">
        <f t="shared" si="7"/>
        <v>Muy Baja</v>
      </c>
      <c r="AC38" s="100">
        <f t="shared" si="8"/>
        <v>0</v>
      </c>
      <c r="AD38" s="99" t="str">
        <f t="shared" si="9"/>
        <v>Leve</v>
      </c>
      <c r="AE38" s="100">
        <f t="shared" si="10"/>
        <v>0</v>
      </c>
      <c r="AF38" s="101" t="str">
        <f t="shared" si="11"/>
        <v>Bajo</v>
      </c>
      <c r="AG38" s="102" t="s">
        <v>122</v>
      </c>
      <c r="AH38" s="79"/>
      <c r="AI38" s="92"/>
      <c r="AJ38" s="103"/>
      <c r="AK38" s="103"/>
      <c r="AL38" s="79"/>
      <c r="AM38" s="92"/>
    </row>
    <row r="39" spans="1:52" s="115" customFormat="1" ht="183.75" customHeight="1" x14ac:dyDescent="0.25">
      <c r="A39" s="393">
        <f>1+A35</f>
        <v>12</v>
      </c>
      <c r="B39" s="427" t="s">
        <v>326</v>
      </c>
      <c r="C39" s="418" t="s">
        <v>327</v>
      </c>
      <c r="D39" s="418" t="s">
        <v>328</v>
      </c>
      <c r="E39" s="397" t="s">
        <v>120</v>
      </c>
      <c r="F39" s="398" t="s">
        <v>330</v>
      </c>
      <c r="G39" s="398" t="s">
        <v>331</v>
      </c>
      <c r="H39" s="402" t="s">
        <v>332</v>
      </c>
      <c r="I39" s="397" t="s">
        <v>218</v>
      </c>
      <c r="J39" s="410">
        <v>49</v>
      </c>
      <c r="K39" s="412" t="str">
        <f>IF(J39&lt;=0,"",IF(J39&lt;=2,"Muy Baja",IF(J39&lt;=24,"Baja",IF(J39&lt;=500,"Media",IF(J39&lt;=5000,"Alta","Muy Alta")))))</f>
        <v>Media</v>
      </c>
      <c r="L39" s="404">
        <f>IF(K39="","",IF(K39="Muy Baja",0.2,IF(K39="Baja",0.4,IF(K39="Media",0.6,IF(K39="Alta",0.8,IF(K39="Muy Alta",1,))))))</f>
        <v>0.6</v>
      </c>
      <c r="M39" s="415" t="s">
        <v>250</v>
      </c>
      <c r="N39" s="181" t="str">
        <f>IF(NOT(ISERROR(MATCH(M39,'Tabla Impacto'!$B$221:$B$223,0))),'Tabla Impacto'!$F$223&amp;"Por favor no seleccionar los criterios de impacto(Afectación Económica o presupuestal y Pérdida Reputacional)",M39)</f>
        <v xml:space="preserve"> El riesgo afecta la imagen de la entidad con algunos usuarios de relevancia frente al logro de los objetivos</v>
      </c>
      <c r="O39" s="412" t="str">
        <f>IF(OR(N39='Tabla Impacto'!$C$11,N39='Tabla Impacto'!$D$11),"Leve",IF(OR(N39='Tabla Impacto'!$C$12,N39='Tabla Impacto'!$D$12),"Menor",IF(OR(N39='Tabla Impacto'!$C$13,N39='Tabla Impacto'!$D$13),"Moderado",IF(OR(N39='Tabla Impacto'!$C$14,N39='Tabla Impacto'!$D$14),"Mayor",IF(OR(N39='Tabla Impacto'!$C$15,N39='Tabla Impacto'!$D$15),"Catastrófico","")))))</f>
        <v>Moderado</v>
      </c>
      <c r="P39" s="404">
        <f>IF(O39="","",IF(O39="Leve",0.2,IF(O39="Menor",0.4,IF(O39="Moderado",0.6,IF(O39="Mayor",0.8,IF(O39="Catastrófico",1,))))))</f>
        <v>0.6</v>
      </c>
      <c r="Q39" s="407" t="str">
        <f>IF(OR(AND(K39="Muy Baja",O39="Leve"),AND(K39="Muy Baja",O39="Menor"),AND(K39="Baja",O39="Leve")),"Bajo",IF(OR(AND(K39="Muy baja",O39="Moderado"),AND(K39="Baja",O39="Menor"),AND(K39="Baja",O39="Moderado"),AND(K39="Media",O39="Leve"),AND(K39="Media",O39="Menor"),AND(K39="Media",O39="Moderado"),AND(K39="Alta",O39="Leve"),AND(K39="Alta",O39="Menor")),"Moderado",IF(OR(AND(K39="Muy Baja",O39="Mayor"),AND(K39="Baja",O39="Mayor"),AND(K39="Media",O39="Mayor"),AND(K39="Alta",O39="Moderado"),AND(K39="Alta",O39="Mayor"),AND(K39="Muy Alta",O39="Leve"),AND(K39="Muy Alta",O39="Menor"),AND(K39="Muy Alta",O39="Moderado"),AND(K39="Muy Alta",O39="Mayor")),"Alto",IF(OR(AND(K39="Muy Baja",O39="Catastrófico"),AND(K39="Baja",O39="Catastrófico"),AND(K39="Media",O39="Catastrófico"),AND(K39="Alta",O39="Catastrófico"),AND(K39="Muy Alta",O39="Catastrófico")),"Extremo",""))))</f>
        <v>Moderado</v>
      </c>
      <c r="R39" s="94">
        <v>1</v>
      </c>
      <c r="S39" s="79" t="s">
        <v>333</v>
      </c>
      <c r="T39" s="95" t="str">
        <f t="shared" si="5"/>
        <v>Probabilidad</v>
      </c>
      <c r="U39" s="96" t="s">
        <v>14</v>
      </c>
      <c r="V39" s="96" t="s">
        <v>9</v>
      </c>
      <c r="W39" s="97" t="str">
        <f t="shared" si="6"/>
        <v>40%</v>
      </c>
      <c r="X39" s="96" t="s">
        <v>19</v>
      </c>
      <c r="Y39" s="96" t="s">
        <v>22</v>
      </c>
      <c r="Z39" s="96" t="s">
        <v>110</v>
      </c>
      <c r="AA39" s="98">
        <f>IFERROR(IF(T39="Probabilidad",(L39-(+L39*W39)),IF(T39="Impacto",L39,"")),"")</f>
        <v>0.36</v>
      </c>
      <c r="AB39" s="99" t="str">
        <f t="shared" si="7"/>
        <v>Baja</v>
      </c>
      <c r="AC39" s="100">
        <f t="shared" si="8"/>
        <v>0.36</v>
      </c>
      <c r="AD39" s="99" t="str">
        <f t="shared" si="9"/>
        <v>Moderado</v>
      </c>
      <c r="AE39" s="100">
        <f t="shared" si="10"/>
        <v>0.6</v>
      </c>
      <c r="AF39" s="101" t="str">
        <f t="shared" si="11"/>
        <v>Moderado</v>
      </c>
      <c r="AG39" s="102" t="s">
        <v>122</v>
      </c>
      <c r="AH39" s="79" t="s">
        <v>226</v>
      </c>
      <c r="AI39" s="92" t="s">
        <v>195</v>
      </c>
      <c r="AJ39" s="93" t="s">
        <v>205</v>
      </c>
      <c r="AK39" s="93" t="s">
        <v>206</v>
      </c>
      <c r="AL39" s="79" t="s">
        <v>227</v>
      </c>
      <c r="AM39" s="116"/>
      <c r="AN39" s="85" t="s">
        <v>633</v>
      </c>
      <c r="AO39" s="214" t="s">
        <v>636</v>
      </c>
      <c r="AP39" s="231">
        <v>1</v>
      </c>
      <c r="AQ39" s="85" t="s">
        <v>590</v>
      </c>
      <c r="AR39" s="231" t="s">
        <v>590</v>
      </c>
      <c r="AS39" s="103" t="s">
        <v>590</v>
      </c>
      <c r="AT39" s="103"/>
      <c r="AU39" s="117" t="s">
        <v>587</v>
      </c>
      <c r="AV39" s="117" t="s">
        <v>590</v>
      </c>
      <c r="AW39" s="117" t="s">
        <v>590</v>
      </c>
      <c r="AX39" s="117" t="s">
        <v>590</v>
      </c>
      <c r="AY39" s="117" t="s">
        <v>588</v>
      </c>
      <c r="AZ39" s="237"/>
    </row>
    <row r="40" spans="1:52" s="115" customFormat="1" ht="151.5" customHeight="1" x14ac:dyDescent="0.25">
      <c r="A40" s="393"/>
      <c r="B40" s="428"/>
      <c r="C40" s="420"/>
      <c r="D40" s="420"/>
      <c r="E40" s="398"/>
      <c r="F40" s="398" t="s">
        <v>201</v>
      </c>
      <c r="G40" s="398" t="s">
        <v>202</v>
      </c>
      <c r="H40" s="403"/>
      <c r="I40" s="398"/>
      <c r="J40" s="411"/>
      <c r="K40" s="413"/>
      <c r="L40" s="405"/>
      <c r="M40" s="416"/>
      <c r="N40" s="182"/>
      <c r="O40" s="413"/>
      <c r="P40" s="405"/>
      <c r="Q40" s="408"/>
      <c r="R40" s="94">
        <v>2</v>
      </c>
      <c r="S40" s="79"/>
      <c r="T40" s="95" t="str">
        <f t="shared" si="5"/>
        <v/>
      </c>
      <c r="U40" s="96"/>
      <c r="V40" s="96"/>
      <c r="W40" s="97"/>
      <c r="X40" s="96"/>
      <c r="Y40" s="96"/>
      <c r="Z40" s="96"/>
      <c r="AA40" s="98"/>
      <c r="AB40" s="99"/>
      <c r="AC40" s="100"/>
      <c r="AD40" s="99"/>
      <c r="AE40" s="100"/>
      <c r="AF40" s="101"/>
      <c r="AG40" s="102"/>
      <c r="AH40" s="79"/>
      <c r="AI40" s="92"/>
      <c r="AJ40" s="103"/>
      <c r="AK40" s="103"/>
      <c r="AL40" s="79"/>
      <c r="AM40" s="92"/>
    </row>
    <row r="41" spans="1:52" s="115" customFormat="1" ht="151.5" customHeight="1" x14ac:dyDescent="0.25">
      <c r="A41" s="393"/>
      <c r="B41" s="429"/>
      <c r="C41" s="420"/>
      <c r="D41" s="420"/>
      <c r="E41" s="398"/>
      <c r="F41" s="398" t="s">
        <v>201</v>
      </c>
      <c r="G41" s="398" t="s">
        <v>202</v>
      </c>
      <c r="H41" s="403"/>
      <c r="I41" s="398"/>
      <c r="J41" s="411"/>
      <c r="K41" s="414"/>
      <c r="L41" s="406"/>
      <c r="M41" s="416"/>
      <c r="N41" s="182"/>
      <c r="O41" s="414"/>
      <c r="P41" s="406"/>
      <c r="Q41" s="409"/>
      <c r="R41" s="94">
        <v>3</v>
      </c>
      <c r="S41" s="79"/>
      <c r="T41" s="95" t="str">
        <f t="shared" si="5"/>
        <v/>
      </c>
      <c r="U41" s="96"/>
      <c r="V41" s="96"/>
      <c r="W41" s="97"/>
      <c r="X41" s="96"/>
      <c r="Y41" s="96"/>
      <c r="Z41" s="96"/>
      <c r="AA41" s="98"/>
      <c r="AB41" s="99"/>
      <c r="AC41" s="100"/>
      <c r="AD41" s="99"/>
      <c r="AE41" s="100"/>
      <c r="AF41" s="101"/>
      <c r="AG41" s="102"/>
      <c r="AH41" s="79"/>
      <c r="AI41" s="92"/>
      <c r="AJ41" s="103"/>
      <c r="AK41" s="103"/>
      <c r="AL41" s="79"/>
      <c r="AM41" s="92"/>
    </row>
    <row r="42" spans="1:52" s="115" customFormat="1" ht="176.25" customHeight="1" x14ac:dyDescent="0.25">
      <c r="A42" s="393">
        <f>1+A39</f>
        <v>13</v>
      </c>
      <c r="B42" s="427" t="s">
        <v>326</v>
      </c>
      <c r="C42" s="418" t="s">
        <v>327</v>
      </c>
      <c r="D42" s="418" t="s">
        <v>328</v>
      </c>
      <c r="E42" s="397" t="s">
        <v>120</v>
      </c>
      <c r="F42" s="417" t="s">
        <v>334</v>
      </c>
      <c r="G42" s="417" t="s">
        <v>340</v>
      </c>
      <c r="H42" s="402" t="s">
        <v>465</v>
      </c>
      <c r="I42" s="397" t="s">
        <v>218</v>
      </c>
      <c r="J42" s="410">
        <v>231</v>
      </c>
      <c r="K42" s="412" t="str">
        <f>IF(J42&lt;=0,"",IF(J42&lt;=2,"Muy Baja",IF(J42&lt;=24,"Baja",IF(J42&lt;=500,"Media",IF(J42&lt;=5000,"Alta","Muy Alta")))))</f>
        <v>Media</v>
      </c>
      <c r="L42" s="404">
        <f>IF(K42="","",IF(K42="Muy Baja",0.2,IF(K42="Baja",0.4,IF(K42="Media",0.6,IF(K42="Alta",0.8,IF(K42="Muy Alta",1,))))))</f>
        <v>0.6</v>
      </c>
      <c r="M42" s="415" t="s">
        <v>250</v>
      </c>
      <c r="N42" s="181" t="str">
        <f>IF(NOT(ISERROR(MATCH(M42,'Tabla Impacto'!$B$221:$B$223,0))),'Tabla Impacto'!$F$223&amp;"Por favor no seleccionar los criterios de impacto(Afectación Económica o presupuestal y Pérdida Reputacional)",M42)</f>
        <v xml:space="preserve"> El riesgo afecta la imagen de la entidad con algunos usuarios de relevancia frente al logro de los objetivos</v>
      </c>
      <c r="O42" s="412" t="str">
        <f>IF(OR(N42='Tabla Impacto'!$C$11,N42='Tabla Impacto'!$D$11),"Leve",IF(OR(N42='Tabla Impacto'!$C$12,N42='Tabla Impacto'!$D$12),"Menor",IF(OR(N42='Tabla Impacto'!$C$13,N42='Tabla Impacto'!$D$13),"Moderado",IF(OR(N42='Tabla Impacto'!$C$14,N42='Tabla Impacto'!$D$14),"Mayor",IF(OR(N42='Tabla Impacto'!$C$15,N42='Tabla Impacto'!$D$15),"Catastrófico","")))))</f>
        <v>Moderado</v>
      </c>
      <c r="P42" s="404">
        <f>IF(O42="","",IF(O42="Leve",0.2,IF(O42="Menor",0.4,IF(O42="Moderado",0.6,IF(O42="Mayor",0.8,IF(O42="Catastrófico",1,))))))</f>
        <v>0.6</v>
      </c>
      <c r="Q42" s="407" t="str">
        <f>IF(OR(AND(K42="Muy Baja",O42="Leve"),AND(K42="Muy Baja",O42="Menor"),AND(K42="Baja",O42="Leve")),"Bajo",IF(OR(AND(K42="Muy baja",O42="Moderado"),AND(K42="Baja",O42="Menor"),AND(K42="Baja",O42="Moderado"),AND(K42="Media",O42="Leve"),AND(K42="Media",O42="Menor"),AND(K42="Media",O42="Moderado"),AND(K42="Alta",O42="Leve"),AND(K42="Alta",O42="Menor")),"Moderado",IF(OR(AND(K42="Muy Baja",O42="Mayor"),AND(K42="Baja",O42="Mayor"),AND(K42="Media",O42="Mayor"),AND(K42="Alta",O42="Moderado"),AND(K42="Alta",O42="Mayor"),AND(K42="Muy Alta",O42="Leve"),AND(K42="Muy Alta",O42="Menor"),AND(K42="Muy Alta",O42="Moderado"),AND(K42="Muy Alta",O42="Mayor")),"Alto",IF(OR(AND(K42="Muy Baja",O42="Catastrófico"),AND(K42="Baja",O42="Catastrófico"),AND(K42="Media",O42="Catastrófico"),AND(K42="Alta",O42="Catastrófico"),AND(K42="Muy Alta",O42="Catastrófico")),"Extremo",""))))</f>
        <v>Moderado</v>
      </c>
      <c r="R42" s="94">
        <v>1</v>
      </c>
      <c r="S42" s="79" t="s">
        <v>466</v>
      </c>
      <c r="T42" s="95" t="str">
        <f t="shared" si="5"/>
        <v>Probabilidad</v>
      </c>
      <c r="U42" s="96" t="s">
        <v>14</v>
      </c>
      <c r="V42" s="96" t="s">
        <v>9</v>
      </c>
      <c r="W42" s="97" t="str">
        <f t="shared" ref="W42:W46" si="41">IF(AND(U42="Preventivo",V42="Automático"),"50%",IF(AND(U42="Preventivo",V42="Manual"),"40%",IF(AND(U42="Detectivo",V42="Automático"),"40%",IF(AND(U42="Detectivo",V42="Manual"),"30%",IF(AND(U42="Correctivo",V42="Automático"),"35%",IF(AND(U42="Correctivo",V42="Manual"),"25%",""))))))</f>
        <v>40%</v>
      </c>
      <c r="X42" s="96" t="s">
        <v>20</v>
      </c>
      <c r="Y42" s="96" t="s">
        <v>22</v>
      </c>
      <c r="Z42" s="96" t="s">
        <v>111</v>
      </c>
      <c r="AA42" s="98">
        <f>IFERROR(IF(T42="Probabilidad",(L42-(+L42*W42)),IF(T42="Impacto",L42,"")),"")</f>
        <v>0.36</v>
      </c>
      <c r="AB42" s="99" t="str">
        <f t="shared" ref="AB42:AB46" si="42">IFERROR(IF(AA42="","",IF(AA42&lt;=0.2,"Muy Baja",IF(AA42&lt;=0.4,"Baja",IF(AA42&lt;=0.6,"Media",IF(AA42&lt;=0.8,"Alta","Muy Alta"))))),"")</f>
        <v>Baja</v>
      </c>
      <c r="AC42" s="100">
        <f t="shared" ref="AC42:AC46" si="43">+AA42</f>
        <v>0.36</v>
      </c>
      <c r="AD42" s="99" t="str">
        <f t="shared" ref="AD42:AD46" si="44">IFERROR(IF(AE42="","",IF(AE42&lt;=0.2,"Leve",IF(AE42&lt;=0.4,"Menor",IF(AE42&lt;=0.6,"Moderado",IF(AE42&lt;=0.8,"Mayor","Catastrófico"))))),"")</f>
        <v>Moderado</v>
      </c>
      <c r="AE42" s="100">
        <f t="shared" ref="AE42:AE46" si="45">IFERROR(IF(T42="Impacto",(P42-(+P42*W42)),IF(T42="Probabilidad",P42,"")),"")</f>
        <v>0.6</v>
      </c>
      <c r="AF42" s="101" t="str">
        <f t="shared" ref="AF42:AF46" si="46">IFERROR(IF(OR(AND(AB42="Muy Baja",AD42="Leve"),AND(AB42="Muy Baja",AD42="Menor"),AND(AB42="Baja",AD42="Leve")),"Bajo",IF(OR(AND(AB42="Muy baja",AD42="Moderado"),AND(AB42="Baja",AD42="Menor"),AND(AB42="Baja",AD42="Moderado"),AND(AB42="Media",AD42="Leve"),AND(AB42="Media",AD42="Menor"),AND(AB42="Media",AD42="Moderado"),AND(AB42="Alta",AD42="Leve"),AND(AB42="Alta",AD42="Menor")),"Moderado",IF(OR(AND(AB42="Muy Baja",AD42="Mayor"),AND(AB42="Baja",AD42="Mayor"),AND(AB42="Media",AD42="Mayor"),AND(AB42="Alta",AD42="Moderado"),AND(AB42="Alta",AD42="Mayor"),AND(AB42="Muy Alta",AD42="Leve"),AND(AB42="Muy Alta",AD42="Menor"),AND(AB42="Muy Alta",AD42="Moderado"),AND(AB42="Muy Alta",AD42="Mayor")),"Alto",IF(OR(AND(AB42="Muy Baja",AD42="Catastrófico"),AND(AB42="Baja",AD42="Catastrófico"),AND(AB42="Media",AD42="Catastrófico"),AND(AB42="Alta",AD42="Catastrófico"),AND(AB42="Muy Alta",AD42="Catastrófico")),"Extremo","")))),"")</f>
        <v>Moderado</v>
      </c>
      <c r="AG42" s="102" t="s">
        <v>122</v>
      </c>
      <c r="AH42" s="79" t="s">
        <v>335</v>
      </c>
      <c r="AI42" s="92" t="s">
        <v>297</v>
      </c>
      <c r="AJ42" s="93" t="s">
        <v>205</v>
      </c>
      <c r="AK42" s="93" t="s">
        <v>206</v>
      </c>
      <c r="AL42" s="79" t="s">
        <v>429</v>
      </c>
      <c r="AM42" s="92"/>
      <c r="AN42" s="85" t="s">
        <v>634</v>
      </c>
      <c r="AO42" s="214" t="s">
        <v>635</v>
      </c>
      <c r="AP42" s="231">
        <v>1</v>
      </c>
      <c r="AQ42" s="85" t="s">
        <v>590</v>
      </c>
      <c r="AR42" s="231" t="s">
        <v>590</v>
      </c>
      <c r="AS42" s="103" t="s">
        <v>590</v>
      </c>
      <c r="AT42" s="103"/>
      <c r="AU42" s="117" t="s">
        <v>587</v>
      </c>
      <c r="AV42" s="117" t="s">
        <v>590</v>
      </c>
      <c r="AW42" s="117" t="s">
        <v>590</v>
      </c>
      <c r="AX42" s="117" t="s">
        <v>590</v>
      </c>
      <c r="AY42" s="117" t="s">
        <v>588</v>
      </c>
    </row>
    <row r="43" spans="1:52" s="115" customFormat="1" ht="151.5" customHeight="1" x14ac:dyDescent="0.25">
      <c r="A43" s="393"/>
      <c r="B43" s="428"/>
      <c r="C43" s="420"/>
      <c r="D43" s="420"/>
      <c r="E43" s="398"/>
      <c r="F43" s="398"/>
      <c r="G43" s="398"/>
      <c r="H43" s="403"/>
      <c r="I43" s="398"/>
      <c r="J43" s="411"/>
      <c r="K43" s="413"/>
      <c r="L43" s="405"/>
      <c r="M43" s="416"/>
      <c r="N43" s="182"/>
      <c r="O43" s="413"/>
      <c r="P43" s="405"/>
      <c r="Q43" s="408"/>
      <c r="R43" s="94">
        <v>2</v>
      </c>
      <c r="S43" s="79" t="s">
        <v>467</v>
      </c>
      <c r="T43" s="95" t="str">
        <f t="shared" si="5"/>
        <v>Impacto</v>
      </c>
      <c r="U43" s="96" t="s">
        <v>16</v>
      </c>
      <c r="V43" s="96" t="s">
        <v>9</v>
      </c>
      <c r="W43" s="97" t="str">
        <f t="shared" si="41"/>
        <v>25%</v>
      </c>
      <c r="X43" s="96" t="s">
        <v>20</v>
      </c>
      <c r="Y43" s="96" t="s">
        <v>22</v>
      </c>
      <c r="Z43" s="96" t="s">
        <v>111</v>
      </c>
      <c r="AA43" s="98">
        <f>IFERROR(IF(T43="Probabilidad",(L43-(+L43*W43)),IF(T43="Impacto",L43,"")),"")</f>
        <v>0</v>
      </c>
      <c r="AB43" s="99" t="str">
        <f t="shared" si="42"/>
        <v>Muy Baja</v>
      </c>
      <c r="AC43" s="100">
        <f t="shared" si="43"/>
        <v>0</v>
      </c>
      <c r="AD43" s="99" t="str">
        <f t="shared" si="44"/>
        <v>Leve</v>
      </c>
      <c r="AE43" s="100">
        <f t="shared" si="45"/>
        <v>0</v>
      </c>
      <c r="AF43" s="101" t="str">
        <f t="shared" si="46"/>
        <v>Bajo</v>
      </c>
      <c r="AG43" s="102" t="s">
        <v>122</v>
      </c>
      <c r="AH43" s="79"/>
      <c r="AI43" s="92"/>
      <c r="AJ43" s="103"/>
      <c r="AK43" s="103"/>
      <c r="AL43" s="79"/>
      <c r="AM43" s="92"/>
    </row>
    <row r="44" spans="1:52" s="115" customFormat="1" ht="151.5" customHeight="1" x14ac:dyDescent="0.25">
      <c r="A44" s="393"/>
      <c r="B44" s="428"/>
      <c r="C44" s="420"/>
      <c r="D44" s="420"/>
      <c r="E44" s="398"/>
      <c r="F44" s="398"/>
      <c r="G44" s="398"/>
      <c r="H44" s="403"/>
      <c r="I44" s="398"/>
      <c r="J44" s="411"/>
      <c r="K44" s="413"/>
      <c r="L44" s="405"/>
      <c r="M44" s="416"/>
      <c r="N44" s="182"/>
      <c r="O44" s="413"/>
      <c r="P44" s="405"/>
      <c r="Q44" s="408"/>
      <c r="R44" s="94">
        <v>3</v>
      </c>
      <c r="S44" s="79" t="s">
        <v>468</v>
      </c>
      <c r="T44" s="95" t="s">
        <v>4</v>
      </c>
      <c r="U44" s="96" t="s">
        <v>15</v>
      </c>
      <c r="V44" s="96" t="s">
        <v>9</v>
      </c>
      <c r="W44" s="97" t="str">
        <f t="shared" si="41"/>
        <v>30%</v>
      </c>
      <c r="X44" s="96" t="s">
        <v>20</v>
      </c>
      <c r="Y44" s="96" t="s">
        <v>22</v>
      </c>
      <c r="Z44" s="96" t="s">
        <v>111</v>
      </c>
      <c r="AA44" s="98">
        <f t="shared" ref="AA44:AA45" si="47">IFERROR(IF(T44="Probabilidad",(L44-(+L44*W44)),IF(T44="Impacto",L44,"")),"")</f>
        <v>0</v>
      </c>
      <c r="AB44" s="99" t="str">
        <f t="shared" ref="AB44" si="48">IFERROR(IF(AA44="","",IF(AA44&lt;=0.2,"Muy Baja",IF(AA44&lt;=0.4,"Baja",IF(AA44&lt;=0.6,"Media",IF(AA44&lt;=0.8,"Alta","Muy Alta"))))),"")</f>
        <v>Muy Baja</v>
      </c>
      <c r="AC44" s="100">
        <f t="shared" ref="AC44" si="49">+AA44</f>
        <v>0</v>
      </c>
      <c r="AD44" s="99" t="str">
        <f t="shared" ref="AD44" si="50">IFERROR(IF(AE44="","",IF(AE44&lt;=0.2,"Leve",IF(AE44&lt;=0.4,"Menor",IF(AE44&lt;=0.6,"Moderado",IF(AE44&lt;=0.8,"Mayor","Catastrófico"))))),"")</f>
        <v>Leve</v>
      </c>
      <c r="AE44" s="100">
        <f t="shared" ref="AE44" si="51">IFERROR(IF(T44="Impacto",(P44-(+P44*W44)),IF(T44="Probabilidad",P44,"")),"")</f>
        <v>0</v>
      </c>
      <c r="AF44" s="101" t="str">
        <f t="shared" ref="AF44" si="52">IFERROR(IF(OR(AND(AB44="Muy Baja",AD44="Leve"),AND(AB44="Muy Baja",AD44="Menor"),AND(AB44="Baja",AD44="Leve")),"Bajo",IF(OR(AND(AB44="Muy baja",AD44="Moderado"),AND(AB44="Baja",AD44="Menor"),AND(AB44="Baja",AD44="Moderado"),AND(AB44="Media",AD44="Leve"),AND(AB44="Media",AD44="Menor"),AND(AB44="Media",AD44="Moderado"),AND(AB44="Alta",AD44="Leve"),AND(AB44="Alta",AD44="Menor")),"Moderado",IF(OR(AND(AB44="Muy Baja",AD44="Mayor"),AND(AB44="Baja",AD44="Mayor"),AND(AB44="Media",AD44="Mayor"),AND(AB44="Alta",AD44="Moderado"),AND(AB44="Alta",AD44="Mayor"),AND(AB44="Muy Alta",AD44="Leve"),AND(AB44="Muy Alta",AD44="Menor"),AND(AB44="Muy Alta",AD44="Moderado"),AND(AB44="Muy Alta",AD44="Mayor")),"Alto",IF(OR(AND(AB44="Muy Baja",AD44="Catastrófico"),AND(AB44="Baja",AD44="Catastrófico"),AND(AB44="Media",AD44="Catastrófico"),AND(AB44="Alta",AD44="Catastrófico"),AND(AB44="Muy Alta",AD44="Catastrófico")),"Extremo","")))),"")</f>
        <v>Bajo</v>
      </c>
      <c r="AG44" s="102" t="s">
        <v>122</v>
      </c>
      <c r="AH44" s="79"/>
      <c r="AI44" s="92"/>
      <c r="AJ44" s="103"/>
      <c r="AK44" s="103"/>
      <c r="AL44" s="79"/>
      <c r="AM44" s="92"/>
    </row>
    <row r="45" spans="1:52" s="115" customFormat="1" ht="151.5" customHeight="1" x14ac:dyDescent="0.25">
      <c r="A45" s="393"/>
      <c r="B45" s="428"/>
      <c r="C45" s="420"/>
      <c r="D45" s="420"/>
      <c r="E45" s="398"/>
      <c r="F45" s="398"/>
      <c r="G45" s="398"/>
      <c r="H45" s="403"/>
      <c r="I45" s="398"/>
      <c r="J45" s="411"/>
      <c r="K45" s="413"/>
      <c r="L45" s="405"/>
      <c r="M45" s="416"/>
      <c r="N45" s="182"/>
      <c r="O45" s="413"/>
      <c r="P45" s="405"/>
      <c r="Q45" s="408"/>
      <c r="R45" s="94">
        <v>4</v>
      </c>
      <c r="S45" s="79" t="s">
        <v>469</v>
      </c>
      <c r="T45" s="95" t="s">
        <v>4</v>
      </c>
      <c r="U45" s="96" t="s">
        <v>15</v>
      </c>
      <c r="V45" s="96" t="s">
        <v>9</v>
      </c>
      <c r="W45" s="97" t="str">
        <f t="shared" si="41"/>
        <v>30%</v>
      </c>
      <c r="X45" s="96" t="s">
        <v>20</v>
      </c>
      <c r="Y45" s="96" t="s">
        <v>22</v>
      </c>
      <c r="Z45" s="96" t="s">
        <v>111</v>
      </c>
      <c r="AA45" s="98">
        <f t="shared" si="47"/>
        <v>0</v>
      </c>
      <c r="AB45" s="99" t="str">
        <f t="shared" si="42"/>
        <v>Muy Baja</v>
      </c>
      <c r="AC45" s="100">
        <f t="shared" si="43"/>
        <v>0</v>
      </c>
      <c r="AD45" s="99" t="str">
        <f t="shared" si="44"/>
        <v>Leve</v>
      </c>
      <c r="AE45" s="100">
        <f t="shared" si="45"/>
        <v>0</v>
      </c>
      <c r="AF45" s="101" t="str">
        <f t="shared" si="46"/>
        <v>Bajo</v>
      </c>
      <c r="AG45" s="102" t="s">
        <v>122</v>
      </c>
      <c r="AH45" s="79"/>
      <c r="AI45" s="92"/>
      <c r="AJ45" s="103"/>
      <c r="AK45" s="103"/>
      <c r="AL45" s="79"/>
      <c r="AM45" s="92"/>
    </row>
    <row r="46" spans="1:52" s="115" customFormat="1" ht="151.5" customHeight="1" x14ac:dyDescent="0.25">
      <c r="A46" s="393"/>
      <c r="B46" s="429"/>
      <c r="C46" s="420"/>
      <c r="D46" s="420"/>
      <c r="E46" s="398"/>
      <c r="F46" s="398"/>
      <c r="G46" s="398"/>
      <c r="H46" s="403"/>
      <c r="I46" s="398"/>
      <c r="J46" s="411"/>
      <c r="K46" s="414"/>
      <c r="L46" s="406"/>
      <c r="M46" s="416"/>
      <c r="N46" s="182"/>
      <c r="O46" s="414"/>
      <c r="P46" s="406"/>
      <c r="Q46" s="409"/>
      <c r="R46" s="94">
        <v>5</v>
      </c>
      <c r="S46" s="79" t="s">
        <v>470</v>
      </c>
      <c r="T46" s="95" t="s">
        <v>4</v>
      </c>
      <c r="U46" s="96" t="s">
        <v>16</v>
      </c>
      <c r="V46" s="96" t="s">
        <v>9</v>
      </c>
      <c r="W46" s="97" t="str">
        <f t="shared" si="41"/>
        <v>25%</v>
      </c>
      <c r="X46" s="96" t="s">
        <v>20</v>
      </c>
      <c r="Y46" s="96" t="s">
        <v>22</v>
      </c>
      <c r="Z46" s="96" t="s">
        <v>111</v>
      </c>
      <c r="AA46" s="98">
        <f>IFERROR(IF(T46="Probabilidad",(L46-(+L46*W46)),IF(T46="Impacto",L46,"")),"")</f>
        <v>0</v>
      </c>
      <c r="AB46" s="99" t="str">
        <f t="shared" si="42"/>
        <v>Muy Baja</v>
      </c>
      <c r="AC46" s="100">
        <f t="shared" si="43"/>
        <v>0</v>
      </c>
      <c r="AD46" s="99" t="str">
        <f t="shared" si="44"/>
        <v>Leve</v>
      </c>
      <c r="AE46" s="100">
        <f t="shared" si="45"/>
        <v>0</v>
      </c>
      <c r="AF46" s="101" t="str">
        <f t="shared" si="46"/>
        <v>Bajo</v>
      </c>
      <c r="AG46" s="102" t="s">
        <v>122</v>
      </c>
      <c r="AH46" s="79"/>
      <c r="AI46" s="92"/>
      <c r="AJ46" s="103"/>
      <c r="AK46" s="103"/>
      <c r="AL46" s="79"/>
      <c r="AM46" s="92"/>
    </row>
    <row r="47" spans="1:52" s="115" customFormat="1" ht="151.5" customHeight="1" x14ac:dyDescent="0.25">
      <c r="A47" s="393">
        <f>1+A42</f>
        <v>14</v>
      </c>
      <c r="B47" s="427" t="s">
        <v>336</v>
      </c>
      <c r="C47" s="418" t="s">
        <v>337</v>
      </c>
      <c r="D47" s="418" t="s">
        <v>338</v>
      </c>
      <c r="E47" s="397" t="s">
        <v>118</v>
      </c>
      <c r="F47" s="417" t="s">
        <v>339</v>
      </c>
      <c r="G47" s="417" t="s">
        <v>420</v>
      </c>
      <c r="H47" s="402" t="s">
        <v>432</v>
      </c>
      <c r="I47" s="397" t="s">
        <v>115</v>
      </c>
      <c r="J47" s="410">
        <v>1</v>
      </c>
      <c r="K47" s="412" t="str">
        <f>IF(J47&lt;=0,"",IF(J47&lt;=2,"Muy Baja",IF(J47&lt;=24,"Baja",IF(J47&lt;=500,"Media",IF(J47&lt;=5000,"Alta","Muy Alta")))))</f>
        <v>Muy Baja</v>
      </c>
      <c r="L47" s="404">
        <f>IF(K47="","",IF(K47="Muy Baja",0.2,IF(K47="Baja",0.4,IF(K47="Media",0.6,IF(K47="Alta",0.8,IF(K47="Muy Alta",1,))))))</f>
        <v>0.2</v>
      </c>
      <c r="M47" s="415" t="s">
        <v>250</v>
      </c>
      <c r="N47" s="181" t="str">
        <f>IF(NOT(ISERROR(MATCH(M47,'Tabla Impacto'!$B$221:$B$223,0))),'Tabla Impacto'!$F$223&amp;"Por favor no seleccionar los criterios de impacto(Afectación Económica o presupuestal y Pérdida Reputacional)",M47)</f>
        <v xml:space="preserve"> El riesgo afecta la imagen de la entidad con algunos usuarios de relevancia frente al logro de los objetivos</v>
      </c>
      <c r="O47" s="412" t="str">
        <f>IF(OR(N47='Tabla Impacto'!$C$11,N47='Tabla Impacto'!$D$11),"Leve",IF(OR(N47='Tabla Impacto'!$C$12,N47='Tabla Impacto'!$D$12),"Menor",IF(OR(N47='Tabla Impacto'!$C$13,N47='Tabla Impacto'!$D$13),"Moderado",IF(OR(N47='Tabla Impacto'!$C$14,N47='Tabla Impacto'!$D$14),"Mayor",IF(OR(N47='Tabla Impacto'!$C$15,N47='Tabla Impacto'!$D$15),"Catastrófico","")))))</f>
        <v>Moderado</v>
      </c>
      <c r="P47" s="404">
        <f>IF(O47="","",IF(O47="Leve",0.2,IF(O47="Menor",0.4,IF(O47="Moderado",0.6,IF(O47="Mayor",0.8,IF(O47="Catastrófico",1,))))))</f>
        <v>0.6</v>
      </c>
      <c r="Q47" s="407" t="str">
        <f>IF(OR(AND(K47="Muy Baja",O47="Leve"),AND(K47="Muy Baja",O47="Menor"),AND(K47="Baja",O47="Leve")),"Bajo",IF(OR(AND(K47="Muy baja",O47="Moderado"),AND(K47="Baja",O47="Menor"),AND(K47="Baja",O47="Moderado"),AND(K47="Media",O47="Leve"),AND(K47="Media",O47="Menor"),AND(K47="Media",O47="Moderado"),AND(K47="Alta",O47="Leve"),AND(K47="Alta",O47="Menor")),"Moderado",IF(OR(AND(K47="Muy Baja",O47="Mayor"),AND(K47="Baja",O47="Mayor"),AND(K47="Media",O47="Mayor"),AND(K47="Alta",O47="Moderado"),AND(K47="Alta",O47="Mayor"),AND(K47="Muy Alta",O47="Leve"),AND(K47="Muy Alta",O47="Menor"),AND(K47="Muy Alta",O47="Moderado"),AND(K47="Muy Alta",O47="Mayor")),"Alto",IF(OR(AND(K47="Muy Baja",O47="Catastrófico"),AND(K47="Baja",O47="Catastrófico"),AND(K47="Media",O47="Catastrófico"),AND(K47="Alta",O47="Catastrófico"),AND(K47="Muy Alta",O47="Catastrófico")),"Extremo",""))))</f>
        <v>Moderado</v>
      </c>
      <c r="R47" s="94">
        <v>1</v>
      </c>
      <c r="S47" s="91" t="s">
        <v>433</v>
      </c>
      <c r="T47" s="95" t="str">
        <f t="shared" si="5"/>
        <v>Probabilidad</v>
      </c>
      <c r="U47" s="96" t="s">
        <v>14</v>
      </c>
      <c r="V47" s="96" t="s">
        <v>9</v>
      </c>
      <c r="W47" s="97" t="str">
        <f t="shared" si="6"/>
        <v>40%</v>
      </c>
      <c r="X47" s="96" t="s">
        <v>19</v>
      </c>
      <c r="Y47" s="96" t="s">
        <v>22</v>
      </c>
      <c r="Z47" s="96" t="s">
        <v>110</v>
      </c>
      <c r="AA47" s="98">
        <f>IFERROR(IF(T47="Probabilidad",(L47-(+L47*W47)),IF(T47="Impacto",L47,"")),"")</f>
        <v>0.12</v>
      </c>
      <c r="AB47" s="99" t="str">
        <f t="shared" si="7"/>
        <v>Muy Baja</v>
      </c>
      <c r="AC47" s="100">
        <f t="shared" si="8"/>
        <v>0.12</v>
      </c>
      <c r="AD47" s="99" t="str">
        <f t="shared" si="9"/>
        <v>Moderado</v>
      </c>
      <c r="AE47" s="100">
        <f t="shared" si="10"/>
        <v>0.6</v>
      </c>
      <c r="AF47" s="101" t="str">
        <f t="shared" si="11"/>
        <v>Moderado</v>
      </c>
      <c r="AG47" s="102" t="s">
        <v>122</v>
      </c>
      <c r="AH47" s="79" t="s">
        <v>434</v>
      </c>
      <c r="AI47" s="92" t="s">
        <v>195</v>
      </c>
      <c r="AJ47" s="103" t="s">
        <v>205</v>
      </c>
      <c r="AK47" s="103" t="s">
        <v>206</v>
      </c>
      <c r="AL47" s="79" t="s">
        <v>225</v>
      </c>
      <c r="AM47" s="92"/>
      <c r="AN47" s="85" t="s">
        <v>637</v>
      </c>
      <c r="AO47" s="214" t="s">
        <v>590</v>
      </c>
      <c r="AP47" s="231" t="s">
        <v>590</v>
      </c>
      <c r="AQ47" s="85" t="s">
        <v>638</v>
      </c>
      <c r="AR47" s="231" t="s">
        <v>639</v>
      </c>
      <c r="AS47" s="103">
        <v>1</v>
      </c>
      <c r="AT47" s="103"/>
      <c r="AU47" s="117" t="s">
        <v>640</v>
      </c>
      <c r="AV47" s="117" t="s">
        <v>590</v>
      </c>
      <c r="AW47" s="117" t="s">
        <v>590</v>
      </c>
      <c r="AX47" s="117" t="s">
        <v>590</v>
      </c>
      <c r="AY47" s="117" t="s">
        <v>588</v>
      </c>
    </row>
    <row r="48" spans="1:52" s="115" customFormat="1" ht="151.5" customHeight="1" x14ac:dyDescent="0.25">
      <c r="A48" s="393"/>
      <c r="B48" s="428"/>
      <c r="C48" s="420"/>
      <c r="D48" s="419"/>
      <c r="E48" s="398"/>
      <c r="F48" s="398"/>
      <c r="G48" s="398"/>
      <c r="H48" s="403"/>
      <c r="I48" s="398"/>
      <c r="J48" s="411"/>
      <c r="K48" s="413"/>
      <c r="L48" s="405"/>
      <c r="M48" s="416"/>
      <c r="N48" s="182"/>
      <c r="O48" s="413"/>
      <c r="P48" s="405"/>
      <c r="Q48" s="408"/>
      <c r="R48" s="94">
        <v>2</v>
      </c>
      <c r="S48" s="79"/>
      <c r="T48" s="95" t="str">
        <f t="shared" si="5"/>
        <v/>
      </c>
      <c r="U48" s="96"/>
      <c r="V48" s="96"/>
      <c r="W48" s="97" t="str">
        <f t="shared" si="6"/>
        <v/>
      </c>
      <c r="X48" s="96"/>
      <c r="Y48" s="96"/>
      <c r="Z48" s="96"/>
      <c r="AA48" s="108" t="str">
        <f>IFERROR(IF(T48="Probabilidad",(AA47-(+AA47*W48)),IF(T48="Impacto",L48,"")),"")</f>
        <v/>
      </c>
      <c r="AB48" s="99" t="str">
        <f t="shared" si="7"/>
        <v/>
      </c>
      <c r="AC48" s="100" t="str">
        <f t="shared" si="8"/>
        <v/>
      </c>
      <c r="AD48" s="99" t="str">
        <f t="shared" si="9"/>
        <v/>
      </c>
      <c r="AE48" s="100" t="str">
        <f t="shared" si="10"/>
        <v/>
      </c>
      <c r="AF48" s="101" t="str">
        <f t="shared" si="11"/>
        <v/>
      </c>
      <c r="AG48" s="102"/>
      <c r="AH48" s="79"/>
      <c r="AI48" s="92"/>
      <c r="AJ48" s="103"/>
      <c r="AK48" s="103"/>
      <c r="AL48" s="79"/>
      <c r="AM48" s="92"/>
      <c r="AN48" s="238" t="s">
        <v>641</v>
      </c>
      <c r="AO48" s="239" t="s">
        <v>642</v>
      </c>
      <c r="AP48" s="240"/>
      <c r="AQ48" s="241" t="s">
        <v>643</v>
      </c>
      <c r="AR48" s="242" t="s">
        <v>644</v>
      </c>
      <c r="AS48" s="243"/>
      <c r="AT48" s="244"/>
      <c r="AU48" s="245" t="s">
        <v>640</v>
      </c>
      <c r="AV48" s="246"/>
      <c r="AW48" s="247" t="s">
        <v>590</v>
      </c>
      <c r="AX48" s="248" t="s">
        <v>590</v>
      </c>
      <c r="AY48" s="246"/>
    </row>
    <row r="49" spans="1:51" s="115" customFormat="1" ht="151.5" customHeight="1" x14ac:dyDescent="0.25">
      <c r="A49" s="393"/>
      <c r="B49" s="429"/>
      <c r="C49" s="420"/>
      <c r="D49" s="419"/>
      <c r="E49" s="398"/>
      <c r="F49" s="398"/>
      <c r="G49" s="398"/>
      <c r="H49" s="403"/>
      <c r="I49" s="398"/>
      <c r="J49" s="411"/>
      <c r="K49" s="414"/>
      <c r="L49" s="406"/>
      <c r="M49" s="416"/>
      <c r="N49" s="182"/>
      <c r="O49" s="414"/>
      <c r="P49" s="406"/>
      <c r="Q49" s="409"/>
      <c r="R49" s="94">
        <v>3</v>
      </c>
      <c r="S49" s="79"/>
      <c r="T49" s="95" t="str">
        <f t="shared" si="5"/>
        <v/>
      </c>
      <c r="U49" s="96"/>
      <c r="V49" s="96"/>
      <c r="W49" s="97"/>
      <c r="X49" s="96"/>
      <c r="Y49" s="96"/>
      <c r="Z49" s="96"/>
      <c r="AA49" s="98" t="str">
        <f>IFERROR(IF(T49="Probabilidad",(AA48-(+AA48*W49)),IF(T49="Impacto",L49,"")),"")</f>
        <v/>
      </c>
      <c r="AB49" s="99" t="str">
        <f t="shared" si="7"/>
        <v/>
      </c>
      <c r="AC49" s="100" t="str">
        <f t="shared" si="8"/>
        <v/>
      </c>
      <c r="AD49" s="99" t="str">
        <f t="shared" si="9"/>
        <v/>
      </c>
      <c r="AE49" s="100" t="str">
        <f t="shared" si="10"/>
        <v/>
      </c>
      <c r="AF49" s="101" t="str">
        <f t="shared" si="11"/>
        <v/>
      </c>
      <c r="AG49" s="102"/>
      <c r="AH49" s="79"/>
      <c r="AI49" s="92"/>
      <c r="AJ49" s="103"/>
      <c r="AK49" s="103"/>
      <c r="AL49" s="79"/>
      <c r="AM49" s="92"/>
    </row>
    <row r="50" spans="1:51" s="115" customFormat="1" ht="215.25" customHeight="1" x14ac:dyDescent="0.25">
      <c r="A50" s="393">
        <f>1+A47</f>
        <v>15</v>
      </c>
      <c r="B50" s="427" t="s">
        <v>336</v>
      </c>
      <c r="C50" s="418" t="s">
        <v>337</v>
      </c>
      <c r="D50" s="418" t="s">
        <v>338</v>
      </c>
      <c r="E50" s="397" t="s">
        <v>120</v>
      </c>
      <c r="F50" s="417" t="s">
        <v>341</v>
      </c>
      <c r="G50" s="417" t="s">
        <v>342</v>
      </c>
      <c r="H50" s="402" t="s">
        <v>343</v>
      </c>
      <c r="I50" s="397" t="s">
        <v>117</v>
      </c>
      <c r="J50" s="410">
        <v>7</v>
      </c>
      <c r="K50" s="412" t="str">
        <f>IF(J50&lt;=0,"",IF(J50&lt;=2,"Muy Baja",IF(J50&lt;=24,"Baja",IF(J50&lt;=500,"Media",IF(J50&lt;=5000,"Alta","Muy Alta")))))</f>
        <v>Baja</v>
      </c>
      <c r="L50" s="404">
        <f>IF(K50="","",IF(K50="Muy Baja",0.2,IF(K50="Baja",0.4,IF(K50="Media",0.6,IF(K50="Alta",0.8,IF(K50="Muy Alta",1,))))))</f>
        <v>0.4</v>
      </c>
      <c r="M50" s="415" t="s">
        <v>250</v>
      </c>
      <c r="N50" s="181" t="str">
        <f>IF(NOT(ISERROR(MATCH(M50,'Tabla Impacto'!$B$221:$B$223,0))),'Tabla Impacto'!$F$223&amp;"Por favor no seleccionar los criterios de impacto(Afectación Económica o presupuestal y Pérdida Reputacional)",M50)</f>
        <v xml:space="preserve"> El riesgo afecta la imagen de la entidad con algunos usuarios de relevancia frente al logro de los objetivos</v>
      </c>
      <c r="O50" s="412" t="str">
        <f>IF(OR(N50='Tabla Impacto'!$C$11,N50='Tabla Impacto'!$D$11),"Leve",IF(OR(N50='Tabla Impacto'!$C$12,N50='Tabla Impacto'!$D$12),"Menor",IF(OR(N50='Tabla Impacto'!$C$13,N50='Tabla Impacto'!$D$13),"Moderado",IF(OR(N50='Tabla Impacto'!$C$14,N50='Tabla Impacto'!$D$14),"Mayor",IF(OR(N50='Tabla Impacto'!$C$15,N50='Tabla Impacto'!$D$15),"Catastrófico","")))))</f>
        <v>Moderado</v>
      </c>
      <c r="P50" s="404">
        <f>IF(O50="","",IF(O50="Leve",0.2,IF(O50="Menor",0.4,IF(O50="Moderado",0.6,IF(O50="Mayor",0.8,IF(O50="Catastrófico",1,))))))</f>
        <v>0.6</v>
      </c>
      <c r="Q50" s="407" t="str">
        <f>IF(OR(AND(K50="Muy Baja",O50="Leve"),AND(K50="Muy Baja",O50="Menor"),AND(K50="Baja",O50="Leve")),"Bajo",IF(OR(AND(K50="Muy baja",O50="Moderado"),AND(K50="Baja",O50="Menor"),AND(K50="Baja",O50="Moderado"),AND(K50="Media",O50="Leve"),AND(K50="Media",O50="Menor"),AND(K50="Media",O50="Moderado"),AND(K50="Alta",O50="Leve"),AND(K50="Alta",O50="Menor")),"Moderado",IF(OR(AND(K50="Muy Baja",O50="Mayor"),AND(K50="Baja",O50="Mayor"),AND(K50="Media",O50="Mayor"),AND(K50="Alta",O50="Moderado"),AND(K50="Alta",O50="Mayor"),AND(K50="Muy Alta",O50="Leve"),AND(K50="Muy Alta",O50="Menor"),AND(K50="Muy Alta",O50="Moderado"),AND(K50="Muy Alta",O50="Mayor")),"Alto",IF(OR(AND(K50="Muy Baja",O50="Catastrófico"),AND(K50="Baja",O50="Catastrófico"),AND(K50="Media",O50="Catastrófico"),AND(K50="Alta",O50="Catastrófico"),AND(K50="Muy Alta",O50="Catastrófico")),"Extremo",""))))</f>
        <v>Moderado</v>
      </c>
      <c r="R50" s="94">
        <v>1</v>
      </c>
      <c r="S50" s="79" t="s">
        <v>435</v>
      </c>
      <c r="T50" s="95" t="str">
        <f t="shared" ref="T50:T68" si="53">IF(OR(U50="Preventivo",U50="Detectivo"),"Probabilidad",IF(U50="Correctivo","Impacto",""))</f>
        <v>Probabilidad</v>
      </c>
      <c r="U50" s="96" t="s">
        <v>15</v>
      </c>
      <c r="V50" s="96" t="s">
        <v>9</v>
      </c>
      <c r="W50" s="97" t="str">
        <f>IF(AND(U50="Preventivo",V50="Automático"),"50%",IF(AND(U50="Preventivo",V50="Manual"),"40%",IF(AND(U50="Detectivo",V50="Automático"),"40%",IF(AND(U50="Detectivo",V50="Manual"),"30%",IF(AND(U50="Correctivo",V50="Automático"),"35%",IF(AND(U50="Correctivo",V50="Manual"),"25%",""))))))</f>
        <v>30%</v>
      </c>
      <c r="X50" s="96" t="s">
        <v>20</v>
      </c>
      <c r="Y50" s="96" t="s">
        <v>22</v>
      </c>
      <c r="Z50" s="96" t="s">
        <v>110</v>
      </c>
      <c r="AA50" s="98">
        <f>IFERROR(IF(T50="Probabilidad",(L50-(+L50*W50)),IF(T50="Impacto",L50,"")),"")</f>
        <v>0.28000000000000003</v>
      </c>
      <c r="AB50" s="99" t="str">
        <f t="shared" ref="AB50:AB68" si="54">IFERROR(IF(AA50="","",IF(AA50&lt;=0.2,"Muy Baja",IF(AA50&lt;=0.4,"Baja",IF(AA50&lt;=0.6,"Media",IF(AA50&lt;=0.8,"Alta","Muy Alta"))))),"")</f>
        <v>Baja</v>
      </c>
      <c r="AC50" s="100">
        <f t="shared" ref="AC50:AC68" si="55">+AA50</f>
        <v>0.28000000000000003</v>
      </c>
      <c r="AD50" s="99" t="str">
        <f t="shared" ref="AD50:AD68" si="56">IFERROR(IF(AE50="","",IF(AE50&lt;=0.2,"Leve",IF(AE50&lt;=0.4,"Menor",IF(AE50&lt;=0.6,"Moderado",IF(AE50&lt;=0.8,"Mayor","Catastrófico"))))),"")</f>
        <v>Moderado</v>
      </c>
      <c r="AE50" s="100">
        <f t="shared" ref="AE50:AE60" si="57">IFERROR(IF(T50="Impacto",(P50-(+P50*W50)),IF(T50="Probabilidad",P50,"")),"")</f>
        <v>0.6</v>
      </c>
      <c r="AF50" s="101" t="str">
        <f t="shared" ref="AF50:AF68" si="58">IFERROR(IF(OR(AND(AB50="Muy Baja",AD50="Leve"),AND(AB50="Muy Baja",AD50="Menor"),AND(AB50="Baja",AD50="Leve")),"Bajo",IF(OR(AND(AB50="Muy baja",AD50="Moderado"),AND(AB50="Baja",AD50="Menor"),AND(AB50="Baja",AD50="Moderado"),AND(AB50="Media",AD50="Leve"),AND(AB50="Media",AD50="Menor"),AND(AB50="Media",AD50="Moderado"),AND(AB50="Alta",AD50="Leve"),AND(AB50="Alta",AD50="Menor")),"Moderado",IF(OR(AND(AB50="Muy Baja",AD50="Mayor"),AND(AB50="Baja",AD50="Mayor"),AND(AB50="Media",AD50="Mayor"),AND(AB50="Alta",AD50="Moderado"),AND(AB50="Alta",AD50="Mayor"),AND(AB50="Muy Alta",AD50="Leve"),AND(AB50="Muy Alta",AD50="Menor"),AND(AB50="Muy Alta",AD50="Moderado"),AND(AB50="Muy Alta",AD50="Mayor")),"Alto",IF(OR(AND(AB50="Muy Baja",AD50="Catastrófico"),AND(AB50="Baja",AD50="Catastrófico"),AND(AB50="Media",AD50="Catastrófico"),AND(AB50="Alta",AD50="Catastrófico"),AND(AB50="Muy Alta",AD50="Catastrófico")),"Extremo","")))),"")</f>
        <v>Moderado</v>
      </c>
      <c r="AG50" s="102" t="s">
        <v>122</v>
      </c>
      <c r="AH50" s="79" t="s">
        <v>436</v>
      </c>
      <c r="AI50" s="92" t="s">
        <v>197</v>
      </c>
      <c r="AJ50" s="103" t="s">
        <v>205</v>
      </c>
      <c r="AK50" s="103" t="s">
        <v>206</v>
      </c>
      <c r="AL50" s="79" t="s">
        <v>415</v>
      </c>
      <c r="AM50" s="92"/>
      <c r="AN50" s="85" t="s">
        <v>641</v>
      </c>
      <c r="AO50" s="214" t="s">
        <v>642</v>
      </c>
      <c r="AP50" s="231">
        <v>1</v>
      </c>
      <c r="AQ50" s="85" t="s">
        <v>643</v>
      </c>
      <c r="AR50" s="231" t="s">
        <v>644</v>
      </c>
      <c r="AS50" s="103">
        <v>1</v>
      </c>
      <c r="AT50" s="103"/>
      <c r="AU50" s="117" t="s">
        <v>640</v>
      </c>
      <c r="AV50" s="117" t="s">
        <v>590</v>
      </c>
      <c r="AW50" s="117" t="s">
        <v>590</v>
      </c>
      <c r="AX50" s="117" t="s">
        <v>590</v>
      </c>
      <c r="AY50" s="117" t="s">
        <v>588</v>
      </c>
    </row>
    <row r="51" spans="1:51" s="115" customFormat="1" ht="74.25" customHeight="1" x14ac:dyDescent="0.25">
      <c r="A51" s="393"/>
      <c r="B51" s="428"/>
      <c r="C51" s="420"/>
      <c r="D51" s="419"/>
      <c r="E51" s="398"/>
      <c r="F51" s="398"/>
      <c r="G51" s="398"/>
      <c r="H51" s="403"/>
      <c r="I51" s="398"/>
      <c r="J51" s="411"/>
      <c r="K51" s="413"/>
      <c r="L51" s="405"/>
      <c r="M51" s="416"/>
      <c r="N51" s="182"/>
      <c r="O51" s="413"/>
      <c r="P51" s="405"/>
      <c r="Q51" s="408"/>
      <c r="R51" s="94">
        <v>2</v>
      </c>
      <c r="S51" s="79"/>
      <c r="T51" s="95" t="str">
        <f t="shared" si="53"/>
        <v/>
      </c>
      <c r="U51" s="96"/>
      <c r="V51" s="96"/>
      <c r="W51" s="97"/>
      <c r="X51" s="96"/>
      <c r="Y51" s="96"/>
      <c r="Z51" s="96"/>
      <c r="AA51" s="98" t="str">
        <f>IFERROR(IF(T51="Probabilidad",(AA50-(+AA50*W51)),IF(T51="Impacto",L51,"")),"")</f>
        <v/>
      </c>
      <c r="AB51" s="99" t="str">
        <f t="shared" si="54"/>
        <v/>
      </c>
      <c r="AC51" s="100" t="str">
        <f t="shared" si="55"/>
        <v/>
      </c>
      <c r="AD51" s="99" t="str">
        <f t="shared" si="56"/>
        <v/>
      </c>
      <c r="AE51" s="100" t="str">
        <f t="shared" si="57"/>
        <v/>
      </c>
      <c r="AF51" s="101" t="str">
        <f t="shared" si="58"/>
        <v/>
      </c>
      <c r="AG51" s="102"/>
      <c r="AH51" s="79"/>
      <c r="AI51" s="92"/>
      <c r="AJ51" s="103"/>
      <c r="AK51" s="103"/>
      <c r="AL51" s="79"/>
      <c r="AM51" s="92"/>
    </row>
    <row r="52" spans="1:51" s="115" customFormat="1" ht="36" customHeight="1" x14ac:dyDescent="0.25">
      <c r="A52" s="393"/>
      <c r="B52" s="429"/>
      <c r="C52" s="420"/>
      <c r="D52" s="419"/>
      <c r="E52" s="398"/>
      <c r="F52" s="398"/>
      <c r="G52" s="398"/>
      <c r="H52" s="403"/>
      <c r="I52" s="398"/>
      <c r="J52" s="411"/>
      <c r="K52" s="414"/>
      <c r="L52" s="406"/>
      <c r="M52" s="416"/>
      <c r="N52" s="182"/>
      <c r="O52" s="414"/>
      <c r="P52" s="406"/>
      <c r="Q52" s="409"/>
      <c r="R52" s="94">
        <v>3</v>
      </c>
      <c r="S52" s="79"/>
      <c r="T52" s="95" t="str">
        <f t="shared" si="53"/>
        <v/>
      </c>
      <c r="U52" s="96"/>
      <c r="V52" s="96"/>
      <c r="W52" s="97"/>
      <c r="X52" s="96"/>
      <c r="Y52" s="96"/>
      <c r="Z52" s="96"/>
      <c r="AA52" s="98" t="str">
        <f>IFERROR(IF(T52="Probabilidad",(AA51-(+AA51*W52)),IF(T52="Impacto",L52,"")),"")</f>
        <v/>
      </c>
      <c r="AB52" s="99" t="str">
        <f t="shared" si="54"/>
        <v/>
      </c>
      <c r="AC52" s="100" t="str">
        <f t="shared" si="55"/>
        <v/>
      </c>
      <c r="AD52" s="99" t="str">
        <f t="shared" si="56"/>
        <v/>
      </c>
      <c r="AE52" s="100" t="str">
        <f t="shared" si="57"/>
        <v/>
      </c>
      <c r="AF52" s="101" t="str">
        <f t="shared" si="58"/>
        <v/>
      </c>
      <c r="AG52" s="102"/>
      <c r="AH52" s="79"/>
      <c r="AI52" s="92"/>
      <c r="AJ52" s="103"/>
      <c r="AK52" s="103"/>
      <c r="AL52" s="79"/>
      <c r="AM52" s="92"/>
    </row>
    <row r="53" spans="1:51" s="115" customFormat="1" ht="151.5" customHeight="1" x14ac:dyDescent="0.25">
      <c r="A53" s="393">
        <f>1+A50</f>
        <v>16</v>
      </c>
      <c r="B53" s="427" t="s">
        <v>207</v>
      </c>
      <c r="C53" s="418" t="s">
        <v>223</v>
      </c>
      <c r="D53" s="418" t="s">
        <v>344</v>
      </c>
      <c r="E53" s="397" t="s">
        <v>120</v>
      </c>
      <c r="F53" s="397" t="s">
        <v>208</v>
      </c>
      <c r="G53" s="397" t="s">
        <v>209</v>
      </c>
      <c r="H53" s="402" t="s">
        <v>262</v>
      </c>
      <c r="I53" s="397" t="s">
        <v>115</v>
      </c>
      <c r="J53" s="410">
        <v>2</v>
      </c>
      <c r="K53" s="412" t="str">
        <f>IF(J53&lt;=0,"",IF(J53&lt;=2,"Muy Baja",IF(J53&lt;=24,"Baja",IF(J53&lt;=500,"Media",IF(J53&lt;=5000,"Alta","Muy Alta")))))</f>
        <v>Muy Baja</v>
      </c>
      <c r="L53" s="404">
        <f>IF(K53="","",IF(K53="Muy Baja",0.2,IF(K53="Baja",0.4,IF(K53="Media",0.6,IF(K53="Alta",0.8,IF(K53="Muy Alta",1,))))))</f>
        <v>0.2</v>
      </c>
      <c r="M53" s="415" t="s">
        <v>249</v>
      </c>
      <c r="N53" s="181" t="str">
        <f>IF(NOT(ISERROR(MATCH(M53,'Tabla Impacto'!$B$221:$B$223,0))),'Tabla Impacto'!$F$223&amp;"Por favor no seleccionar los criterios de impacto(Afectación Económica o presupuestal y Pérdida Reputacional)",M53)</f>
        <v xml:space="preserve"> Entre 50 y 100 SMLMV </v>
      </c>
      <c r="O53" s="412" t="str">
        <f>IF(OR(N53='Tabla Impacto'!$C$11,N53='Tabla Impacto'!$D$11),"Leve",IF(OR(N53='Tabla Impacto'!$C$12,N53='Tabla Impacto'!$D$12),"Menor",IF(OR(N53='Tabla Impacto'!$C$13,N53='Tabla Impacto'!$D$13),"Moderado",IF(OR(N53='Tabla Impacto'!$C$14,N53='Tabla Impacto'!$D$14),"Mayor",IF(OR(N53='Tabla Impacto'!$C$15,N53='Tabla Impacto'!$D$15),"Catastrófico","")))))</f>
        <v>Moderado</v>
      </c>
      <c r="P53" s="404">
        <f>IF(O53="","",IF(O53="Leve",0.2,IF(O53="Menor",0.4,IF(O53="Moderado",0.6,IF(O53="Mayor",0.8,IF(O53="Catastrófico",1,))))))</f>
        <v>0.6</v>
      </c>
      <c r="Q53" s="407" t="str">
        <f>IF(OR(AND(K53="Muy Baja",O53="Leve"),AND(K53="Muy Baja",O53="Menor"),AND(K53="Baja",O53="Leve")),"Bajo",IF(OR(AND(K53="Muy baja",O53="Moderado"),AND(K53="Baja",O53="Menor"),AND(K53="Baja",O53="Moderado"),AND(K53="Media",O53="Leve"),AND(K53="Media",O53="Menor"),AND(K53="Media",O53="Moderado"),AND(K53="Alta",O53="Leve"),AND(K53="Alta",O53="Menor")),"Moderado",IF(OR(AND(K53="Muy Baja",O53="Mayor"),AND(K53="Baja",O53="Mayor"),AND(K53="Media",O53="Mayor"),AND(K53="Alta",O53="Moderado"),AND(K53="Alta",O53="Mayor"),AND(K53="Muy Alta",O53="Leve"),AND(K53="Muy Alta",O53="Menor"),AND(K53="Muy Alta",O53="Moderado"),AND(K53="Muy Alta",O53="Mayor")),"Alto",IF(OR(AND(K53="Muy Baja",O53="Catastrófico"),AND(K53="Baja",O53="Catastrófico"),AND(K53="Media",O53="Catastrófico"),AND(K53="Alta",O53="Catastrófico"),AND(K53="Muy Alta",O53="Catastrófico")),"Extremo",""))))</f>
        <v>Moderado</v>
      </c>
      <c r="R53" s="94">
        <v>1</v>
      </c>
      <c r="S53" s="79" t="s">
        <v>345</v>
      </c>
      <c r="T53" s="95" t="str">
        <f t="shared" si="53"/>
        <v>Probabilidad</v>
      </c>
      <c r="U53" s="96" t="s">
        <v>14</v>
      </c>
      <c r="V53" s="96" t="s">
        <v>9</v>
      </c>
      <c r="W53" s="97" t="str">
        <f>IF(AND(U53="Preventivo",V53="Automático"),"50%",IF(AND(U53="Preventivo",V53="Manual"),"40%",IF(AND(U53="Detectivo",V53="Automático"),"40%",IF(AND(U53="Detectivo",V53="Manual"),"30%",IF(AND(U53="Correctivo",V53="Automático"),"35%",IF(AND(U53="Correctivo",V53="Manual"),"25%",""))))))</f>
        <v>40%</v>
      </c>
      <c r="X53" s="96" t="s">
        <v>20</v>
      </c>
      <c r="Y53" s="96" t="s">
        <v>22</v>
      </c>
      <c r="Z53" s="96" t="s">
        <v>110</v>
      </c>
      <c r="AA53" s="98">
        <f>IFERROR(IF(T53="Probabilidad",(L53-(+L53*W53)),IF(T53="Impacto",L53,"")),"")</f>
        <v>0.12</v>
      </c>
      <c r="AB53" s="99" t="str">
        <f t="shared" si="54"/>
        <v>Muy Baja</v>
      </c>
      <c r="AC53" s="100">
        <f t="shared" si="55"/>
        <v>0.12</v>
      </c>
      <c r="AD53" s="99" t="str">
        <f t="shared" si="56"/>
        <v>Moderado</v>
      </c>
      <c r="AE53" s="100">
        <f t="shared" si="57"/>
        <v>0.6</v>
      </c>
      <c r="AF53" s="101" t="str">
        <f t="shared" si="58"/>
        <v>Moderado</v>
      </c>
      <c r="AG53" s="102" t="s">
        <v>122</v>
      </c>
      <c r="AH53" s="91" t="s">
        <v>263</v>
      </c>
      <c r="AI53" s="92" t="s">
        <v>203</v>
      </c>
      <c r="AJ53" s="103" t="s">
        <v>205</v>
      </c>
      <c r="AK53" s="103" t="s">
        <v>206</v>
      </c>
      <c r="AL53" s="79" t="s">
        <v>225</v>
      </c>
      <c r="AM53" s="92"/>
      <c r="AN53" s="85" t="s">
        <v>645</v>
      </c>
      <c r="AO53" s="249" t="s">
        <v>646</v>
      </c>
      <c r="AP53" s="250">
        <v>1</v>
      </c>
      <c r="AQ53" s="249" t="s">
        <v>647</v>
      </c>
      <c r="AR53" s="249" t="s">
        <v>646</v>
      </c>
      <c r="AS53" s="250">
        <v>1</v>
      </c>
      <c r="AT53" s="251"/>
      <c r="AU53" s="251" t="s">
        <v>587</v>
      </c>
      <c r="AV53" s="117" t="s">
        <v>590</v>
      </c>
      <c r="AW53" s="117" t="s">
        <v>590</v>
      </c>
      <c r="AX53" s="117" t="s">
        <v>590</v>
      </c>
      <c r="AY53" s="117" t="s">
        <v>588</v>
      </c>
    </row>
    <row r="54" spans="1:51" s="115" customFormat="1" ht="151.5" customHeight="1" x14ac:dyDescent="0.25">
      <c r="A54" s="393"/>
      <c r="B54" s="428"/>
      <c r="C54" s="420"/>
      <c r="D54" s="419"/>
      <c r="E54" s="398"/>
      <c r="F54" s="398"/>
      <c r="G54" s="398"/>
      <c r="H54" s="403"/>
      <c r="I54" s="398"/>
      <c r="J54" s="411"/>
      <c r="K54" s="413"/>
      <c r="L54" s="405"/>
      <c r="M54" s="416"/>
      <c r="N54" s="182"/>
      <c r="O54" s="413"/>
      <c r="P54" s="405"/>
      <c r="Q54" s="408"/>
      <c r="R54" s="94">
        <v>2</v>
      </c>
      <c r="S54" s="79"/>
      <c r="T54" s="95" t="str">
        <f t="shared" si="53"/>
        <v/>
      </c>
      <c r="U54" s="96"/>
      <c r="V54" s="96"/>
      <c r="W54" s="97"/>
      <c r="X54" s="96"/>
      <c r="Y54" s="96"/>
      <c r="Z54" s="96"/>
      <c r="AA54" s="98" t="str">
        <f>IFERROR(IF(T54="Probabilidad",(AA53-(+AA53*W54)),IF(T54="Impacto",L54,"")),"")</f>
        <v/>
      </c>
      <c r="AB54" s="99" t="str">
        <f t="shared" si="54"/>
        <v/>
      </c>
      <c r="AC54" s="100" t="str">
        <f t="shared" si="55"/>
        <v/>
      </c>
      <c r="AD54" s="99" t="str">
        <f t="shared" si="56"/>
        <v/>
      </c>
      <c r="AE54" s="100" t="str">
        <f t="shared" si="57"/>
        <v/>
      </c>
      <c r="AF54" s="101" t="str">
        <f t="shared" si="58"/>
        <v/>
      </c>
      <c r="AG54" s="102"/>
      <c r="AH54" s="79"/>
      <c r="AI54" s="92"/>
      <c r="AJ54" s="103"/>
      <c r="AK54" s="103"/>
      <c r="AL54" s="79"/>
      <c r="AM54" s="92"/>
      <c r="AN54" s="85"/>
    </row>
    <row r="55" spans="1:51" s="115" customFormat="1" ht="151.5" customHeight="1" x14ac:dyDescent="0.25">
      <c r="A55" s="393"/>
      <c r="B55" s="429"/>
      <c r="C55" s="420"/>
      <c r="D55" s="419"/>
      <c r="E55" s="398"/>
      <c r="F55" s="398"/>
      <c r="G55" s="398"/>
      <c r="H55" s="403"/>
      <c r="I55" s="398"/>
      <c r="J55" s="411"/>
      <c r="K55" s="414"/>
      <c r="L55" s="406"/>
      <c r="M55" s="416"/>
      <c r="N55" s="182"/>
      <c r="O55" s="414"/>
      <c r="P55" s="406"/>
      <c r="Q55" s="409"/>
      <c r="R55" s="94">
        <v>3</v>
      </c>
      <c r="S55" s="79"/>
      <c r="T55" s="95" t="str">
        <f t="shared" si="53"/>
        <v/>
      </c>
      <c r="U55" s="96"/>
      <c r="V55" s="96"/>
      <c r="W55" s="97"/>
      <c r="X55" s="96"/>
      <c r="Y55" s="96"/>
      <c r="Z55" s="96"/>
      <c r="AA55" s="98" t="str">
        <f>IFERROR(IF(T55="Probabilidad",(AA54-(+AA54*W55)),IF(T55="Impacto",L55,"")),"")</f>
        <v/>
      </c>
      <c r="AB55" s="99" t="str">
        <f t="shared" si="54"/>
        <v/>
      </c>
      <c r="AC55" s="100" t="str">
        <f t="shared" si="55"/>
        <v/>
      </c>
      <c r="AD55" s="99" t="str">
        <f t="shared" si="56"/>
        <v/>
      </c>
      <c r="AE55" s="100" t="str">
        <f t="shared" si="57"/>
        <v/>
      </c>
      <c r="AF55" s="101" t="str">
        <f t="shared" si="58"/>
        <v/>
      </c>
      <c r="AG55" s="102"/>
      <c r="AH55" s="79"/>
      <c r="AI55" s="92"/>
      <c r="AJ55" s="103"/>
      <c r="AK55" s="103"/>
      <c r="AL55" s="79"/>
      <c r="AM55" s="92"/>
    </row>
    <row r="56" spans="1:51" s="115" customFormat="1" ht="151.5" customHeight="1" x14ac:dyDescent="0.25">
      <c r="A56" s="393">
        <f>1+A53</f>
        <v>17</v>
      </c>
      <c r="B56" s="427" t="s">
        <v>207</v>
      </c>
      <c r="C56" s="418" t="s">
        <v>223</v>
      </c>
      <c r="D56" s="418" t="s">
        <v>344</v>
      </c>
      <c r="E56" s="397" t="s">
        <v>118</v>
      </c>
      <c r="F56" s="397" t="s">
        <v>240</v>
      </c>
      <c r="G56" s="397" t="s">
        <v>241</v>
      </c>
      <c r="H56" s="402" t="s">
        <v>242</v>
      </c>
      <c r="I56" s="397" t="s">
        <v>218</v>
      </c>
      <c r="J56" s="410">
        <v>10</v>
      </c>
      <c r="K56" s="412" t="str">
        <f>IF(J56&lt;=0,"",IF(J56&lt;=2,"Muy Baja",IF(J56&lt;=24,"Baja",IF(J56&lt;=500,"Media",IF(J56&lt;=5000,"Alta","Muy Alta")))))</f>
        <v>Baja</v>
      </c>
      <c r="L56" s="404">
        <f>IF(K56="","",IF(K56="Muy Baja",0.2,IF(K56="Baja",0.4,IF(K56="Media",0.6,IF(K56="Alta",0.8,IF(K56="Muy Alta",1,))))))</f>
        <v>0.4</v>
      </c>
      <c r="M56" s="415" t="s">
        <v>250</v>
      </c>
      <c r="N56" s="181" t="str">
        <f>IF(NOT(ISERROR(MATCH(M56,'Tabla Impacto'!$B$221:$B$223,0))),'Tabla Impacto'!$F$223&amp;"Por favor no seleccionar los criterios de impacto(Afectación Económica o presupuestal y Pérdida Reputacional)",M56)</f>
        <v xml:space="preserve"> El riesgo afecta la imagen de la entidad con algunos usuarios de relevancia frente al logro de los objetivos</v>
      </c>
      <c r="O56" s="412" t="str">
        <f>IF(OR(N56='Tabla Impacto'!$C$11,N56='Tabla Impacto'!$D$11),"Leve",IF(OR(N56='Tabla Impacto'!$C$12,N56='Tabla Impacto'!$D$12),"Menor",IF(OR(N56='Tabla Impacto'!$C$13,N56='Tabla Impacto'!$D$13),"Moderado",IF(OR(N56='Tabla Impacto'!$C$14,N56='Tabla Impacto'!$D$14),"Mayor",IF(OR(N56='Tabla Impacto'!$C$15,N56='Tabla Impacto'!$D$15),"Catastrófico","")))))</f>
        <v>Moderado</v>
      </c>
      <c r="P56" s="404">
        <f>IF(O56="","",IF(O56="Leve",0.2,IF(O56="Menor",0.4,IF(O56="Moderado",0.6,IF(O56="Mayor",0.8,IF(O56="Catastrófico",1,))))))</f>
        <v>0.6</v>
      </c>
      <c r="Q56" s="407" t="str">
        <f>IF(OR(AND(K56="Muy Baja",O56="Leve"),AND(K56="Muy Baja",O56="Menor"),AND(K56="Baja",O56="Leve")),"Bajo",IF(OR(AND(K56="Muy baja",O56="Moderado"),AND(K56="Baja",O56="Menor"),AND(K56="Baja",O56="Moderado"),AND(K56="Media",O56="Leve"),AND(K56="Media",O56="Menor"),AND(K56="Media",O56="Moderado"),AND(K56="Alta",O56="Leve"),AND(K56="Alta",O56="Menor")),"Moderado",IF(OR(AND(K56="Muy Baja",O56="Mayor"),AND(K56="Baja",O56="Mayor"),AND(K56="Media",O56="Mayor"),AND(K56="Alta",O56="Moderado"),AND(K56="Alta",O56="Mayor"),AND(K56="Muy Alta",O56="Leve"),AND(K56="Muy Alta",O56="Menor"),AND(K56="Muy Alta",O56="Moderado"),AND(K56="Muy Alta",O56="Mayor")),"Alto",IF(OR(AND(K56="Muy Baja",O56="Catastrófico"),AND(K56="Baja",O56="Catastrófico"),AND(K56="Media",O56="Catastrófico"),AND(K56="Alta",O56="Catastrófico"),AND(K56="Muy Alta",O56="Catastrófico")),"Extremo",""))))</f>
        <v>Moderado</v>
      </c>
      <c r="R56" s="94">
        <v>1</v>
      </c>
      <c r="S56" s="79" t="s">
        <v>437</v>
      </c>
      <c r="T56" s="95" t="str">
        <f t="shared" si="53"/>
        <v>Probabilidad</v>
      </c>
      <c r="U56" s="96" t="s">
        <v>15</v>
      </c>
      <c r="V56" s="96" t="s">
        <v>9</v>
      </c>
      <c r="W56" s="97" t="str">
        <f>IF(AND(U56="Preventivo",V56="Automático"),"50%",IF(AND(U56="Preventivo",V56="Manual"),"40%",IF(AND(U56="Detectivo",V56="Automático"),"40%",IF(AND(U56="Detectivo",V56="Manual"),"30%",IF(AND(U56="Correctivo",V56="Automático"),"35%",IF(AND(U56="Correctivo",V56="Manual"),"25%",""))))))</f>
        <v>30%</v>
      </c>
      <c r="X56" s="96" t="s">
        <v>20</v>
      </c>
      <c r="Y56" s="96" t="s">
        <v>23</v>
      </c>
      <c r="Z56" s="96" t="s">
        <v>111</v>
      </c>
      <c r="AA56" s="98">
        <f>IFERROR(IF(T56="Probabilidad",(L56-(+L56*W56)),IF(T56="Impacto",L56,"")),"")</f>
        <v>0.28000000000000003</v>
      </c>
      <c r="AB56" s="99" t="str">
        <f t="shared" si="54"/>
        <v>Baja</v>
      </c>
      <c r="AC56" s="100">
        <f t="shared" si="55"/>
        <v>0.28000000000000003</v>
      </c>
      <c r="AD56" s="99" t="str">
        <f t="shared" si="56"/>
        <v>Moderado</v>
      </c>
      <c r="AE56" s="100">
        <f t="shared" si="57"/>
        <v>0.6</v>
      </c>
      <c r="AF56" s="101" t="str">
        <f t="shared" si="58"/>
        <v>Moderado</v>
      </c>
      <c r="AG56" s="102" t="s">
        <v>122</v>
      </c>
      <c r="AH56" s="79" t="s">
        <v>264</v>
      </c>
      <c r="AI56" s="92" t="s">
        <v>346</v>
      </c>
      <c r="AJ56" s="103" t="s">
        <v>205</v>
      </c>
      <c r="AK56" s="103" t="s">
        <v>206</v>
      </c>
      <c r="AL56" s="91" t="s">
        <v>347</v>
      </c>
      <c r="AM56" s="92"/>
      <c r="AN56" s="85" t="s">
        <v>648</v>
      </c>
      <c r="AO56" s="249" t="s">
        <v>649</v>
      </c>
      <c r="AP56" s="250">
        <v>1</v>
      </c>
      <c r="AQ56" s="249" t="s">
        <v>650</v>
      </c>
      <c r="AR56" s="249" t="s">
        <v>649</v>
      </c>
      <c r="AS56" s="250">
        <v>1</v>
      </c>
      <c r="AT56" s="251"/>
      <c r="AU56" s="251" t="s">
        <v>587</v>
      </c>
      <c r="AV56" s="117" t="s">
        <v>590</v>
      </c>
      <c r="AW56" s="117" t="s">
        <v>590</v>
      </c>
      <c r="AX56" s="117" t="s">
        <v>590</v>
      </c>
      <c r="AY56" s="117" t="s">
        <v>588</v>
      </c>
    </row>
    <row r="57" spans="1:51" s="115" customFormat="1" ht="151.5" customHeight="1" x14ac:dyDescent="0.25">
      <c r="A57" s="393"/>
      <c r="B57" s="428"/>
      <c r="C57" s="420"/>
      <c r="D57" s="419"/>
      <c r="E57" s="398"/>
      <c r="F57" s="398"/>
      <c r="G57" s="398"/>
      <c r="H57" s="403"/>
      <c r="I57" s="398"/>
      <c r="J57" s="411"/>
      <c r="K57" s="413"/>
      <c r="L57" s="405"/>
      <c r="M57" s="416"/>
      <c r="N57" s="182"/>
      <c r="O57" s="413"/>
      <c r="P57" s="405"/>
      <c r="Q57" s="408"/>
      <c r="R57" s="94">
        <v>2</v>
      </c>
      <c r="S57" s="79"/>
      <c r="T57" s="95" t="str">
        <f t="shared" si="53"/>
        <v/>
      </c>
      <c r="U57" s="96"/>
      <c r="V57" s="96"/>
      <c r="W57" s="97"/>
      <c r="X57" s="96"/>
      <c r="Y57" s="96"/>
      <c r="Z57" s="96"/>
      <c r="AA57" s="98" t="str">
        <f>IFERROR(IF(T57="Probabilidad",(AA56-(+AA56*W57)),IF(T57="Impacto",L57,"")),"")</f>
        <v/>
      </c>
      <c r="AB57" s="99" t="str">
        <f t="shared" si="54"/>
        <v/>
      </c>
      <c r="AC57" s="100" t="str">
        <f t="shared" si="55"/>
        <v/>
      </c>
      <c r="AD57" s="99" t="str">
        <f t="shared" si="56"/>
        <v/>
      </c>
      <c r="AE57" s="100" t="str">
        <f t="shared" si="57"/>
        <v/>
      </c>
      <c r="AF57" s="101" t="str">
        <f t="shared" si="58"/>
        <v/>
      </c>
      <c r="AG57" s="102"/>
      <c r="AH57" s="79"/>
      <c r="AI57" s="92"/>
      <c r="AJ57" s="103"/>
      <c r="AK57" s="103"/>
      <c r="AL57" s="79"/>
      <c r="AM57" s="92"/>
    </row>
    <row r="58" spans="1:51" s="115" customFormat="1" ht="151.5" customHeight="1" x14ac:dyDescent="0.25">
      <c r="A58" s="393"/>
      <c r="B58" s="429"/>
      <c r="C58" s="420"/>
      <c r="D58" s="419"/>
      <c r="E58" s="398"/>
      <c r="F58" s="398"/>
      <c r="G58" s="398"/>
      <c r="H58" s="403"/>
      <c r="I58" s="398"/>
      <c r="J58" s="411"/>
      <c r="K58" s="414"/>
      <c r="L58" s="406"/>
      <c r="M58" s="416"/>
      <c r="N58" s="182"/>
      <c r="O58" s="414"/>
      <c r="P58" s="406"/>
      <c r="Q58" s="409"/>
      <c r="R58" s="94">
        <v>3</v>
      </c>
      <c r="S58" s="79"/>
      <c r="T58" s="95" t="str">
        <f t="shared" si="53"/>
        <v/>
      </c>
      <c r="U58" s="96"/>
      <c r="V58" s="96"/>
      <c r="W58" s="97"/>
      <c r="X58" s="96"/>
      <c r="Y58" s="96"/>
      <c r="Z58" s="96"/>
      <c r="AA58" s="98" t="str">
        <f>IFERROR(IF(T58="Probabilidad",(AA57-(+AA57*W58)),IF(T58="Impacto",L58,"")),"")</f>
        <v/>
      </c>
      <c r="AB58" s="99" t="str">
        <f t="shared" si="54"/>
        <v/>
      </c>
      <c r="AC58" s="100" t="str">
        <f t="shared" si="55"/>
        <v/>
      </c>
      <c r="AD58" s="99" t="str">
        <f t="shared" si="56"/>
        <v/>
      </c>
      <c r="AE58" s="100" t="str">
        <f t="shared" si="57"/>
        <v/>
      </c>
      <c r="AF58" s="101" t="str">
        <f t="shared" si="58"/>
        <v/>
      </c>
      <c r="AG58" s="102"/>
      <c r="AH58" s="79"/>
      <c r="AI58" s="92"/>
      <c r="AJ58" s="103"/>
      <c r="AK58" s="103"/>
      <c r="AL58" s="79"/>
      <c r="AM58" s="92"/>
    </row>
    <row r="59" spans="1:51" s="115" customFormat="1" ht="151.5" customHeight="1" x14ac:dyDescent="0.25">
      <c r="A59" s="393">
        <f>1+A56</f>
        <v>18</v>
      </c>
      <c r="B59" s="427" t="s">
        <v>210</v>
      </c>
      <c r="C59" s="418" t="s">
        <v>348</v>
      </c>
      <c r="D59" s="418" t="s">
        <v>349</v>
      </c>
      <c r="E59" s="397" t="s">
        <v>118</v>
      </c>
      <c r="F59" s="397" t="s">
        <v>350</v>
      </c>
      <c r="G59" s="397" t="s">
        <v>351</v>
      </c>
      <c r="H59" s="402" t="s">
        <v>352</v>
      </c>
      <c r="I59" s="397" t="s">
        <v>218</v>
      </c>
      <c r="J59" s="410">
        <v>355</v>
      </c>
      <c r="K59" s="412" t="str">
        <f>IF(J59&lt;=0,"",IF(J59&lt;=2,"Muy Baja",IF(J59&lt;=24,"Baja",IF(J59&lt;=500,"Media",IF(J59&lt;=5000,"Alta","Muy Alta")))))</f>
        <v>Media</v>
      </c>
      <c r="L59" s="404">
        <f>IF(K59="","",IF(K59="Muy Baja",0.2,IF(K59="Baja",0.4,IF(K59="Media",0.6,IF(K59="Alta",0.8,IF(K59="Muy Alta",1,))))))</f>
        <v>0.6</v>
      </c>
      <c r="M59" s="415" t="s">
        <v>257</v>
      </c>
      <c r="N59" s="181" t="str">
        <f>IF(NOT(ISERROR(MATCH(M59,'Tabla Impacto'!$B$221:$B$223,0))),'Tabla Impacto'!$F$223&amp;"Por favor no seleccionar los criterios de impacto(Afectación Económica o presupuestal y Pérdida Reputacional)",M59)</f>
        <v xml:space="preserve"> El riesgo afecta la imagen de la entidad con efecto publicitario sostenido a nivel de sector administrativo, nivel departamental o municipal</v>
      </c>
      <c r="O59" s="412" t="str">
        <f>IF(OR(N59='Tabla Impacto'!$C$11,N59='Tabla Impacto'!$D$11),"Leve",IF(OR(N59='Tabla Impacto'!$C$12,N59='Tabla Impacto'!$D$12),"Menor",IF(OR(N59='Tabla Impacto'!$C$13,N59='Tabla Impacto'!$D$13),"Moderado",IF(OR(N59='Tabla Impacto'!$C$14,N59='Tabla Impacto'!$D$14),"Mayor",IF(OR(N59='Tabla Impacto'!$C$15,N59='Tabla Impacto'!$D$15),"Catastrófico","")))))</f>
        <v>Mayor</v>
      </c>
      <c r="P59" s="404">
        <f>IF(O59="","",IF(O59="Leve",0.2,IF(O59="Menor",0.4,IF(O59="Moderado",0.6,IF(O59="Mayor",0.8,IF(O59="Catastrófico",1,))))))</f>
        <v>0.8</v>
      </c>
      <c r="Q59" s="407" t="str">
        <f>IF(OR(AND(K59="Muy Baja",O59="Leve"),AND(K59="Muy Baja",O59="Menor"),AND(K59="Baja",O59="Leve")),"Bajo",IF(OR(AND(K59="Muy baja",O59="Moderado"),AND(K59="Baja",O59="Menor"),AND(K59="Baja",O59="Moderado"),AND(K59="Media",O59="Leve"),AND(K59="Media",O59="Menor"),AND(K59="Media",O59="Moderado"),AND(K59="Alta",O59="Leve"),AND(K59="Alta",O59="Menor")),"Moderado",IF(OR(AND(K59="Muy Baja",O59="Mayor"),AND(K59="Baja",O59="Mayor"),AND(K59="Media",O59="Mayor"),AND(K59="Alta",O59="Moderado"),AND(K59="Alta",O59="Mayor"),AND(K59="Muy Alta",O59="Leve"),AND(K59="Muy Alta",O59="Menor"),AND(K59="Muy Alta",O59="Moderado"),AND(K59="Muy Alta",O59="Mayor")),"Alto",IF(OR(AND(K59="Muy Baja",O59="Catastrófico"),AND(K59="Baja",O59="Catastrófico"),AND(K59="Media",O59="Catastrófico"),AND(K59="Alta",O59="Catastrófico"),AND(K59="Muy Alta",O59="Catastrófico")),"Extremo",""))))</f>
        <v>Alto</v>
      </c>
      <c r="R59" s="94">
        <v>1</v>
      </c>
      <c r="S59" s="79" t="s">
        <v>480</v>
      </c>
      <c r="T59" s="95" t="str">
        <f t="shared" si="53"/>
        <v>Probabilidad</v>
      </c>
      <c r="U59" s="96" t="s">
        <v>14</v>
      </c>
      <c r="V59" s="96" t="s">
        <v>9</v>
      </c>
      <c r="W59" s="97" t="str">
        <f>IF(AND(U59="Preventivo",V59="Automático"),"50%",IF(AND(U59="Preventivo",V59="Manual"),"40%",IF(AND(U59="Detectivo",V59="Automático"),"40%",IF(AND(U59="Detectivo",V59="Manual"),"30%",IF(AND(U59="Correctivo",V59="Automático"),"35%",IF(AND(U59="Correctivo",V59="Manual"),"25%",""))))))</f>
        <v>40%</v>
      </c>
      <c r="X59" s="96" t="s">
        <v>19</v>
      </c>
      <c r="Y59" s="96" t="s">
        <v>22</v>
      </c>
      <c r="Z59" s="96" t="s">
        <v>110</v>
      </c>
      <c r="AA59" s="98">
        <f>IFERROR(IF(T59="Probabilidad",(L59-(+L59*W59)),IF(T59="Impacto",L59,"")),"")</f>
        <v>0.36</v>
      </c>
      <c r="AB59" s="99" t="str">
        <f t="shared" si="54"/>
        <v>Baja</v>
      </c>
      <c r="AC59" s="100">
        <f t="shared" si="55"/>
        <v>0.36</v>
      </c>
      <c r="AD59" s="99" t="str">
        <f t="shared" si="56"/>
        <v>Mayor</v>
      </c>
      <c r="AE59" s="100">
        <f t="shared" si="57"/>
        <v>0.8</v>
      </c>
      <c r="AF59" s="101" t="str">
        <f t="shared" si="58"/>
        <v>Alto</v>
      </c>
      <c r="AG59" s="102" t="s">
        <v>122</v>
      </c>
      <c r="AH59" s="79" t="s">
        <v>353</v>
      </c>
      <c r="AI59" s="104" t="s">
        <v>297</v>
      </c>
      <c r="AJ59" s="103" t="s">
        <v>205</v>
      </c>
      <c r="AK59" s="103" t="s">
        <v>206</v>
      </c>
      <c r="AL59" s="79" t="s">
        <v>354</v>
      </c>
      <c r="AM59" s="92"/>
      <c r="AN59" s="85" t="s">
        <v>651</v>
      </c>
      <c r="AO59" s="249" t="s">
        <v>652</v>
      </c>
      <c r="AP59" s="250">
        <v>1</v>
      </c>
      <c r="AQ59" s="249" t="s">
        <v>653</v>
      </c>
      <c r="AR59" s="249" t="s">
        <v>654</v>
      </c>
      <c r="AS59" s="250">
        <v>1</v>
      </c>
      <c r="AT59" s="251"/>
      <c r="AU59" s="251" t="s">
        <v>587</v>
      </c>
      <c r="AV59" s="117" t="s">
        <v>590</v>
      </c>
      <c r="AW59" s="117" t="s">
        <v>590</v>
      </c>
      <c r="AX59" s="117" t="s">
        <v>590</v>
      </c>
      <c r="AY59" s="117" t="s">
        <v>588</v>
      </c>
    </row>
    <row r="60" spans="1:51" s="115" customFormat="1" ht="151.5" customHeight="1" x14ac:dyDescent="0.25">
      <c r="A60" s="393"/>
      <c r="B60" s="428"/>
      <c r="C60" s="420"/>
      <c r="D60" s="419"/>
      <c r="E60" s="398"/>
      <c r="F60" s="398"/>
      <c r="G60" s="398"/>
      <c r="H60" s="403"/>
      <c r="I60" s="398"/>
      <c r="J60" s="411"/>
      <c r="K60" s="413"/>
      <c r="L60" s="405"/>
      <c r="M60" s="416"/>
      <c r="N60" s="182"/>
      <c r="O60" s="413"/>
      <c r="P60" s="405"/>
      <c r="Q60" s="408"/>
      <c r="R60" s="94">
        <v>2</v>
      </c>
      <c r="S60" s="79" t="s">
        <v>481</v>
      </c>
      <c r="T60" s="95" t="str">
        <f t="shared" si="53"/>
        <v>Probabilidad</v>
      </c>
      <c r="U60" s="96" t="s">
        <v>14</v>
      </c>
      <c r="V60" s="96" t="s">
        <v>9</v>
      </c>
      <c r="W60" s="97" t="str">
        <f>IF(AND(U60="Preventivo",V60="Automático"),"50%",IF(AND(U60="Preventivo",V60="Manual"),"40%",IF(AND(U60="Detectivo",V60="Automático"),"40%",IF(AND(U60="Detectivo",V60="Manual"),"30%",IF(AND(U60="Correctivo",V60="Automático"),"35%",IF(AND(U60="Correctivo",V60="Manual"),"25%",""))))))</f>
        <v>40%</v>
      </c>
      <c r="X60" s="96" t="s">
        <v>19</v>
      </c>
      <c r="Y60" s="96" t="s">
        <v>482</v>
      </c>
      <c r="Z60" s="96" t="s">
        <v>110</v>
      </c>
      <c r="AA60" s="98">
        <f>IFERROR(IF(T60="Probabilidad",(AA59-(+AA59*W60)),IF(T60="Impacto",L60,"")),"")</f>
        <v>0.216</v>
      </c>
      <c r="AB60" s="99" t="str">
        <f t="shared" si="54"/>
        <v>Baja</v>
      </c>
      <c r="AC60" s="100">
        <f t="shared" si="55"/>
        <v>0.216</v>
      </c>
      <c r="AD60" s="99" t="str">
        <f t="shared" si="56"/>
        <v>Leve</v>
      </c>
      <c r="AE60" s="100">
        <f t="shared" si="57"/>
        <v>0</v>
      </c>
      <c r="AF60" s="101" t="str">
        <f t="shared" si="58"/>
        <v>Bajo</v>
      </c>
      <c r="AG60" s="102" t="s">
        <v>122</v>
      </c>
      <c r="AH60" s="79"/>
      <c r="AI60" s="104"/>
      <c r="AJ60" s="103"/>
      <c r="AK60" s="103"/>
      <c r="AL60" s="79"/>
      <c r="AM60" s="92"/>
    </row>
    <row r="61" spans="1:51" s="115" customFormat="1" ht="151.5" customHeight="1" x14ac:dyDescent="0.25">
      <c r="A61" s="393"/>
      <c r="B61" s="429"/>
      <c r="C61" s="420"/>
      <c r="D61" s="419"/>
      <c r="E61" s="398"/>
      <c r="F61" s="398"/>
      <c r="G61" s="398"/>
      <c r="H61" s="403"/>
      <c r="I61" s="398"/>
      <c r="J61" s="411"/>
      <c r="K61" s="414"/>
      <c r="L61" s="406"/>
      <c r="M61" s="416"/>
      <c r="N61" s="182"/>
      <c r="O61" s="414"/>
      <c r="P61" s="406"/>
      <c r="Q61" s="409"/>
      <c r="R61" s="94">
        <v>3</v>
      </c>
      <c r="S61" s="79"/>
      <c r="T61" s="95" t="str">
        <f t="shared" si="53"/>
        <v/>
      </c>
      <c r="U61" s="96"/>
      <c r="V61" s="96"/>
      <c r="W61" s="97"/>
      <c r="X61" s="96"/>
      <c r="Y61" s="96"/>
      <c r="Z61" s="96"/>
      <c r="AA61" s="98" t="str">
        <f>IFERROR(IF(T61="Probabilidad",(AA60-(+AA60*W61)),IF(T61="Impacto",L61,"")),"")</f>
        <v/>
      </c>
      <c r="AB61" s="99" t="str">
        <f t="shared" si="54"/>
        <v/>
      </c>
      <c r="AC61" s="100" t="str">
        <f t="shared" si="55"/>
        <v/>
      </c>
      <c r="AD61" s="99" t="str">
        <f t="shared" si="56"/>
        <v/>
      </c>
      <c r="AE61" s="100" t="str">
        <f t="shared" ref="AE61:AE68" si="59">IFERROR(IF(T61="Impacto",(P61-(+P61*W61)),IF(T61="Probabilidad",P61,"")),"")</f>
        <v/>
      </c>
      <c r="AF61" s="101" t="str">
        <f t="shared" si="58"/>
        <v/>
      </c>
      <c r="AG61" s="102"/>
      <c r="AH61" s="79"/>
      <c r="AI61" s="92"/>
      <c r="AJ61" s="103"/>
      <c r="AK61" s="103"/>
      <c r="AL61" s="79"/>
      <c r="AM61" s="92"/>
    </row>
    <row r="62" spans="1:51" s="115" customFormat="1" ht="151.5" customHeight="1" x14ac:dyDescent="0.25">
      <c r="A62" s="393">
        <f>1+A59</f>
        <v>19</v>
      </c>
      <c r="B62" s="427" t="s">
        <v>210</v>
      </c>
      <c r="C62" s="418" t="s">
        <v>348</v>
      </c>
      <c r="D62" s="418" t="s">
        <v>349</v>
      </c>
      <c r="E62" s="397" t="s">
        <v>118</v>
      </c>
      <c r="F62" s="397" t="s">
        <v>421</v>
      </c>
      <c r="G62" s="397" t="s">
        <v>243</v>
      </c>
      <c r="H62" s="402" t="s">
        <v>211</v>
      </c>
      <c r="I62" s="397" t="s">
        <v>115</v>
      </c>
      <c r="J62" s="410">
        <v>355</v>
      </c>
      <c r="K62" s="412" t="str">
        <f>IF(J62&lt;=0,"",IF(J62&lt;=2,"Muy Baja",IF(J62&lt;=24,"Baja",IF(J62&lt;=500,"Media",IF(J62&lt;=5000,"Alta","Muy Alta")))))</f>
        <v>Media</v>
      </c>
      <c r="L62" s="404">
        <f>IF(K62="","",IF(K62="Muy Baja",0.2,IF(K62="Baja",0.4,IF(K62="Media",0.6,IF(K62="Alta",0.8,IF(K62="Muy Alta",1,))))))</f>
        <v>0.6</v>
      </c>
      <c r="M62" s="415" t="s">
        <v>257</v>
      </c>
      <c r="N62" s="181" t="str">
        <f>IF(NOT(ISERROR(MATCH(M62,'Tabla Impacto'!$B$221:$B$223,0))),'Tabla Impacto'!$F$223&amp;"Por favor no seleccionar los criterios de impacto(Afectación Económica o presupuestal y Pérdida Reputacional)",M62)</f>
        <v xml:space="preserve"> El riesgo afecta la imagen de la entidad con efecto publicitario sostenido a nivel de sector administrativo, nivel departamental o municipal</v>
      </c>
      <c r="O62" s="412" t="str">
        <f>IF(OR(N62='Tabla Impacto'!$C$11,N62='Tabla Impacto'!$D$11),"Leve",IF(OR(N62='Tabla Impacto'!$C$12,N62='Tabla Impacto'!$D$12),"Menor",IF(OR(N62='Tabla Impacto'!$C$13,N62='Tabla Impacto'!$D$13),"Moderado",IF(OR(N62='Tabla Impacto'!$C$14,N62='Tabla Impacto'!$D$14),"Mayor",IF(OR(N62='Tabla Impacto'!$C$15,N62='Tabla Impacto'!$D$15),"Catastrófico","")))))</f>
        <v>Mayor</v>
      </c>
      <c r="P62" s="404">
        <f>IF(O62="","",IF(O62="Leve",0.2,IF(O62="Menor",0.4,IF(O62="Moderado",0.6,IF(O62="Mayor",0.8,IF(O62="Catastrófico",1,))))))</f>
        <v>0.8</v>
      </c>
      <c r="Q62" s="407" t="str">
        <f>IF(OR(AND(K62="Muy Baja",O62="Leve"),AND(K62="Muy Baja",O62="Menor"),AND(K62="Baja",O62="Leve")),"Bajo",IF(OR(AND(K62="Muy baja",O62="Moderado"),AND(K62="Baja",O62="Menor"),AND(K62="Baja",O62="Moderado"),AND(K62="Media",O62="Leve"),AND(K62="Media",O62="Menor"),AND(K62="Media",O62="Moderado"),AND(K62="Alta",O62="Leve"),AND(K62="Alta",O62="Menor")),"Moderado",IF(OR(AND(K62="Muy Baja",O62="Mayor"),AND(K62="Baja",O62="Mayor"),AND(K62="Media",O62="Mayor"),AND(K62="Alta",O62="Moderado"),AND(K62="Alta",O62="Mayor"),AND(K62="Muy Alta",O62="Leve"),AND(K62="Muy Alta",O62="Menor"),AND(K62="Muy Alta",O62="Moderado"),AND(K62="Muy Alta",O62="Mayor")),"Alto",IF(OR(AND(K62="Muy Baja",O62="Catastrófico"),AND(K62="Baja",O62="Catastrófico"),AND(K62="Media",O62="Catastrófico"),AND(K62="Alta",O62="Catastrófico"),AND(K62="Muy Alta",O62="Catastrófico")),"Extremo",""))))</f>
        <v>Alto</v>
      </c>
      <c r="R62" s="94">
        <v>1</v>
      </c>
      <c r="S62" s="79" t="s">
        <v>480</v>
      </c>
      <c r="T62" s="95" t="str">
        <f t="shared" ref="T62:T63" si="60">IF(OR(U62="Preventivo",U62="Detectivo"),"Probabilidad",IF(U62="Correctivo","Impacto",""))</f>
        <v>Probabilidad</v>
      </c>
      <c r="U62" s="96" t="s">
        <v>14</v>
      </c>
      <c r="V62" s="96" t="s">
        <v>9</v>
      </c>
      <c r="W62" s="97" t="str">
        <f>IF(AND(U62="Preventivo",V62="Automático"),"50%",IF(AND(U62="Preventivo",V62="Manual"),"40%",IF(AND(U62="Detectivo",V62="Automático"),"40%",IF(AND(U62="Detectivo",V62="Manual"),"30%",IF(AND(U62="Correctivo",V62="Automático"),"35%",IF(AND(U62="Correctivo",V62="Manual"),"25%",""))))))</f>
        <v>40%</v>
      </c>
      <c r="X62" s="96" t="s">
        <v>19</v>
      </c>
      <c r="Y62" s="96" t="s">
        <v>22</v>
      </c>
      <c r="Z62" s="96" t="s">
        <v>110</v>
      </c>
      <c r="AA62" s="98">
        <f>IFERROR(IF(T62="Probabilidad",(L62-(+L62*W62)),IF(T62="Impacto",L62,"")),"")</f>
        <v>0.36</v>
      </c>
      <c r="AB62" s="99" t="str">
        <f t="shared" ref="AB62:AB63" si="61">IFERROR(IF(AA62="","",IF(AA62&lt;=0.2,"Muy Baja",IF(AA62&lt;=0.4,"Baja",IF(AA62&lt;=0.6,"Media",IF(AA62&lt;=0.8,"Alta","Muy Alta"))))),"")</f>
        <v>Baja</v>
      </c>
      <c r="AC62" s="100">
        <f t="shared" ref="AC62:AC63" si="62">+AA62</f>
        <v>0.36</v>
      </c>
      <c r="AD62" s="99" t="str">
        <f t="shared" ref="AD62:AD63" si="63">IFERROR(IF(AE62="","",IF(AE62&lt;=0.2,"Leve",IF(AE62&lt;=0.4,"Menor",IF(AE62&lt;=0.6,"Moderado",IF(AE62&lt;=0.8,"Mayor","Catastrófico"))))),"")</f>
        <v>Mayor</v>
      </c>
      <c r="AE62" s="100">
        <f t="shared" si="59"/>
        <v>0.8</v>
      </c>
      <c r="AF62" s="101" t="str">
        <f t="shared" ref="AF62:AF63" si="64">IFERROR(IF(OR(AND(AB62="Muy Baja",AD62="Leve"),AND(AB62="Muy Baja",AD62="Menor"),AND(AB62="Baja",AD62="Leve")),"Bajo",IF(OR(AND(AB62="Muy baja",AD62="Moderado"),AND(AB62="Baja",AD62="Menor"),AND(AB62="Baja",AD62="Moderado"),AND(AB62="Media",AD62="Leve"),AND(AB62="Media",AD62="Menor"),AND(AB62="Media",AD62="Moderado"),AND(AB62="Alta",AD62="Leve"),AND(AB62="Alta",AD62="Menor")),"Moderado",IF(OR(AND(AB62="Muy Baja",AD62="Mayor"),AND(AB62="Baja",AD62="Mayor"),AND(AB62="Media",AD62="Mayor"),AND(AB62="Alta",AD62="Moderado"),AND(AB62="Alta",AD62="Mayor"),AND(AB62="Muy Alta",AD62="Leve"),AND(AB62="Muy Alta",AD62="Menor"),AND(AB62="Muy Alta",AD62="Moderado"),AND(AB62="Muy Alta",AD62="Mayor")),"Alto",IF(OR(AND(AB62="Muy Baja",AD62="Catastrófico"),AND(AB62="Baja",AD62="Catastrófico"),AND(AB62="Media",AD62="Catastrófico"),AND(AB62="Alta",AD62="Catastrófico"),AND(AB62="Muy Alta",AD62="Catastrófico")),"Extremo","")))),"")</f>
        <v>Alto</v>
      </c>
      <c r="AG62" s="102" t="s">
        <v>122</v>
      </c>
      <c r="AH62" s="79" t="s">
        <v>353</v>
      </c>
      <c r="AI62" s="104" t="s">
        <v>297</v>
      </c>
      <c r="AJ62" s="103" t="s">
        <v>205</v>
      </c>
      <c r="AK62" s="103" t="s">
        <v>206</v>
      </c>
      <c r="AL62" s="79" t="s">
        <v>354</v>
      </c>
      <c r="AM62" s="92"/>
      <c r="AN62" s="85" t="s">
        <v>651</v>
      </c>
      <c r="AO62" s="249" t="s">
        <v>652</v>
      </c>
      <c r="AP62" s="250">
        <v>1</v>
      </c>
      <c r="AQ62" s="249" t="s">
        <v>653</v>
      </c>
      <c r="AR62" s="249" t="s">
        <v>654</v>
      </c>
      <c r="AS62" s="250">
        <v>1</v>
      </c>
      <c r="AT62" s="251"/>
      <c r="AU62" s="251" t="s">
        <v>587</v>
      </c>
      <c r="AV62" s="117" t="s">
        <v>590</v>
      </c>
      <c r="AW62" s="117" t="s">
        <v>590</v>
      </c>
      <c r="AX62" s="117" t="s">
        <v>590</v>
      </c>
      <c r="AY62" s="117" t="s">
        <v>588</v>
      </c>
    </row>
    <row r="63" spans="1:51" s="115" customFormat="1" ht="151.5" customHeight="1" x14ac:dyDescent="0.25">
      <c r="A63" s="393"/>
      <c r="B63" s="428"/>
      <c r="C63" s="420"/>
      <c r="D63" s="419"/>
      <c r="E63" s="398"/>
      <c r="F63" s="398"/>
      <c r="G63" s="398"/>
      <c r="H63" s="403"/>
      <c r="I63" s="398"/>
      <c r="J63" s="411"/>
      <c r="K63" s="413"/>
      <c r="L63" s="405"/>
      <c r="M63" s="416"/>
      <c r="N63" s="182"/>
      <c r="O63" s="413"/>
      <c r="P63" s="405"/>
      <c r="Q63" s="408"/>
      <c r="R63" s="94">
        <v>2</v>
      </c>
      <c r="S63" s="79" t="s">
        <v>481</v>
      </c>
      <c r="T63" s="95" t="str">
        <f t="shared" si="60"/>
        <v>Probabilidad</v>
      </c>
      <c r="U63" s="96" t="s">
        <v>14</v>
      </c>
      <c r="V63" s="96" t="s">
        <v>9</v>
      </c>
      <c r="W63" s="97" t="str">
        <f>IF(AND(U63="Preventivo",V63="Automático"),"50%",IF(AND(U63="Preventivo",V63="Manual"),"40%",IF(AND(U63="Detectivo",V63="Automático"),"40%",IF(AND(U63="Detectivo",V63="Manual"),"30%",IF(AND(U63="Correctivo",V63="Automático"),"35%",IF(AND(U63="Correctivo",V63="Manual"),"25%",""))))))</f>
        <v>40%</v>
      </c>
      <c r="X63" s="96" t="s">
        <v>19</v>
      </c>
      <c r="Y63" s="96" t="s">
        <v>482</v>
      </c>
      <c r="Z63" s="96" t="s">
        <v>110</v>
      </c>
      <c r="AA63" s="98">
        <f>IFERROR(IF(T63="Probabilidad",(AA62-(+AA62*W63)),IF(T63="Impacto",L63,"")),"")</f>
        <v>0.216</v>
      </c>
      <c r="AB63" s="99" t="str">
        <f t="shared" si="61"/>
        <v>Baja</v>
      </c>
      <c r="AC63" s="100">
        <f t="shared" si="62"/>
        <v>0.216</v>
      </c>
      <c r="AD63" s="99" t="str">
        <f t="shared" si="63"/>
        <v>Leve</v>
      </c>
      <c r="AE63" s="100">
        <f t="shared" si="59"/>
        <v>0</v>
      </c>
      <c r="AF63" s="101" t="str">
        <f t="shared" si="64"/>
        <v>Bajo</v>
      </c>
      <c r="AG63" s="102" t="s">
        <v>122</v>
      </c>
      <c r="AH63" s="79"/>
      <c r="AI63" s="104"/>
      <c r="AJ63" s="103"/>
      <c r="AK63" s="103"/>
      <c r="AL63" s="79"/>
      <c r="AM63" s="92"/>
    </row>
    <row r="64" spans="1:51" s="115" customFormat="1" ht="151.5" customHeight="1" x14ac:dyDescent="0.25">
      <c r="A64" s="393"/>
      <c r="B64" s="429"/>
      <c r="C64" s="420"/>
      <c r="D64" s="419"/>
      <c r="E64" s="398"/>
      <c r="F64" s="398"/>
      <c r="G64" s="398"/>
      <c r="H64" s="403"/>
      <c r="I64" s="398"/>
      <c r="J64" s="411"/>
      <c r="K64" s="414"/>
      <c r="L64" s="406"/>
      <c r="M64" s="436"/>
      <c r="N64" s="182"/>
      <c r="O64" s="414"/>
      <c r="P64" s="406"/>
      <c r="Q64" s="409"/>
      <c r="R64" s="94">
        <v>3</v>
      </c>
      <c r="S64" s="79"/>
      <c r="T64" s="95" t="str">
        <f t="shared" si="53"/>
        <v/>
      </c>
      <c r="U64" s="96"/>
      <c r="V64" s="96"/>
      <c r="W64" s="97"/>
      <c r="X64" s="96"/>
      <c r="Y64" s="96"/>
      <c r="Z64" s="96"/>
      <c r="AA64" s="98" t="str">
        <f>IFERROR(IF(T64="Probabilidad",(AA63-(+AA63*W64)),IF(T64="Impacto",L64,"")),"")</f>
        <v/>
      </c>
      <c r="AB64" s="99" t="str">
        <f t="shared" si="54"/>
        <v/>
      </c>
      <c r="AC64" s="100" t="str">
        <f t="shared" si="55"/>
        <v/>
      </c>
      <c r="AD64" s="99" t="str">
        <f t="shared" si="56"/>
        <v/>
      </c>
      <c r="AE64" s="100" t="str">
        <f t="shared" si="59"/>
        <v/>
      </c>
      <c r="AF64" s="101" t="str">
        <f t="shared" si="58"/>
        <v/>
      </c>
      <c r="AG64" s="102"/>
      <c r="AH64" s="79"/>
      <c r="AI64" s="92"/>
      <c r="AJ64" s="103"/>
      <c r="AK64" s="103"/>
      <c r="AL64" s="79"/>
      <c r="AM64" s="92"/>
    </row>
    <row r="65" spans="1:52" s="115" customFormat="1" ht="151.5" customHeight="1" x14ac:dyDescent="0.25">
      <c r="A65" s="393">
        <f>1+A62</f>
        <v>20</v>
      </c>
      <c r="B65" s="427" t="s">
        <v>215</v>
      </c>
      <c r="C65" s="418" t="s">
        <v>355</v>
      </c>
      <c r="D65" s="418" t="s">
        <v>356</v>
      </c>
      <c r="E65" s="397" t="s">
        <v>120</v>
      </c>
      <c r="F65" s="417" t="s">
        <v>244</v>
      </c>
      <c r="G65" s="417" t="s">
        <v>261</v>
      </c>
      <c r="H65" s="402" t="s">
        <v>416</v>
      </c>
      <c r="I65" s="397" t="s">
        <v>115</v>
      </c>
      <c r="J65" s="410">
        <v>3000</v>
      </c>
      <c r="K65" s="412" t="str">
        <f>IF(J65&lt;=0,"",IF(J65&lt;=2,"Muy Baja",IF(J65&lt;=24,"Baja",IF(J65&lt;=500,"Media",IF(J65&lt;=5000,"Alta","Muy Alta")))))</f>
        <v>Alta</v>
      </c>
      <c r="L65" s="404">
        <f>IF(K65="","",IF(K65="Muy Baja",0.2,IF(K65="Baja",0.4,IF(K65="Media",0.6,IF(K65="Alta",0.8,IF(K65="Muy Alta",1,))))))</f>
        <v>0.8</v>
      </c>
      <c r="M65" s="415" t="s">
        <v>249</v>
      </c>
      <c r="N65" s="181" t="str">
        <f>IF(NOT(ISERROR(MATCH(M65,'Tabla Impacto'!$B$221:$B$223,0))),'Tabla Impacto'!$F$223&amp;"Por favor no seleccionar los criterios de impacto(Afectación Económica o presupuestal y Pérdida Reputacional)",M65)</f>
        <v xml:space="preserve"> Entre 50 y 100 SMLMV </v>
      </c>
      <c r="O65" s="412" t="str">
        <f>IF(OR(N65='Tabla Impacto'!$C$11,N65='Tabla Impacto'!$D$11),"Leve",IF(OR(N65='Tabla Impacto'!$C$12,N65='Tabla Impacto'!$D$12),"Menor",IF(OR(N65='Tabla Impacto'!$C$13,N65='Tabla Impacto'!$D$13),"Moderado",IF(OR(N65='Tabla Impacto'!$C$14,N65='Tabla Impacto'!$D$14),"Mayor",IF(OR(N65='Tabla Impacto'!$C$15,N65='Tabla Impacto'!$D$15),"Catastrófico","")))))</f>
        <v>Moderado</v>
      </c>
      <c r="P65" s="404">
        <f>IF(O65="","",IF(O65="Leve",0.2,IF(O65="Menor",0.4,IF(O65="Moderado",0.6,IF(O65="Mayor",0.8,IF(O65="Catastrófico",1,))))))</f>
        <v>0.6</v>
      </c>
      <c r="Q65" s="407" t="str">
        <f>IF(OR(AND(K65="Muy Baja",O65="Leve"),AND(K65="Muy Baja",O65="Menor"),AND(K65="Baja",O65="Leve")),"Bajo",IF(OR(AND(K65="Muy baja",O65="Moderado"),AND(K65="Baja",O65="Menor"),AND(K65="Baja",O65="Moderado"),AND(K65="Media",O65="Leve"),AND(K65="Media",O65="Menor"),AND(K65="Media",O65="Moderado"),AND(K65="Alta",O65="Leve"),AND(K65="Alta",O65="Menor")),"Moderado",IF(OR(AND(K65="Muy Baja",O65="Mayor"),AND(K65="Baja",O65="Mayor"),AND(K65="Media",O65="Mayor"),AND(K65="Alta",O65="Moderado"),AND(K65="Alta",O65="Mayor"),AND(K65="Muy Alta",O65="Leve"),AND(K65="Muy Alta",O65="Menor"),AND(K65="Muy Alta",O65="Moderado"),AND(K65="Muy Alta",O65="Mayor")),"Alto",IF(OR(AND(K65="Muy Baja",O65="Catastrófico"),AND(K65="Baja",O65="Catastrófico"),AND(K65="Media",O65="Catastrófico"),AND(K65="Alta",O65="Catastrófico"),AND(K65="Muy Alta",O65="Catastrófico")),"Extremo",""))))</f>
        <v>Alto</v>
      </c>
      <c r="R65" s="94">
        <v>1</v>
      </c>
      <c r="S65" s="79" t="s">
        <v>357</v>
      </c>
      <c r="T65" s="95" t="str">
        <f t="shared" si="53"/>
        <v>Probabilidad</v>
      </c>
      <c r="U65" s="96" t="s">
        <v>14</v>
      </c>
      <c r="V65" s="96" t="s">
        <v>9</v>
      </c>
      <c r="W65" s="97" t="str">
        <f>IF(AND(U65="Preventivo",V65="Automático"),"50%",IF(AND(U65="Preventivo",V65="Manual"),"40%",IF(AND(U65="Detectivo",V65="Automático"),"40%",IF(AND(U65="Detectivo",V65="Manual"),"30%",IF(AND(U65="Correctivo",V65="Automático"),"35%",IF(AND(U65="Correctivo",V65="Manual"),"25%",""))))))</f>
        <v>40%</v>
      </c>
      <c r="X65" s="96" t="s">
        <v>19</v>
      </c>
      <c r="Y65" s="96" t="s">
        <v>22</v>
      </c>
      <c r="Z65" s="96" t="s">
        <v>110</v>
      </c>
      <c r="AA65" s="98">
        <f>IFERROR(IF(T65="Probabilidad",(L65-(+L65*W65)),IF(T65="Impacto",L65,"")),"")</f>
        <v>0.48</v>
      </c>
      <c r="AB65" s="99" t="str">
        <f t="shared" si="54"/>
        <v>Media</v>
      </c>
      <c r="AC65" s="100">
        <f t="shared" si="55"/>
        <v>0.48</v>
      </c>
      <c r="AD65" s="99" t="str">
        <f t="shared" si="56"/>
        <v>Moderado</v>
      </c>
      <c r="AE65" s="100">
        <f t="shared" si="59"/>
        <v>0.6</v>
      </c>
      <c r="AF65" s="101" t="str">
        <f t="shared" si="58"/>
        <v>Moderado</v>
      </c>
      <c r="AG65" s="102" t="s">
        <v>122</v>
      </c>
      <c r="AH65" s="114" t="s">
        <v>260</v>
      </c>
      <c r="AI65" s="104" t="s">
        <v>297</v>
      </c>
      <c r="AJ65" s="93" t="s">
        <v>205</v>
      </c>
      <c r="AK65" s="93" t="s">
        <v>206</v>
      </c>
      <c r="AL65" s="79" t="s">
        <v>225</v>
      </c>
      <c r="AM65" s="92"/>
      <c r="AN65" s="213" t="s">
        <v>655</v>
      </c>
      <c r="AO65" s="213" t="s">
        <v>656</v>
      </c>
      <c r="AP65" s="214">
        <v>1</v>
      </c>
      <c r="AQ65" s="213" t="s">
        <v>657</v>
      </c>
      <c r="AR65" s="213" t="s">
        <v>658</v>
      </c>
      <c r="AS65" s="214">
        <v>1</v>
      </c>
      <c r="AT65" s="103"/>
      <c r="AU65" s="103" t="s">
        <v>587</v>
      </c>
      <c r="AV65" s="117" t="s">
        <v>590</v>
      </c>
      <c r="AW65" s="117" t="s">
        <v>590</v>
      </c>
      <c r="AX65" s="117" t="s">
        <v>590</v>
      </c>
      <c r="AY65" s="117" t="s">
        <v>588</v>
      </c>
    </row>
    <row r="66" spans="1:52" s="115" customFormat="1" ht="151.5" customHeight="1" x14ac:dyDescent="0.25">
      <c r="A66" s="393"/>
      <c r="B66" s="428"/>
      <c r="C66" s="419"/>
      <c r="D66" s="419"/>
      <c r="E66" s="398"/>
      <c r="F66" s="398"/>
      <c r="G66" s="398"/>
      <c r="H66" s="403"/>
      <c r="I66" s="398"/>
      <c r="J66" s="411"/>
      <c r="K66" s="413"/>
      <c r="L66" s="405"/>
      <c r="M66" s="416"/>
      <c r="N66" s="182"/>
      <c r="O66" s="413"/>
      <c r="P66" s="405"/>
      <c r="Q66" s="408"/>
      <c r="R66" s="94">
        <v>2</v>
      </c>
      <c r="S66" s="79" t="s">
        <v>430</v>
      </c>
      <c r="T66" s="95" t="str">
        <f t="shared" si="53"/>
        <v>Probabilidad</v>
      </c>
      <c r="U66" s="96" t="s">
        <v>14</v>
      </c>
      <c r="V66" s="96" t="s">
        <v>9</v>
      </c>
      <c r="W66" s="97" t="str">
        <f t="shared" ref="W66:W67" si="65">IF(AND(U66="Preventivo",V66="Automático"),"50%",IF(AND(U66="Preventivo",V66="Manual"),"40%",IF(AND(U66="Detectivo",V66="Automático"),"40%",IF(AND(U66="Detectivo",V66="Manual"),"30%",IF(AND(U66="Correctivo",V66="Automático"),"35%",IF(AND(U66="Correctivo",V66="Manual"),"25%",""))))))</f>
        <v>40%</v>
      </c>
      <c r="X66" s="96" t="s">
        <v>19</v>
      </c>
      <c r="Y66" s="96" t="s">
        <v>22</v>
      </c>
      <c r="Z66" s="96" t="s">
        <v>110</v>
      </c>
      <c r="AA66" s="98">
        <f>IFERROR(IF(T66="Probabilidad",(AA65-(+AA65*W66)),IF(T66="Impacto",L66,"")),"")</f>
        <v>0.28799999999999998</v>
      </c>
      <c r="AB66" s="99" t="str">
        <f t="shared" si="54"/>
        <v>Baja</v>
      </c>
      <c r="AC66" s="100">
        <f t="shared" si="55"/>
        <v>0.28799999999999998</v>
      </c>
      <c r="AD66" s="99" t="str">
        <f t="shared" si="56"/>
        <v>Mayor</v>
      </c>
      <c r="AE66" s="100">
        <v>0.8</v>
      </c>
      <c r="AF66" s="101" t="str">
        <f t="shared" si="58"/>
        <v>Alto</v>
      </c>
      <c r="AG66" s="102" t="s">
        <v>122</v>
      </c>
      <c r="AH66" s="91"/>
      <c r="AI66" s="86"/>
      <c r="AJ66" s="93"/>
      <c r="AK66" s="93"/>
      <c r="AL66" s="91"/>
      <c r="AM66" s="92"/>
    </row>
    <row r="67" spans="1:52" s="115" customFormat="1" ht="151.5" customHeight="1" x14ac:dyDescent="0.25">
      <c r="A67" s="393"/>
      <c r="B67" s="429"/>
      <c r="C67" s="419"/>
      <c r="D67" s="419"/>
      <c r="E67" s="398"/>
      <c r="F67" s="398"/>
      <c r="G67" s="398"/>
      <c r="H67" s="403"/>
      <c r="I67" s="398"/>
      <c r="J67" s="411"/>
      <c r="K67" s="414"/>
      <c r="L67" s="406"/>
      <c r="M67" s="416"/>
      <c r="N67" s="182"/>
      <c r="O67" s="414"/>
      <c r="P67" s="406"/>
      <c r="Q67" s="409"/>
      <c r="R67" s="94">
        <v>3</v>
      </c>
      <c r="S67" s="79" t="s">
        <v>521</v>
      </c>
      <c r="T67" s="95" t="str">
        <f t="shared" si="53"/>
        <v>Probabilidad</v>
      </c>
      <c r="U67" s="96" t="s">
        <v>14</v>
      </c>
      <c r="V67" s="96" t="s">
        <v>9</v>
      </c>
      <c r="W67" s="97" t="str">
        <f t="shared" si="65"/>
        <v>40%</v>
      </c>
      <c r="X67" s="96" t="s">
        <v>19</v>
      </c>
      <c r="Y67" s="96" t="s">
        <v>22</v>
      </c>
      <c r="Z67" s="96" t="s">
        <v>110</v>
      </c>
      <c r="AA67" s="98">
        <f>IFERROR(IF(T67="Probabilidad",(AA66-(+AA66*W67)),IF(T67="Impacto",L67,"")),"")</f>
        <v>0.17279999999999998</v>
      </c>
      <c r="AB67" s="99" t="str">
        <f t="shared" si="54"/>
        <v>Muy Baja</v>
      </c>
      <c r="AC67" s="100">
        <f t="shared" si="55"/>
        <v>0.17279999999999998</v>
      </c>
      <c r="AD67" s="99" t="str">
        <f t="shared" si="56"/>
        <v>Leve</v>
      </c>
      <c r="AE67" s="100">
        <f>IFERROR(IF(T67="Impacto",(P67-(+P67*W67)),IF(T67="Probabilidad",P67,"")),"")</f>
        <v>0</v>
      </c>
      <c r="AF67" s="101" t="str">
        <f t="shared" si="58"/>
        <v>Bajo</v>
      </c>
      <c r="AG67" s="102" t="s">
        <v>122</v>
      </c>
      <c r="AH67" s="79"/>
      <c r="AI67" s="92"/>
      <c r="AJ67" s="103"/>
      <c r="AK67" s="103"/>
      <c r="AL67" s="79"/>
      <c r="AM67" s="92"/>
    </row>
    <row r="68" spans="1:52" s="115" customFormat="1" ht="151.5" customHeight="1" x14ac:dyDescent="0.25">
      <c r="A68" s="393">
        <f>1+A65</f>
        <v>21</v>
      </c>
      <c r="B68" s="427" t="s">
        <v>215</v>
      </c>
      <c r="C68" s="418" t="s">
        <v>355</v>
      </c>
      <c r="D68" s="418" t="s">
        <v>356</v>
      </c>
      <c r="E68" s="397" t="s">
        <v>120</v>
      </c>
      <c r="F68" s="421" t="s">
        <v>509</v>
      </c>
      <c r="G68" s="421" t="s">
        <v>510</v>
      </c>
      <c r="H68" s="402" t="s">
        <v>358</v>
      </c>
      <c r="I68" s="397" t="s">
        <v>218</v>
      </c>
      <c r="J68" s="410">
        <v>35</v>
      </c>
      <c r="K68" s="412" t="str">
        <f>IF(J68&lt;=0,"",IF(J68&lt;=2,"Muy Baja",IF(J68&lt;=24,"Baja",IF(J68&lt;=500,"Media",IF(J68&lt;=5000,"Alta","Muy Alta")))))</f>
        <v>Media</v>
      </c>
      <c r="L68" s="404">
        <f>IF(K68="","",IF(K68="Muy Baja",0.2,IF(K68="Baja",0.4,IF(K68="Media",0.6,IF(K68="Alta",0.8,IF(K68="Muy Alta",1,))))))</f>
        <v>0.6</v>
      </c>
      <c r="M68" s="415" t="s">
        <v>255</v>
      </c>
      <c r="N68" s="181" t="str">
        <f>IF(NOT(ISERROR(MATCH(M68,'Tabla Impacto'!$B$221:$B$223,0))),'Tabla Impacto'!$F$223&amp;"Por favor no seleccionar los criterios de impacto(Afectación Económica o presupuestal y Pérdida Reputacional)",M68)</f>
        <v xml:space="preserve"> El riesgo afecta la imagen de la entidad internamente, de conocimiento general, nivel interno, de junta directiva y accionistas y/o de proveedores</v>
      </c>
      <c r="O68" s="412" t="str">
        <f>IF(OR(N68='Tabla Impacto'!$C$11,N68='Tabla Impacto'!$D$11),"Leve",IF(OR(N68='Tabla Impacto'!$C$12,N68='Tabla Impacto'!$D$12),"Menor",IF(OR(N68='Tabla Impacto'!$C$13,N68='Tabla Impacto'!$D$13),"Moderado",IF(OR(N68='Tabla Impacto'!$C$14,N68='Tabla Impacto'!$D$14),"Mayor",IF(OR(N68='Tabla Impacto'!$C$15,N68='Tabla Impacto'!$D$15),"Catastrófico","")))))</f>
        <v>Menor</v>
      </c>
      <c r="P68" s="404">
        <f>IF(O68="","",IF(O68="Leve",0.2,IF(O68="Menor",0.4,IF(O68="Moderado",0.6,IF(O68="Mayor",0.8,IF(O68="Catastrófico",1,))))))</f>
        <v>0.4</v>
      </c>
      <c r="Q68" s="407" t="str">
        <f>IF(OR(AND(K68="Muy Baja",O68="Leve"),AND(K68="Muy Baja",O68="Menor"),AND(K68="Baja",O68="Leve")),"Bajo",IF(OR(AND(K68="Muy baja",O68="Moderado"),AND(K68="Baja",O68="Menor"),AND(K68="Baja",O68="Moderado"),AND(K68="Media",O68="Leve"),AND(K68="Media",O68="Menor"),AND(K68="Media",O68="Moderado"),AND(K68="Alta",O68="Leve"),AND(K68="Alta",O68="Menor")),"Moderado",IF(OR(AND(K68="Muy Baja",O68="Mayor"),AND(K68="Baja",O68="Mayor"),AND(K68="Media",O68="Mayor"),AND(K68="Alta",O68="Moderado"),AND(K68="Alta",O68="Mayor"),AND(K68="Muy Alta",O68="Leve"),AND(K68="Muy Alta",O68="Menor"),AND(K68="Muy Alta",O68="Moderado"),AND(K68="Muy Alta",O68="Mayor")),"Alto",IF(OR(AND(K68="Muy Baja",O68="Catastrófico"),AND(K68="Baja",O68="Catastrófico"),AND(K68="Media",O68="Catastrófico"),AND(K68="Alta",O68="Catastrófico"),AND(K68="Muy Alta",O68="Catastrófico")),"Extremo",""))))</f>
        <v>Moderado</v>
      </c>
      <c r="R68" s="94">
        <v>1</v>
      </c>
      <c r="S68" s="79" t="s">
        <v>522</v>
      </c>
      <c r="T68" s="95" t="str">
        <f t="shared" si="53"/>
        <v>Probabilidad</v>
      </c>
      <c r="U68" s="96" t="s">
        <v>14</v>
      </c>
      <c r="V68" s="96" t="s">
        <v>9</v>
      </c>
      <c r="W68" s="97" t="str">
        <f>IF(AND(U68="Preventivo",V68="Automático"),"50%",IF(AND(U68="Preventivo",V68="Manual"),"40%",IF(AND(U68="Detectivo",V68="Automático"),"40%",IF(AND(U68="Detectivo",V68="Manual"),"30%",IF(AND(U68="Correctivo",V68="Automático"),"35%",IF(AND(U68="Correctivo",V68="Manual"),"25%",""))))))</f>
        <v>40%</v>
      </c>
      <c r="X68" s="96" t="s">
        <v>19</v>
      </c>
      <c r="Y68" s="96" t="s">
        <v>22</v>
      </c>
      <c r="Z68" s="96" t="s">
        <v>110</v>
      </c>
      <c r="AA68" s="98">
        <f>IFERROR(IF(T68="Probabilidad",(L68-(+L68*W68)),IF(T68="Impacto",L68,"")),"")</f>
        <v>0.36</v>
      </c>
      <c r="AB68" s="99" t="str">
        <f t="shared" si="54"/>
        <v>Baja</v>
      </c>
      <c r="AC68" s="100">
        <f t="shared" si="55"/>
        <v>0.36</v>
      </c>
      <c r="AD68" s="99" t="str">
        <f t="shared" si="56"/>
        <v>Menor</v>
      </c>
      <c r="AE68" s="100">
        <f t="shared" si="59"/>
        <v>0.4</v>
      </c>
      <c r="AF68" s="101" t="str">
        <f t="shared" si="58"/>
        <v>Moderado</v>
      </c>
      <c r="AG68" s="102" t="s">
        <v>122</v>
      </c>
      <c r="AH68" s="79" t="s">
        <v>417</v>
      </c>
      <c r="AI68" s="104" t="s">
        <v>297</v>
      </c>
      <c r="AJ68" s="103" t="s">
        <v>205</v>
      </c>
      <c r="AK68" s="103" t="s">
        <v>206</v>
      </c>
      <c r="AL68" s="111" t="s">
        <v>422</v>
      </c>
      <c r="AM68" s="92"/>
      <c r="AN68" s="213" t="s">
        <v>661</v>
      </c>
      <c r="AO68" s="213" t="s">
        <v>659</v>
      </c>
      <c r="AP68" s="214">
        <v>1</v>
      </c>
      <c r="AQ68" s="213" t="s">
        <v>660</v>
      </c>
      <c r="AR68" s="213" t="s">
        <v>662</v>
      </c>
      <c r="AS68" s="214">
        <v>1</v>
      </c>
      <c r="AT68" s="103"/>
      <c r="AU68" s="103" t="s">
        <v>587</v>
      </c>
      <c r="AV68" s="117" t="s">
        <v>590</v>
      </c>
      <c r="AW68" s="117" t="s">
        <v>590</v>
      </c>
      <c r="AX68" s="117" t="s">
        <v>590</v>
      </c>
      <c r="AY68" s="117" t="s">
        <v>588</v>
      </c>
    </row>
    <row r="69" spans="1:52" s="115" customFormat="1" ht="151.5" customHeight="1" x14ac:dyDescent="0.25">
      <c r="A69" s="393"/>
      <c r="B69" s="428"/>
      <c r="C69" s="419"/>
      <c r="D69" s="419"/>
      <c r="E69" s="398"/>
      <c r="F69" s="422"/>
      <c r="G69" s="422"/>
      <c r="H69" s="403"/>
      <c r="I69" s="398"/>
      <c r="J69" s="411"/>
      <c r="K69" s="413"/>
      <c r="L69" s="405"/>
      <c r="M69" s="416"/>
      <c r="N69" s="182"/>
      <c r="O69" s="413"/>
      <c r="P69" s="405"/>
      <c r="Q69" s="408"/>
      <c r="R69" s="94">
        <v>2</v>
      </c>
      <c r="S69" s="79"/>
      <c r="T69" s="95"/>
      <c r="U69" s="96"/>
      <c r="V69" s="96"/>
      <c r="W69" s="97"/>
      <c r="X69" s="96"/>
      <c r="Y69" s="96"/>
      <c r="Z69" s="96"/>
      <c r="AA69" s="98"/>
      <c r="AB69" s="99"/>
      <c r="AC69" s="100"/>
      <c r="AD69" s="99"/>
      <c r="AE69" s="100"/>
      <c r="AF69" s="101"/>
      <c r="AG69" s="102"/>
      <c r="AH69" s="79"/>
      <c r="AI69" s="92"/>
      <c r="AJ69" s="103"/>
      <c r="AK69" s="103"/>
      <c r="AL69" s="111"/>
      <c r="AM69" s="92"/>
    </row>
    <row r="70" spans="1:52" s="115" customFormat="1" ht="151.5" customHeight="1" x14ac:dyDescent="0.25">
      <c r="A70" s="393"/>
      <c r="B70" s="429"/>
      <c r="C70" s="419"/>
      <c r="D70" s="419"/>
      <c r="E70" s="398"/>
      <c r="F70" s="423"/>
      <c r="G70" s="423"/>
      <c r="H70" s="432"/>
      <c r="I70" s="398"/>
      <c r="J70" s="411"/>
      <c r="K70" s="414"/>
      <c r="L70" s="406"/>
      <c r="M70" s="416"/>
      <c r="N70" s="182"/>
      <c r="O70" s="414"/>
      <c r="P70" s="406"/>
      <c r="Q70" s="409"/>
      <c r="R70" s="94">
        <v>3</v>
      </c>
      <c r="S70" s="79"/>
      <c r="T70" s="95" t="str">
        <f>IF(OR(U70="Preventivo",U70="Detectivo"),"Probabilidad",IF(U70="Correctivo","Impacto",""))</f>
        <v/>
      </c>
      <c r="U70" s="96"/>
      <c r="V70" s="96"/>
      <c r="W70" s="97"/>
      <c r="X70" s="96"/>
      <c r="Y70" s="96"/>
      <c r="Z70" s="96"/>
      <c r="AA70" s="98"/>
      <c r="AB70" s="99"/>
      <c r="AC70" s="100"/>
      <c r="AD70" s="99"/>
      <c r="AE70" s="100"/>
      <c r="AF70" s="101"/>
      <c r="AG70" s="102"/>
      <c r="AH70" s="79"/>
      <c r="AI70" s="92"/>
      <c r="AJ70" s="103"/>
      <c r="AK70" s="103"/>
      <c r="AL70" s="79"/>
      <c r="AM70" s="92"/>
    </row>
    <row r="71" spans="1:52" s="115" customFormat="1" ht="151.5" customHeight="1" x14ac:dyDescent="0.25">
      <c r="A71" s="393">
        <f>1+A68</f>
        <v>22</v>
      </c>
      <c r="B71" s="427" t="s">
        <v>215</v>
      </c>
      <c r="C71" s="418" t="s">
        <v>355</v>
      </c>
      <c r="D71" s="418" t="s">
        <v>356</v>
      </c>
      <c r="E71" s="397" t="s">
        <v>120</v>
      </c>
      <c r="F71" s="421" t="s">
        <v>511</v>
      </c>
      <c r="G71" s="421" t="s">
        <v>431</v>
      </c>
      <c r="H71" s="402" t="s">
        <v>512</v>
      </c>
      <c r="I71" s="397" t="s">
        <v>218</v>
      </c>
      <c r="J71" s="410">
        <v>35</v>
      </c>
      <c r="K71" s="412" t="str">
        <f>IF(J71&lt;=0,"",IF(J71&lt;=2,"Muy Baja",IF(J71&lt;=24,"Baja",IF(J71&lt;=500,"Media",IF(J71&lt;=5000,"Alta","Muy Alta")))))</f>
        <v>Media</v>
      </c>
      <c r="L71" s="404">
        <f>IF(K71="","",IF(K71="Muy Baja",0.2,IF(K71="Baja",0.4,IF(K71="Media",0.6,IF(K71="Alta",0.8,IF(K71="Muy Alta",1,))))))</f>
        <v>0.6</v>
      </c>
      <c r="M71" s="415" t="s">
        <v>255</v>
      </c>
      <c r="N71" s="181" t="str">
        <f>IF(NOT(ISERROR(MATCH(M71,'Tabla Impacto'!$B$221:$B$223,0))),'Tabla Impacto'!$F$223&amp;"Por favor no seleccionar los criterios de impacto(Afectación Económica o presupuestal y Pérdida Reputacional)",M71)</f>
        <v xml:space="preserve"> El riesgo afecta la imagen de la entidad internamente, de conocimiento general, nivel interno, de junta directiva y accionistas y/o de proveedores</v>
      </c>
      <c r="O71" s="412" t="str">
        <f>IF(OR(N71='Tabla Impacto'!$C$11,N71='Tabla Impacto'!$D$11),"Leve",IF(OR(N71='Tabla Impacto'!$C$12,N71='Tabla Impacto'!$D$12),"Menor",IF(OR(N71='Tabla Impacto'!$C$13,N71='Tabla Impacto'!$D$13),"Moderado",IF(OR(N71='Tabla Impacto'!$C$14,N71='Tabla Impacto'!$D$14),"Mayor",IF(OR(N71='Tabla Impacto'!$C$15,N71='Tabla Impacto'!$D$15),"Catastrófico","")))))</f>
        <v>Menor</v>
      </c>
      <c r="P71" s="404">
        <f>IF(O71="","",IF(O71="Leve",0.2,IF(O71="Menor",0.4,IF(O71="Moderado",0.6,IF(O71="Mayor",0.8,IF(O71="Catastrófico",1,))))))</f>
        <v>0.4</v>
      </c>
      <c r="Q71" s="407" t="str">
        <f>IF(OR(AND(K71="Muy Baja",O71="Leve"),AND(K71="Muy Baja",O71="Menor"),AND(K71="Baja",O71="Leve")),"Bajo",IF(OR(AND(K71="Muy baja",O71="Moderado"),AND(K71="Baja",O71="Menor"),AND(K71="Baja",O71="Moderado"),AND(K71="Media",O71="Leve"),AND(K71="Media",O71="Menor"),AND(K71="Media",O71="Moderado"),AND(K71="Alta",O71="Leve"),AND(K71="Alta",O71="Menor")),"Moderado",IF(OR(AND(K71="Muy Baja",O71="Mayor"),AND(K71="Baja",O71="Mayor"),AND(K71="Media",O71="Mayor"),AND(K71="Alta",O71="Moderado"),AND(K71="Alta",O71="Mayor"),AND(K71="Muy Alta",O71="Leve"),AND(K71="Muy Alta",O71="Menor"),AND(K71="Muy Alta",O71="Moderado"),AND(K71="Muy Alta",O71="Mayor")),"Alto",IF(OR(AND(K71="Muy Baja",O71="Catastrófico"),AND(K71="Baja",O71="Catastrófico"),AND(K71="Media",O71="Catastrófico"),AND(K71="Alta",O71="Catastrófico"),AND(K71="Muy Alta",O71="Catastrófico")),"Extremo",""))))</f>
        <v>Moderado</v>
      </c>
      <c r="R71" s="94">
        <v>1</v>
      </c>
      <c r="S71" s="79" t="s">
        <v>513</v>
      </c>
      <c r="T71" s="95" t="str">
        <f>IF(OR(U71="Preventivo",U71="Detectivo"),"Probabilidad",IF(U71="Correctivo","Impacto",""))</f>
        <v>Probabilidad</v>
      </c>
      <c r="U71" s="96" t="s">
        <v>14</v>
      </c>
      <c r="V71" s="96" t="s">
        <v>9</v>
      </c>
      <c r="W71" s="97" t="str">
        <f>IF(AND(U71="Preventivo",V71="Automático"),"50%",IF(AND(U71="Preventivo",V71="Manual"),"40%",IF(AND(U71="Detectivo",V71="Automático"),"40%",IF(AND(U71="Detectivo",V71="Manual"),"30%",IF(AND(U71="Correctivo",V71="Automático"),"35%",IF(AND(U71="Correctivo",V71="Manual"),"25%",""))))))</f>
        <v>40%</v>
      </c>
      <c r="X71" s="96" t="s">
        <v>19</v>
      </c>
      <c r="Y71" s="96" t="s">
        <v>22</v>
      </c>
      <c r="Z71" s="96" t="s">
        <v>110</v>
      </c>
      <c r="AA71" s="98">
        <f>IFERROR(IF(T71="Probabilidad",(L71-(+L71*W71)),IF(T71="Impacto",L71,"")),"")</f>
        <v>0.36</v>
      </c>
      <c r="AB71" s="99" t="str">
        <f>IFERROR(IF(AA71="","",IF(AA71&lt;=0.2,"Muy Baja",IF(AA71&lt;=0.4,"Baja",IF(AA71&lt;=0.6,"Media",IF(AA71&lt;=0.8,"Alta","Muy Alta"))))),"")</f>
        <v>Baja</v>
      </c>
      <c r="AC71" s="100">
        <f>+AA71</f>
        <v>0.36</v>
      </c>
      <c r="AD71" s="99" t="str">
        <f>IFERROR(IF(AE71="","",IF(AE71&lt;=0.2,"Leve",IF(AE71&lt;=0.4,"Menor",IF(AE71&lt;=0.6,"Moderado",IF(AE71&lt;=0.8,"Mayor","Catastrófico"))))),"")</f>
        <v>Menor</v>
      </c>
      <c r="AE71" s="100">
        <f>IFERROR(IF(T71="Impacto",(P71-(+P71*W71)),IF(T71="Probabilidad",P71,"")),"")</f>
        <v>0.4</v>
      </c>
      <c r="AF71" s="101" t="str">
        <f>IFERROR(IF(OR(AND(AB71="Muy Baja",AD71="Leve"),AND(AB71="Muy Baja",AD71="Menor"),AND(AB71="Baja",AD71="Leve")),"Bajo",IF(OR(AND(AB71="Muy baja",AD71="Moderado"),AND(AB71="Baja",AD71="Menor"),AND(AB71="Baja",AD71="Moderado"),AND(AB71="Media",AD71="Leve"),AND(AB71="Media",AD71="Menor"),AND(AB71="Media",AD71="Moderado"),AND(AB71="Alta",AD71="Leve"),AND(AB71="Alta",AD71="Menor")),"Moderado",IF(OR(AND(AB71="Muy Baja",AD71="Mayor"),AND(AB71="Baja",AD71="Mayor"),AND(AB71="Media",AD71="Mayor"),AND(AB71="Alta",AD71="Moderado"),AND(AB71="Alta",AD71="Mayor"),AND(AB71="Muy Alta",AD71="Leve"),AND(AB71="Muy Alta",AD71="Menor"),AND(AB71="Muy Alta",AD71="Moderado"),AND(AB71="Muy Alta",AD71="Mayor")),"Alto",IF(OR(AND(AB71="Muy Baja",AD71="Catastrófico"),AND(AB71="Baja",AD71="Catastrófico"),AND(AB71="Media",AD71="Catastrófico"),AND(AB71="Alta",AD71="Catastrófico"),AND(AB71="Muy Alta",AD71="Catastrófico")),"Extremo","")))),"")</f>
        <v>Moderado</v>
      </c>
      <c r="AG71" s="102" t="s">
        <v>122</v>
      </c>
      <c r="AH71" s="79" t="s">
        <v>514</v>
      </c>
      <c r="AI71" s="92" t="s">
        <v>203</v>
      </c>
      <c r="AJ71" s="103" t="s">
        <v>205</v>
      </c>
      <c r="AK71" s="103" t="s">
        <v>206</v>
      </c>
      <c r="AL71" s="79" t="s">
        <v>233</v>
      </c>
      <c r="AM71" s="92"/>
      <c r="AN71" s="213" t="s">
        <v>664</v>
      </c>
      <c r="AO71" s="213" t="s">
        <v>665</v>
      </c>
      <c r="AP71" s="214">
        <v>1</v>
      </c>
      <c r="AQ71" s="213" t="s">
        <v>663</v>
      </c>
      <c r="AR71" s="213" t="s">
        <v>666</v>
      </c>
      <c r="AS71" s="214">
        <v>1</v>
      </c>
      <c r="AT71" s="103"/>
      <c r="AU71" s="103" t="s">
        <v>587</v>
      </c>
      <c r="AV71" s="117" t="s">
        <v>590</v>
      </c>
      <c r="AW71" s="117" t="s">
        <v>590</v>
      </c>
      <c r="AX71" s="117" t="s">
        <v>590</v>
      </c>
      <c r="AY71" s="117" t="s">
        <v>588</v>
      </c>
    </row>
    <row r="72" spans="1:52" s="115" customFormat="1" ht="151.5" customHeight="1" x14ac:dyDescent="0.25">
      <c r="A72" s="393"/>
      <c r="B72" s="428"/>
      <c r="C72" s="419"/>
      <c r="D72" s="419"/>
      <c r="E72" s="398"/>
      <c r="F72" s="422"/>
      <c r="G72" s="422"/>
      <c r="H72" s="403"/>
      <c r="I72" s="398"/>
      <c r="J72" s="411"/>
      <c r="K72" s="413"/>
      <c r="L72" s="405"/>
      <c r="M72" s="416"/>
      <c r="N72" s="182"/>
      <c r="O72" s="413"/>
      <c r="P72" s="405"/>
      <c r="Q72" s="408"/>
      <c r="R72" s="94">
        <v>2</v>
      </c>
      <c r="S72" s="79"/>
      <c r="T72" s="95"/>
      <c r="U72" s="96"/>
      <c r="V72" s="96"/>
      <c r="W72" s="97"/>
      <c r="X72" s="96"/>
      <c r="Y72" s="96"/>
      <c r="Z72" s="96"/>
      <c r="AA72" s="98"/>
      <c r="AB72" s="99"/>
      <c r="AC72" s="100"/>
      <c r="AD72" s="99"/>
      <c r="AE72" s="100"/>
      <c r="AF72" s="101"/>
      <c r="AG72" s="102"/>
      <c r="AH72" s="79"/>
      <c r="AI72" s="92"/>
      <c r="AJ72" s="103"/>
      <c r="AK72" s="103"/>
      <c r="AL72" s="79"/>
      <c r="AM72" s="92"/>
    </row>
    <row r="73" spans="1:52" s="115" customFormat="1" ht="151.5" customHeight="1" x14ac:dyDescent="0.25">
      <c r="A73" s="393"/>
      <c r="B73" s="429"/>
      <c r="C73" s="419"/>
      <c r="D73" s="419"/>
      <c r="E73" s="398"/>
      <c r="F73" s="423"/>
      <c r="G73" s="423"/>
      <c r="H73" s="403"/>
      <c r="I73" s="398"/>
      <c r="J73" s="411"/>
      <c r="K73" s="414"/>
      <c r="L73" s="406"/>
      <c r="M73" s="416"/>
      <c r="N73" s="182"/>
      <c r="O73" s="414"/>
      <c r="P73" s="406"/>
      <c r="Q73" s="409"/>
      <c r="R73" s="94">
        <v>3</v>
      </c>
      <c r="S73" s="79"/>
      <c r="T73" s="95"/>
      <c r="U73" s="96"/>
      <c r="V73" s="96"/>
      <c r="W73" s="97"/>
      <c r="X73" s="96"/>
      <c r="Y73" s="96"/>
      <c r="Z73" s="96"/>
      <c r="AA73" s="98"/>
      <c r="AB73" s="99"/>
      <c r="AC73" s="100"/>
      <c r="AD73" s="99"/>
      <c r="AE73" s="100"/>
      <c r="AF73" s="101"/>
      <c r="AG73" s="102"/>
      <c r="AH73" s="79"/>
      <c r="AI73" s="92"/>
      <c r="AJ73" s="103"/>
      <c r="AK73" s="103"/>
      <c r="AL73" s="79"/>
      <c r="AM73" s="92"/>
    </row>
    <row r="74" spans="1:52" s="153" customFormat="1" ht="151.5" customHeight="1" x14ac:dyDescent="0.25">
      <c r="A74" s="393">
        <f>1+A71</f>
        <v>23</v>
      </c>
      <c r="B74" s="427" t="s">
        <v>215</v>
      </c>
      <c r="C74" s="418" t="s">
        <v>355</v>
      </c>
      <c r="D74" s="418" t="s">
        <v>356</v>
      </c>
      <c r="E74" s="397" t="s">
        <v>120</v>
      </c>
      <c r="F74" s="421" t="s">
        <v>515</v>
      </c>
      <c r="G74" s="421" t="s">
        <v>516</v>
      </c>
      <c r="H74" s="402" t="s">
        <v>359</v>
      </c>
      <c r="I74" s="397" t="s">
        <v>218</v>
      </c>
      <c r="J74" s="430">
        <v>35</v>
      </c>
      <c r="K74" s="441" t="str">
        <f>IF(J74&lt;=0,"",IF(J74&lt;=2,"Muy Baja",IF(J74&lt;=24,"Baja",IF(J74&lt;=500,"Media",IF(J74&lt;=5000,"Alta","Muy Alta")))))</f>
        <v>Media</v>
      </c>
      <c r="L74" s="444">
        <f>IF(K74="","",IF(K74="Muy Baja",0.2,IF(K74="Baja",0.4,IF(K74="Media",0.6,IF(K74="Alta",0.8,IF(K74="Muy Alta",1,))))))</f>
        <v>0.6</v>
      </c>
      <c r="M74" s="415" t="s">
        <v>255</v>
      </c>
      <c r="N74" s="183" t="str">
        <f>IF(NOT(ISERROR(MATCH(M74,'Tabla Impacto'!$B$221:$B$223,0))),'Tabla Impacto'!$F$223&amp;"Por favor no seleccionar los criterios de impacto(Afectación Económica o presupuestal y Pérdida Reputacional)",M74)</f>
        <v xml:space="preserve"> El riesgo afecta la imagen de la entidad internamente, de conocimiento general, nivel interno, de junta directiva y accionistas y/o de proveedores</v>
      </c>
      <c r="O74" s="441" t="str">
        <f>IF(OR(N74='Tabla Impacto'!$C$11,N74='Tabla Impacto'!$D$11),"Leve",IF(OR(N74='Tabla Impacto'!$C$12,N74='Tabla Impacto'!$D$12),"Menor",IF(OR(N74='Tabla Impacto'!$C$13,N74='Tabla Impacto'!$D$13),"Moderado",IF(OR(N74='Tabla Impacto'!$C$14,N74='Tabla Impacto'!$D$14),"Mayor",IF(OR(N74='Tabla Impacto'!$C$15,N74='Tabla Impacto'!$D$15),"Catastrófico","")))))</f>
        <v>Menor</v>
      </c>
      <c r="P74" s="444">
        <f>IF(O74="","",IF(O74="Leve",0.2,IF(O74="Menor",0.4,IF(O74="Moderado",0.6,IF(O74="Mayor",0.8,IF(O74="Catastrófico",1,))))))</f>
        <v>0.4</v>
      </c>
      <c r="Q74" s="424" t="str">
        <f>IF(OR(AND(K74="Muy Baja",O74="Leve"),AND(K74="Muy Baja",O74="Menor"),AND(K74="Baja",O74="Leve")),"Bajo",IF(OR(AND(K74="Muy baja",O74="Moderado"),AND(K74="Baja",O74="Menor"),AND(K74="Baja",O74="Moderado"),AND(K74="Media",O74="Leve"),AND(K74="Media",O74="Menor"),AND(K74="Media",O74="Moderado"),AND(K74="Alta",O74="Leve"),AND(K74="Alta",O74="Menor")),"Moderado",IF(OR(AND(K74="Muy Baja",O74="Mayor"),AND(K74="Baja",O74="Mayor"),AND(K74="Media",O74="Mayor"),AND(K74="Alta",O74="Moderado"),AND(K74="Alta",O74="Mayor"),AND(K74="Muy Alta",O74="Leve"),AND(K74="Muy Alta",O74="Menor"),AND(K74="Muy Alta",O74="Moderado"),AND(K74="Muy Alta",O74="Mayor")),"Alto",IF(OR(AND(K74="Muy Baja",O74="Catastrófico"),AND(K74="Baja",O74="Catastrófico"),AND(K74="Media",O74="Catastrófico"),AND(K74="Alta",O74="Catastrófico"),AND(K74="Muy Alta",O74="Catastrófico")),"Extremo",""))))</f>
        <v>Moderado</v>
      </c>
      <c r="R74" s="143">
        <v>1</v>
      </c>
      <c r="S74" s="91" t="s">
        <v>517</v>
      </c>
      <c r="T74" s="144" t="str">
        <f t="shared" ref="T74:T80" si="66">IF(OR(U74="Preventivo",U74="Detectivo"),"Probabilidad",IF(U74="Correctivo","Impacto",""))</f>
        <v>Probabilidad</v>
      </c>
      <c r="U74" s="145" t="s">
        <v>14</v>
      </c>
      <c r="V74" s="145" t="s">
        <v>9</v>
      </c>
      <c r="W74" s="146" t="str">
        <f t="shared" ref="W74:W80" si="67">IF(AND(U74="Preventivo",V74="Automático"),"50%",IF(AND(U74="Preventivo",V74="Manual"),"40%",IF(AND(U74="Detectivo",V74="Automático"),"40%",IF(AND(U74="Detectivo",V74="Manual"),"30%",IF(AND(U74="Correctivo",V74="Automático"),"35%",IF(AND(U74="Correctivo",V74="Manual"),"25%",""))))))</f>
        <v>40%</v>
      </c>
      <c r="X74" s="145" t="s">
        <v>19</v>
      </c>
      <c r="Y74" s="145" t="s">
        <v>22</v>
      </c>
      <c r="Z74" s="145" t="s">
        <v>110</v>
      </c>
      <c r="AA74" s="112">
        <f>IFERROR(IF(T74="Probabilidad",(L74-(+L74*W74)),IF(T74="Impacto",L74,"")),"")</f>
        <v>0.36</v>
      </c>
      <c r="AB74" s="147" t="str">
        <f t="shared" ref="AB74:AB80" si="68">IFERROR(IF(AA74="","",IF(AA74&lt;=0.2,"Muy Baja",IF(AA74&lt;=0.4,"Baja",IF(AA74&lt;=0.6,"Media",IF(AA74&lt;=0.8,"Alta","Muy Alta"))))),"")</f>
        <v>Baja</v>
      </c>
      <c r="AC74" s="148">
        <f t="shared" ref="AC74:AC80" si="69">+AA74</f>
        <v>0.36</v>
      </c>
      <c r="AD74" s="147" t="str">
        <f t="shared" ref="AD74:AD80" si="70">IFERROR(IF(AE74="","",IF(AE74&lt;=0.2,"Leve",IF(AE74&lt;=0.4,"Menor",IF(AE74&lt;=0.6,"Moderado",IF(AE74&lt;=0.8,"Mayor","Catastrófico"))))),"")</f>
        <v>Menor</v>
      </c>
      <c r="AE74" s="148">
        <f>IFERROR(IF(T74="Impacto",(P74-(+P74*W74)),IF(T74="Probabilidad",P74,"")),"")</f>
        <v>0.4</v>
      </c>
      <c r="AF74" s="149" t="str">
        <f t="shared" ref="AF74:AF80" si="71">IFERROR(IF(OR(AND(AB74="Muy Baja",AD74="Leve"),AND(AB74="Muy Baja",AD74="Menor"),AND(AB74="Baja",AD74="Leve")),"Bajo",IF(OR(AND(AB74="Muy baja",AD74="Moderado"),AND(AB74="Baja",AD74="Menor"),AND(AB74="Baja",AD74="Moderado"),AND(AB74="Media",AD74="Leve"),AND(AB74="Media",AD74="Menor"),AND(AB74="Media",AD74="Moderado"),AND(AB74="Alta",AD74="Leve"),AND(AB74="Alta",AD74="Menor")),"Moderado",IF(OR(AND(AB74="Muy Baja",AD74="Mayor"),AND(AB74="Baja",AD74="Mayor"),AND(AB74="Media",AD74="Mayor"),AND(AB74="Alta",AD74="Moderado"),AND(AB74="Alta",AD74="Mayor"),AND(AB74="Muy Alta",AD74="Leve"),AND(AB74="Muy Alta",AD74="Menor"),AND(AB74="Muy Alta",AD74="Moderado"),AND(AB74="Muy Alta",AD74="Mayor")),"Alto",IF(OR(AND(AB74="Muy Baja",AD74="Catastrófico"),AND(AB74="Baja",AD74="Catastrófico"),AND(AB74="Media",AD74="Catastrófico"),AND(AB74="Alta",AD74="Catastrófico"),AND(AB74="Muy Alta",AD74="Catastrófico")),"Extremo","")))),"")</f>
        <v>Moderado</v>
      </c>
      <c r="AG74" s="150" t="s">
        <v>122</v>
      </c>
      <c r="AH74" s="91" t="s">
        <v>518</v>
      </c>
      <c r="AI74" s="189" t="s">
        <v>297</v>
      </c>
      <c r="AJ74" s="117" t="s">
        <v>205</v>
      </c>
      <c r="AK74" s="117" t="s">
        <v>206</v>
      </c>
      <c r="AL74" s="79" t="s">
        <v>233</v>
      </c>
      <c r="AM74" s="141"/>
      <c r="AN74" s="252" t="s">
        <v>667</v>
      </c>
      <c r="AO74" s="252" t="s">
        <v>668</v>
      </c>
      <c r="AP74" s="253">
        <v>1</v>
      </c>
      <c r="AQ74" s="252" t="s">
        <v>669</v>
      </c>
      <c r="AR74" s="252" t="s">
        <v>670</v>
      </c>
      <c r="AS74" s="253">
        <v>1</v>
      </c>
      <c r="AT74" s="93"/>
      <c r="AU74" s="93" t="s">
        <v>587</v>
      </c>
      <c r="AV74" s="117" t="s">
        <v>590</v>
      </c>
      <c r="AW74" s="117" t="s">
        <v>590</v>
      </c>
      <c r="AX74" s="117" t="s">
        <v>590</v>
      </c>
      <c r="AY74" s="117" t="s">
        <v>588</v>
      </c>
    </row>
    <row r="75" spans="1:52" s="153" customFormat="1" ht="151.5" customHeight="1" x14ac:dyDescent="0.25">
      <c r="A75" s="393"/>
      <c r="B75" s="428"/>
      <c r="C75" s="419"/>
      <c r="D75" s="419"/>
      <c r="E75" s="398"/>
      <c r="F75" s="422"/>
      <c r="G75" s="422"/>
      <c r="H75" s="403"/>
      <c r="I75" s="398"/>
      <c r="J75" s="431"/>
      <c r="K75" s="442"/>
      <c r="L75" s="445"/>
      <c r="M75" s="416"/>
      <c r="N75" s="184"/>
      <c r="O75" s="442"/>
      <c r="P75" s="445"/>
      <c r="Q75" s="425"/>
      <c r="R75" s="143">
        <v>2</v>
      </c>
      <c r="S75" s="140"/>
      <c r="T75" s="132"/>
      <c r="U75" s="133"/>
      <c r="V75" s="133"/>
      <c r="W75" s="134"/>
      <c r="X75" s="133"/>
      <c r="Y75" s="133"/>
      <c r="Z75" s="133"/>
      <c r="AA75" s="135"/>
      <c r="AB75" s="136"/>
      <c r="AC75" s="137"/>
      <c r="AD75" s="136"/>
      <c r="AE75" s="137"/>
      <c r="AF75" s="138"/>
      <c r="AG75" s="139"/>
      <c r="AH75" s="140"/>
      <c r="AI75" s="141"/>
      <c r="AJ75" s="142"/>
      <c r="AK75" s="142"/>
      <c r="AL75" s="140"/>
      <c r="AM75" s="141"/>
    </row>
    <row r="76" spans="1:52" s="153" customFormat="1" ht="151.5" customHeight="1" x14ac:dyDescent="0.25">
      <c r="A76" s="393"/>
      <c r="B76" s="429"/>
      <c r="C76" s="419"/>
      <c r="D76" s="419"/>
      <c r="E76" s="398"/>
      <c r="F76" s="423"/>
      <c r="G76" s="423"/>
      <c r="H76" s="403"/>
      <c r="I76" s="398"/>
      <c r="J76" s="431"/>
      <c r="K76" s="443"/>
      <c r="L76" s="446"/>
      <c r="M76" s="416"/>
      <c r="N76" s="184"/>
      <c r="O76" s="443"/>
      <c r="P76" s="446"/>
      <c r="Q76" s="426"/>
      <c r="R76" s="143">
        <v>3</v>
      </c>
      <c r="S76" s="140"/>
      <c r="T76" s="132"/>
      <c r="U76" s="133"/>
      <c r="V76" s="133"/>
      <c r="W76" s="134"/>
      <c r="X76" s="133"/>
      <c r="Y76" s="133"/>
      <c r="Z76" s="133"/>
      <c r="AA76" s="135"/>
      <c r="AB76" s="136"/>
      <c r="AC76" s="137"/>
      <c r="AD76" s="136"/>
      <c r="AE76" s="137"/>
      <c r="AF76" s="138"/>
      <c r="AG76" s="139"/>
      <c r="AH76" s="140"/>
      <c r="AI76" s="141"/>
      <c r="AJ76" s="142"/>
      <c r="AK76" s="142"/>
      <c r="AL76" s="140"/>
      <c r="AM76" s="141"/>
    </row>
    <row r="77" spans="1:52" s="115" customFormat="1" ht="151.5" customHeight="1" x14ac:dyDescent="0.25">
      <c r="A77" s="393">
        <f>1+A74</f>
        <v>24</v>
      </c>
      <c r="B77" s="427" t="s">
        <v>234</v>
      </c>
      <c r="C77" s="418" t="s">
        <v>360</v>
      </c>
      <c r="D77" s="418" t="s">
        <v>361</v>
      </c>
      <c r="E77" s="397" t="s">
        <v>120</v>
      </c>
      <c r="F77" s="417" t="s">
        <v>362</v>
      </c>
      <c r="G77" s="417" t="s">
        <v>363</v>
      </c>
      <c r="H77" s="402" t="s">
        <v>364</v>
      </c>
      <c r="I77" s="397" t="s">
        <v>218</v>
      </c>
      <c r="J77" s="410">
        <v>60</v>
      </c>
      <c r="K77" s="412" t="str">
        <f>IF(J77&lt;=0,"",IF(J77&lt;=2,"Muy Baja",IF(J77&lt;=24,"Baja",IF(J77&lt;=500,"Media",IF(J77&lt;=5000,"Alta","Muy Alta")))))</f>
        <v>Media</v>
      </c>
      <c r="L77" s="404">
        <f>IF(K77="","",IF(K77="Muy Baja",0.2,IF(K77="Baja",0.4,IF(K77="Media",0.6,IF(K77="Alta",0.8,IF(K77="Muy Alta",1,))))))</f>
        <v>0.6</v>
      </c>
      <c r="M77" s="415" t="s">
        <v>250</v>
      </c>
      <c r="N77" s="181" t="str">
        <f>IF(NOT(ISERROR(MATCH(M77,'Tabla Impacto'!$B$221:$B$223,0))),'Tabla Impacto'!$F$223&amp;"Por favor no seleccionar los criterios de impacto(Afectación Económica o presupuestal y Pérdida Reputacional)",M77)</f>
        <v xml:space="preserve"> El riesgo afecta la imagen de la entidad con algunos usuarios de relevancia frente al logro de los objetivos</v>
      </c>
      <c r="O77" s="412" t="str">
        <f>IF(OR(N77='Tabla Impacto'!$C$11,N77='Tabla Impacto'!$D$11),"Leve",IF(OR(N77='Tabla Impacto'!$C$12,N77='Tabla Impacto'!$D$12),"Menor",IF(OR(N77='Tabla Impacto'!$C$13,N77='Tabla Impacto'!$D$13),"Moderado",IF(OR(N77='Tabla Impacto'!$C$14,N77='Tabla Impacto'!$D$14),"Mayor",IF(OR(N77='Tabla Impacto'!$C$15,N77='Tabla Impacto'!$D$15),"Catastrófico","")))))</f>
        <v>Moderado</v>
      </c>
      <c r="P77" s="404">
        <f>IF(O77="","",IF(O77="Leve",0.2,IF(O77="Menor",0.4,IF(O77="Moderado",0.6,IF(O77="Mayor",0.8,IF(O77="Catastrófico",1,))))))</f>
        <v>0.6</v>
      </c>
      <c r="Q77" s="407" t="str">
        <f>IF(OR(AND(K77="Muy Baja",O77="Leve"),AND(K77="Muy Baja",O77="Menor"),AND(K77="Baja",O77="Leve")),"Bajo",IF(OR(AND(K77="Muy baja",O77="Moderado"),AND(K77="Baja",O77="Menor"),AND(K77="Baja",O77="Moderado"),AND(K77="Media",O77="Leve"),AND(K77="Media",O77="Menor"),AND(K77="Media",O77="Moderado"),AND(K77="Alta",O77="Leve"),AND(K77="Alta",O77="Menor")),"Moderado",IF(OR(AND(K77="Muy Baja",O77="Mayor"),AND(K77="Baja",O77="Mayor"),AND(K77="Media",O77="Mayor"),AND(K77="Alta",O77="Moderado"),AND(K77="Alta",O77="Mayor"),AND(K77="Muy Alta",O77="Leve"),AND(K77="Muy Alta",O77="Menor"),AND(K77="Muy Alta",O77="Moderado"),AND(K77="Muy Alta",O77="Mayor")),"Alto",IF(OR(AND(K77="Muy Baja",O77="Catastrófico"),AND(K77="Baja",O77="Catastrófico"),AND(K77="Media",O77="Catastrófico"),AND(K77="Alta",O77="Catastrófico"),AND(K77="Muy Alta",O77="Catastrófico")),"Extremo",""))))</f>
        <v>Moderado</v>
      </c>
      <c r="R77" s="94">
        <v>1</v>
      </c>
      <c r="S77" s="91" t="s">
        <v>520</v>
      </c>
      <c r="T77" s="95" t="str">
        <f t="shared" si="66"/>
        <v>Probabilidad</v>
      </c>
      <c r="U77" s="96" t="s">
        <v>15</v>
      </c>
      <c r="V77" s="96" t="s">
        <v>9</v>
      </c>
      <c r="W77" s="97" t="str">
        <f t="shared" si="67"/>
        <v>30%</v>
      </c>
      <c r="X77" s="96" t="s">
        <v>20</v>
      </c>
      <c r="Y77" s="96" t="s">
        <v>23</v>
      </c>
      <c r="Z77" s="96" t="s">
        <v>111</v>
      </c>
      <c r="AA77" s="106">
        <f>IFERROR(IF(T77="Probabilidad",(L77-(+L77*W77)),IF(T77="Impacto",L77,"")),"")</f>
        <v>0.42</v>
      </c>
      <c r="AB77" s="99" t="str">
        <f t="shared" si="68"/>
        <v>Media</v>
      </c>
      <c r="AC77" s="100">
        <f t="shared" si="69"/>
        <v>0.42</v>
      </c>
      <c r="AD77" s="99" t="str">
        <f t="shared" si="70"/>
        <v>Moderado</v>
      </c>
      <c r="AE77" s="100">
        <f>IFERROR(IF(T77="Impacto",(P77-(+P77*W77)),IF(T77="Probabilidad",P77,"")),"")</f>
        <v>0.6</v>
      </c>
      <c r="AF77" s="101" t="str">
        <f t="shared" si="71"/>
        <v>Moderado</v>
      </c>
      <c r="AG77" s="102" t="s">
        <v>122</v>
      </c>
      <c r="AH77" s="91" t="s">
        <v>365</v>
      </c>
      <c r="AI77" s="86" t="s">
        <v>366</v>
      </c>
      <c r="AJ77" s="93" t="s">
        <v>205</v>
      </c>
      <c r="AK77" s="93" t="s">
        <v>206</v>
      </c>
      <c r="AL77" s="91" t="s">
        <v>235</v>
      </c>
      <c r="AM77" s="92"/>
      <c r="AN77" s="213" t="s">
        <v>677</v>
      </c>
      <c r="AO77" s="213" t="s">
        <v>675</v>
      </c>
      <c r="AP77" s="214">
        <v>1</v>
      </c>
      <c r="AQ77" s="213" t="s">
        <v>671</v>
      </c>
      <c r="AR77" s="213" t="s">
        <v>672</v>
      </c>
      <c r="AS77" s="214">
        <v>1</v>
      </c>
      <c r="AT77" s="103"/>
      <c r="AU77" s="103" t="s">
        <v>587</v>
      </c>
      <c r="AV77" s="117" t="s">
        <v>590</v>
      </c>
      <c r="AW77" s="117" t="s">
        <v>590</v>
      </c>
      <c r="AX77" s="117" t="s">
        <v>590</v>
      </c>
      <c r="AY77" s="117" t="s">
        <v>588</v>
      </c>
      <c r="AZ77" s="153"/>
    </row>
    <row r="78" spans="1:52" s="115" customFormat="1" ht="151.5" customHeight="1" x14ac:dyDescent="0.25">
      <c r="A78" s="393"/>
      <c r="B78" s="428"/>
      <c r="C78" s="419"/>
      <c r="D78" s="420"/>
      <c r="E78" s="398"/>
      <c r="F78" s="398"/>
      <c r="G78" s="398"/>
      <c r="H78" s="403"/>
      <c r="I78" s="398"/>
      <c r="J78" s="411"/>
      <c r="K78" s="413"/>
      <c r="L78" s="405"/>
      <c r="M78" s="416"/>
      <c r="N78" s="182"/>
      <c r="O78" s="413"/>
      <c r="P78" s="405"/>
      <c r="Q78" s="408"/>
      <c r="R78" s="94">
        <v>2</v>
      </c>
      <c r="S78" s="79"/>
      <c r="T78" s="95"/>
      <c r="U78" s="96"/>
      <c r="V78" s="96"/>
      <c r="W78" s="97"/>
      <c r="X78" s="96"/>
      <c r="Y78" s="96"/>
      <c r="Z78" s="96"/>
      <c r="AA78" s="98"/>
      <c r="AB78" s="99"/>
      <c r="AC78" s="100"/>
      <c r="AD78" s="99"/>
      <c r="AE78" s="100"/>
      <c r="AF78" s="101"/>
      <c r="AG78" s="102"/>
      <c r="AH78" s="91"/>
      <c r="AI78" s="86"/>
      <c r="AJ78" s="93"/>
      <c r="AK78" s="93"/>
      <c r="AL78" s="91"/>
      <c r="AM78" s="92"/>
    </row>
    <row r="79" spans="1:52" s="115" customFormat="1" ht="151.5" customHeight="1" x14ac:dyDescent="0.25">
      <c r="A79" s="393"/>
      <c r="B79" s="429"/>
      <c r="C79" s="419"/>
      <c r="D79" s="420"/>
      <c r="E79" s="398"/>
      <c r="F79" s="398"/>
      <c r="G79" s="398"/>
      <c r="H79" s="403"/>
      <c r="I79" s="398"/>
      <c r="J79" s="411"/>
      <c r="K79" s="414"/>
      <c r="L79" s="406"/>
      <c r="M79" s="416"/>
      <c r="N79" s="182"/>
      <c r="O79" s="414"/>
      <c r="P79" s="406"/>
      <c r="Q79" s="409"/>
      <c r="R79" s="94">
        <v>3</v>
      </c>
      <c r="S79" s="79"/>
      <c r="T79" s="95"/>
      <c r="U79" s="96"/>
      <c r="V79" s="96"/>
      <c r="W79" s="97"/>
      <c r="X79" s="96"/>
      <c r="Y79" s="96"/>
      <c r="Z79" s="96"/>
      <c r="AA79" s="98"/>
      <c r="AB79" s="99"/>
      <c r="AC79" s="100"/>
      <c r="AD79" s="99"/>
      <c r="AE79" s="100"/>
      <c r="AF79" s="101"/>
      <c r="AG79" s="102"/>
      <c r="AH79" s="91"/>
      <c r="AI79" s="86"/>
      <c r="AJ79" s="93"/>
      <c r="AK79" s="93"/>
      <c r="AL79" s="91"/>
      <c r="AM79" s="92"/>
    </row>
    <row r="80" spans="1:52" s="115" customFormat="1" ht="151.5" customHeight="1" x14ac:dyDescent="0.25">
      <c r="A80" s="393">
        <f>1+A77</f>
        <v>25</v>
      </c>
      <c r="B80" s="427" t="s">
        <v>234</v>
      </c>
      <c r="C80" s="418" t="s">
        <v>360</v>
      </c>
      <c r="D80" s="418" t="s">
        <v>361</v>
      </c>
      <c r="E80" s="397" t="s">
        <v>120</v>
      </c>
      <c r="F80" s="421" t="s">
        <v>504</v>
      </c>
      <c r="G80" s="421" t="s">
        <v>505</v>
      </c>
      <c r="H80" s="402" t="s">
        <v>506</v>
      </c>
      <c r="I80" s="397" t="s">
        <v>218</v>
      </c>
      <c r="J80" s="410">
        <v>1</v>
      </c>
      <c r="K80" s="412" t="str">
        <f>IF(J80&lt;=0,"",IF(J80&lt;=2,"Muy Baja",IF(J80&lt;=24,"Baja",IF(J80&lt;=500,"Media",IF(J80&lt;=5000,"Alta","Muy Alta")))))</f>
        <v>Muy Baja</v>
      </c>
      <c r="L80" s="404">
        <f>IF(K80="","",IF(K80="Muy Baja",0.2,IF(K80="Baja",0.4,IF(K80="Media",0.6,IF(K80="Alta",0.8,IF(K80="Muy Alta",1,))))))</f>
        <v>0.2</v>
      </c>
      <c r="M80" s="415" t="s">
        <v>247</v>
      </c>
      <c r="N80" s="181" t="str">
        <f>IF(NOT(ISERROR(MATCH(M80,'Tabla Impacto'!$B$221:$B$223,0))),'Tabla Impacto'!$F$223&amp;"Por favor no seleccionar los criterios de impacto(Afectación Económica o presupuestal y Pérdida Reputacional)",M80)</f>
        <v xml:space="preserve"> El riesgo afecta la imagen de alguna área de la organización</v>
      </c>
      <c r="O80" s="412" t="str">
        <f>IF(OR(N80='Tabla Impacto'!$C$11,N80='Tabla Impacto'!$D$11),"Leve",IF(OR(N80='Tabla Impacto'!$C$12,N80='Tabla Impacto'!$D$12),"Menor",IF(OR(N80='Tabla Impacto'!$C$13,N80='Tabla Impacto'!$D$13),"Moderado",IF(OR(N80='Tabla Impacto'!$C$14,N80='Tabla Impacto'!$D$14),"Mayor",IF(OR(N80='Tabla Impacto'!$C$15,N80='Tabla Impacto'!$D$15),"Catastrófico","")))))</f>
        <v>Leve</v>
      </c>
      <c r="P80" s="404">
        <f>IF(O80="","",IF(O80="Leve",0.2,IF(O80="Menor",0.4,IF(O80="Moderado",0.6,IF(O80="Mayor",0.8,IF(O80="Catastrófico",1,))))))</f>
        <v>0.2</v>
      </c>
      <c r="Q80" s="407" t="str">
        <f>IF(OR(AND(K80="Muy Baja",O80="Leve"),AND(K80="Muy Baja",O80="Menor"),AND(K80="Baja",O80="Leve")),"Bajo",IF(OR(AND(K80="Muy baja",O80="Moderado"),AND(K80="Baja",O80="Menor"),AND(K80="Baja",O80="Moderado"),AND(K80="Media",O80="Leve"),AND(K80="Media",O80="Menor"),AND(K80="Media",O80="Moderado"),AND(K80="Alta",O80="Leve"),AND(K80="Alta",O80="Menor")),"Moderado",IF(OR(AND(K80="Muy Baja",O80="Mayor"),AND(K80="Baja",O80="Mayor"),AND(K80="Media",O80="Mayor"),AND(K80="Alta",O80="Moderado"),AND(K80="Alta",O80="Mayor"),AND(K80="Muy Alta",O80="Leve"),AND(K80="Muy Alta",O80="Menor"),AND(K80="Muy Alta",O80="Moderado"),AND(K80="Muy Alta",O80="Mayor")),"Alto",IF(OR(AND(K80="Muy Baja",O80="Catastrófico"),AND(K80="Baja",O80="Catastrófico"),AND(K80="Media",O80="Catastrófico"),AND(K80="Alta",O80="Catastrófico"),AND(K80="Muy Alta",O80="Catastrófico")),"Extremo",""))))</f>
        <v>Bajo</v>
      </c>
      <c r="R80" s="94">
        <v>1</v>
      </c>
      <c r="S80" s="79" t="s">
        <v>507</v>
      </c>
      <c r="T80" s="95" t="str">
        <f t="shared" si="66"/>
        <v>Probabilidad</v>
      </c>
      <c r="U80" s="96" t="s">
        <v>15</v>
      </c>
      <c r="V80" s="96" t="s">
        <v>9</v>
      </c>
      <c r="W80" s="97" t="str">
        <f t="shared" si="67"/>
        <v>30%</v>
      </c>
      <c r="X80" s="96" t="s">
        <v>20</v>
      </c>
      <c r="Y80" s="96" t="s">
        <v>23</v>
      </c>
      <c r="Z80" s="96" t="s">
        <v>111</v>
      </c>
      <c r="AA80" s="98">
        <f>IFERROR(IF(T80="Probabilidad",(L80-(+L80*W80)),IF(T80="Impacto",L80,"")),"")</f>
        <v>0.14000000000000001</v>
      </c>
      <c r="AB80" s="99" t="str">
        <f t="shared" si="68"/>
        <v>Muy Baja</v>
      </c>
      <c r="AC80" s="100">
        <f t="shared" si="69"/>
        <v>0.14000000000000001</v>
      </c>
      <c r="AD80" s="99" t="str">
        <f t="shared" si="70"/>
        <v>Leve</v>
      </c>
      <c r="AE80" s="100">
        <f>IFERROR(IF(T80="Impacto",(P80-(+P80*W80)),IF(T80="Probabilidad",P80,"")),"")</f>
        <v>0.2</v>
      </c>
      <c r="AF80" s="101" t="str">
        <f t="shared" si="71"/>
        <v>Bajo</v>
      </c>
      <c r="AG80" s="102" t="s">
        <v>122</v>
      </c>
      <c r="AH80" s="79" t="s">
        <v>508</v>
      </c>
      <c r="AI80" s="92" t="s">
        <v>195</v>
      </c>
      <c r="AJ80" s="103" t="s">
        <v>205</v>
      </c>
      <c r="AK80" s="103" t="s">
        <v>206</v>
      </c>
      <c r="AL80" s="79" t="s">
        <v>367</v>
      </c>
      <c r="AM80" s="92"/>
      <c r="AN80" s="213" t="s">
        <v>673</v>
      </c>
      <c r="AO80" s="213" t="s">
        <v>674</v>
      </c>
      <c r="AP80" s="214">
        <v>1</v>
      </c>
      <c r="AQ80" s="213" t="s">
        <v>508</v>
      </c>
      <c r="AR80" s="213" t="s">
        <v>674</v>
      </c>
      <c r="AS80" s="214">
        <v>1</v>
      </c>
      <c r="AT80" s="103"/>
      <c r="AU80" s="103" t="s">
        <v>587</v>
      </c>
      <c r="AV80" s="117" t="s">
        <v>590</v>
      </c>
      <c r="AW80" s="117" t="s">
        <v>590</v>
      </c>
      <c r="AX80" s="117" t="s">
        <v>590</v>
      </c>
      <c r="AY80" s="117" t="s">
        <v>588</v>
      </c>
      <c r="AZ80" s="153"/>
    </row>
    <row r="81" spans="1:53" s="115" customFormat="1" ht="151.5" customHeight="1" x14ac:dyDescent="0.25">
      <c r="A81" s="393"/>
      <c r="B81" s="428"/>
      <c r="C81" s="419"/>
      <c r="D81" s="420"/>
      <c r="E81" s="398"/>
      <c r="F81" s="403"/>
      <c r="G81" s="403"/>
      <c r="H81" s="403"/>
      <c r="I81" s="398"/>
      <c r="J81" s="411"/>
      <c r="K81" s="413"/>
      <c r="L81" s="405"/>
      <c r="M81" s="416"/>
      <c r="N81" s="182"/>
      <c r="O81" s="413"/>
      <c r="P81" s="405"/>
      <c r="Q81" s="408"/>
      <c r="R81" s="94">
        <v>2</v>
      </c>
      <c r="S81" s="79"/>
      <c r="T81" s="95" t="str">
        <f t="shared" ref="T81:T87" si="72">IF(OR(U81="Preventivo",U81="Detectivo"),"Probabilidad",IF(U81="Correctivo","Impacto",""))</f>
        <v/>
      </c>
      <c r="U81" s="96"/>
      <c r="V81" s="96"/>
      <c r="W81" s="97"/>
      <c r="X81" s="96"/>
      <c r="Y81" s="96"/>
      <c r="Z81" s="96"/>
      <c r="AA81" s="98" t="str">
        <f>IFERROR(IF(T81="Probabilidad",(AA80-(+AA80*W81)),IF(T81="Impacto",L81,"")),"")</f>
        <v/>
      </c>
      <c r="AB81" s="99" t="str">
        <f t="shared" ref="AB81:AB86" si="73">IFERROR(IF(AA81="","",IF(AA81&lt;=0.2,"Muy Baja",IF(AA81&lt;=0.4,"Baja",IF(AA81&lt;=0.6,"Media",IF(AA81&lt;=0.8,"Alta","Muy Alta"))))),"")</f>
        <v/>
      </c>
      <c r="AC81" s="100" t="str">
        <f t="shared" ref="AC81:AC86" si="74">+AA81</f>
        <v/>
      </c>
      <c r="AD81" s="99" t="str">
        <f t="shared" ref="AD81:AD86" si="75">IFERROR(IF(AE81="","",IF(AE81&lt;=0.2,"Leve",IF(AE81&lt;=0.4,"Menor",IF(AE81&lt;=0.6,"Moderado",IF(AE81&lt;=0.8,"Mayor","Catastrófico"))))),"")</f>
        <v/>
      </c>
      <c r="AE81" s="100" t="str">
        <f>IFERROR(IF(T81="Impacto",(P81-(+P81*W81)),IF(T81="Probabilidad",P81,"")),"")</f>
        <v/>
      </c>
      <c r="AF81" s="101" t="str">
        <f t="shared" ref="AF81:AF86" si="76">IFERROR(IF(OR(AND(AB81="Muy Baja",AD81="Leve"),AND(AB81="Muy Baja",AD81="Menor"),AND(AB81="Baja",AD81="Leve")),"Bajo",IF(OR(AND(AB81="Muy baja",AD81="Moderado"),AND(AB81="Baja",AD81="Menor"),AND(AB81="Baja",AD81="Moderado"),AND(AB81="Media",AD81="Leve"),AND(AB81="Media",AD81="Menor"),AND(AB81="Media",AD81="Moderado"),AND(AB81="Alta",AD81="Leve"),AND(AB81="Alta",AD81="Menor")),"Moderado",IF(OR(AND(AB81="Muy Baja",AD81="Mayor"),AND(AB81="Baja",AD81="Mayor"),AND(AB81="Media",AD81="Mayor"),AND(AB81="Alta",AD81="Moderado"),AND(AB81="Alta",AD81="Mayor"),AND(AB81="Muy Alta",AD81="Leve"),AND(AB81="Muy Alta",AD81="Menor"),AND(AB81="Muy Alta",AD81="Moderado"),AND(AB81="Muy Alta",AD81="Mayor")),"Alto",IF(OR(AND(AB81="Muy Baja",AD81="Catastrófico"),AND(AB81="Baja",AD81="Catastrófico"),AND(AB81="Media",AD81="Catastrófico"),AND(AB81="Alta",AD81="Catastrófico"),AND(AB81="Muy Alta",AD81="Catastrófico")),"Extremo","")))),"")</f>
        <v/>
      </c>
      <c r="AG81" s="102"/>
      <c r="AH81" s="79"/>
      <c r="AI81" s="92"/>
      <c r="AJ81" s="103"/>
      <c r="AK81" s="103"/>
      <c r="AL81" s="79"/>
      <c r="AM81" s="92"/>
    </row>
    <row r="82" spans="1:53" s="115" customFormat="1" ht="151.5" customHeight="1" x14ac:dyDescent="0.25">
      <c r="A82" s="393"/>
      <c r="B82" s="429"/>
      <c r="C82" s="419"/>
      <c r="D82" s="420"/>
      <c r="E82" s="398"/>
      <c r="F82" s="403"/>
      <c r="G82" s="403"/>
      <c r="H82" s="403"/>
      <c r="I82" s="398"/>
      <c r="J82" s="411"/>
      <c r="K82" s="414"/>
      <c r="L82" s="406"/>
      <c r="M82" s="416"/>
      <c r="N82" s="182"/>
      <c r="O82" s="414"/>
      <c r="P82" s="406"/>
      <c r="Q82" s="409"/>
      <c r="R82" s="94">
        <v>3</v>
      </c>
      <c r="S82" s="79"/>
      <c r="T82" s="95" t="str">
        <f t="shared" si="72"/>
        <v/>
      </c>
      <c r="U82" s="96"/>
      <c r="V82" s="96"/>
      <c r="W82" s="97"/>
      <c r="X82" s="96"/>
      <c r="Y82" s="96"/>
      <c r="Z82" s="96"/>
      <c r="AA82" s="98" t="str">
        <f>IFERROR(IF(T82="Probabilidad",(AA81-(+AA81*W82)),IF(T82="Impacto",L82,"")),"")</f>
        <v/>
      </c>
      <c r="AB82" s="99" t="str">
        <f t="shared" si="73"/>
        <v/>
      </c>
      <c r="AC82" s="100" t="str">
        <f t="shared" si="74"/>
        <v/>
      </c>
      <c r="AD82" s="99" t="str">
        <f t="shared" si="75"/>
        <v/>
      </c>
      <c r="AE82" s="100" t="str">
        <f>IFERROR(IF(T82="Impacto",(P82-(+P82*W82)),IF(T82="Probabilidad",P82,"")),"")</f>
        <v/>
      </c>
      <c r="AF82" s="101" t="str">
        <f t="shared" si="76"/>
        <v/>
      </c>
      <c r="AG82" s="102"/>
      <c r="AH82" s="79"/>
      <c r="AI82" s="92"/>
      <c r="AJ82" s="103"/>
      <c r="AK82" s="103"/>
      <c r="AL82" s="79"/>
      <c r="AM82" s="92"/>
    </row>
    <row r="83" spans="1:53" s="115" customFormat="1" ht="178.5" customHeight="1" x14ac:dyDescent="0.25">
      <c r="A83" s="393">
        <f>1+A80</f>
        <v>26</v>
      </c>
      <c r="B83" s="427" t="s">
        <v>368</v>
      </c>
      <c r="C83" s="418" t="s">
        <v>369</v>
      </c>
      <c r="D83" s="418" t="s">
        <v>370</v>
      </c>
      <c r="E83" s="397" t="s">
        <v>120</v>
      </c>
      <c r="F83" s="397" t="s">
        <v>371</v>
      </c>
      <c r="G83" s="397" t="s">
        <v>372</v>
      </c>
      <c r="H83" s="402" t="s">
        <v>373</v>
      </c>
      <c r="I83" s="397" t="s">
        <v>218</v>
      </c>
      <c r="J83" s="410">
        <v>850</v>
      </c>
      <c r="K83" s="412" t="str">
        <f>IF(J83&lt;=0,"",IF(J83&lt;=2,"Muy Baja",IF(J83&lt;=24,"Baja",IF(J83&lt;=500,"Media",IF(J83&lt;=5000,"Alta","Muy Alta")))))</f>
        <v>Alta</v>
      </c>
      <c r="L83" s="404">
        <f>IF(K83="","",IF(K83="Muy Baja",0.2,IF(K83="Baja",0.4,IF(K83="Media",0.6,IF(K83="Alta",0.8,IF(K83="Muy Alta",1,))))))</f>
        <v>0.8</v>
      </c>
      <c r="M83" s="415" t="s">
        <v>257</v>
      </c>
      <c r="N83" s="181" t="str">
        <f>IF(NOT(ISERROR(MATCH(M83,'Tabla Impacto'!$B$221:$B$223,0))),'Tabla Impacto'!$F$223&amp;"Por favor no seleccionar los criterios de impacto(Afectación Económica o presupuestal y Pérdida Reputacional)",M83)</f>
        <v xml:space="preserve"> El riesgo afecta la imagen de la entidad con efecto publicitario sostenido a nivel de sector administrativo, nivel departamental o municipal</v>
      </c>
      <c r="O83" s="412" t="str">
        <f>IF(OR(N83='Tabla Impacto'!$C$11,N83='Tabla Impacto'!$D$11),"Leve",IF(OR(N83='Tabla Impacto'!$C$12,N83='Tabla Impacto'!$D$12),"Menor",IF(OR(N83='Tabla Impacto'!$C$13,N83='Tabla Impacto'!$D$13),"Moderado",IF(OR(N83='Tabla Impacto'!$C$14,N83='Tabla Impacto'!$D$14),"Mayor",IF(OR(N83='Tabla Impacto'!$C$15,N83='Tabla Impacto'!$D$15),"Catastrófico","")))))</f>
        <v>Mayor</v>
      </c>
      <c r="P83" s="404">
        <f>IF(O83="","",IF(O83="Leve",0.2,IF(O83="Menor",0.4,IF(O83="Moderado",0.6,IF(O83="Mayor",0.8,IF(O83="Catastrófico",1,))))))</f>
        <v>0.8</v>
      </c>
      <c r="Q83" s="407" t="str">
        <f>IF(OR(AND(K83="Muy Baja",O83="Leve"),AND(K83="Muy Baja",O83="Menor"),AND(K83="Baja",O83="Leve")),"Bajo",IF(OR(AND(K83="Muy baja",O83="Moderado"),AND(K83="Baja",O83="Menor"),AND(K83="Baja",O83="Moderado"),AND(K83="Media",O83="Leve"),AND(K83="Media",O83="Menor"),AND(K83="Media",O83="Moderado"),AND(K83="Alta",O83="Leve"),AND(K83="Alta",O83="Menor")),"Moderado",IF(OR(AND(K83="Muy Baja",O83="Mayor"),AND(K83="Baja",O83="Mayor"),AND(K83="Media",O83="Mayor"),AND(K83="Alta",O83="Moderado"),AND(K83="Alta",O83="Mayor"),AND(K83="Muy Alta",O83="Leve"),AND(K83="Muy Alta",O83="Menor"),AND(K83="Muy Alta",O83="Moderado"),AND(K83="Muy Alta",O83="Mayor")),"Alto",IF(OR(AND(K83="Muy Baja",O83="Catastrófico"),AND(K83="Baja",O83="Catastrófico"),AND(K83="Media",O83="Catastrófico"),AND(K83="Alta",O83="Catastrófico"),AND(K83="Muy Alta",O83="Catastrófico")),"Extremo",""))))</f>
        <v>Alto</v>
      </c>
      <c r="R83" s="94">
        <v>1</v>
      </c>
      <c r="S83" s="79" t="s">
        <v>487</v>
      </c>
      <c r="T83" s="95" t="str">
        <f t="shared" si="72"/>
        <v>Probabilidad</v>
      </c>
      <c r="U83" s="96" t="s">
        <v>14</v>
      </c>
      <c r="V83" s="96" t="s">
        <v>9</v>
      </c>
      <c r="W83" s="97" t="str">
        <f t="shared" ref="W83:W87" si="77">IF(AND(U83="Preventivo",V83="Automático"),"50%",IF(AND(U83="Preventivo",V83="Manual"),"40%",IF(AND(U83="Detectivo",V83="Automático"),"40%",IF(AND(U83="Detectivo",V83="Manual"),"30%",IF(AND(U83="Correctivo",V83="Automático"),"35%",IF(AND(U83="Correctivo",V83="Manual"),"25%",""))))))</f>
        <v>40%</v>
      </c>
      <c r="X83" s="96" t="s">
        <v>20</v>
      </c>
      <c r="Y83" s="96" t="s">
        <v>22</v>
      </c>
      <c r="Z83" s="96" t="s">
        <v>110</v>
      </c>
      <c r="AA83" s="98">
        <f>IFERROR(IF(T83="Probabilidad",(L83-(+L83*W83)),IF(T83="Impacto",L83,"")),"")</f>
        <v>0.48</v>
      </c>
      <c r="AB83" s="99" t="str">
        <f t="shared" si="73"/>
        <v>Media</v>
      </c>
      <c r="AC83" s="100">
        <f t="shared" si="74"/>
        <v>0.48</v>
      </c>
      <c r="AD83" s="99" t="str">
        <f t="shared" si="75"/>
        <v>Mayor</v>
      </c>
      <c r="AE83" s="100">
        <f>IFERROR(IF(T83="Impacto",(P83-(+P83*W83)),IF(T83="Probabilidad",P83,"")),"")</f>
        <v>0.8</v>
      </c>
      <c r="AF83" s="101" t="str">
        <f t="shared" si="76"/>
        <v>Alto</v>
      </c>
      <c r="AG83" s="102" t="s">
        <v>122</v>
      </c>
      <c r="AH83" s="114" t="s">
        <v>374</v>
      </c>
      <c r="AI83" s="104" t="s">
        <v>193</v>
      </c>
      <c r="AJ83" s="103" t="s">
        <v>205</v>
      </c>
      <c r="AK83" s="103" t="s">
        <v>206</v>
      </c>
      <c r="AL83" s="79" t="s">
        <v>376</v>
      </c>
      <c r="AM83" s="92"/>
      <c r="AN83" s="213" t="s">
        <v>678</v>
      </c>
      <c r="AO83" s="213" t="s">
        <v>679</v>
      </c>
      <c r="AP83" s="214">
        <v>1</v>
      </c>
      <c r="AQ83" s="213" t="s">
        <v>680</v>
      </c>
      <c r="AR83" s="213" t="s">
        <v>676</v>
      </c>
      <c r="AS83" s="214">
        <v>1</v>
      </c>
      <c r="AT83" s="103"/>
      <c r="AU83" s="103" t="s">
        <v>587</v>
      </c>
      <c r="AV83" s="117" t="s">
        <v>590</v>
      </c>
      <c r="AW83" s="117" t="s">
        <v>590</v>
      </c>
      <c r="AX83" s="117" t="s">
        <v>590</v>
      </c>
      <c r="AY83" s="117" t="s">
        <v>588</v>
      </c>
    </row>
    <row r="84" spans="1:53" s="115" customFormat="1" ht="151.5" customHeight="1" x14ac:dyDescent="0.25">
      <c r="A84" s="393"/>
      <c r="B84" s="428"/>
      <c r="C84" s="419"/>
      <c r="D84" s="420"/>
      <c r="E84" s="398"/>
      <c r="F84" s="398"/>
      <c r="G84" s="398"/>
      <c r="H84" s="403"/>
      <c r="I84" s="398"/>
      <c r="J84" s="411"/>
      <c r="K84" s="413"/>
      <c r="L84" s="405"/>
      <c r="M84" s="416"/>
      <c r="N84" s="182"/>
      <c r="O84" s="413"/>
      <c r="P84" s="405"/>
      <c r="Q84" s="408"/>
      <c r="R84" s="94">
        <v>2</v>
      </c>
      <c r="S84" s="91" t="s">
        <v>519</v>
      </c>
      <c r="T84" s="95" t="str">
        <f t="shared" si="72"/>
        <v>Probabilidad</v>
      </c>
      <c r="U84" s="96" t="s">
        <v>14</v>
      </c>
      <c r="V84" s="96" t="s">
        <v>9</v>
      </c>
      <c r="W84" s="97" t="str">
        <f t="shared" si="77"/>
        <v>40%</v>
      </c>
      <c r="X84" s="96" t="s">
        <v>20</v>
      </c>
      <c r="Y84" s="96" t="s">
        <v>22</v>
      </c>
      <c r="Z84" s="96" t="s">
        <v>110</v>
      </c>
      <c r="AA84" s="98">
        <f>IFERROR(IF(T84="Probabilidad",(AA83-(+AA83*W84)),IF(T84="Impacto",L84,"")),"")</f>
        <v>0.28799999999999998</v>
      </c>
      <c r="AB84" s="99" t="str">
        <f t="shared" si="73"/>
        <v>Baja</v>
      </c>
      <c r="AC84" s="100">
        <f t="shared" si="74"/>
        <v>0.28799999999999998</v>
      </c>
      <c r="AD84" s="99" t="str">
        <f t="shared" si="75"/>
        <v>Leve</v>
      </c>
      <c r="AE84" s="100">
        <f t="shared" ref="AE84:AE85" si="78">IFERROR(IF(T84="Impacto",(P84-(+P84*W84)),IF(T84="Probabilidad",P84,"")),"")</f>
        <v>0</v>
      </c>
      <c r="AF84" s="101" t="str">
        <f t="shared" si="76"/>
        <v>Bajo</v>
      </c>
      <c r="AG84" s="102" t="s">
        <v>122</v>
      </c>
      <c r="AH84" s="79" t="s">
        <v>375</v>
      </c>
      <c r="AI84" s="104" t="s">
        <v>193</v>
      </c>
      <c r="AJ84" s="103" t="s">
        <v>205</v>
      </c>
      <c r="AK84" s="103" t="s">
        <v>206</v>
      </c>
      <c r="AL84" s="79"/>
      <c r="AM84" s="92"/>
    </row>
    <row r="85" spans="1:53" s="115" customFormat="1" ht="151.5" customHeight="1" x14ac:dyDescent="0.25">
      <c r="A85" s="393"/>
      <c r="B85" s="429"/>
      <c r="C85" s="419"/>
      <c r="D85" s="420"/>
      <c r="E85" s="398"/>
      <c r="F85" s="398"/>
      <c r="G85" s="398"/>
      <c r="H85" s="403"/>
      <c r="I85" s="398"/>
      <c r="J85" s="411"/>
      <c r="K85" s="414"/>
      <c r="L85" s="406"/>
      <c r="M85" s="416"/>
      <c r="N85" s="182"/>
      <c r="O85" s="414"/>
      <c r="P85" s="406"/>
      <c r="Q85" s="409"/>
      <c r="R85" s="94">
        <v>3</v>
      </c>
      <c r="S85" s="79"/>
      <c r="T85" s="95" t="str">
        <f t="shared" si="72"/>
        <v/>
      </c>
      <c r="U85" s="96"/>
      <c r="V85" s="96"/>
      <c r="W85" s="97" t="str">
        <f t="shared" si="77"/>
        <v/>
      </c>
      <c r="X85" s="96"/>
      <c r="Y85" s="96"/>
      <c r="Z85" s="96"/>
      <c r="AA85" s="98" t="str">
        <f>IFERROR(IF(T85="Probabilidad",(AA84-(+AA84*W85)),IF(T85="Impacto",L85,"")),"")</f>
        <v/>
      </c>
      <c r="AB85" s="99" t="str">
        <f t="shared" si="73"/>
        <v/>
      </c>
      <c r="AC85" s="100" t="str">
        <f t="shared" si="74"/>
        <v/>
      </c>
      <c r="AD85" s="99" t="str">
        <f t="shared" si="75"/>
        <v/>
      </c>
      <c r="AE85" s="100" t="str">
        <f t="shared" si="78"/>
        <v/>
      </c>
      <c r="AF85" s="101" t="str">
        <f t="shared" si="76"/>
        <v/>
      </c>
      <c r="AG85" s="102"/>
      <c r="AH85" s="79"/>
      <c r="AI85" s="104"/>
      <c r="AJ85" s="103"/>
      <c r="AK85" s="103"/>
      <c r="AL85" s="79"/>
      <c r="AM85" s="92"/>
    </row>
    <row r="86" spans="1:53" s="115" customFormat="1" ht="151.5" customHeight="1" x14ac:dyDescent="0.25">
      <c r="A86" s="393">
        <f>1+A83</f>
        <v>27</v>
      </c>
      <c r="B86" s="387" t="s">
        <v>377</v>
      </c>
      <c r="C86" s="418" t="s">
        <v>378</v>
      </c>
      <c r="D86" s="418" t="s">
        <v>379</v>
      </c>
      <c r="E86" s="397" t="s">
        <v>120</v>
      </c>
      <c r="F86" s="417" t="s">
        <v>380</v>
      </c>
      <c r="G86" s="417" t="s">
        <v>383</v>
      </c>
      <c r="H86" s="402" t="s">
        <v>384</v>
      </c>
      <c r="I86" s="397" t="s">
        <v>219</v>
      </c>
      <c r="J86" s="410">
        <v>4</v>
      </c>
      <c r="K86" s="412" t="str">
        <f>IF(J86&lt;=0,"",IF(J86&lt;=2,"Muy Baja",IF(J86&lt;=24,"Baja",IF(J86&lt;=500,"Media",IF(J86&lt;=5000,"Alta","Muy Alta")))))</f>
        <v>Baja</v>
      </c>
      <c r="L86" s="404">
        <f>IF(K86="","",IF(K86="Muy Baja",0.2,IF(K86="Baja",0.4,IF(K86="Media",0.6,IF(K86="Alta",0.8,IF(K86="Muy Alta",1,))))))</f>
        <v>0.4</v>
      </c>
      <c r="M86" s="415" t="s">
        <v>246</v>
      </c>
      <c r="N86" s="181" t="str">
        <f>IF(NOT(ISERROR(MATCH(M86,'Tabla Impacto'!$B$221:$B$223,0))),'Tabla Impacto'!$F$223&amp;"Por favor no seleccionar los criterios de impacto(Afectación Económica o presupuestal y Pérdida Reputacional)",M86)</f>
        <v xml:space="preserve"> Afectación menor a 10 SMLMV .</v>
      </c>
      <c r="O86" s="412" t="str">
        <f>IF(OR(N86='Tabla Impacto'!$C$11,N86='Tabla Impacto'!$D$11),"Leve",IF(OR(N86='Tabla Impacto'!$C$12,N86='Tabla Impacto'!$D$12),"Menor",IF(OR(N86='Tabla Impacto'!$C$13,N86='Tabla Impacto'!$D$13),"Moderado",IF(OR(N86='Tabla Impacto'!$C$14,N86='Tabla Impacto'!$D$14),"Mayor",IF(OR(N86='Tabla Impacto'!$C$15,N86='Tabla Impacto'!$D$15),"Catastrófico","")))))</f>
        <v>Leve</v>
      </c>
      <c r="P86" s="404">
        <f>IF(O86="","",IF(O86="Leve",0.2,IF(O86="Menor",0.4,IF(O86="Moderado",0.6,IF(O86="Mayor",0.8,IF(O86="Catastrófico",1,))))))</f>
        <v>0.2</v>
      </c>
      <c r="Q86" s="407" t="str">
        <f>IF(OR(AND(K86="Muy Baja",O86="Leve"),AND(K86="Muy Baja",O86="Menor"),AND(K86="Baja",O86="Leve")),"Bajo",IF(OR(AND(K86="Muy baja",O86="Moderado"),AND(K86="Baja",O86="Menor"),AND(K86="Baja",O86="Moderado"),AND(K86="Media",O86="Leve"),AND(K86="Media",O86="Menor"),AND(K86="Media",O86="Moderado"),AND(K86="Alta",O86="Leve"),AND(K86="Alta",O86="Menor")),"Moderado",IF(OR(AND(K86="Muy Baja",O86="Mayor"),AND(K86="Baja",O86="Mayor"),AND(K86="Media",O86="Mayor"),AND(K86="Alta",O86="Moderado"),AND(K86="Alta",O86="Mayor"),AND(K86="Muy Alta",O86="Leve"),AND(K86="Muy Alta",O86="Menor"),AND(K86="Muy Alta",O86="Moderado"),AND(K86="Muy Alta",O86="Mayor")),"Alto",IF(OR(AND(K86="Muy Baja",O86="Catastrófico"),AND(K86="Baja",O86="Catastrófico"),AND(K86="Media",O86="Catastrófico"),AND(K86="Alta",O86="Catastrófico"),AND(K86="Muy Alta",O86="Catastrófico")),"Extremo",""))))</f>
        <v>Bajo</v>
      </c>
      <c r="R86" s="94">
        <v>1</v>
      </c>
      <c r="S86" s="91" t="s">
        <v>444</v>
      </c>
      <c r="T86" s="95" t="str">
        <f t="shared" si="72"/>
        <v>Probabilidad</v>
      </c>
      <c r="U86" s="96" t="s">
        <v>14</v>
      </c>
      <c r="V86" s="96" t="s">
        <v>9</v>
      </c>
      <c r="W86" s="97" t="str">
        <f t="shared" si="77"/>
        <v>40%</v>
      </c>
      <c r="X86" s="96" t="s">
        <v>19</v>
      </c>
      <c r="Y86" s="96" t="s">
        <v>22</v>
      </c>
      <c r="Z86" s="96" t="s">
        <v>110</v>
      </c>
      <c r="AA86" s="98">
        <f>IFERROR(IF(T86="Probabilidad",(L86-(+L86*W86)),IF(T86="Impacto",L86,"")),"")</f>
        <v>0.24</v>
      </c>
      <c r="AB86" s="99" t="str">
        <f t="shared" si="73"/>
        <v>Baja</v>
      </c>
      <c r="AC86" s="100">
        <f t="shared" si="74"/>
        <v>0.24</v>
      </c>
      <c r="AD86" s="99" t="str">
        <f t="shared" si="75"/>
        <v>Leve</v>
      </c>
      <c r="AE86" s="100">
        <f>IFERROR(IF(T86="Impacto",(P86-(+P86*W86)),IF(T86="Probabilidad",P86,"")),"")</f>
        <v>0.2</v>
      </c>
      <c r="AF86" s="101" t="str">
        <f t="shared" si="76"/>
        <v>Bajo</v>
      </c>
      <c r="AG86" s="102" t="s">
        <v>122</v>
      </c>
      <c r="AH86" s="79" t="s">
        <v>547</v>
      </c>
      <c r="AI86" s="92" t="s">
        <v>197</v>
      </c>
      <c r="AJ86" s="109" t="s">
        <v>205</v>
      </c>
      <c r="AK86" s="110" t="s">
        <v>206</v>
      </c>
      <c r="AL86" s="79" t="s">
        <v>386</v>
      </c>
      <c r="AM86" s="92"/>
      <c r="AN86" s="213" t="s">
        <v>687</v>
      </c>
      <c r="AO86" s="213" t="s">
        <v>686</v>
      </c>
      <c r="AP86" s="214">
        <v>1</v>
      </c>
      <c r="AQ86" s="213" t="s">
        <v>681</v>
      </c>
      <c r="AR86" s="213" t="s">
        <v>682</v>
      </c>
      <c r="AS86" s="214">
        <v>1</v>
      </c>
      <c r="AT86" s="103"/>
      <c r="AU86" s="103" t="s">
        <v>587</v>
      </c>
      <c r="AV86" s="103" t="s">
        <v>590</v>
      </c>
      <c r="AW86" s="103" t="s">
        <v>590</v>
      </c>
      <c r="AX86" s="103" t="s">
        <v>590</v>
      </c>
      <c r="AY86" s="103" t="s">
        <v>588</v>
      </c>
    </row>
    <row r="87" spans="1:53" s="115" customFormat="1" ht="151.5" customHeight="1" x14ac:dyDescent="0.25">
      <c r="A87" s="393"/>
      <c r="B87" s="388"/>
      <c r="C87" s="420"/>
      <c r="D87" s="420"/>
      <c r="E87" s="398"/>
      <c r="F87" s="398"/>
      <c r="G87" s="398"/>
      <c r="H87" s="403"/>
      <c r="I87" s="398"/>
      <c r="J87" s="411"/>
      <c r="K87" s="413"/>
      <c r="L87" s="405"/>
      <c r="M87" s="416"/>
      <c r="N87" s="182"/>
      <c r="O87" s="413"/>
      <c r="P87" s="405"/>
      <c r="Q87" s="408"/>
      <c r="R87" s="94">
        <v>2</v>
      </c>
      <c r="S87" s="79"/>
      <c r="T87" s="95" t="str">
        <f t="shared" si="72"/>
        <v/>
      </c>
      <c r="U87" s="96"/>
      <c r="V87" s="96"/>
      <c r="W87" s="97" t="str">
        <f t="shared" si="77"/>
        <v/>
      </c>
      <c r="X87" s="96"/>
      <c r="Y87" s="96"/>
      <c r="Z87" s="96"/>
      <c r="AA87" s="98" t="str">
        <f>IFERROR(IF(T87="Probabilidad",(L87-(+L87*W87)),IF(T87="Impacto",L87,"")),"")</f>
        <v/>
      </c>
      <c r="AB87" s="99" t="str">
        <f t="shared" ref="AB87" si="79">IFERROR(IF(AA87="","",IF(AA87&lt;=0.2,"Muy Baja",IF(AA87&lt;=0.4,"Baja",IF(AA87&lt;=0.6,"Media",IF(AA87&lt;=0.8,"Alta","Muy Alta"))))),"")</f>
        <v/>
      </c>
      <c r="AC87" s="100" t="str">
        <f t="shared" ref="AC87" si="80">+AA87</f>
        <v/>
      </c>
      <c r="AD87" s="99" t="str">
        <f t="shared" ref="AD87" si="81">IFERROR(IF(AE87="","",IF(AE87&lt;=0.2,"Leve",IF(AE87&lt;=0.4,"Menor",IF(AE87&lt;=0.6,"Moderado",IF(AE87&lt;=0.8,"Mayor","Catastrófico"))))),"")</f>
        <v/>
      </c>
      <c r="AE87" s="100" t="str">
        <f>IFERROR(IF(T87="Impacto",(P87-(+P87*W87)),IF(T87="Probabilidad",P87,"")),"")</f>
        <v/>
      </c>
      <c r="AF87" s="101" t="str">
        <f t="shared" ref="AF87" si="82">IFERROR(IF(OR(AND(AB87="Muy Baja",AD87="Leve"),AND(AB87="Muy Baja",AD87="Menor"),AND(AB87="Baja",AD87="Leve")),"Bajo",IF(OR(AND(AB87="Muy baja",AD87="Moderado"),AND(AB87="Baja",AD87="Menor"),AND(AB87="Baja",AD87="Moderado"),AND(AB87="Media",AD87="Leve"),AND(AB87="Media",AD87="Menor"),AND(AB87="Media",AD87="Moderado"),AND(AB87="Alta",AD87="Leve"),AND(AB87="Alta",AD87="Menor")),"Moderado",IF(OR(AND(AB87="Muy Baja",AD87="Mayor"),AND(AB87="Baja",AD87="Mayor"),AND(AB87="Media",AD87="Mayor"),AND(AB87="Alta",AD87="Moderado"),AND(AB87="Alta",AD87="Mayor"),AND(AB87="Muy Alta",AD87="Leve"),AND(AB87="Muy Alta",AD87="Menor"),AND(AB87="Muy Alta",AD87="Moderado"),AND(AB87="Muy Alta",AD87="Mayor")),"Alto",IF(OR(AND(AB87="Muy Baja",AD87="Catastrófico"),AND(AB87="Baja",AD87="Catastrófico"),AND(AB87="Media",AD87="Catastrófico"),AND(AB87="Alta",AD87="Catastrófico"),AND(AB87="Muy Alta",AD87="Catastrófico")),"Extremo","")))),"")</f>
        <v/>
      </c>
      <c r="AG87" s="102"/>
      <c r="AH87" s="79"/>
      <c r="AI87" s="92"/>
      <c r="AJ87" s="109"/>
      <c r="AK87" s="110"/>
      <c r="AL87" s="79"/>
      <c r="AM87" s="92"/>
    </row>
    <row r="88" spans="1:53" s="115" customFormat="1" ht="151.5" customHeight="1" x14ac:dyDescent="0.25">
      <c r="A88" s="393"/>
      <c r="B88" s="389"/>
      <c r="C88" s="420"/>
      <c r="D88" s="420"/>
      <c r="E88" s="398"/>
      <c r="F88" s="398"/>
      <c r="G88" s="398"/>
      <c r="H88" s="403"/>
      <c r="I88" s="398"/>
      <c r="J88" s="411"/>
      <c r="K88" s="414"/>
      <c r="L88" s="406"/>
      <c r="M88" s="416"/>
      <c r="N88" s="182"/>
      <c r="O88" s="414"/>
      <c r="P88" s="406"/>
      <c r="Q88" s="409"/>
      <c r="R88" s="94">
        <v>3</v>
      </c>
      <c r="S88" s="188"/>
      <c r="T88" s="95" t="str">
        <f t="shared" ref="T88" si="83">IF(OR(U88="Preventivo",U88="Detectivo"),"Probabilidad",IF(U88="Correctivo","Impacto",""))</f>
        <v/>
      </c>
      <c r="U88" s="96"/>
      <c r="V88" s="96"/>
      <c r="W88" s="97" t="str">
        <f t="shared" ref="W88" si="84">IF(AND(U88="Preventivo",V88="Automático"),"50%",IF(AND(U88="Preventivo",V88="Manual"),"40%",IF(AND(U88="Detectivo",V88="Automático"),"40%",IF(AND(U88="Detectivo",V88="Manual"),"30%",IF(AND(U88="Correctivo",V88="Automático"),"35%",IF(AND(U88="Correctivo",V88="Manual"),"25%",""))))))</f>
        <v/>
      </c>
      <c r="X88" s="96"/>
      <c r="Y88" s="96"/>
      <c r="Z88" s="96"/>
      <c r="AA88" s="98" t="str">
        <f>IFERROR(IF(T88="Probabilidad",(L88-(+L88*W88)),IF(T88="Impacto",L88,"")),"")</f>
        <v/>
      </c>
      <c r="AB88" s="99" t="str">
        <f t="shared" ref="AB88" si="85">IFERROR(IF(AA88="","",IF(AA88&lt;=0.2,"Muy Baja",IF(AA88&lt;=0.4,"Baja",IF(AA88&lt;=0.6,"Media",IF(AA88&lt;=0.8,"Alta","Muy Alta"))))),"")</f>
        <v/>
      </c>
      <c r="AC88" s="100" t="str">
        <f t="shared" ref="AC88" si="86">+AA88</f>
        <v/>
      </c>
      <c r="AD88" s="99" t="str">
        <f t="shared" ref="AD88" si="87">IFERROR(IF(AE88="","",IF(AE88&lt;=0.2,"Leve",IF(AE88&lt;=0.4,"Menor",IF(AE88&lt;=0.6,"Moderado",IF(AE88&lt;=0.8,"Mayor","Catastrófico"))))),"")</f>
        <v/>
      </c>
      <c r="AE88" s="100" t="str">
        <f>IFERROR(IF(T88="Impacto",(P88-(+P88*W88)),IF(T88="Probabilidad",P88,"")),"")</f>
        <v/>
      </c>
      <c r="AF88" s="101" t="str">
        <f t="shared" ref="AF88" si="88">IFERROR(IF(OR(AND(AB88="Muy Baja",AD88="Leve"),AND(AB88="Muy Baja",AD88="Menor"),AND(AB88="Baja",AD88="Leve")),"Bajo",IF(OR(AND(AB88="Muy baja",AD88="Moderado"),AND(AB88="Baja",AD88="Menor"),AND(AB88="Baja",AD88="Moderado"),AND(AB88="Media",AD88="Leve"),AND(AB88="Media",AD88="Menor"),AND(AB88="Media",AD88="Moderado"),AND(AB88="Alta",AD88="Leve"),AND(AB88="Alta",AD88="Menor")),"Moderado",IF(OR(AND(AB88="Muy Baja",AD88="Mayor"),AND(AB88="Baja",AD88="Mayor"),AND(AB88="Media",AD88="Mayor"),AND(AB88="Alta",AD88="Moderado"),AND(AB88="Alta",AD88="Mayor"),AND(AB88="Muy Alta",AD88="Leve"),AND(AB88="Muy Alta",AD88="Menor"),AND(AB88="Muy Alta",AD88="Moderado"),AND(AB88="Muy Alta",AD88="Mayor")),"Alto",IF(OR(AND(AB88="Muy Baja",AD88="Catastrófico"),AND(AB88="Baja",AD88="Catastrófico"),AND(AB88="Media",AD88="Catastrófico"),AND(AB88="Alta",AD88="Catastrófico"),AND(AB88="Muy Alta",AD88="Catastrófico")),"Extremo","")))),"")</f>
        <v/>
      </c>
      <c r="AG88" s="102"/>
      <c r="AH88" s="188"/>
      <c r="AI88" s="152"/>
      <c r="AJ88" s="152"/>
      <c r="AK88" s="152"/>
      <c r="AL88" s="188"/>
      <c r="AM88" s="92"/>
    </row>
    <row r="89" spans="1:53" s="115" customFormat="1" ht="409.6" customHeight="1" x14ac:dyDescent="0.25">
      <c r="A89" s="393">
        <f>1+A86</f>
        <v>28</v>
      </c>
      <c r="B89" s="387" t="s">
        <v>377</v>
      </c>
      <c r="C89" s="418" t="s">
        <v>378</v>
      </c>
      <c r="D89" s="418" t="s">
        <v>379</v>
      </c>
      <c r="E89" s="397" t="s">
        <v>118</v>
      </c>
      <c r="F89" s="397" t="s">
        <v>381</v>
      </c>
      <c r="G89" s="397" t="s">
        <v>446</v>
      </c>
      <c r="H89" s="402" t="s">
        <v>445</v>
      </c>
      <c r="I89" s="397" t="s">
        <v>218</v>
      </c>
      <c r="J89" s="410">
        <v>12</v>
      </c>
      <c r="K89" s="412" t="str">
        <f>IF(J89&lt;=0,"",IF(J89&lt;=2,"Muy Baja",IF(J89&lt;=24,"Baja",IF(J89&lt;=500,"Media",IF(J89&lt;=5000,"Alta","Muy Alta")))))</f>
        <v>Baja</v>
      </c>
      <c r="L89" s="404">
        <f>IF(K89="","",IF(K89="Muy Baja",0.2,IF(K89="Baja",0.4,IF(K89="Media",0.6,IF(K89="Alta",0.8,IF(K89="Muy Alta",1,))))))</f>
        <v>0.4</v>
      </c>
      <c r="M89" s="415" t="s">
        <v>255</v>
      </c>
      <c r="N89" s="181" t="str">
        <f>IF(NOT(ISERROR(MATCH(M89,'Tabla Impacto'!$B$221:$B$223,0))),'Tabla Impacto'!$F$223&amp;"Por favor no seleccionar los criterios de impacto(Afectación Económica o presupuestal y Pérdida Reputacional)",M89)</f>
        <v xml:space="preserve"> El riesgo afecta la imagen de la entidad internamente, de conocimiento general, nivel interno, de junta directiva y accionistas y/o de proveedores</v>
      </c>
      <c r="O89" s="412" t="str">
        <f>IF(OR(N89='Tabla Impacto'!$C$11,N89='Tabla Impacto'!$D$11),"Leve",IF(OR(N89='Tabla Impacto'!$C$12,N89='Tabla Impacto'!$D$12),"Menor",IF(OR(N89='Tabla Impacto'!$C$13,N89='Tabla Impacto'!$D$13),"Moderado",IF(OR(N89='Tabla Impacto'!$C$14,N89='Tabla Impacto'!$D$14),"Mayor",IF(OR(N89='Tabla Impacto'!$C$15,N89='Tabla Impacto'!$D$15),"Catastrófico","")))))</f>
        <v>Menor</v>
      </c>
      <c r="P89" s="404">
        <f>IF(O89="","",IF(O89="Leve",0.2,IF(O89="Menor",0.4,IF(O89="Moderado",0.6,IF(O89="Mayor",0.8,IF(O89="Catastrófico",1,))))))</f>
        <v>0.4</v>
      </c>
      <c r="Q89" s="407" t="str">
        <f>IF(OR(AND(K89="Muy Baja",O89="Leve"),AND(K89="Muy Baja",O89="Menor"),AND(K89="Baja",O89="Leve")),"Bajo",IF(OR(AND(K89="Muy baja",O89="Moderado"),AND(K89="Baja",O89="Menor"),AND(K89="Baja",O89="Moderado"),AND(K89="Media",O89="Leve"),AND(K89="Media",O89="Menor"),AND(K89="Media",O89="Moderado"),AND(K89="Alta",O89="Leve"),AND(K89="Alta",O89="Menor")),"Moderado",IF(OR(AND(K89="Muy Baja",O89="Mayor"),AND(K89="Baja",O89="Mayor"),AND(K89="Media",O89="Mayor"),AND(K89="Alta",O89="Moderado"),AND(K89="Alta",O89="Mayor"),AND(K89="Muy Alta",O89="Leve"),AND(K89="Muy Alta",O89="Menor"),AND(K89="Muy Alta",O89="Moderado"),AND(K89="Muy Alta",O89="Mayor")),"Alto",IF(OR(AND(K89="Muy Baja",O89="Catastrófico"),AND(K89="Baja",O89="Catastrófico"),AND(K89="Media",O89="Catastrófico"),AND(K89="Alta",O89="Catastrófico"),AND(K89="Muy Alta",O89="Catastrófico")),"Extremo",""))))</f>
        <v>Moderado</v>
      </c>
      <c r="R89" s="94">
        <v>1</v>
      </c>
      <c r="S89" s="79" t="s">
        <v>447</v>
      </c>
      <c r="T89" s="95" t="str">
        <f>IF(OR(U89="Preventivo",U89="Detectivo"),"Probabilidad",IF(U89="Correctivo","Impacto",""))</f>
        <v>Probabilidad</v>
      </c>
      <c r="U89" s="96" t="s">
        <v>15</v>
      </c>
      <c r="V89" s="96" t="s">
        <v>9</v>
      </c>
      <c r="W89" s="97" t="str">
        <f>IF(AND(U89="Preventivo",V89="Automático"),"50%",IF(AND(U89="Preventivo",V89="Manual"),"40%",IF(AND(U89="Detectivo",V89="Automático"),"40%",IF(AND(U89="Detectivo",V89="Manual"),"30%",IF(AND(U89="Correctivo",V89="Automático"),"35%",IF(AND(U89="Correctivo",V89="Manual"),"25%",""))))))</f>
        <v>30%</v>
      </c>
      <c r="X89" s="96" t="s">
        <v>19</v>
      </c>
      <c r="Y89" s="96" t="s">
        <v>22</v>
      </c>
      <c r="Z89" s="96" t="s">
        <v>110</v>
      </c>
      <c r="AA89" s="98">
        <f>IFERROR(IF(T89="Probabilidad",(AA86-(+AA86*W89)),IF(T89="Impacto",L87,"")),"")</f>
        <v>0.16799999999999998</v>
      </c>
      <c r="AB89" s="99" t="str">
        <f>IFERROR(IF(AA89="","",IF(AA89&lt;=0.2,"Muy Baja",IF(AA89&lt;=0.4,"Baja",IF(AA89&lt;=0.6,"Media",IF(AA89&lt;=0.8,"Alta","Muy Alta"))))),"")</f>
        <v>Muy Baja</v>
      </c>
      <c r="AC89" s="100">
        <f>+AA89</f>
        <v>0.16799999999999998</v>
      </c>
      <c r="AD89" s="99" t="str">
        <f>IFERROR(IF(AE89="","",IF(AE89&lt;=0.2,"Leve",IF(AE89&lt;=0.4,"Menor",IF(AE89&lt;=0.6,"Moderado",IF(AE89&lt;=0.8,"Mayor","Catastrófico"))))),"")</f>
        <v>Leve</v>
      </c>
      <c r="AE89" s="100">
        <f>+AE86</f>
        <v>0.2</v>
      </c>
      <c r="AF89" s="101" t="str">
        <f>IFERROR(IF(OR(AND(AB89="Muy Baja",AD89="Leve"),AND(AB89="Muy Baja",AD89="Menor"),AND(AB89="Baja",AD89="Leve")),"Bajo",IF(OR(AND(AB89="Muy baja",AD89="Moderado"),AND(AB89="Baja",AD89="Menor"),AND(AB89="Baja",AD89="Moderado"),AND(AB89="Media",AD89="Leve"),AND(AB89="Media",AD89="Menor"),AND(AB89="Media",AD89="Moderado"),AND(AB89="Alta",AD89="Leve"),AND(AB89="Alta",AD89="Menor")),"Moderado",IF(OR(AND(AB89="Muy Baja",AD89="Mayor"),AND(AB89="Baja",AD89="Mayor"),AND(AB89="Media",AD89="Mayor"),AND(AB89="Alta",AD89="Moderado"),AND(AB89="Alta",AD89="Mayor"),AND(AB89="Muy Alta",AD89="Leve"),AND(AB89="Muy Alta",AD89="Menor"),AND(AB89="Muy Alta",AD89="Moderado"),AND(AB89="Muy Alta",AD89="Mayor")),"Alto",IF(OR(AND(AB89="Muy Baja",AD89="Catastrófico"),AND(AB89="Baja",AD89="Catastrófico"),AND(AB89="Media",AD89="Catastrófico"),AND(AB89="Alta",AD89="Catastrófico"),AND(AB89="Muy Alta",AD89="Catastrófico")),"Extremo","")))),"")</f>
        <v>Bajo</v>
      </c>
      <c r="AG89" s="102" t="s">
        <v>122</v>
      </c>
      <c r="AH89" s="91" t="s">
        <v>448</v>
      </c>
      <c r="AI89" s="92" t="s">
        <v>203</v>
      </c>
      <c r="AJ89" s="109" t="s">
        <v>205</v>
      </c>
      <c r="AK89" s="110" t="s">
        <v>206</v>
      </c>
      <c r="AL89" s="79" t="s">
        <v>387</v>
      </c>
      <c r="AM89" s="92"/>
      <c r="AN89" s="254" t="s">
        <v>688</v>
      </c>
      <c r="AO89" s="213" t="s">
        <v>689</v>
      </c>
      <c r="AP89" s="214">
        <v>1</v>
      </c>
      <c r="AQ89" s="213" t="s">
        <v>683</v>
      </c>
      <c r="AR89" s="213" t="s">
        <v>690</v>
      </c>
      <c r="AS89" s="214">
        <v>1</v>
      </c>
      <c r="AT89" s="103"/>
      <c r="AU89" s="103" t="s">
        <v>587</v>
      </c>
      <c r="AV89" s="103" t="s">
        <v>590</v>
      </c>
      <c r="AW89" s="103" t="s">
        <v>590</v>
      </c>
      <c r="AX89" s="103" t="s">
        <v>590</v>
      </c>
      <c r="AY89" s="103" t="s">
        <v>588</v>
      </c>
    </row>
    <row r="90" spans="1:53" s="115" customFormat="1" ht="253.5" customHeight="1" x14ac:dyDescent="0.25">
      <c r="A90" s="393"/>
      <c r="B90" s="388"/>
      <c r="C90" s="420"/>
      <c r="D90" s="420"/>
      <c r="E90" s="398"/>
      <c r="F90" s="398"/>
      <c r="G90" s="398"/>
      <c r="H90" s="403"/>
      <c r="I90" s="398"/>
      <c r="J90" s="411"/>
      <c r="K90" s="413"/>
      <c r="L90" s="405"/>
      <c r="M90" s="416"/>
      <c r="N90" s="182"/>
      <c r="O90" s="413"/>
      <c r="P90" s="405"/>
      <c r="Q90" s="408"/>
      <c r="R90" s="94">
        <v>2</v>
      </c>
      <c r="S90" s="79"/>
      <c r="T90" s="95"/>
      <c r="U90" s="96"/>
      <c r="V90" s="96"/>
      <c r="W90" s="97"/>
      <c r="X90" s="96"/>
      <c r="Y90" s="96"/>
      <c r="Z90" s="96"/>
      <c r="AA90" s="106"/>
      <c r="AB90" s="99"/>
      <c r="AC90" s="100"/>
      <c r="AD90" s="99"/>
      <c r="AE90" s="100"/>
      <c r="AF90" s="101"/>
      <c r="AG90" s="102"/>
      <c r="AH90" s="79"/>
      <c r="AI90" s="92"/>
      <c r="AJ90" s="109"/>
      <c r="AK90" s="110"/>
      <c r="AL90" s="79"/>
      <c r="AM90" s="92"/>
    </row>
    <row r="91" spans="1:53" s="115" customFormat="1" ht="253.5" customHeight="1" x14ac:dyDescent="0.25">
      <c r="A91" s="393"/>
      <c r="B91" s="389"/>
      <c r="C91" s="420"/>
      <c r="D91" s="420"/>
      <c r="E91" s="398"/>
      <c r="F91" s="398"/>
      <c r="G91" s="398"/>
      <c r="H91" s="403"/>
      <c r="I91" s="398"/>
      <c r="J91" s="411"/>
      <c r="K91" s="414"/>
      <c r="L91" s="406"/>
      <c r="M91" s="416"/>
      <c r="N91" s="182"/>
      <c r="O91" s="414"/>
      <c r="P91" s="406"/>
      <c r="Q91" s="409"/>
      <c r="R91" s="94">
        <v>3</v>
      </c>
      <c r="S91" s="79"/>
      <c r="T91" s="95"/>
      <c r="U91" s="96"/>
      <c r="V91" s="96"/>
      <c r="W91" s="97"/>
      <c r="X91" s="96"/>
      <c r="Y91" s="96"/>
      <c r="Z91" s="96"/>
      <c r="AA91" s="106"/>
      <c r="AB91" s="99"/>
      <c r="AC91" s="100"/>
      <c r="AD91" s="99"/>
      <c r="AE91" s="100"/>
      <c r="AF91" s="101"/>
      <c r="AG91" s="102"/>
      <c r="AH91" s="79"/>
      <c r="AI91" s="92"/>
      <c r="AJ91" s="109"/>
      <c r="AK91" s="110"/>
      <c r="AL91" s="79"/>
      <c r="AM91" s="92"/>
    </row>
    <row r="92" spans="1:53" s="115" customFormat="1" ht="253.5" customHeight="1" x14ac:dyDescent="0.25">
      <c r="A92" s="393">
        <f>1+A89</f>
        <v>29</v>
      </c>
      <c r="B92" s="387" t="s">
        <v>377</v>
      </c>
      <c r="C92" s="418" t="s">
        <v>378</v>
      </c>
      <c r="D92" s="418" t="s">
        <v>379</v>
      </c>
      <c r="E92" s="397" t="s">
        <v>120</v>
      </c>
      <c r="F92" s="397" t="s">
        <v>382</v>
      </c>
      <c r="G92" s="397" t="s">
        <v>224</v>
      </c>
      <c r="H92" s="402" t="s">
        <v>385</v>
      </c>
      <c r="I92" s="397" t="s">
        <v>115</v>
      </c>
      <c r="J92" s="410">
        <v>20</v>
      </c>
      <c r="K92" s="412" t="str">
        <f>IF(J92&lt;=0,"",IF(J92&lt;=2,"Muy Baja",IF(J92&lt;=24,"Baja",IF(J92&lt;=500,"Media",IF(J92&lt;=5000,"Alta","Muy Alta")))))</f>
        <v>Baja</v>
      </c>
      <c r="L92" s="404">
        <f>IF(K92="","",IF(K92="Muy Baja",0.2,IF(K92="Baja",0.4,IF(K92="Media",0.6,IF(K92="Alta",0.8,IF(K92="Muy Alta",1,))))))</f>
        <v>0.4</v>
      </c>
      <c r="M92" s="415" t="s">
        <v>250</v>
      </c>
      <c r="N92" s="181" t="str">
        <f>IF(NOT(ISERROR(MATCH(M92,'Tabla Impacto'!$B$221:$B$223,0))),'Tabla Impacto'!$F$223&amp;"Por favor no seleccionar los criterios de impacto(Afectación Económica o presupuestal y Pérdida Reputacional)",M92)</f>
        <v xml:space="preserve"> El riesgo afecta la imagen de la entidad con algunos usuarios de relevancia frente al logro de los objetivos</v>
      </c>
      <c r="O92" s="412" t="str">
        <f>IF(OR(N92='Tabla Impacto'!$C$11,N92='Tabla Impacto'!$D$11),"Leve",IF(OR(N92='Tabla Impacto'!$C$12,N92='Tabla Impacto'!$D$12),"Menor",IF(OR(N92='Tabla Impacto'!$C$13,N92='Tabla Impacto'!$D$13),"Moderado",IF(OR(N92='Tabla Impacto'!$C$14,N92='Tabla Impacto'!$D$14),"Mayor",IF(OR(N92='Tabla Impacto'!$C$15,N92='Tabla Impacto'!$D$15),"Catastrófico","")))))</f>
        <v>Moderado</v>
      </c>
      <c r="P92" s="404">
        <f>IF(O92="","",IF(O92="Leve",0.2,IF(O92="Menor",0.4,IF(O92="Moderado",0.6,IF(O92="Mayor",0.8,IF(O92="Catastrófico",1,))))))</f>
        <v>0.6</v>
      </c>
      <c r="Q92" s="407" t="str">
        <f>IF(OR(AND(K92="Muy Baja",O92="Leve"),AND(K92="Muy Baja",O92="Menor"),AND(K92="Baja",O92="Leve")),"Bajo",IF(OR(AND(K92="Muy baja",O92="Moderado"),AND(K92="Baja",O92="Menor"),AND(K92="Baja",O92="Moderado"),AND(K92="Media",O92="Leve"),AND(K92="Media",O92="Menor"),AND(K92="Media",O92="Moderado"),AND(K92="Alta",O92="Leve"),AND(K92="Alta",O92="Menor")),"Moderado",IF(OR(AND(K92="Muy Baja",O92="Mayor"),AND(K92="Baja",O92="Mayor"),AND(K92="Media",O92="Mayor"),AND(K92="Alta",O92="Moderado"),AND(K92="Alta",O92="Mayor"),AND(K92="Muy Alta",O92="Leve"),AND(K92="Muy Alta",O92="Menor"),AND(K92="Muy Alta",O92="Moderado"),AND(K92="Muy Alta",O92="Mayor")),"Alto",IF(OR(AND(K92="Muy Baja",O92="Catastrófico"),AND(K92="Baja",O92="Catastrófico"),AND(K92="Media",O92="Catastrófico"),AND(K92="Alta",O92="Catastrófico"),AND(K92="Muy Alta",O92="Catastrófico")),"Extremo",""))))</f>
        <v>Moderado</v>
      </c>
      <c r="R92" s="94">
        <v>1</v>
      </c>
      <c r="S92" s="79" t="s">
        <v>447</v>
      </c>
      <c r="T92" s="95" t="str">
        <f>IF(OR(U92="Preventivo",U92="Detectivo"),"Probabilidad",IF(U92="Correctivo","Impacto",""))</f>
        <v>Probabilidad</v>
      </c>
      <c r="U92" s="96" t="s">
        <v>15</v>
      </c>
      <c r="V92" s="96" t="s">
        <v>9</v>
      </c>
      <c r="W92" s="97" t="str">
        <f>IF(AND(U92="Preventivo",V92="Automático"),"50%",IF(AND(U92="Preventivo",V92="Manual"),"40%",IF(AND(U92="Detectivo",V92="Automático"),"40%",IF(AND(U92="Detectivo",V92="Manual"),"30%",IF(AND(U92="Correctivo",V92="Automático"),"35%",IF(AND(U92="Correctivo",V92="Manual"),"25%",""))))))</f>
        <v>30%</v>
      </c>
      <c r="X92" s="96" t="s">
        <v>19</v>
      </c>
      <c r="Y92" s="96" t="s">
        <v>22</v>
      </c>
      <c r="Z92" s="96" t="s">
        <v>110</v>
      </c>
      <c r="AA92" s="98">
        <f>IFERROR(IF(T92="Probabilidad",(AA89-(+AA89*W92)),IF(T92="Impacto",L88,"")),"")</f>
        <v>0.11759999999999998</v>
      </c>
      <c r="AB92" s="99" t="str">
        <f>IFERROR(IF(AA92="","",IF(AA92&lt;=0.2,"Muy Baja",IF(AA92&lt;=0.4,"Baja",IF(AA92&lt;=0.6,"Media",IF(AA92&lt;=0.8,"Alta","Muy Alta"))))),"")</f>
        <v>Muy Baja</v>
      </c>
      <c r="AC92" s="100">
        <f>+AA92</f>
        <v>0.11759999999999998</v>
      </c>
      <c r="AD92" s="99" t="str">
        <f>IFERROR(IF(AE92="","",IF(AE92&lt;=0.2,"Leve",IF(AE92&lt;=0.4,"Menor",IF(AE92&lt;=0.6,"Moderado",IF(AE92&lt;=0.8,"Mayor","Catastrófico"))))),"")</f>
        <v>Leve</v>
      </c>
      <c r="AE92" s="100">
        <f>+P86</f>
        <v>0.2</v>
      </c>
      <c r="AF92" s="101" t="str">
        <f>IFERROR(IF(OR(AND(AB92="Muy Baja",AD92="Leve"),AND(AB92="Muy Baja",AD92="Menor"),AND(AB92="Baja",AD92="Leve")),"Bajo",IF(OR(AND(AB92="Muy baja",AD92="Moderado"),AND(AB92="Baja",AD92="Menor"),AND(AB92="Baja",AD92="Moderado"),AND(AB92="Media",AD92="Leve"),AND(AB92="Media",AD92="Menor"),AND(AB92="Media",AD92="Moderado"),AND(AB92="Alta",AD92="Leve"),AND(AB92="Alta",AD92="Menor")),"Moderado",IF(OR(AND(AB92="Muy Baja",AD92="Mayor"),AND(AB92="Baja",AD92="Mayor"),AND(AB92="Media",AD92="Mayor"),AND(AB92="Alta",AD92="Moderado"),AND(AB92="Alta",AD92="Mayor"),AND(AB92="Muy Alta",AD92="Leve"),AND(AB92="Muy Alta",AD92="Menor"),AND(AB92="Muy Alta",AD92="Moderado"),AND(AB92="Muy Alta",AD92="Mayor")),"Alto",IF(OR(AND(AB92="Muy Baja",AD92="Catastrófico"),AND(AB92="Baja",AD92="Catastrófico"),AND(AB92="Media",AD92="Catastrófico"),AND(AB92="Alta",AD92="Catastrófico"),AND(AB92="Muy Alta",AD92="Catastrófico")),"Extremo","")))),"")</f>
        <v>Bajo</v>
      </c>
      <c r="AG92" s="102" t="s">
        <v>122</v>
      </c>
      <c r="AH92" s="79" t="s">
        <v>388</v>
      </c>
      <c r="AI92" s="92" t="s">
        <v>197</v>
      </c>
      <c r="AJ92" s="109" t="s">
        <v>205</v>
      </c>
      <c r="AK92" s="110" t="s">
        <v>206</v>
      </c>
      <c r="AL92" s="79" t="s">
        <v>225</v>
      </c>
      <c r="AM92" s="92"/>
      <c r="AN92" s="213" t="s">
        <v>684</v>
      </c>
      <c r="AO92" s="213" t="s">
        <v>685</v>
      </c>
      <c r="AP92" s="214">
        <v>1</v>
      </c>
      <c r="AQ92" s="213" t="s">
        <v>691</v>
      </c>
      <c r="AR92" s="213" t="s">
        <v>692</v>
      </c>
      <c r="AS92" s="214">
        <v>1</v>
      </c>
      <c r="AT92" s="103"/>
      <c r="AU92" s="103" t="s">
        <v>587</v>
      </c>
      <c r="AV92" s="103" t="s">
        <v>590</v>
      </c>
      <c r="AW92" s="103" t="s">
        <v>590</v>
      </c>
      <c r="AX92" s="103" t="s">
        <v>590</v>
      </c>
      <c r="AY92" s="103" t="s">
        <v>588</v>
      </c>
    </row>
    <row r="93" spans="1:53" s="115" customFormat="1" ht="151.5" customHeight="1" x14ac:dyDescent="0.25">
      <c r="A93" s="393"/>
      <c r="B93" s="388"/>
      <c r="C93" s="420"/>
      <c r="D93" s="420"/>
      <c r="E93" s="398"/>
      <c r="F93" s="398"/>
      <c r="G93" s="398"/>
      <c r="H93" s="403"/>
      <c r="I93" s="398"/>
      <c r="J93" s="411"/>
      <c r="K93" s="413"/>
      <c r="L93" s="405"/>
      <c r="M93" s="416"/>
      <c r="N93" s="182"/>
      <c r="O93" s="413"/>
      <c r="P93" s="405"/>
      <c r="Q93" s="408"/>
      <c r="R93" s="94">
        <v>2</v>
      </c>
      <c r="S93" s="79"/>
      <c r="T93" s="95" t="str">
        <f t="shared" ref="T93:T100" si="89">IF(OR(U93="Preventivo",U93="Detectivo"),"Probabilidad",IF(U93="Correctivo","Impacto",""))</f>
        <v/>
      </c>
      <c r="U93" s="96"/>
      <c r="V93" s="96"/>
      <c r="W93" s="97"/>
      <c r="X93" s="96"/>
      <c r="Y93" s="96"/>
      <c r="Z93" s="96"/>
      <c r="AA93" s="98" t="str">
        <f>IFERROR(IF(T93="Probabilidad",(#REF!-(+#REF!*W93)),IF(T93="Impacto",L93,"")),"")</f>
        <v/>
      </c>
      <c r="AB93" s="99" t="str">
        <f t="shared" ref="AB93:AB100" si="90">IFERROR(IF(AA93="","",IF(AA93&lt;=0.2,"Muy Baja",IF(AA93&lt;=0.4,"Baja",IF(AA93&lt;=0.6,"Media",IF(AA93&lt;=0.8,"Alta","Muy Alta"))))),"")</f>
        <v/>
      </c>
      <c r="AC93" s="100" t="str">
        <f t="shared" ref="AC93:AC100" si="91">+AA93</f>
        <v/>
      </c>
      <c r="AD93" s="99" t="str">
        <f t="shared" ref="AD93:AD100" si="92">IFERROR(IF(AE93="","",IF(AE93&lt;=0.2,"Leve",IF(AE93&lt;=0.4,"Menor",IF(AE93&lt;=0.6,"Moderado",IF(AE93&lt;=0.8,"Mayor","Catastrófico"))))),"")</f>
        <v/>
      </c>
      <c r="AE93" s="100" t="str">
        <f t="shared" ref="AE93:AE100" si="93">IFERROR(IF(T93="Impacto",(P93-(+P93*W93)),IF(T93="Probabilidad",P93,"")),"")</f>
        <v/>
      </c>
      <c r="AF93" s="101" t="str">
        <f t="shared" ref="AF93:AF100" si="94">IFERROR(IF(OR(AND(AB93="Muy Baja",AD93="Leve"),AND(AB93="Muy Baja",AD93="Menor"),AND(AB93="Baja",AD93="Leve")),"Bajo",IF(OR(AND(AB93="Muy baja",AD93="Moderado"),AND(AB93="Baja",AD93="Menor"),AND(AB93="Baja",AD93="Moderado"),AND(AB93="Media",AD93="Leve"),AND(AB93="Media",AD93="Menor"),AND(AB93="Media",AD93="Moderado"),AND(AB93="Alta",AD93="Leve"),AND(AB93="Alta",AD93="Menor")),"Moderado",IF(OR(AND(AB93="Muy Baja",AD93="Mayor"),AND(AB93="Baja",AD93="Mayor"),AND(AB93="Media",AD93="Mayor"),AND(AB93="Alta",AD93="Moderado"),AND(AB93="Alta",AD93="Mayor"),AND(AB93="Muy Alta",AD93="Leve"),AND(AB93="Muy Alta",AD93="Menor"),AND(AB93="Muy Alta",AD93="Moderado"),AND(AB93="Muy Alta",AD93="Mayor")),"Alto",IF(OR(AND(AB93="Muy Baja",AD93="Catastrófico"),AND(AB93="Baja",AD93="Catastrófico"),AND(AB93="Media",AD93="Catastrófico"),AND(AB93="Alta",AD93="Catastrófico"),AND(AB93="Muy Alta",AD93="Catastrófico")),"Extremo","")))),"")</f>
        <v/>
      </c>
      <c r="AG93" s="102"/>
      <c r="AH93" s="79"/>
      <c r="AI93" s="92"/>
      <c r="AJ93" s="103"/>
      <c r="AK93" s="103"/>
      <c r="AL93" s="79"/>
      <c r="AM93" s="92"/>
    </row>
    <row r="94" spans="1:53" s="115" customFormat="1" ht="151.5" customHeight="1" x14ac:dyDescent="0.25">
      <c r="A94" s="393"/>
      <c r="B94" s="389"/>
      <c r="C94" s="420"/>
      <c r="D94" s="420"/>
      <c r="E94" s="398"/>
      <c r="F94" s="398"/>
      <c r="G94" s="398"/>
      <c r="H94" s="403"/>
      <c r="I94" s="398"/>
      <c r="J94" s="411"/>
      <c r="K94" s="414"/>
      <c r="L94" s="406"/>
      <c r="M94" s="416"/>
      <c r="N94" s="182"/>
      <c r="O94" s="414"/>
      <c r="P94" s="406"/>
      <c r="Q94" s="409"/>
      <c r="R94" s="94">
        <v>3</v>
      </c>
      <c r="S94" s="79"/>
      <c r="T94" s="95" t="str">
        <f t="shared" si="89"/>
        <v/>
      </c>
      <c r="U94" s="96"/>
      <c r="V94" s="96"/>
      <c r="W94" s="97"/>
      <c r="X94" s="96"/>
      <c r="Y94" s="96"/>
      <c r="Z94" s="96"/>
      <c r="AA94" s="98" t="str">
        <f>IFERROR(IF(T94="Probabilidad",(AA93-(+AA93*W94)),IF(T94="Impacto",L94,"")),"")</f>
        <v/>
      </c>
      <c r="AB94" s="99" t="str">
        <f t="shared" si="90"/>
        <v/>
      </c>
      <c r="AC94" s="100" t="str">
        <f t="shared" si="91"/>
        <v/>
      </c>
      <c r="AD94" s="99" t="str">
        <f t="shared" si="92"/>
        <v/>
      </c>
      <c r="AE94" s="100" t="str">
        <f t="shared" si="93"/>
        <v/>
      </c>
      <c r="AF94" s="101" t="str">
        <f t="shared" si="94"/>
        <v/>
      </c>
      <c r="AG94" s="102"/>
      <c r="AH94" s="79"/>
      <c r="AI94" s="92"/>
      <c r="AJ94" s="103"/>
      <c r="AK94" s="103"/>
      <c r="AL94" s="79"/>
      <c r="AM94" s="92"/>
    </row>
    <row r="95" spans="1:53" s="115" customFormat="1" ht="176.45" customHeight="1" x14ac:dyDescent="0.25">
      <c r="A95" s="393">
        <f>1+A92</f>
        <v>30</v>
      </c>
      <c r="B95" s="427" t="s">
        <v>389</v>
      </c>
      <c r="C95" s="418" t="s">
        <v>418</v>
      </c>
      <c r="D95" s="418" t="s">
        <v>390</v>
      </c>
      <c r="E95" s="397" t="s">
        <v>118</v>
      </c>
      <c r="F95" s="397" t="s">
        <v>391</v>
      </c>
      <c r="G95" s="397" t="s">
        <v>392</v>
      </c>
      <c r="H95" s="402" t="s">
        <v>393</v>
      </c>
      <c r="I95" s="397" t="s">
        <v>115</v>
      </c>
      <c r="J95" s="410">
        <v>30</v>
      </c>
      <c r="K95" s="412" t="str">
        <f>IF(J95&lt;=0,"",IF(J95&lt;=2,"Muy Baja",IF(J95&lt;=24,"Baja",IF(J95&lt;=500,"Media",IF(J95&lt;=5000,"Alta","Muy Alta")))))</f>
        <v>Media</v>
      </c>
      <c r="L95" s="404">
        <f>IF(K95="","",IF(K95="Muy Baja",0.2,IF(K95="Baja",0.4,IF(K95="Media",0.6,IF(K95="Alta",0.8,IF(K95="Muy Alta",1,))))))</f>
        <v>0.6</v>
      </c>
      <c r="M95" s="415" t="s">
        <v>257</v>
      </c>
      <c r="N95" s="181" t="str">
        <f>IF(NOT(ISERROR(MATCH(M95,'Tabla Impacto'!$B$221:$B$223,0))),'Tabla Impacto'!$F$223&amp;"Por favor no seleccionar los criterios de impacto(Afectación Económica o presupuestal y Pérdida Reputacional)",M95)</f>
        <v xml:space="preserve"> El riesgo afecta la imagen de la entidad con efecto publicitario sostenido a nivel de sector administrativo, nivel departamental o municipal</v>
      </c>
      <c r="O95" s="412" t="str">
        <f>IF(OR(N95='Tabla Impacto'!$C$11,N95='Tabla Impacto'!$D$11),"Leve",IF(OR(N95='Tabla Impacto'!$C$12,N95='Tabla Impacto'!$D$12),"Menor",IF(OR(N95='Tabla Impacto'!$C$13,N95='Tabla Impacto'!$D$13),"Moderado",IF(OR(N95='Tabla Impacto'!$C$14,N95='Tabla Impacto'!$D$14),"Mayor",IF(OR(N95='Tabla Impacto'!$C$15,N95='Tabla Impacto'!$D$15),"Catastrófico","")))))</f>
        <v>Mayor</v>
      </c>
      <c r="P95" s="404">
        <f>IF(O95="","",IF(O95="Leve",0.2,IF(O95="Menor",0.4,IF(O95="Moderado",0.6,IF(O95="Mayor",0.8,IF(O95="Catastrófico",1,))))))</f>
        <v>0.8</v>
      </c>
      <c r="Q95" s="407" t="str">
        <f>IF(OR(AND(K95="Muy Baja",O95="Leve"),AND(K95="Muy Baja",O95="Menor"),AND(K95="Baja",O95="Leve")),"Bajo",IF(OR(AND(K95="Muy baja",O95="Moderado"),AND(K95="Baja",O95="Menor"),AND(K95="Baja",O95="Moderado"),AND(K95="Media",O95="Leve"),AND(K95="Media",O95="Menor"),AND(K95="Media",O95="Moderado"),AND(K95="Alta",O95="Leve"),AND(K95="Alta",O95="Menor")),"Moderado",IF(OR(AND(K95="Muy Baja",O95="Mayor"),AND(K95="Baja",O95="Mayor"),AND(K95="Media",O95="Mayor"),AND(K95="Alta",O95="Moderado"),AND(K95="Alta",O95="Mayor"),AND(K95="Muy Alta",O95="Leve"),AND(K95="Muy Alta",O95="Menor"),AND(K95="Muy Alta",O95="Moderado"),AND(K95="Muy Alta",O95="Mayor")),"Alto",IF(OR(AND(K95="Muy Baja",O95="Catastrófico"),AND(K95="Baja",O95="Catastrófico"),AND(K95="Media",O95="Catastrófico"),AND(K95="Alta",O95="Catastrófico"),AND(K95="Muy Alta",O95="Catastrófico")),"Extremo",""))))</f>
        <v>Alto</v>
      </c>
      <c r="R95" s="94">
        <v>1</v>
      </c>
      <c r="S95" s="79" t="s">
        <v>394</v>
      </c>
      <c r="T95" s="95" t="str">
        <f t="shared" si="89"/>
        <v>Probabilidad</v>
      </c>
      <c r="U95" s="96" t="s">
        <v>14</v>
      </c>
      <c r="V95" s="96" t="s">
        <v>9</v>
      </c>
      <c r="W95" s="97" t="str">
        <f>IF(AND(U95="Preventivo",V95="Automático"),"50%",IF(AND(U95="Preventivo",V95="Manual"),"40%",IF(AND(U95="Detectivo",V95="Automático"),"40%",IF(AND(U95="Detectivo",V95="Manual"),"30%",IF(AND(U95="Correctivo",V95="Automático"),"35%",IF(AND(U95="Correctivo",V95="Manual"),"25%",""))))))</f>
        <v>40%</v>
      </c>
      <c r="X95" s="96" t="s">
        <v>19</v>
      </c>
      <c r="Y95" s="96" t="s">
        <v>22</v>
      </c>
      <c r="Z95" s="96" t="s">
        <v>110</v>
      </c>
      <c r="AA95" s="112">
        <f>IFERROR(IF(T95="Probabilidad",(L95-(+L95*W95)),IF(T95="Impacto",L95,"")),"")</f>
        <v>0.36</v>
      </c>
      <c r="AB95" s="99" t="str">
        <f t="shared" si="90"/>
        <v>Baja</v>
      </c>
      <c r="AC95" s="100">
        <f t="shared" si="91"/>
        <v>0.36</v>
      </c>
      <c r="AD95" s="99" t="str">
        <f t="shared" si="92"/>
        <v>Mayor</v>
      </c>
      <c r="AE95" s="100">
        <f t="shared" si="93"/>
        <v>0.8</v>
      </c>
      <c r="AF95" s="101" t="str">
        <f t="shared" si="94"/>
        <v>Alto</v>
      </c>
      <c r="AG95" s="102" t="s">
        <v>122</v>
      </c>
      <c r="AH95" s="91" t="s">
        <v>395</v>
      </c>
      <c r="AI95" s="86" t="s">
        <v>197</v>
      </c>
      <c r="AJ95" s="93" t="s">
        <v>205</v>
      </c>
      <c r="AK95" s="93" t="s">
        <v>206</v>
      </c>
      <c r="AL95" s="91" t="s">
        <v>438</v>
      </c>
      <c r="AM95" s="92"/>
      <c r="AN95" s="213" t="s">
        <v>693</v>
      </c>
      <c r="AO95" s="213" t="s">
        <v>698</v>
      </c>
      <c r="AP95" s="214">
        <v>1</v>
      </c>
      <c r="AQ95" s="213" t="s">
        <v>694</v>
      </c>
      <c r="AR95" s="213" t="s">
        <v>697</v>
      </c>
      <c r="AS95" s="214">
        <v>1</v>
      </c>
      <c r="AT95" s="103"/>
      <c r="AU95" s="103" t="s">
        <v>587</v>
      </c>
      <c r="AV95" s="103" t="s">
        <v>590</v>
      </c>
      <c r="AW95" s="103" t="s">
        <v>590</v>
      </c>
      <c r="AX95" s="103" t="s">
        <v>590</v>
      </c>
      <c r="AY95" s="103" t="s">
        <v>588</v>
      </c>
      <c r="AZ95" s="92" t="s">
        <v>695</v>
      </c>
      <c r="BA95" s="104" t="s">
        <v>696</v>
      </c>
    </row>
    <row r="96" spans="1:53" s="115" customFormat="1" ht="151.5" customHeight="1" x14ac:dyDescent="0.25">
      <c r="A96" s="393"/>
      <c r="B96" s="428"/>
      <c r="C96" s="419"/>
      <c r="D96" s="419"/>
      <c r="E96" s="398"/>
      <c r="F96" s="398"/>
      <c r="G96" s="398"/>
      <c r="H96" s="403"/>
      <c r="I96" s="398"/>
      <c r="J96" s="411"/>
      <c r="K96" s="413"/>
      <c r="L96" s="405"/>
      <c r="M96" s="416"/>
      <c r="N96" s="181"/>
      <c r="O96" s="413"/>
      <c r="P96" s="405"/>
      <c r="Q96" s="408"/>
      <c r="R96" s="94">
        <v>2</v>
      </c>
      <c r="S96" s="79"/>
      <c r="T96" s="95" t="str">
        <f t="shared" si="89"/>
        <v/>
      </c>
      <c r="U96" s="96"/>
      <c r="V96" s="96"/>
      <c r="W96" s="97" t="str">
        <f>IF(AND(U96="Preventivo",V96="Automático"),"50%",IF(AND(U96="Preventivo",V96="Manual"),"40%",IF(AND(U96="Detectivo",V96="Automático"),"40%",IF(AND(U96="Detectivo",V96="Manual"),"30%",IF(AND(U96="Correctivo",V96="Automático"),"35%",IF(AND(U96="Correctivo",V96="Manual"),"25%",""))))))</f>
        <v/>
      </c>
      <c r="X96" s="96"/>
      <c r="Y96" s="96"/>
      <c r="Z96" s="96"/>
      <c r="AA96" s="112" t="str">
        <f>IFERROR(IF(T96="Probabilidad",(L96-(+L96*W96)),IF(T96="Impacto",L96,"")),"")</f>
        <v/>
      </c>
      <c r="AB96" s="99" t="str">
        <f t="shared" si="90"/>
        <v/>
      </c>
      <c r="AC96" s="100" t="str">
        <f t="shared" si="91"/>
        <v/>
      </c>
      <c r="AD96" s="99" t="str">
        <f t="shared" si="92"/>
        <v/>
      </c>
      <c r="AE96" s="100" t="str">
        <f t="shared" si="93"/>
        <v/>
      </c>
      <c r="AF96" s="101" t="str">
        <f t="shared" si="94"/>
        <v/>
      </c>
      <c r="AG96" s="102"/>
      <c r="AH96" s="79"/>
      <c r="AI96" s="86"/>
      <c r="AJ96" s="93"/>
      <c r="AK96" s="93"/>
      <c r="AL96" s="91"/>
      <c r="AM96" s="92"/>
    </row>
    <row r="97" spans="1:51" s="115" customFormat="1" ht="151.5" customHeight="1" x14ac:dyDescent="0.25">
      <c r="A97" s="393"/>
      <c r="B97" s="429"/>
      <c r="C97" s="433"/>
      <c r="D97" s="419"/>
      <c r="E97" s="398"/>
      <c r="F97" s="398"/>
      <c r="G97" s="398"/>
      <c r="H97" s="403"/>
      <c r="I97" s="398"/>
      <c r="J97" s="411"/>
      <c r="K97" s="414"/>
      <c r="L97" s="406"/>
      <c r="M97" s="416"/>
      <c r="N97" s="181"/>
      <c r="O97" s="414"/>
      <c r="P97" s="406"/>
      <c r="Q97" s="409"/>
      <c r="R97" s="94">
        <v>3</v>
      </c>
      <c r="S97" s="79"/>
      <c r="T97" s="95" t="str">
        <f t="shared" si="89"/>
        <v/>
      </c>
      <c r="U97" s="96"/>
      <c r="V97" s="96"/>
      <c r="W97" s="97"/>
      <c r="X97" s="96"/>
      <c r="Y97" s="96"/>
      <c r="Z97" s="96"/>
      <c r="AA97" s="98" t="str">
        <f>IFERROR(IF(T97="Probabilidad",(AA96-(+AA96*W97)),IF(T97="Impacto",L97,"")),"")</f>
        <v/>
      </c>
      <c r="AB97" s="99" t="str">
        <f t="shared" si="90"/>
        <v/>
      </c>
      <c r="AC97" s="100" t="str">
        <f t="shared" si="91"/>
        <v/>
      </c>
      <c r="AD97" s="99" t="str">
        <f t="shared" si="92"/>
        <v/>
      </c>
      <c r="AE97" s="100" t="str">
        <f t="shared" si="93"/>
        <v/>
      </c>
      <c r="AF97" s="101" t="str">
        <f t="shared" si="94"/>
        <v/>
      </c>
      <c r="AG97" s="102"/>
      <c r="AH97" s="79"/>
      <c r="AI97" s="92"/>
      <c r="AJ97" s="103"/>
      <c r="AK97" s="103"/>
      <c r="AL97" s="79"/>
      <c r="AM97" s="92"/>
    </row>
    <row r="98" spans="1:51" s="115" customFormat="1" ht="151.5" customHeight="1" x14ac:dyDescent="0.25">
      <c r="A98" s="393">
        <f>1+A95</f>
        <v>31</v>
      </c>
      <c r="B98" s="427" t="s">
        <v>389</v>
      </c>
      <c r="C98" s="418" t="s">
        <v>418</v>
      </c>
      <c r="D98" s="418" t="s">
        <v>390</v>
      </c>
      <c r="E98" s="397" t="s">
        <v>118</v>
      </c>
      <c r="F98" s="417" t="s">
        <v>396</v>
      </c>
      <c r="G98" s="417" t="s">
        <v>397</v>
      </c>
      <c r="H98" s="402" t="s">
        <v>398</v>
      </c>
      <c r="I98" s="397" t="s">
        <v>218</v>
      </c>
      <c r="J98" s="410">
        <v>12</v>
      </c>
      <c r="K98" s="412" t="str">
        <f>IF(J98&lt;=0,"",IF(J98&lt;=2,"Muy Baja",IF(J98&lt;=24,"Baja",IF(J98&lt;=500,"Media",IF(J98&lt;=5000,"Alta","Muy Alta")))))</f>
        <v>Baja</v>
      </c>
      <c r="L98" s="404">
        <f>IF(K98="","",IF(K98="Muy Baja",0.2,IF(K98="Baja",0.4,IF(K98="Media",0.6,IF(K98="Alta",0.8,IF(K98="Muy Alta",1,))))))</f>
        <v>0.4</v>
      </c>
      <c r="M98" s="415" t="s">
        <v>250</v>
      </c>
      <c r="N98" s="181" t="str">
        <f>IF(NOT(ISERROR(MATCH(M98,'Tabla Impacto'!$B$221:$B$223,0))),'Tabla Impacto'!$F$223&amp;"Por favor no seleccionar los criterios de impacto(Afectación Económica o presupuestal y Pérdida Reputacional)",M98)</f>
        <v xml:space="preserve"> El riesgo afecta la imagen de la entidad con algunos usuarios de relevancia frente al logro de los objetivos</v>
      </c>
      <c r="O98" s="412" t="str">
        <f>IF(OR(N98='Tabla Impacto'!$C$11,N98='Tabla Impacto'!$D$11),"Leve",IF(OR(N98='Tabla Impacto'!$C$12,N98='Tabla Impacto'!$D$12),"Menor",IF(OR(N98='Tabla Impacto'!$C$13,N98='Tabla Impacto'!$D$13),"Moderado",IF(OR(N98='Tabla Impacto'!$C$14,N98='Tabla Impacto'!$D$14),"Mayor",IF(OR(N98='Tabla Impacto'!$C$15,N98='Tabla Impacto'!$D$15),"Catastrófico","")))))</f>
        <v>Moderado</v>
      </c>
      <c r="P98" s="404">
        <f>IF(O98="","",IF(O98="Leve",0.2,IF(O98="Menor",0.4,IF(O98="Moderado",0.6,IF(O98="Mayor",0.8,IF(O98="Catastrófico",1,))))))</f>
        <v>0.6</v>
      </c>
      <c r="Q98" s="407" t="str">
        <f>IF(OR(AND(K98="Muy Baja",O98="Leve"),AND(K98="Muy Baja",O98="Menor"),AND(K98="Baja",O98="Leve")),"Bajo",IF(OR(AND(K98="Muy baja",O98="Moderado"),AND(K98="Baja",O98="Menor"),AND(K98="Baja",O98="Moderado"),AND(K98="Media",O98="Leve"),AND(K98="Media",O98="Menor"),AND(K98="Media",O98="Moderado"),AND(K98="Alta",O98="Leve"),AND(K98="Alta",O98="Menor")),"Moderado",IF(OR(AND(K98="Muy Baja",O98="Mayor"),AND(K98="Baja",O98="Mayor"),AND(K98="Media",O98="Mayor"),AND(K98="Alta",O98="Moderado"),AND(K98="Alta",O98="Mayor"),AND(K98="Muy Alta",O98="Leve"),AND(K98="Muy Alta",O98="Menor"),AND(K98="Muy Alta",O98="Moderado"),AND(K98="Muy Alta",O98="Mayor")),"Alto",IF(OR(AND(K98="Muy Baja",O98="Catastrófico"),AND(K98="Baja",O98="Catastrófico"),AND(K98="Media",O98="Catastrófico"),AND(K98="Alta",O98="Catastrófico"),AND(K98="Muy Alta",O98="Catastrófico")),"Extremo",""))))</f>
        <v>Moderado</v>
      </c>
      <c r="R98" s="94">
        <v>1</v>
      </c>
      <c r="S98" s="79" t="s">
        <v>399</v>
      </c>
      <c r="T98" s="95" t="str">
        <f t="shared" si="89"/>
        <v>Probabilidad</v>
      </c>
      <c r="U98" s="96" t="s">
        <v>14</v>
      </c>
      <c r="V98" s="96" t="s">
        <v>9</v>
      </c>
      <c r="W98" s="97" t="str">
        <f>IF(AND(U98="Preventivo",V98="Automático"),"50%",IF(AND(U98="Preventivo",V98="Manual"),"40%",IF(AND(U98="Detectivo",V98="Automático"),"40%",IF(AND(U98="Detectivo",V98="Manual"),"30%",IF(AND(U98="Correctivo",V98="Automático"),"35%",IF(AND(U98="Correctivo",V98="Manual"),"25%",""))))))</f>
        <v>40%</v>
      </c>
      <c r="X98" s="96" t="s">
        <v>19</v>
      </c>
      <c r="Y98" s="96" t="s">
        <v>22</v>
      </c>
      <c r="Z98" s="96" t="s">
        <v>110</v>
      </c>
      <c r="AA98" s="112">
        <f>IFERROR(IF(T98="Probabilidad",(L98-(+L98*W98)),IF(T98="Impacto",L98,"")),"")</f>
        <v>0.24</v>
      </c>
      <c r="AB98" s="99" t="str">
        <f t="shared" si="90"/>
        <v>Baja</v>
      </c>
      <c r="AC98" s="100">
        <f t="shared" si="91"/>
        <v>0.24</v>
      </c>
      <c r="AD98" s="99" t="str">
        <f t="shared" si="92"/>
        <v>Moderado</v>
      </c>
      <c r="AE98" s="100">
        <f t="shared" si="93"/>
        <v>0.6</v>
      </c>
      <c r="AF98" s="101" t="str">
        <f t="shared" si="94"/>
        <v>Moderado</v>
      </c>
      <c r="AG98" s="102" t="s">
        <v>122</v>
      </c>
      <c r="AH98" s="79" t="s">
        <v>400</v>
      </c>
      <c r="AI98" s="92" t="s">
        <v>193</v>
      </c>
      <c r="AJ98" s="103" t="s">
        <v>205</v>
      </c>
      <c r="AK98" s="103" t="s">
        <v>206</v>
      </c>
      <c r="AL98" s="79" t="s">
        <v>401</v>
      </c>
      <c r="AM98" s="92"/>
      <c r="AN98" s="213" t="s">
        <v>699</v>
      </c>
      <c r="AO98" s="213" t="s">
        <v>700</v>
      </c>
      <c r="AP98" s="214">
        <v>1</v>
      </c>
      <c r="AQ98" s="213" t="s">
        <v>701</v>
      </c>
      <c r="AR98" s="213" t="s">
        <v>702</v>
      </c>
      <c r="AS98" s="214">
        <v>1</v>
      </c>
      <c r="AT98" s="103"/>
      <c r="AU98" s="103" t="s">
        <v>587</v>
      </c>
      <c r="AV98" s="103" t="s">
        <v>590</v>
      </c>
      <c r="AW98" s="103" t="s">
        <v>590</v>
      </c>
      <c r="AX98" s="103" t="s">
        <v>590</v>
      </c>
      <c r="AY98" s="103" t="s">
        <v>588</v>
      </c>
    </row>
    <row r="99" spans="1:51" s="115" customFormat="1" ht="151.5" customHeight="1" x14ac:dyDescent="0.25">
      <c r="A99" s="393"/>
      <c r="B99" s="428"/>
      <c r="C99" s="419"/>
      <c r="D99" s="419"/>
      <c r="E99" s="398"/>
      <c r="F99" s="398"/>
      <c r="G99" s="398"/>
      <c r="H99" s="403"/>
      <c r="I99" s="398"/>
      <c r="J99" s="411"/>
      <c r="K99" s="413"/>
      <c r="L99" s="405"/>
      <c r="M99" s="416"/>
      <c r="N99" s="182"/>
      <c r="O99" s="413"/>
      <c r="P99" s="405"/>
      <c r="Q99" s="408"/>
      <c r="R99" s="94">
        <v>2</v>
      </c>
      <c r="S99" s="79"/>
      <c r="T99" s="95" t="str">
        <f t="shared" si="89"/>
        <v/>
      </c>
      <c r="U99" s="96"/>
      <c r="V99" s="96"/>
      <c r="W99" s="97" t="str">
        <f t="shared" ref="W99:W100" si="95">IF(AND(U99="Preventivo",V99="Automático"),"50%",IF(AND(U99="Preventivo",V99="Manual"),"40%",IF(AND(U99="Detectivo",V99="Automático"),"40%",IF(AND(U99="Detectivo",V99="Manual"),"30%",IF(AND(U99="Correctivo",V99="Automático"),"35%",IF(AND(U99="Correctivo",V99="Manual"),"25%",""))))))</f>
        <v/>
      </c>
      <c r="X99" s="96"/>
      <c r="Y99" s="96"/>
      <c r="Z99" s="96"/>
      <c r="AA99" s="98" t="str">
        <f>IFERROR(IF(T99="Probabilidad",(AA98-(+AA98*W99)),IF(T99="Impacto",L99,"")),"")</f>
        <v/>
      </c>
      <c r="AB99" s="99" t="str">
        <f t="shared" si="90"/>
        <v/>
      </c>
      <c r="AC99" s="100" t="str">
        <f t="shared" si="91"/>
        <v/>
      </c>
      <c r="AD99" s="99" t="str">
        <f t="shared" si="92"/>
        <v/>
      </c>
      <c r="AE99" s="100" t="str">
        <f t="shared" si="93"/>
        <v/>
      </c>
      <c r="AF99" s="101" t="str">
        <f t="shared" si="94"/>
        <v/>
      </c>
      <c r="AG99" s="102"/>
      <c r="AH99" s="91"/>
      <c r="AI99" s="86"/>
      <c r="AJ99" s="93"/>
      <c r="AK99" s="93"/>
      <c r="AL99" s="91"/>
      <c r="AM99" s="92"/>
    </row>
    <row r="100" spans="1:51" s="115" customFormat="1" ht="151.5" customHeight="1" x14ac:dyDescent="0.25">
      <c r="A100" s="393"/>
      <c r="B100" s="429"/>
      <c r="C100" s="433"/>
      <c r="D100" s="419"/>
      <c r="E100" s="398"/>
      <c r="F100" s="398"/>
      <c r="G100" s="398"/>
      <c r="H100" s="403"/>
      <c r="I100" s="398"/>
      <c r="J100" s="411"/>
      <c r="K100" s="414"/>
      <c r="L100" s="406"/>
      <c r="M100" s="416"/>
      <c r="N100" s="182"/>
      <c r="O100" s="414"/>
      <c r="P100" s="406"/>
      <c r="Q100" s="409"/>
      <c r="R100" s="94">
        <v>3</v>
      </c>
      <c r="S100" s="79"/>
      <c r="T100" s="95" t="str">
        <f t="shared" si="89"/>
        <v/>
      </c>
      <c r="U100" s="96"/>
      <c r="V100" s="96"/>
      <c r="W100" s="97" t="str">
        <f t="shared" si="95"/>
        <v/>
      </c>
      <c r="X100" s="96"/>
      <c r="Y100" s="96"/>
      <c r="Z100" s="96"/>
      <c r="AA100" s="98" t="str">
        <f>IFERROR(IF(T100="Probabilidad",(AA99-(+AA99*W100)),IF(T100="Impacto",L100,"")),"")</f>
        <v/>
      </c>
      <c r="AB100" s="99" t="str">
        <f t="shared" si="90"/>
        <v/>
      </c>
      <c r="AC100" s="100" t="str">
        <f t="shared" si="91"/>
        <v/>
      </c>
      <c r="AD100" s="99" t="str">
        <f t="shared" si="92"/>
        <v/>
      </c>
      <c r="AE100" s="100" t="str">
        <f t="shared" si="93"/>
        <v/>
      </c>
      <c r="AF100" s="101" t="str">
        <f t="shared" si="94"/>
        <v/>
      </c>
      <c r="AG100" s="102"/>
      <c r="AH100" s="79"/>
      <c r="AI100" s="92"/>
      <c r="AJ100" s="103"/>
      <c r="AK100" s="103"/>
      <c r="AL100" s="79"/>
      <c r="AM100" s="92"/>
    </row>
    <row r="101" spans="1:51" s="115" customFormat="1" ht="151.5" customHeight="1" x14ac:dyDescent="0.25">
      <c r="A101" s="393">
        <f>1+A98</f>
        <v>32</v>
      </c>
      <c r="B101" s="427" t="s">
        <v>389</v>
      </c>
      <c r="C101" s="418" t="s">
        <v>418</v>
      </c>
      <c r="D101" s="418" t="s">
        <v>390</v>
      </c>
      <c r="E101" s="402" t="s">
        <v>120</v>
      </c>
      <c r="F101" s="421" t="s">
        <v>439</v>
      </c>
      <c r="G101" s="421" t="s">
        <v>440</v>
      </c>
      <c r="H101" s="402" t="s">
        <v>441</v>
      </c>
      <c r="I101" s="397" t="s">
        <v>218</v>
      </c>
      <c r="J101" s="410">
        <v>12</v>
      </c>
      <c r="K101" s="412" t="str">
        <f>IF(J101&lt;=0,"",IF(J101&lt;=2,"Muy Baja",IF(J101&lt;=24,"Baja",IF(J101&lt;=500,"Media",IF(J101&lt;=5000,"Alta","Muy Alta")))))</f>
        <v>Baja</v>
      </c>
      <c r="L101" s="404">
        <f>IF(K101="","",IF(K101="Muy Baja",0.2,IF(K101="Baja",0.4,IF(K101="Media",0.6,IF(K101="Alta",0.8,IF(K101="Muy Alta",1,))))))</f>
        <v>0.4</v>
      </c>
      <c r="M101" s="415" t="s">
        <v>250</v>
      </c>
      <c r="N101" s="181" t="str">
        <f>IF(NOT(ISERROR(MATCH(M101,'Tabla Impacto'!$B$221:$B$223,0))),'Tabla Impacto'!$F$223&amp;"Por favor no seleccionar los criterios de impacto(Afectación Económica o presupuestal y Pérdida Reputacional)",M101)</f>
        <v xml:space="preserve"> El riesgo afecta la imagen de la entidad con algunos usuarios de relevancia frente al logro de los objetivos</v>
      </c>
      <c r="O101" s="412" t="str">
        <f>IF(OR(N101='Tabla Impacto'!$C$11,N101='Tabla Impacto'!$D$11),"Leve",IF(OR(N101='Tabla Impacto'!$C$12,N101='Tabla Impacto'!$D$12),"Menor",IF(OR(N101='Tabla Impacto'!$C$13,N101='Tabla Impacto'!$D$13),"Moderado",IF(OR(N101='Tabla Impacto'!$C$14,N101='Tabla Impacto'!$D$14),"Mayor",IF(OR(N101='Tabla Impacto'!$C$15,N101='Tabla Impacto'!$D$15),"Catastrófico","")))))</f>
        <v>Moderado</v>
      </c>
      <c r="P101" s="404">
        <f>IF(O101="","",IF(O101="Leve",0.2,IF(O101="Menor",0.4,IF(O101="Moderado",0.6,IF(O101="Mayor",0.8,IF(O101="Catastrófico",1,))))))</f>
        <v>0.6</v>
      </c>
      <c r="Q101" s="407" t="str">
        <f>IF(OR(AND(K101="Muy Baja",O101="Leve"),AND(K101="Muy Baja",O101="Menor"),AND(K101="Baja",O101="Leve")),"Bajo",IF(OR(AND(K101="Muy baja",O101="Moderado"),AND(K101="Baja",O101="Menor"),AND(K101="Baja",O101="Moderado"),AND(K101="Media",O101="Leve"),AND(K101="Media",O101="Menor"),AND(K101="Media",O101="Moderado"),AND(K101="Alta",O101="Leve"),AND(K101="Alta",O101="Menor")),"Moderado",IF(OR(AND(K101="Muy Baja",O101="Mayor"),AND(K101="Baja",O101="Mayor"),AND(K101="Media",O101="Mayor"),AND(K101="Alta",O101="Moderado"),AND(K101="Alta",O101="Mayor"),AND(K101="Muy Alta",O101="Leve"),AND(K101="Muy Alta",O101="Menor"),AND(K101="Muy Alta",O101="Moderado"),AND(K101="Muy Alta",O101="Mayor")),"Alto",IF(OR(AND(K101="Muy Baja",O101="Catastrófico"),AND(K101="Baja",O101="Catastrófico"),AND(K101="Media",O101="Catastrófico"),AND(K101="Alta",O101="Catastrófico"),AND(K101="Muy Alta",O101="Catastrófico")),"Extremo",""))))</f>
        <v>Moderado</v>
      </c>
      <c r="R101" s="94">
        <v>1</v>
      </c>
      <c r="S101" s="79" t="s">
        <v>402</v>
      </c>
      <c r="T101" s="95" t="str">
        <f t="shared" ref="T101:T103" si="96">IF(OR(U101="Preventivo",U101="Detectivo"),"Probabilidad",IF(U101="Correctivo","Impacto",""))</f>
        <v>Probabilidad</v>
      </c>
      <c r="U101" s="96" t="s">
        <v>14</v>
      </c>
      <c r="V101" s="96" t="s">
        <v>9</v>
      </c>
      <c r="W101" s="97" t="str">
        <f>IF(AND(U101="Preventivo",V101="Automático"),"50%",IF(AND(U101="Preventivo",V101="Manual"),"40%",IF(AND(U101="Detectivo",V101="Automático"),"40%",IF(AND(U101="Detectivo",V101="Manual"),"30%",IF(AND(U101="Correctivo",V101="Automático"),"35%",IF(AND(U101="Correctivo",V101="Manual"),"25%",""))))))</f>
        <v>40%</v>
      </c>
      <c r="X101" s="96" t="s">
        <v>19</v>
      </c>
      <c r="Y101" s="96" t="s">
        <v>22</v>
      </c>
      <c r="Z101" s="96" t="s">
        <v>110</v>
      </c>
      <c r="AA101" s="112">
        <f>IFERROR(IF(T101="Probabilidad",(L101-(+L101*W101)),IF(T101="Impacto",L101,"")),"")</f>
        <v>0.24</v>
      </c>
      <c r="AB101" s="99" t="str">
        <f t="shared" ref="AB101:AB103" si="97">IFERROR(IF(AA101="","",IF(AA101&lt;=0.2,"Muy Baja",IF(AA101&lt;=0.4,"Baja",IF(AA101&lt;=0.6,"Media",IF(AA101&lt;=0.8,"Alta","Muy Alta"))))),"")</f>
        <v>Baja</v>
      </c>
      <c r="AC101" s="100">
        <f t="shared" ref="AC101:AC103" si="98">+AA101</f>
        <v>0.24</v>
      </c>
      <c r="AD101" s="99" t="str">
        <f t="shared" ref="AD101:AD103" si="99">IFERROR(IF(AE101="","",IF(AE101&lt;=0.2,"Leve",IF(AE101&lt;=0.4,"Menor",IF(AE101&lt;=0.6,"Moderado",IF(AE101&lt;=0.8,"Mayor","Catastrófico"))))),"")</f>
        <v>Moderado</v>
      </c>
      <c r="AE101" s="100">
        <f t="shared" ref="AE101:AE103" si="100">IFERROR(IF(T101="Impacto",(P101-(+P101*W101)),IF(T101="Probabilidad",P101,"")),"")</f>
        <v>0.6</v>
      </c>
      <c r="AF101" s="101" t="str">
        <f t="shared" ref="AF101:AF103" si="101">IFERROR(IF(OR(AND(AB101="Muy Baja",AD101="Leve"),AND(AB101="Muy Baja",AD101="Menor"),AND(AB101="Baja",AD101="Leve")),"Bajo",IF(OR(AND(AB101="Muy baja",AD101="Moderado"),AND(AB101="Baja",AD101="Menor"),AND(AB101="Baja",AD101="Moderado"),AND(AB101="Media",AD101="Leve"),AND(AB101="Media",AD101="Menor"),AND(AB101="Media",AD101="Moderado"),AND(AB101="Alta",AD101="Leve"),AND(AB101="Alta",AD101="Menor")),"Moderado",IF(OR(AND(AB101="Muy Baja",AD101="Mayor"),AND(AB101="Baja",AD101="Mayor"),AND(AB101="Media",AD101="Mayor"),AND(AB101="Alta",AD101="Moderado"),AND(AB101="Alta",AD101="Mayor"),AND(AB101="Muy Alta",AD101="Leve"),AND(AB101="Muy Alta",AD101="Menor"),AND(AB101="Muy Alta",AD101="Moderado"),AND(AB101="Muy Alta",AD101="Mayor")),"Alto",IF(OR(AND(AB101="Muy Baja",AD101="Catastrófico"),AND(AB101="Baja",AD101="Catastrófico"),AND(AB101="Media",AD101="Catastrófico"),AND(AB101="Alta",AD101="Catastrófico"),AND(AB101="Muy Alta",AD101="Catastrófico")),"Extremo","")))),"")</f>
        <v>Moderado</v>
      </c>
      <c r="AG101" s="102" t="s">
        <v>122</v>
      </c>
      <c r="AH101" s="79" t="s">
        <v>403</v>
      </c>
      <c r="AI101" s="104" t="s">
        <v>203</v>
      </c>
      <c r="AJ101" s="103" t="s">
        <v>205</v>
      </c>
      <c r="AK101" s="103" t="s">
        <v>206</v>
      </c>
      <c r="AL101" s="79" t="s">
        <v>404</v>
      </c>
      <c r="AM101" s="92"/>
      <c r="AN101" s="213" t="s">
        <v>704</v>
      </c>
      <c r="AO101" s="213" t="s">
        <v>703</v>
      </c>
      <c r="AP101" s="214">
        <v>1</v>
      </c>
      <c r="AQ101" s="213" t="s">
        <v>705</v>
      </c>
      <c r="AR101" s="213" t="s">
        <v>706</v>
      </c>
      <c r="AS101" s="214">
        <v>1</v>
      </c>
      <c r="AT101" s="255"/>
      <c r="AU101" s="103" t="s">
        <v>587</v>
      </c>
      <c r="AV101" s="103" t="s">
        <v>590</v>
      </c>
      <c r="AW101" s="103" t="s">
        <v>590</v>
      </c>
      <c r="AX101" s="103" t="s">
        <v>590</v>
      </c>
      <c r="AY101" s="103" t="s">
        <v>588</v>
      </c>
    </row>
    <row r="102" spans="1:51" s="115" customFormat="1" ht="151.5" customHeight="1" x14ac:dyDescent="0.25">
      <c r="A102" s="393"/>
      <c r="B102" s="428"/>
      <c r="C102" s="419"/>
      <c r="D102" s="419"/>
      <c r="E102" s="403"/>
      <c r="F102" s="403"/>
      <c r="G102" s="403"/>
      <c r="H102" s="403"/>
      <c r="I102" s="398"/>
      <c r="J102" s="411"/>
      <c r="K102" s="413"/>
      <c r="L102" s="405"/>
      <c r="M102" s="416"/>
      <c r="N102" s="182"/>
      <c r="O102" s="413"/>
      <c r="P102" s="405"/>
      <c r="Q102" s="408"/>
      <c r="R102" s="94">
        <v>2</v>
      </c>
      <c r="S102" s="91" t="s">
        <v>442</v>
      </c>
      <c r="T102" s="95" t="str">
        <f t="shared" si="96"/>
        <v>Probabilidad</v>
      </c>
      <c r="U102" s="96" t="s">
        <v>15</v>
      </c>
      <c r="V102" s="96" t="s">
        <v>9</v>
      </c>
      <c r="W102" s="97" t="str">
        <f t="shared" ref="W102:W103" si="102">IF(AND(U102="Preventivo",V102="Automático"),"50%",IF(AND(U102="Preventivo",V102="Manual"),"40%",IF(AND(U102="Detectivo",V102="Automático"),"40%",IF(AND(U102="Detectivo",V102="Manual"),"30%",IF(AND(U102="Correctivo",V102="Automático"),"35%",IF(AND(U102="Correctivo",V102="Manual"),"25%",""))))))</f>
        <v>30%</v>
      </c>
      <c r="X102" s="96" t="s">
        <v>20</v>
      </c>
      <c r="Y102" s="96" t="s">
        <v>23</v>
      </c>
      <c r="Z102" s="96" t="s">
        <v>110</v>
      </c>
      <c r="AA102" s="98">
        <f>IFERROR(IF(T102="Probabilidad",(AA101-(+AA101*W102)),IF(T102="Impacto",L102,"")),"")</f>
        <v>0.16799999999999998</v>
      </c>
      <c r="AB102" s="99" t="str">
        <f t="shared" si="97"/>
        <v>Muy Baja</v>
      </c>
      <c r="AC102" s="100">
        <f t="shared" si="98"/>
        <v>0.16799999999999998</v>
      </c>
      <c r="AD102" s="99" t="str">
        <f t="shared" si="99"/>
        <v>Leve</v>
      </c>
      <c r="AE102" s="100">
        <f t="shared" si="100"/>
        <v>0</v>
      </c>
      <c r="AF102" s="101" t="str">
        <f t="shared" si="101"/>
        <v>Bajo</v>
      </c>
      <c r="AG102" s="102" t="s">
        <v>122</v>
      </c>
      <c r="AH102" s="140"/>
      <c r="AI102" s="180"/>
      <c r="AJ102" s="142"/>
      <c r="AK102" s="142"/>
      <c r="AL102" s="79"/>
      <c r="AM102" s="92"/>
    </row>
    <row r="103" spans="1:51" s="115" customFormat="1" ht="151.5" customHeight="1" x14ac:dyDescent="0.25">
      <c r="A103" s="393"/>
      <c r="B103" s="429"/>
      <c r="C103" s="433"/>
      <c r="D103" s="419"/>
      <c r="E103" s="403"/>
      <c r="F103" s="403"/>
      <c r="G103" s="403"/>
      <c r="H103" s="403"/>
      <c r="I103" s="398"/>
      <c r="J103" s="411"/>
      <c r="K103" s="414"/>
      <c r="L103" s="406"/>
      <c r="M103" s="416"/>
      <c r="N103" s="182"/>
      <c r="O103" s="414"/>
      <c r="P103" s="406"/>
      <c r="Q103" s="409"/>
      <c r="R103" s="94">
        <v>3</v>
      </c>
      <c r="S103" s="91" t="s">
        <v>443</v>
      </c>
      <c r="T103" s="95" t="str">
        <f t="shared" si="96"/>
        <v>Probabilidad</v>
      </c>
      <c r="U103" s="96" t="s">
        <v>14</v>
      </c>
      <c r="V103" s="96" t="s">
        <v>9</v>
      </c>
      <c r="W103" s="97" t="str">
        <f t="shared" si="102"/>
        <v>40%</v>
      </c>
      <c r="X103" s="96" t="s">
        <v>19</v>
      </c>
      <c r="Y103" s="96" t="s">
        <v>22</v>
      </c>
      <c r="Z103" s="96" t="s">
        <v>110</v>
      </c>
      <c r="AA103" s="98">
        <f>IFERROR(IF(T103="Probabilidad",(AA102-(+AA102*W103)),IF(T103="Impacto",L103,"")),"")</f>
        <v>0.10079999999999999</v>
      </c>
      <c r="AB103" s="99" t="str">
        <f t="shared" si="97"/>
        <v>Muy Baja</v>
      </c>
      <c r="AC103" s="100">
        <f t="shared" si="98"/>
        <v>0.10079999999999999</v>
      </c>
      <c r="AD103" s="99" t="str">
        <f t="shared" si="99"/>
        <v>Leve</v>
      </c>
      <c r="AE103" s="100">
        <f t="shared" si="100"/>
        <v>0</v>
      </c>
      <c r="AF103" s="101" t="str">
        <f t="shared" si="101"/>
        <v>Bajo</v>
      </c>
      <c r="AG103" s="102" t="s">
        <v>122</v>
      </c>
      <c r="AH103" s="140"/>
      <c r="AI103" s="180"/>
      <c r="AJ103" s="142"/>
      <c r="AK103" s="142"/>
      <c r="AL103" s="79"/>
      <c r="AM103" s="92"/>
    </row>
    <row r="104" spans="1:51" s="115" customFormat="1" ht="151.5" customHeight="1" x14ac:dyDescent="0.25">
      <c r="A104" s="393">
        <f>1+A101</f>
        <v>33</v>
      </c>
      <c r="B104" s="387" t="s">
        <v>212</v>
      </c>
      <c r="C104" s="381" t="s">
        <v>405</v>
      </c>
      <c r="D104" s="381" t="s">
        <v>406</v>
      </c>
      <c r="E104" s="384" t="s">
        <v>118</v>
      </c>
      <c r="F104" s="402" t="s">
        <v>530</v>
      </c>
      <c r="G104" s="402" t="s">
        <v>531</v>
      </c>
      <c r="H104" s="402" t="s">
        <v>532</v>
      </c>
      <c r="I104" s="384" t="s">
        <v>117</v>
      </c>
      <c r="J104" s="366">
        <v>365</v>
      </c>
      <c r="K104" s="369" t="str">
        <f>IF(J104&lt;=0,"",IF(J104&lt;=2,"Muy Baja",IF(J104&lt;=24,"Baja",IF(J104&lt;=500,"Media",IF(J104&lt;=5000,"Alta","Muy Alta")))))</f>
        <v>Media</v>
      </c>
      <c r="L104" s="372">
        <f>IF(K104="","",IF(K104="Muy Baja",0.2,IF(K104="Baja",0.4,IF(K104="Media",0.6,IF(K104="Alta",0.8,IF(K104="Muy Alta",1,))))))</f>
        <v>0.6</v>
      </c>
      <c r="M104" s="375" t="s">
        <v>250</v>
      </c>
      <c r="N104" s="185" t="str">
        <f>IF(NOT(ISERROR(MATCH(M104,'Tabla Impacto'!$B$221:$B$223,0))),'Tabla Impacto'!$F$223&amp;"Por favor no seleccionar los criterios de impacto(Afectación Económica o presupuestal y Pérdida Reputacional)",M104)</f>
        <v xml:space="preserve"> El riesgo afecta la imagen de la entidad con algunos usuarios de relevancia frente al logro de los objetivos</v>
      </c>
      <c r="O104" s="369" t="str">
        <f>IF(OR(N104='Tabla Impacto'!$C$11,N104='Tabla Impacto'!$D$11),"Leve",IF(OR(N104='Tabla Impacto'!$C$12,N104='Tabla Impacto'!$D$12),"Menor",IF(OR(N104='Tabla Impacto'!$C$13,N104='Tabla Impacto'!$D$13),"Moderado",IF(OR(N104='Tabla Impacto'!$C$14,N104='Tabla Impacto'!$D$14),"Mayor",IF(OR(N104='Tabla Impacto'!$C$15,N104='Tabla Impacto'!$D$15),"Catastrófico","")))))</f>
        <v>Moderado</v>
      </c>
      <c r="P104" s="372">
        <f>IF(O104="","",IF(O104="Leve",0.2,IF(O104="Menor",0.4,IF(O104="Moderado",0.6,IF(O104="Mayor",0.8,IF(O104="Catastrófico",1,))))))</f>
        <v>0.6</v>
      </c>
      <c r="Q104" s="378" t="str">
        <f>IF(OR(AND(K104="Muy Baja",O104="Leve"),AND(K104="Muy Baja",O104="Menor"),AND(K104="Baja",O104="Leve")),"Bajo",IF(OR(AND(K104="Muy baja",O104="Moderado"),AND(K104="Baja",O104="Menor"),AND(K104="Baja",O104="Moderado"),AND(K104="Media",O104="Leve"),AND(K104="Media",O104="Menor"),AND(K104="Media",O104="Moderado"),AND(K104="Alta",O104="Leve"),AND(K104="Alta",O104="Menor")),"Moderado",IF(OR(AND(K104="Muy Baja",O104="Mayor"),AND(K104="Baja",O104="Mayor"),AND(K104="Media",O104="Mayor"),AND(K104="Alta",O104="Moderado"),AND(K104="Alta",O104="Mayor"),AND(K104="Muy Alta",O104="Leve"),AND(K104="Muy Alta",O104="Menor"),AND(K104="Muy Alta",O104="Moderado"),AND(K104="Muy Alta",O104="Mayor")),"Alto",IF(OR(AND(K104="Muy Baja",O104="Catastrófico"),AND(K104="Baja",O104="Catastrófico"),AND(K104="Media",O104="Catastrófico"),AND(K104="Alta",O104="Catastrófico"),AND(K104="Muy Alta",O104="Catastrófico")),"Extremo",""))))</f>
        <v>Moderado</v>
      </c>
      <c r="R104" s="124">
        <v>1</v>
      </c>
      <c r="S104" s="91" t="s">
        <v>535</v>
      </c>
      <c r="T104" s="123" t="str">
        <f t="shared" ref="T104:T112" si="103">IF(OR(U104="Preventivo",U104="Detectivo"),"Probabilidad",IF(U104="Correctivo","Impacto",""))</f>
        <v>Probabilidad</v>
      </c>
      <c r="U104" s="125" t="s">
        <v>15</v>
      </c>
      <c r="V104" s="125" t="s">
        <v>9</v>
      </c>
      <c r="W104" s="126" t="str">
        <f>IF(AND(U104="Preventivo",V104="Automático"),"50%",IF(AND(U104="Preventivo",V104="Manual"),"40%",IF(AND(U104="Detectivo",V104="Automático"),"40%",IF(AND(U104="Detectivo",V104="Manual"),"30%",IF(AND(U104="Correctivo",V104="Automático"),"35%",IF(AND(U104="Correctivo",V104="Manual"),"25%",""))))))</f>
        <v>30%</v>
      </c>
      <c r="X104" s="125" t="s">
        <v>19</v>
      </c>
      <c r="Y104" s="125" t="s">
        <v>22</v>
      </c>
      <c r="Z104" s="125" t="s">
        <v>110</v>
      </c>
      <c r="AA104" s="108">
        <f>IFERROR(IF(T104="Probabilidad",(L104-(+L104*W104)),IF(T104="Impacto",L104,"")),"")</f>
        <v>0.42</v>
      </c>
      <c r="AB104" s="118" t="str">
        <f t="shared" ref="AB104:AB112" si="104">IFERROR(IF(AA104="","",IF(AA104&lt;=0.2,"Muy Baja",IF(AA104&lt;=0.4,"Baja",IF(AA104&lt;=0.6,"Media",IF(AA104&lt;=0.8,"Alta","Muy Alta"))))),"")</f>
        <v>Media</v>
      </c>
      <c r="AC104" s="119">
        <f t="shared" ref="AC104:AC112" si="105">+AA104</f>
        <v>0.42</v>
      </c>
      <c r="AD104" s="118" t="str">
        <f t="shared" ref="AD104:AD112" si="106">IFERROR(IF(AE104="","",IF(AE104&lt;=0.2,"Leve",IF(AE104&lt;=0.4,"Menor",IF(AE104&lt;=0.6,"Moderado",IF(AE104&lt;=0.8,"Mayor","Catastrófico"))))),"")</f>
        <v>Moderado</v>
      </c>
      <c r="AE104" s="119">
        <f>IFERROR(IF(T104="Impacto",(P104-(+P104*W104)),IF(T104="Probabilidad",P104,"")),"")</f>
        <v>0.6</v>
      </c>
      <c r="AF104" s="120" t="str">
        <f t="shared" ref="AF104:AF112" si="107">IFERROR(IF(OR(AND(AB104="Muy Baja",AD104="Leve"),AND(AB104="Muy Baja",AD104="Menor"),AND(AB104="Baja",AD104="Leve")),"Bajo",IF(OR(AND(AB104="Muy baja",AD104="Moderado"),AND(AB104="Baja",AD104="Menor"),AND(AB104="Baja",AD104="Moderado"),AND(AB104="Media",AD104="Leve"),AND(AB104="Media",AD104="Menor"),AND(AB104="Media",AD104="Moderado"),AND(AB104="Alta",AD104="Leve"),AND(AB104="Alta",AD104="Menor")),"Moderado",IF(OR(AND(AB104="Muy Baja",AD104="Mayor"),AND(AB104="Baja",AD104="Mayor"),AND(AB104="Media",AD104="Mayor"),AND(AB104="Alta",AD104="Moderado"),AND(AB104="Alta",AD104="Mayor"),AND(AB104="Muy Alta",AD104="Leve"),AND(AB104="Muy Alta",AD104="Menor"),AND(AB104="Muy Alta",AD104="Moderado"),AND(AB104="Muy Alta",AD104="Mayor")),"Alto",IF(OR(AND(AB104="Muy Baja",AD104="Catastrófico"),AND(AB104="Baja",AD104="Catastrófico"),AND(AB104="Media",AD104="Catastrófico"),AND(AB104="Alta",AD104="Catastrófico"),AND(AB104="Muy Alta",AD104="Catastrófico")),"Extremo","")))),"")</f>
        <v>Moderado</v>
      </c>
      <c r="AG104" s="121" t="s">
        <v>122</v>
      </c>
      <c r="AH104" s="130" t="s">
        <v>533</v>
      </c>
      <c r="AI104" s="116" t="s">
        <v>197</v>
      </c>
      <c r="AJ104" s="117" t="s">
        <v>205</v>
      </c>
      <c r="AK104" s="117" t="s">
        <v>206</v>
      </c>
      <c r="AL104" s="130" t="s">
        <v>536</v>
      </c>
      <c r="AM104" s="116"/>
      <c r="AN104" s="213" t="s">
        <v>707</v>
      </c>
      <c r="AO104" s="213" t="s">
        <v>709</v>
      </c>
      <c r="AP104" s="214">
        <v>1</v>
      </c>
      <c r="AQ104" s="213" t="s">
        <v>708</v>
      </c>
      <c r="AR104" s="213" t="s">
        <v>710</v>
      </c>
      <c r="AS104" s="214">
        <v>1</v>
      </c>
      <c r="AT104" s="103"/>
      <c r="AU104" s="103" t="s">
        <v>587</v>
      </c>
      <c r="AV104" s="103" t="s">
        <v>590</v>
      </c>
      <c r="AW104" s="103" t="s">
        <v>590</v>
      </c>
      <c r="AX104" s="103" t="s">
        <v>590</v>
      </c>
      <c r="AY104" s="103" t="s">
        <v>588</v>
      </c>
    </row>
    <row r="105" spans="1:51" s="115" customFormat="1" ht="151.5" customHeight="1" x14ac:dyDescent="0.25">
      <c r="A105" s="393"/>
      <c r="B105" s="388"/>
      <c r="C105" s="395"/>
      <c r="D105" s="395"/>
      <c r="E105" s="385"/>
      <c r="F105" s="403"/>
      <c r="G105" s="403"/>
      <c r="H105" s="403"/>
      <c r="I105" s="385"/>
      <c r="J105" s="367"/>
      <c r="K105" s="370"/>
      <c r="L105" s="373"/>
      <c r="M105" s="376"/>
      <c r="N105" s="186"/>
      <c r="O105" s="370"/>
      <c r="P105" s="373"/>
      <c r="Q105" s="379"/>
      <c r="R105" s="124">
        <v>2</v>
      </c>
      <c r="S105" s="91" t="s">
        <v>497</v>
      </c>
      <c r="T105" s="123" t="str">
        <f t="shared" si="103"/>
        <v>Probabilidad</v>
      </c>
      <c r="U105" s="125" t="s">
        <v>14</v>
      </c>
      <c r="V105" s="125" t="s">
        <v>9</v>
      </c>
      <c r="W105" s="126" t="str">
        <f>IF(AND(U105="Preventivo",V105="Automático"),"50%",IF(AND(U105="Preventivo",V105="Manual"),"40%",IF(AND(U105="Detectivo",V105="Automático"),"40%",IF(AND(U105="Detectivo",V105="Manual"),"30%",IF(AND(U105="Correctivo",V105="Automático"),"35%",IF(AND(U105="Correctivo",V105="Manual"),"25%",""))))))</f>
        <v>40%</v>
      </c>
      <c r="X105" s="125" t="s">
        <v>20</v>
      </c>
      <c r="Y105" s="125" t="s">
        <v>22</v>
      </c>
      <c r="Z105" s="125" t="s">
        <v>110</v>
      </c>
      <c r="AA105" s="108">
        <f>IFERROR(IF(T105="Probabilidad",(AA104-(+AA104*W105)),IF(T105="Impacto",L105,"")),"")</f>
        <v>0.252</v>
      </c>
      <c r="AB105" s="118" t="str">
        <f t="shared" si="104"/>
        <v>Baja</v>
      </c>
      <c r="AC105" s="119">
        <f t="shared" si="105"/>
        <v>0.252</v>
      </c>
      <c r="AD105" s="118" t="str">
        <f t="shared" si="106"/>
        <v>Moderado</v>
      </c>
      <c r="AE105" s="119">
        <v>0.6</v>
      </c>
      <c r="AF105" s="120" t="str">
        <f t="shared" si="107"/>
        <v>Moderado</v>
      </c>
      <c r="AG105" s="121" t="s">
        <v>122</v>
      </c>
      <c r="AH105" s="127" t="s">
        <v>213</v>
      </c>
      <c r="AI105" s="128" t="s">
        <v>197</v>
      </c>
      <c r="AJ105" s="117" t="s">
        <v>205</v>
      </c>
      <c r="AK105" s="117" t="s">
        <v>206</v>
      </c>
      <c r="AL105" s="129" t="s">
        <v>534</v>
      </c>
      <c r="AM105" s="116"/>
    </row>
    <row r="106" spans="1:51" s="115" customFormat="1" ht="99.75" customHeight="1" x14ac:dyDescent="0.25">
      <c r="A106" s="393"/>
      <c r="B106" s="389"/>
      <c r="C106" s="395"/>
      <c r="D106" s="395"/>
      <c r="E106" s="385"/>
      <c r="F106" s="403"/>
      <c r="G106" s="403"/>
      <c r="H106" s="403"/>
      <c r="I106" s="385"/>
      <c r="J106" s="367"/>
      <c r="K106" s="371"/>
      <c r="L106" s="374"/>
      <c r="M106" s="376"/>
      <c r="N106" s="186"/>
      <c r="O106" s="371"/>
      <c r="P106" s="374"/>
      <c r="Q106" s="380"/>
      <c r="R106" s="124">
        <v>3</v>
      </c>
      <c r="S106" s="122"/>
      <c r="T106" s="123" t="str">
        <f t="shared" si="103"/>
        <v/>
      </c>
      <c r="U106" s="125"/>
      <c r="V106" s="125"/>
      <c r="W106" s="126"/>
      <c r="X106" s="125"/>
      <c r="Y106" s="125"/>
      <c r="Z106" s="125"/>
      <c r="AA106" s="108" t="str">
        <f>IFERROR(IF(T106="Probabilidad",(AA105-(+AA105*W106)),IF(T106="Impacto",L106,"")),"")</f>
        <v/>
      </c>
      <c r="AB106" s="118" t="str">
        <f t="shared" si="104"/>
        <v/>
      </c>
      <c r="AC106" s="119" t="str">
        <f t="shared" si="105"/>
        <v/>
      </c>
      <c r="AD106" s="118" t="str">
        <f t="shared" si="106"/>
        <v/>
      </c>
      <c r="AE106" s="119" t="str">
        <f>IFERROR(IF(T106="Impacto",(P106-(+P106*W106)),IF(T106="Probabilidad",P106,"")),"")</f>
        <v/>
      </c>
      <c r="AF106" s="120" t="str">
        <f t="shared" si="107"/>
        <v/>
      </c>
      <c r="AG106" s="121"/>
      <c r="AH106" s="122"/>
      <c r="AI106" s="116"/>
      <c r="AJ106" s="117"/>
      <c r="AK106" s="117"/>
      <c r="AL106" s="122"/>
      <c r="AM106" s="116"/>
    </row>
    <row r="107" spans="1:51" s="115" customFormat="1" ht="151.5" customHeight="1" x14ac:dyDescent="0.25">
      <c r="A107" s="393">
        <f>1+A104</f>
        <v>34</v>
      </c>
      <c r="B107" s="387" t="s">
        <v>212</v>
      </c>
      <c r="C107" s="381" t="s">
        <v>405</v>
      </c>
      <c r="D107" s="381" t="s">
        <v>406</v>
      </c>
      <c r="E107" s="384" t="s">
        <v>118</v>
      </c>
      <c r="F107" s="402" t="s">
        <v>496</v>
      </c>
      <c r="G107" s="402" t="s">
        <v>523</v>
      </c>
      <c r="H107" s="402" t="s">
        <v>524</v>
      </c>
      <c r="I107" s="384" t="s">
        <v>218</v>
      </c>
      <c r="J107" s="366">
        <v>365</v>
      </c>
      <c r="K107" s="369" t="str">
        <f>IF(J107&lt;=0,"",IF(J107&lt;=2,"Muy Baja",IF(J107&lt;=24,"Baja",IF(J107&lt;=500,"Media",IF(J107&lt;=5000,"Alta","Muy Alta")))))</f>
        <v>Media</v>
      </c>
      <c r="L107" s="372">
        <f>IF(K107="","",IF(K107="Muy Baja",0.2,IF(K107="Baja",0.4,IF(K107="Media",0.6,IF(K107="Alta",0.8,IF(K107="Muy Alta",1,))))))</f>
        <v>0.6</v>
      </c>
      <c r="M107" s="375" t="s">
        <v>250</v>
      </c>
      <c r="N107" s="185" t="str">
        <f>IF(NOT(ISERROR(MATCH(M107,'Tabla Impacto'!$B$221:$B$223,0))),'Tabla Impacto'!$F$223&amp;"Por favor no seleccionar los criterios de impacto(Afectación Económica o presupuestal y Pérdida Reputacional)",M107)</f>
        <v xml:space="preserve"> El riesgo afecta la imagen de la entidad con algunos usuarios de relevancia frente al logro de los objetivos</v>
      </c>
      <c r="O107" s="369" t="str">
        <f>IF(OR(N107='Tabla Impacto'!$C$11,N107='Tabla Impacto'!$D$11),"Leve",IF(OR(N107='Tabla Impacto'!$C$12,N107='Tabla Impacto'!$D$12),"Menor",IF(OR(N107='Tabla Impacto'!$C$13,N107='Tabla Impacto'!$D$13),"Moderado",IF(OR(N107='Tabla Impacto'!$C$14,N107='Tabla Impacto'!$D$14),"Mayor",IF(OR(N107='Tabla Impacto'!$C$15,N107='Tabla Impacto'!$D$15),"Catastrófico","")))))</f>
        <v>Moderado</v>
      </c>
      <c r="P107" s="372">
        <f>IF(O107="","",IF(O107="Leve",0.2,IF(O107="Menor",0.4,IF(O107="Moderado",0.6,IF(O107="Mayor",0.8,IF(O107="Catastrófico",1,))))))</f>
        <v>0.6</v>
      </c>
      <c r="Q107" s="378" t="str">
        <f>IF(OR(AND(K107="Muy Baja",O107="Leve"),AND(K107="Muy Baja",O107="Menor"),AND(K107="Baja",O107="Leve")),"Bajo",IF(OR(AND(K107="Muy baja",O107="Moderado"),AND(K107="Baja",O107="Menor"),AND(K107="Baja",O107="Moderado"),AND(K107="Media",O107="Leve"),AND(K107="Media",O107="Menor"),AND(K107="Media",O107="Moderado"),AND(K107="Alta",O107="Leve"),AND(K107="Alta",O107="Menor")),"Moderado",IF(OR(AND(K107="Muy Baja",O107="Mayor"),AND(K107="Baja",O107="Mayor"),AND(K107="Media",O107="Mayor"),AND(K107="Alta",O107="Moderado"),AND(K107="Alta",O107="Mayor"),AND(K107="Muy Alta",O107="Leve"),AND(K107="Muy Alta",O107="Menor"),AND(K107="Muy Alta",O107="Moderado"),AND(K107="Muy Alta",O107="Mayor")),"Alto",IF(OR(AND(K107="Muy Baja",O107="Catastrófico"),AND(K107="Baja",O107="Catastrófico"),AND(K107="Media",O107="Catastrófico"),AND(K107="Alta",O107="Catastrófico"),AND(K107="Muy Alta",O107="Catastrófico")),"Extremo",""))))</f>
        <v>Moderado</v>
      </c>
      <c r="R107" s="124">
        <v>1</v>
      </c>
      <c r="S107" s="79" t="s">
        <v>525</v>
      </c>
      <c r="T107" s="123" t="str">
        <f t="shared" si="103"/>
        <v>Probabilidad</v>
      </c>
      <c r="U107" s="125" t="s">
        <v>14</v>
      </c>
      <c r="V107" s="125" t="s">
        <v>9</v>
      </c>
      <c r="W107" s="126" t="str">
        <f>IF(AND(U107="Preventivo",V107="Automático"),"50%",IF(AND(U107="Preventivo",V107="Manual"),"40%",IF(AND(U107="Detectivo",V107="Automático"),"40%",IF(AND(U107="Detectivo",V107="Manual"),"30%",IF(AND(U107="Correctivo",V107="Automático"),"35%",IF(AND(U107="Correctivo",V107="Manual"),"25%",""))))))</f>
        <v>40%</v>
      </c>
      <c r="X107" s="125" t="s">
        <v>19</v>
      </c>
      <c r="Y107" s="125" t="s">
        <v>23</v>
      </c>
      <c r="Z107" s="125" t="s">
        <v>110</v>
      </c>
      <c r="AA107" s="108">
        <f>IFERROR(IF(T107="Probabilidad",(L107-(+L107*W107)),IF(T107="Impacto",L107,"")),"")</f>
        <v>0.36</v>
      </c>
      <c r="AB107" s="118" t="str">
        <f t="shared" si="104"/>
        <v>Baja</v>
      </c>
      <c r="AC107" s="119">
        <f t="shared" si="105"/>
        <v>0.36</v>
      </c>
      <c r="AD107" s="118" t="str">
        <f t="shared" si="106"/>
        <v>Moderado</v>
      </c>
      <c r="AE107" s="119">
        <f>IFERROR(IF(T107="Impacto",(P107-(+P107*W107)),IF(T107="Probabilidad",P107,"")),"")</f>
        <v>0.6</v>
      </c>
      <c r="AF107" s="120" t="str">
        <f t="shared" si="107"/>
        <v>Moderado</v>
      </c>
      <c r="AG107" s="121" t="s">
        <v>122</v>
      </c>
      <c r="AH107" s="127" t="s">
        <v>213</v>
      </c>
      <c r="AI107" s="128" t="s">
        <v>197</v>
      </c>
      <c r="AJ107" s="187" t="s">
        <v>205</v>
      </c>
      <c r="AK107" s="187" t="s">
        <v>206</v>
      </c>
      <c r="AL107" s="127" t="s">
        <v>230</v>
      </c>
      <c r="AM107" s="116"/>
      <c r="AN107" s="213" t="s">
        <v>711</v>
      </c>
      <c r="AO107" s="213" t="s">
        <v>712</v>
      </c>
      <c r="AP107" s="214">
        <v>1</v>
      </c>
      <c r="AQ107" s="213" t="s">
        <v>713</v>
      </c>
      <c r="AR107" s="213" t="s">
        <v>714</v>
      </c>
      <c r="AS107" s="214">
        <v>1</v>
      </c>
      <c r="AT107" s="103"/>
      <c r="AU107" s="103" t="s">
        <v>587</v>
      </c>
      <c r="AV107" s="103" t="s">
        <v>590</v>
      </c>
      <c r="AW107" s="103" t="s">
        <v>590</v>
      </c>
      <c r="AX107" s="103" t="s">
        <v>590</v>
      </c>
      <c r="AY107" s="103" t="s">
        <v>588</v>
      </c>
    </row>
    <row r="108" spans="1:51" s="115" customFormat="1" ht="151.5" customHeight="1" x14ac:dyDescent="0.25">
      <c r="A108" s="393"/>
      <c r="B108" s="388"/>
      <c r="C108" s="395"/>
      <c r="D108" s="395"/>
      <c r="E108" s="385"/>
      <c r="F108" s="403"/>
      <c r="G108" s="403"/>
      <c r="H108" s="403"/>
      <c r="I108" s="385"/>
      <c r="J108" s="367"/>
      <c r="K108" s="370"/>
      <c r="L108" s="373"/>
      <c r="M108" s="376"/>
      <c r="N108" s="186"/>
      <c r="O108" s="370"/>
      <c r="P108" s="373"/>
      <c r="Q108" s="379"/>
      <c r="R108" s="124">
        <v>2</v>
      </c>
      <c r="S108" s="79" t="s">
        <v>526</v>
      </c>
      <c r="T108" s="123" t="str">
        <f t="shared" si="103"/>
        <v>Probabilidad</v>
      </c>
      <c r="U108" s="125" t="s">
        <v>14</v>
      </c>
      <c r="V108" s="125" t="s">
        <v>9</v>
      </c>
      <c r="W108" s="126" t="str">
        <f>IF(AND(U108="Preventivo",V108="Automático"),"50%",IF(AND(U108="Preventivo",V108="Manual"),"40%",IF(AND(U108="Detectivo",V108="Automático"),"40%",IF(AND(U108="Detectivo",V108="Manual"),"30%",IF(AND(U108="Correctivo",V108="Automático"),"35%",IF(AND(U108="Correctivo",V108="Manual"),"25%",""))))))</f>
        <v>40%</v>
      </c>
      <c r="X108" s="125" t="s">
        <v>20</v>
      </c>
      <c r="Y108" s="125" t="s">
        <v>22</v>
      </c>
      <c r="Z108" s="125" t="s">
        <v>110</v>
      </c>
      <c r="AA108" s="108">
        <f>IFERROR(IF(T108="Probabilidad",(AA107-(+AA107*W108)),IF(T108="Impacto",L108,"")),"")</f>
        <v>0.216</v>
      </c>
      <c r="AB108" s="118" t="str">
        <f t="shared" si="104"/>
        <v>Baja</v>
      </c>
      <c r="AC108" s="119">
        <f t="shared" si="105"/>
        <v>0.216</v>
      </c>
      <c r="AD108" s="118" t="str">
        <f t="shared" si="106"/>
        <v>Moderado</v>
      </c>
      <c r="AE108" s="119">
        <v>0.6</v>
      </c>
      <c r="AF108" s="120" t="str">
        <f t="shared" si="107"/>
        <v>Moderado</v>
      </c>
      <c r="AG108" s="121" t="s">
        <v>122</v>
      </c>
      <c r="AH108" s="127" t="s">
        <v>231</v>
      </c>
      <c r="AI108" s="128" t="s">
        <v>195</v>
      </c>
      <c r="AJ108" s="187" t="s">
        <v>205</v>
      </c>
      <c r="AK108" s="187" t="s">
        <v>206</v>
      </c>
      <c r="AL108" s="130" t="s">
        <v>232</v>
      </c>
      <c r="AM108" s="116"/>
    </row>
    <row r="109" spans="1:51" s="115" customFormat="1" ht="151.5" customHeight="1" x14ac:dyDescent="0.25">
      <c r="A109" s="393"/>
      <c r="B109" s="389"/>
      <c r="C109" s="395"/>
      <c r="D109" s="395"/>
      <c r="E109" s="385"/>
      <c r="F109" s="403"/>
      <c r="G109" s="403"/>
      <c r="H109" s="403"/>
      <c r="I109" s="385"/>
      <c r="J109" s="367"/>
      <c r="K109" s="371"/>
      <c r="L109" s="374"/>
      <c r="M109" s="376"/>
      <c r="N109" s="186"/>
      <c r="O109" s="371"/>
      <c r="P109" s="374"/>
      <c r="Q109" s="380"/>
      <c r="R109" s="124">
        <v>3</v>
      </c>
      <c r="S109" s="122"/>
      <c r="T109" s="123" t="str">
        <f t="shared" si="103"/>
        <v/>
      </c>
      <c r="U109" s="125"/>
      <c r="V109" s="125"/>
      <c r="W109" s="126"/>
      <c r="X109" s="125"/>
      <c r="Y109" s="125"/>
      <c r="Z109" s="125"/>
      <c r="AA109" s="108" t="str">
        <f>IFERROR(IF(T109="Probabilidad",(AA108-(+AA108*W109)),IF(T109="Impacto",L109,"")),"")</f>
        <v/>
      </c>
      <c r="AB109" s="118" t="str">
        <f t="shared" si="104"/>
        <v/>
      </c>
      <c r="AC109" s="119" t="str">
        <f t="shared" si="105"/>
        <v/>
      </c>
      <c r="AD109" s="118" t="str">
        <f t="shared" si="106"/>
        <v/>
      </c>
      <c r="AE109" s="119" t="str">
        <f>IFERROR(IF(T109="Impacto",(P109-(+P109*W109)),IF(T109="Probabilidad",P109,"")),"")</f>
        <v/>
      </c>
      <c r="AF109" s="120" t="str">
        <f t="shared" si="107"/>
        <v/>
      </c>
      <c r="AG109" s="121"/>
      <c r="AH109" s="122"/>
      <c r="AI109" s="116"/>
      <c r="AJ109" s="117"/>
      <c r="AK109" s="117"/>
      <c r="AL109" s="122"/>
      <c r="AM109" s="116"/>
    </row>
    <row r="110" spans="1:51" s="115" customFormat="1" ht="151.5" customHeight="1" x14ac:dyDescent="0.25">
      <c r="A110" s="393">
        <f>1+A107</f>
        <v>35</v>
      </c>
      <c r="B110" s="387" t="s">
        <v>212</v>
      </c>
      <c r="C110" s="381" t="s">
        <v>405</v>
      </c>
      <c r="D110" s="381" t="s">
        <v>406</v>
      </c>
      <c r="E110" s="384" t="s">
        <v>120</v>
      </c>
      <c r="F110" s="402" t="s">
        <v>527</v>
      </c>
      <c r="G110" s="402" t="s">
        <v>214</v>
      </c>
      <c r="H110" s="402" t="s">
        <v>528</v>
      </c>
      <c r="I110" s="384" t="s">
        <v>220</v>
      </c>
      <c r="J110" s="366">
        <v>365</v>
      </c>
      <c r="K110" s="369" t="str">
        <f>IF(J110&lt;=0,"",IF(J110&lt;=2,"Muy Baja",IF(J110&lt;=24,"Baja",IF(J110&lt;=500,"Media",IF(J110&lt;=5000,"Alta","Muy Alta")))))</f>
        <v>Media</v>
      </c>
      <c r="L110" s="372">
        <f>IF(K110="","",IF(K110="Muy Baja",0.2,IF(K110="Baja",0.4,IF(K110="Media",0.6,IF(K110="Alta",0.8,IF(K110="Muy Alta",1,))))))</f>
        <v>0.6</v>
      </c>
      <c r="M110" s="375" t="s">
        <v>257</v>
      </c>
      <c r="N110" s="185" t="str">
        <f>IF(NOT(ISERROR(MATCH(M110,'Tabla Impacto'!$B$221:$B$223,0))),'Tabla Impacto'!$F$223&amp;"Por favor no seleccionar los criterios de impacto(Afectación Económica o presupuestal y Pérdida Reputacional)",M110)</f>
        <v xml:space="preserve"> El riesgo afecta la imagen de la entidad con efecto publicitario sostenido a nivel de sector administrativo, nivel departamental o municipal</v>
      </c>
      <c r="O110" s="369" t="str">
        <f>IF(OR(N110='Tabla Impacto'!$C$11,N110='Tabla Impacto'!$D$11),"Leve",IF(OR(N110='Tabla Impacto'!$C$12,N110='Tabla Impacto'!$D$12),"Menor",IF(OR(N110='Tabla Impacto'!$C$13,N110='Tabla Impacto'!$D$13),"Moderado",IF(OR(N110='Tabla Impacto'!$C$14,N110='Tabla Impacto'!$D$14),"Mayor",IF(OR(N110='Tabla Impacto'!$C$15,N110='Tabla Impacto'!$D$15),"Catastrófico","")))))</f>
        <v>Mayor</v>
      </c>
      <c r="P110" s="372">
        <f>IF(O110="","",IF(O110="Leve",0.2,IF(O110="Menor",0.4,IF(O110="Moderado",0.6,IF(O110="Mayor",0.8,IF(O110="Catastrófico",1,))))))</f>
        <v>0.8</v>
      </c>
      <c r="Q110" s="378" t="str">
        <f>IF(OR(AND(K110="Muy Baja",O110="Leve"),AND(K110="Muy Baja",O110="Menor"),AND(K110="Baja",O110="Leve")),"Bajo",IF(OR(AND(K110="Muy baja",O110="Moderado"),AND(K110="Baja",O110="Menor"),AND(K110="Baja",O110="Moderado"),AND(K110="Media",O110="Leve"),AND(K110="Media",O110="Menor"),AND(K110="Media",O110="Moderado"),AND(K110="Alta",O110="Leve"),AND(K110="Alta",O110="Menor")),"Moderado",IF(OR(AND(K110="Muy Baja",O110="Mayor"),AND(K110="Baja",O110="Mayor"),AND(K110="Media",O110="Mayor"),AND(K110="Alta",O110="Moderado"),AND(K110="Alta",O110="Mayor"),AND(K110="Muy Alta",O110="Leve"),AND(K110="Muy Alta",O110="Menor"),AND(K110="Muy Alta",O110="Moderado"),AND(K110="Muy Alta",O110="Mayor")),"Alto",IF(OR(AND(K110="Muy Baja",O110="Catastrófico"),AND(K110="Baja",O110="Catastrófico"),AND(K110="Media",O110="Catastrófico"),AND(K110="Alta",O110="Catastrófico"),AND(K110="Muy Alta",O110="Catastrófico")),"Extremo",""))))</f>
        <v>Alto</v>
      </c>
      <c r="R110" s="124">
        <v>1</v>
      </c>
      <c r="S110" s="91" t="s">
        <v>529</v>
      </c>
      <c r="T110" s="123" t="str">
        <f t="shared" si="103"/>
        <v>Probabilidad</v>
      </c>
      <c r="U110" s="125" t="s">
        <v>14</v>
      </c>
      <c r="V110" s="125" t="s">
        <v>9</v>
      </c>
      <c r="W110" s="126" t="str">
        <f>IF(AND(U110="Preventivo",V110="Automático"),"50%",IF(AND(U110="Preventivo",V110="Manual"),"40%",IF(AND(U110="Detectivo",V110="Automático"),"40%",IF(AND(U110="Detectivo",V110="Manual"),"30%",IF(AND(U110="Correctivo",V110="Automático"),"35%",IF(AND(U110="Correctivo",V110="Manual"),"25%",""))))))</f>
        <v>40%</v>
      </c>
      <c r="X110" s="125" t="s">
        <v>19</v>
      </c>
      <c r="Y110" s="125" t="s">
        <v>22</v>
      </c>
      <c r="Z110" s="125" t="s">
        <v>110</v>
      </c>
      <c r="AA110" s="108">
        <f>IFERROR(IF(T110="Probabilidad",(L110-(+L110*W110)),IF(T110="Impacto",L110,"")),"")</f>
        <v>0.36</v>
      </c>
      <c r="AB110" s="118" t="str">
        <f t="shared" si="104"/>
        <v>Baja</v>
      </c>
      <c r="AC110" s="119">
        <f t="shared" si="105"/>
        <v>0.36</v>
      </c>
      <c r="AD110" s="118" t="str">
        <f t="shared" si="106"/>
        <v>Mayor</v>
      </c>
      <c r="AE110" s="119">
        <f>IFERROR(IF(T110="Impacto",(P110-(+P110*W110)),IF(T110="Probabilidad",P110,"")),"")</f>
        <v>0.8</v>
      </c>
      <c r="AF110" s="120" t="str">
        <f t="shared" si="107"/>
        <v>Alto</v>
      </c>
      <c r="AG110" s="121" t="s">
        <v>122</v>
      </c>
      <c r="AH110" s="127" t="s">
        <v>213</v>
      </c>
      <c r="AI110" s="128" t="s">
        <v>197</v>
      </c>
      <c r="AJ110" s="187" t="s">
        <v>205</v>
      </c>
      <c r="AK110" s="187" t="s">
        <v>206</v>
      </c>
      <c r="AL110" s="127" t="s">
        <v>230</v>
      </c>
      <c r="AM110" s="116"/>
      <c r="AN110" s="213" t="s">
        <v>715</v>
      </c>
      <c r="AO110" s="213" t="s">
        <v>718</v>
      </c>
      <c r="AP110" s="214">
        <v>1</v>
      </c>
      <c r="AQ110" s="213" t="s">
        <v>716</v>
      </c>
      <c r="AR110" s="213" t="s">
        <v>717</v>
      </c>
      <c r="AS110" s="214">
        <v>1</v>
      </c>
      <c r="AT110" s="103"/>
      <c r="AU110" s="103" t="s">
        <v>587</v>
      </c>
      <c r="AV110" s="103" t="s">
        <v>590</v>
      </c>
      <c r="AW110" s="103" t="s">
        <v>590</v>
      </c>
      <c r="AX110" s="103" t="s">
        <v>590</v>
      </c>
      <c r="AY110" s="103" t="s">
        <v>588</v>
      </c>
    </row>
    <row r="111" spans="1:51" s="115" customFormat="1" ht="151.5" customHeight="1" x14ac:dyDescent="0.25">
      <c r="A111" s="393"/>
      <c r="B111" s="388"/>
      <c r="C111" s="395"/>
      <c r="D111" s="395"/>
      <c r="E111" s="385"/>
      <c r="F111" s="403"/>
      <c r="G111" s="403"/>
      <c r="H111" s="403"/>
      <c r="I111" s="385"/>
      <c r="J111" s="367"/>
      <c r="K111" s="370"/>
      <c r="L111" s="373"/>
      <c r="M111" s="376"/>
      <c r="N111" s="186"/>
      <c r="O111" s="370"/>
      <c r="P111" s="373"/>
      <c r="Q111" s="379"/>
      <c r="R111" s="124">
        <v>2</v>
      </c>
      <c r="S111" s="122" t="s">
        <v>221</v>
      </c>
      <c r="T111" s="123" t="str">
        <f t="shared" si="103"/>
        <v>Probabilidad</v>
      </c>
      <c r="U111" s="125" t="s">
        <v>15</v>
      </c>
      <c r="V111" s="125" t="s">
        <v>10</v>
      </c>
      <c r="W111" s="126" t="str">
        <f>IF(AND(U111="Preventivo",V111="Automático"),"50%",IF(AND(U111="Preventivo",V111="Manual"),"40%",IF(AND(U111="Detectivo",V111="Automático"),"40%",IF(AND(U111="Detectivo",V111="Manual"),"30%",IF(AND(U111="Correctivo",V111="Automático"),"35%",IF(AND(U111="Correctivo",V111="Manual"),"25%",""))))))</f>
        <v>40%</v>
      </c>
      <c r="X111" s="125" t="s">
        <v>19</v>
      </c>
      <c r="Y111" s="125" t="s">
        <v>22</v>
      </c>
      <c r="Z111" s="125" t="s">
        <v>110</v>
      </c>
      <c r="AA111" s="108">
        <f>IFERROR(IF(T111="Probabilidad",(AA110-(+AA110*W111)),IF(T111="Impacto",L111,"")),"")</f>
        <v>0.216</v>
      </c>
      <c r="AB111" s="118" t="str">
        <f t="shared" si="104"/>
        <v>Baja</v>
      </c>
      <c r="AC111" s="119">
        <f t="shared" si="105"/>
        <v>0.216</v>
      </c>
      <c r="AD111" s="118" t="str">
        <f t="shared" si="106"/>
        <v>Mayor</v>
      </c>
      <c r="AE111" s="119">
        <v>0.8</v>
      </c>
      <c r="AF111" s="120" t="str">
        <f t="shared" si="107"/>
        <v>Alto</v>
      </c>
      <c r="AG111" s="121" t="s">
        <v>122</v>
      </c>
      <c r="AH111" s="129" t="s">
        <v>231</v>
      </c>
      <c r="AI111" s="128" t="s">
        <v>197</v>
      </c>
      <c r="AJ111" s="187" t="s">
        <v>205</v>
      </c>
      <c r="AK111" s="187" t="s">
        <v>206</v>
      </c>
      <c r="AL111" s="127" t="s">
        <v>232</v>
      </c>
      <c r="AM111" s="116"/>
    </row>
    <row r="112" spans="1:51" s="115" customFormat="1" ht="151.5" customHeight="1" x14ac:dyDescent="0.25">
      <c r="A112" s="393"/>
      <c r="B112" s="389"/>
      <c r="C112" s="395"/>
      <c r="D112" s="395"/>
      <c r="E112" s="385"/>
      <c r="F112" s="403"/>
      <c r="G112" s="403"/>
      <c r="H112" s="403"/>
      <c r="I112" s="385"/>
      <c r="J112" s="367"/>
      <c r="K112" s="371"/>
      <c r="L112" s="374"/>
      <c r="M112" s="376"/>
      <c r="N112" s="186"/>
      <c r="O112" s="371"/>
      <c r="P112" s="374"/>
      <c r="Q112" s="380"/>
      <c r="R112" s="124">
        <v>3</v>
      </c>
      <c r="S112" s="122"/>
      <c r="T112" s="123" t="str">
        <f t="shared" si="103"/>
        <v/>
      </c>
      <c r="U112" s="125"/>
      <c r="V112" s="125"/>
      <c r="W112" s="126"/>
      <c r="X112" s="125"/>
      <c r="Y112" s="125"/>
      <c r="Z112" s="125"/>
      <c r="AA112" s="108" t="str">
        <f>IFERROR(IF(T112="Probabilidad",(AA111-(+AA111*W112)),IF(T112="Impacto",L112,"")),"")</f>
        <v/>
      </c>
      <c r="AB112" s="118" t="str">
        <f t="shared" si="104"/>
        <v/>
      </c>
      <c r="AC112" s="119" t="str">
        <f t="shared" si="105"/>
        <v/>
      </c>
      <c r="AD112" s="118" t="str">
        <f t="shared" si="106"/>
        <v/>
      </c>
      <c r="AE112" s="119" t="str">
        <f>IFERROR(IF(T112="Impacto",(P112-(+P112*W112)),IF(T112="Probabilidad",P112,"")),"")</f>
        <v/>
      </c>
      <c r="AF112" s="120" t="str">
        <f t="shared" si="107"/>
        <v/>
      </c>
      <c r="AG112" s="121"/>
      <c r="AH112" s="122"/>
      <c r="AI112" s="116"/>
      <c r="AJ112" s="117"/>
      <c r="AK112" s="117"/>
      <c r="AL112" s="122"/>
      <c r="AM112" s="116"/>
    </row>
    <row r="113" spans="1:51" s="115" customFormat="1" ht="151.5" customHeight="1" x14ac:dyDescent="0.25">
      <c r="A113" s="393">
        <f>1+A110</f>
        <v>36</v>
      </c>
      <c r="B113" s="387" t="s">
        <v>407</v>
      </c>
      <c r="C113" s="381" t="s">
        <v>408</v>
      </c>
      <c r="D113" s="381" t="s">
        <v>409</v>
      </c>
      <c r="E113" s="384" t="s">
        <v>118</v>
      </c>
      <c r="F113" s="434" t="s">
        <v>489</v>
      </c>
      <c r="G113" s="434" t="s">
        <v>245</v>
      </c>
      <c r="H113" s="390" t="s">
        <v>490</v>
      </c>
      <c r="I113" s="384" t="s">
        <v>218</v>
      </c>
      <c r="J113" s="399">
        <v>1096</v>
      </c>
      <c r="K113" s="369" t="str">
        <f>IF(J113&lt;=0,"",IF(J113&lt;=2,"Muy Baja",IF(J113&lt;=24,"Baja",IF(J113&lt;=500,"Media",IF(J113&lt;=5000,"Alta","Muy Alta")))))</f>
        <v>Alta</v>
      </c>
      <c r="L113" s="372">
        <f>IF(K113="","",IF(K113="Muy Baja",0.2,IF(K113="Baja",0.4,IF(K113="Media",0.6,IF(K113="Alta",0.8,IF(K113="Muy Alta",1,))))))</f>
        <v>0.8</v>
      </c>
      <c r="M113" s="375" t="s">
        <v>250</v>
      </c>
      <c r="N113" s="185" t="str">
        <f>IF(NOT(ISERROR(MATCH(M113,'Tabla Impacto'!$B$221:$B$223,0))),'Tabla Impacto'!$F$223&amp;"Por favor no seleccionar los criterios de impacto(Afectación Económica o presupuestal y Pérdida Reputacional)",M113)</f>
        <v xml:space="preserve"> El riesgo afecta la imagen de la entidad con algunos usuarios de relevancia frente al logro de los objetivos</v>
      </c>
      <c r="O113" s="369" t="str">
        <f>IF(OR(N113='Tabla Impacto'!$C$11,N113='Tabla Impacto'!$D$11),"Leve",IF(OR(N113='Tabla Impacto'!$C$12,N113='Tabla Impacto'!$D$12),"Menor",IF(OR(N113='Tabla Impacto'!$C$13,N113='Tabla Impacto'!$D$13),"Moderado",IF(OR(N113='Tabla Impacto'!$C$14,N113='Tabla Impacto'!$D$14),"Mayor",IF(OR(N113='Tabla Impacto'!$C$15,N113='Tabla Impacto'!$D$15),"Catastrófico","")))))</f>
        <v>Moderado</v>
      </c>
      <c r="P113" s="372">
        <f>IF(O113="","",IF(O113="Leve",0.2,IF(O113="Menor",0.4,IF(O113="Moderado",0.6,IF(O113="Mayor",0.8,IF(O113="Catastrófico",1,))))))</f>
        <v>0.6</v>
      </c>
      <c r="Q113" s="378" t="str">
        <f>IF(OR(AND(K113="Muy Baja",O113="Leve"),AND(K113="Muy Baja",O113="Menor"),AND(K113="Baja",O113="Leve")),"Bajo",IF(OR(AND(K113="Muy baja",O113="Moderado"),AND(K113="Baja",O113="Menor"),AND(K113="Baja",O113="Moderado"),AND(K113="Media",O113="Leve"),AND(K113="Media",O113="Menor"),AND(K113="Media",O113="Moderado"),AND(K113="Alta",O113="Leve"),AND(K113="Alta",O113="Menor")),"Moderado",IF(OR(AND(K113="Muy Baja",O113="Mayor"),AND(K113="Baja",O113="Mayor"),AND(K113="Media",O113="Mayor"),AND(K113="Alta",O113="Moderado"),AND(K113="Alta",O113="Mayor"),AND(K113="Muy Alta",O113="Leve"),AND(K113="Muy Alta",O113="Menor"),AND(K113="Muy Alta",O113="Moderado"),AND(K113="Muy Alta",O113="Mayor")),"Alto",IF(OR(AND(K113="Muy Baja",O113="Catastrófico"),AND(K113="Baja",O113="Catastrófico"),AND(K113="Media",O113="Catastrófico"),AND(K113="Alta",O113="Catastrófico"),AND(K113="Muy Alta",O113="Catastrófico")),"Extremo",""))))</f>
        <v>Alto</v>
      </c>
      <c r="R113" s="124">
        <v>1</v>
      </c>
      <c r="S113" s="91" t="s">
        <v>491</v>
      </c>
      <c r="T113" s="123" t="str">
        <f>IF(OR(U113="Preventivo",U113="Detectivo"),"Probabilidad",IF(U113="Correctivo","Impacto",""))</f>
        <v>Probabilidad</v>
      </c>
      <c r="U113" s="125" t="s">
        <v>15</v>
      </c>
      <c r="V113" s="125" t="s">
        <v>9</v>
      </c>
      <c r="W113" s="126" t="str">
        <f>IF(AND(U113="Preventivo",V113="Automático"),"50%",IF(AND(U113="Preventivo",V113="Manual"),"40%",IF(AND(U113="Detectivo",V113="Automático"),"40%",IF(AND(U113="Detectivo",V113="Manual"),"30%",IF(AND(U113="Correctivo",V113="Automático"),"35%",IF(AND(U113="Correctivo",V113="Manual"),"25%",""))))))</f>
        <v>30%</v>
      </c>
      <c r="X113" s="125" t="s">
        <v>19</v>
      </c>
      <c r="Y113" s="125" t="s">
        <v>22</v>
      </c>
      <c r="Z113" s="125" t="s">
        <v>110</v>
      </c>
      <c r="AA113" s="108">
        <f>IFERROR(IF(T113="Probabilidad",(L113-(+L113*W113)),IF(T113="Impacto",L113,"")),"")</f>
        <v>0.56000000000000005</v>
      </c>
      <c r="AB113" s="118" t="str">
        <f>IFERROR(IF(AA113="","",IF(AA113&lt;=0.2,"Muy Baja",IF(AA113&lt;=0.4,"Baja",IF(AA113&lt;=0.6,"Media",IF(AA113&lt;=0.8,"Alta","Muy Alta"))))),"")</f>
        <v>Media</v>
      </c>
      <c r="AC113" s="119">
        <f>+AA113</f>
        <v>0.56000000000000005</v>
      </c>
      <c r="AD113" s="118" t="str">
        <f>IFERROR(IF(AE113="","",IF(AE113&lt;=0.2,"Leve",IF(AE113&lt;=0.4,"Menor",IF(AE113&lt;=0.6,"Moderado",IF(AE113&lt;=0.8,"Mayor","Catastrófico"))))),"")</f>
        <v>Moderado</v>
      </c>
      <c r="AE113" s="119">
        <f>IFERROR(IF(T113="Impacto",(P113-(+P113*W113)),IF(T113="Probabilidad",P113,"")),"")</f>
        <v>0.6</v>
      </c>
      <c r="AF113" s="120" t="str">
        <f>IFERROR(IF(OR(AND(AB113="Muy Baja",AD113="Leve"),AND(AB113="Muy Baja",AD113="Menor"),AND(AB113="Baja",AD113="Leve")),"Bajo",IF(OR(AND(AB113="Muy baja",AD113="Moderado"),AND(AB113="Baja",AD113="Menor"),AND(AB113="Baja",AD113="Moderado"),AND(AB113="Media",AD113="Leve"),AND(AB113="Media",AD113="Menor"),AND(AB113="Media",AD113="Moderado"),AND(AB113="Alta",AD113="Leve"),AND(AB113="Alta",AD113="Menor")),"Moderado",IF(OR(AND(AB113="Muy Baja",AD113="Mayor"),AND(AB113="Baja",AD113="Mayor"),AND(AB113="Media",AD113="Mayor"),AND(AB113="Alta",AD113="Moderado"),AND(AB113="Alta",AD113="Mayor"),AND(AB113="Muy Alta",AD113="Leve"),AND(AB113="Muy Alta",AD113="Menor"),AND(AB113="Muy Alta",AD113="Moderado"),AND(AB113="Muy Alta",AD113="Mayor")),"Alto",IF(OR(AND(AB113="Muy Baja",AD113="Catastrófico"),AND(AB113="Baja",AD113="Catastrófico"),AND(AB113="Media",AD113="Catastrófico"),AND(AB113="Alta",AD113="Catastrófico"),AND(AB113="Muy Alta",AD113="Catastrófico")),"Extremo","")))),"")</f>
        <v>Moderado</v>
      </c>
      <c r="AG113" s="121" t="s">
        <v>122</v>
      </c>
      <c r="AH113" s="130" t="s">
        <v>274</v>
      </c>
      <c r="AI113" s="116" t="s">
        <v>273</v>
      </c>
      <c r="AJ113" s="117" t="s">
        <v>205</v>
      </c>
      <c r="AK113" s="117" t="s">
        <v>206</v>
      </c>
      <c r="AL113" s="122" t="s">
        <v>503</v>
      </c>
      <c r="AM113" s="116"/>
      <c r="AN113" s="234" t="s">
        <v>625</v>
      </c>
      <c r="AO113" s="234" t="s">
        <v>626</v>
      </c>
      <c r="AP113" s="232">
        <v>1</v>
      </c>
      <c r="AQ113" s="235" t="s">
        <v>627</v>
      </c>
      <c r="AR113" s="234" t="s">
        <v>628</v>
      </c>
      <c r="AS113" s="232">
        <v>1</v>
      </c>
      <c r="AT113" s="236" t="s">
        <v>587</v>
      </c>
      <c r="AV113" s="234" t="s">
        <v>743</v>
      </c>
      <c r="AW113" s="234" t="s">
        <v>744</v>
      </c>
      <c r="AX113" s="234" t="s">
        <v>629</v>
      </c>
      <c r="AY113" s="229" t="s">
        <v>742</v>
      </c>
    </row>
    <row r="114" spans="1:51" s="115" customFormat="1" ht="151.5" customHeight="1" x14ac:dyDescent="0.25">
      <c r="A114" s="393"/>
      <c r="B114" s="388"/>
      <c r="C114" s="382"/>
      <c r="D114" s="382"/>
      <c r="E114" s="385"/>
      <c r="F114" s="435"/>
      <c r="G114" s="435"/>
      <c r="H114" s="391"/>
      <c r="I114" s="385"/>
      <c r="J114" s="400"/>
      <c r="K114" s="370"/>
      <c r="L114" s="373"/>
      <c r="M114" s="376"/>
      <c r="N114" s="186"/>
      <c r="O114" s="370"/>
      <c r="P114" s="373"/>
      <c r="Q114" s="379"/>
      <c r="R114" s="124">
        <v>2</v>
      </c>
      <c r="S114" s="122" t="s">
        <v>492</v>
      </c>
      <c r="T114" s="123" t="str">
        <f>IF(OR(U114="Preventivo",U114="Detectivo"),"Probabilidad",IF(U114="Correctivo","Impacto",""))</f>
        <v>Probabilidad</v>
      </c>
      <c r="U114" s="125" t="s">
        <v>14</v>
      </c>
      <c r="V114" s="125" t="s">
        <v>9</v>
      </c>
      <c r="W114" s="126" t="str">
        <f>IF(AND(U114="Preventivo",V114="Automático"),"50%",IF(AND(U114="Preventivo",V114="Manual"),"40%",IF(AND(U114="Detectivo",V114="Automático"),"40%",IF(AND(U114="Detectivo",V114="Manual"),"30%",IF(AND(U114="Correctivo",V114="Automático"),"35%",IF(AND(U114="Correctivo",V114="Manual"),"25%",""))))))</f>
        <v>40%</v>
      </c>
      <c r="X114" s="125" t="s">
        <v>20</v>
      </c>
      <c r="Y114" s="125" t="s">
        <v>22</v>
      </c>
      <c r="Z114" s="125" t="s">
        <v>110</v>
      </c>
      <c r="AA114" s="108">
        <f>IFERROR(IF(T114="Probabilidad",(L114-(+L114*W114)),IF(T114="Impacto",L114,"")),"")</f>
        <v>0</v>
      </c>
      <c r="AB114" s="118" t="str">
        <f>IFERROR(IF(AA114="","",IF(AA114&lt;=0.2,"Muy Baja",IF(AA114&lt;=0.4,"Baja",IF(AA114&lt;=0.6,"Media",IF(AA114&lt;=0.8,"Alta","Muy Alta"))))),"")</f>
        <v>Muy Baja</v>
      </c>
      <c r="AC114" s="119">
        <f>+AA114</f>
        <v>0</v>
      </c>
      <c r="AD114" s="118" t="str">
        <f>IFERROR(IF(AE114="","",IF(AE114&lt;=0.2,"Leve",IF(AE114&lt;=0.4,"Menor",IF(AE114&lt;=0.6,"Moderado",IF(AE114&lt;=0.8,"Mayor","Catastrófico"))))),"")</f>
        <v>Leve</v>
      </c>
      <c r="AE114" s="119">
        <f>IFERROR(IF(T114="Impacto",(P114-(+P114*W114)),IF(T114="Probabilidad",P114,"")),"")</f>
        <v>0</v>
      </c>
      <c r="AF114" s="120" t="str">
        <f>IFERROR(IF(OR(AND(AB114="Muy Baja",AD114="Leve"),AND(AB114="Muy Baja",AD114="Menor"),AND(AB114="Baja",AD114="Leve")),"Bajo",IF(OR(AND(AB114="Muy baja",AD114="Moderado"),AND(AB114="Baja",AD114="Menor"),AND(AB114="Baja",AD114="Moderado"),AND(AB114="Media",AD114="Leve"),AND(AB114="Media",AD114="Menor"),AND(AB114="Media",AD114="Moderado"),AND(AB114="Alta",AD114="Leve"),AND(AB114="Alta",AD114="Menor")),"Moderado",IF(OR(AND(AB114="Muy Baja",AD114="Mayor"),AND(AB114="Baja",AD114="Mayor"),AND(AB114="Media",AD114="Mayor"),AND(AB114="Alta",AD114="Moderado"),AND(AB114="Alta",AD114="Mayor"),AND(AB114="Muy Alta",AD114="Leve"),AND(AB114="Muy Alta",AD114="Menor"),AND(AB114="Muy Alta",AD114="Moderado"),AND(AB114="Muy Alta",AD114="Mayor")),"Alto",IF(OR(AND(AB114="Muy Baja",AD114="Catastrófico"),AND(AB114="Baja",AD114="Catastrófico"),AND(AB114="Media",AD114="Catastrófico"),AND(AB114="Alta",AD114="Catastrófico"),AND(AB114="Muy Alta",AD114="Catastrófico")),"Extremo","")))),"")</f>
        <v>Bajo</v>
      </c>
      <c r="AG114" s="121" t="s">
        <v>122</v>
      </c>
      <c r="AH114" s="130" t="s">
        <v>493</v>
      </c>
      <c r="AI114" s="131" t="s">
        <v>494</v>
      </c>
      <c r="AJ114" s="117" t="s">
        <v>205</v>
      </c>
      <c r="AK114" s="117" t="s">
        <v>495</v>
      </c>
      <c r="AL114" s="122"/>
      <c r="AM114" s="116"/>
      <c r="AN114" s="115" t="s">
        <v>630</v>
      </c>
    </row>
    <row r="115" spans="1:51" s="115" customFormat="1" ht="151.5" customHeight="1" x14ac:dyDescent="0.25">
      <c r="A115" s="393"/>
      <c r="B115" s="389"/>
      <c r="C115" s="383"/>
      <c r="D115" s="383"/>
      <c r="E115" s="385"/>
      <c r="F115" s="385"/>
      <c r="G115" s="385"/>
      <c r="H115" s="391"/>
      <c r="I115" s="385"/>
      <c r="J115" s="401"/>
      <c r="K115" s="370"/>
      <c r="L115" s="373"/>
      <c r="M115" s="376"/>
      <c r="N115" s="186"/>
      <c r="O115" s="370"/>
      <c r="P115" s="373"/>
      <c r="Q115" s="379"/>
      <c r="R115" s="155">
        <v>3</v>
      </c>
      <c r="S115" s="122"/>
      <c r="T115" s="123"/>
      <c r="U115" s="125"/>
      <c r="V115" s="125"/>
      <c r="W115" s="126"/>
      <c r="X115" s="125"/>
      <c r="Y115" s="125"/>
      <c r="Z115" s="125"/>
      <c r="AA115" s="108"/>
      <c r="AB115" s="118"/>
      <c r="AC115" s="119"/>
      <c r="AD115" s="118"/>
      <c r="AE115" s="119"/>
      <c r="AF115" s="120"/>
      <c r="AG115" s="121"/>
      <c r="AH115" s="130"/>
      <c r="AI115" s="116"/>
      <c r="AJ115" s="117"/>
      <c r="AK115" s="117"/>
      <c r="AL115" s="122"/>
      <c r="AM115" s="116"/>
    </row>
    <row r="116" spans="1:51" s="115" customFormat="1" ht="151.5" customHeight="1" x14ac:dyDescent="0.25">
      <c r="A116" s="393">
        <f>1+A113</f>
        <v>37</v>
      </c>
      <c r="B116" s="387" t="s">
        <v>216</v>
      </c>
      <c r="C116" s="381" t="s">
        <v>410</v>
      </c>
      <c r="D116" s="381" t="s">
        <v>217</v>
      </c>
      <c r="E116" s="384" t="s">
        <v>120</v>
      </c>
      <c r="F116" s="417" t="s">
        <v>450</v>
      </c>
      <c r="G116" s="434" t="s">
        <v>236</v>
      </c>
      <c r="H116" s="390" t="s">
        <v>449</v>
      </c>
      <c r="I116" s="384" t="s">
        <v>115</v>
      </c>
      <c r="J116" s="366">
        <v>56</v>
      </c>
      <c r="K116" s="369" t="str">
        <f>IF(J116&lt;=0,"",IF(J116&lt;=2,"Muy Baja",IF(J116&lt;=24,"Baja",IF(J116&lt;=500,"Media",IF(J116&lt;=5000,"Alta","Muy Alta")))))</f>
        <v>Media</v>
      </c>
      <c r="L116" s="372">
        <f>IF(K116="","",IF(K116="Muy Baja",0.2,IF(K116="Baja",0.4,IF(K116="Media",0.6,IF(K116="Alta",0.8,IF(K116="Muy Alta",1,))))))</f>
        <v>0.6</v>
      </c>
      <c r="M116" s="375" t="s">
        <v>250</v>
      </c>
      <c r="N116" s="185" t="str">
        <f>IF(NOT(ISERROR(MATCH(M116,'Tabla Impacto'!$B$221:$B$223,0))),'Tabla Impacto'!$F$223&amp;"Por favor no seleccionar los criterios de impacto(Afectación Económica o presupuestal y Pérdida Reputacional)",M116)</f>
        <v xml:space="preserve"> El riesgo afecta la imagen de la entidad con algunos usuarios de relevancia frente al logro de los objetivos</v>
      </c>
      <c r="O116" s="369" t="str">
        <f>IF(OR(N116='Tabla Impacto'!$C$11,N116='Tabla Impacto'!$D$11),"Leve",IF(OR(N116='Tabla Impacto'!$C$12,N116='Tabla Impacto'!$D$12),"Menor",IF(OR(N116='Tabla Impacto'!$C$13,N116='Tabla Impacto'!$D$13),"Moderado",IF(OR(N116='Tabla Impacto'!$C$14,N116='Tabla Impacto'!$D$14),"Mayor",IF(OR(N116='Tabla Impacto'!$C$15,N116='Tabla Impacto'!$D$15),"Catastrófico","")))))</f>
        <v>Moderado</v>
      </c>
      <c r="P116" s="372">
        <f>IF(O116="","",IF(O116="Leve",0.2,IF(O116="Menor",0.4,IF(O116="Moderado",0.6,IF(O116="Mayor",0.8,IF(O116="Catastrófico",1,))))))</f>
        <v>0.6</v>
      </c>
      <c r="Q116" s="378" t="str">
        <f>IF(OR(AND(K116="Muy Baja",O116="Leve"),AND(K116="Muy Baja",O116="Menor"),AND(K116="Baja",O116="Leve")),"Bajo",IF(OR(AND(K116="Muy baja",O116="Moderado"),AND(K116="Baja",O116="Menor"),AND(K116="Baja",O116="Moderado"),AND(K116="Media",O116="Leve"),AND(K116="Media",O116="Menor"),AND(K116="Media",O116="Moderado"),AND(K116="Alta",O116="Leve"),AND(K116="Alta",O116="Menor")),"Moderado",IF(OR(AND(K116="Muy Baja",O116="Mayor"),AND(K116="Baja",O116="Mayor"),AND(K116="Media",O116="Mayor"),AND(K116="Alta",O116="Moderado"),AND(K116="Alta",O116="Mayor"),AND(K116="Muy Alta",O116="Leve"),AND(K116="Muy Alta",O116="Menor"),AND(K116="Muy Alta",O116="Moderado"),AND(K116="Muy Alta",O116="Mayor")),"Alto",IF(OR(AND(K116="Muy Baja",O116="Catastrófico"),AND(K116="Baja",O116="Catastrófico"),AND(K116="Media",O116="Catastrófico"),AND(K116="Alta",O116="Catastrófico"),AND(K116="Muy Alta",O116="Catastrófico")),"Extremo",""))))</f>
        <v>Moderado</v>
      </c>
      <c r="R116" s="124">
        <v>1</v>
      </c>
      <c r="S116" s="122" t="s">
        <v>419</v>
      </c>
      <c r="T116" s="123" t="str">
        <f t="shared" ref="T116:T124" si="108">IF(OR(U116="Preventivo",U116="Detectivo"),"Probabilidad",IF(U116="Correctivo","Impacto",""))</f>
        <v>Probabilidad</v>
      </c>
      <c r="U116" s="125" t="s">
        <v>15</v>
      </c>
      <c r="V116" s="125" t="s">
        <v>9</v>
      </c>
      <c r="W116" s="126" t="str">
        <f t="shared" ref="W116:W124" si="109">IF(AND(U116="Preventivo",V116="Automático"),"50%",IF(AND(U116="Preventivo",V116="Manual"),"40%",IF(AND(U116="Detectivo",V116="Automático"),"40%",IF(AND(U116="Detectivo",V116="Manual"),"30%",IF(AND(U116="Correctivo",V116="Automático"),"35%",IF(AND(U116="Correctivo",V116="Manual"),"25%",""))))))</f>
        <v>30%</v>
      </c>
      <c r="X116" s="96" t="s">
        <v>19</v>
      </c>
      <c r="Y116" s="96" t="s">
        <v>22</v>
      </c>
      <c r="Z116" s="96" t="s">
        <v>110</v>
      </c>
      <c r="AA116" s="108">
        <f>IFERROR(IF(T116="Probabilidad",(L116-(+L116*W116)),IF(T116="Impacto",L116,"")),"")</f>
        <v>0.42</v>
      </c>
      <c r="AB116" s="118" t="str">
        <f t="shared" ref="AB116:AB124" si="110">IFERROR(IF(AA116="","",IF(AA116&lt;=0.2,"Muy Baja",IF(AA116&lt;=0.4,"Baja",IF(AA116&lt;=0.6,"Media",IF(AA116&lt;=0.8,"Alta","Muy Alta"))))),"")</f>
        <v>Media</v>
      </c>
      <c r="AC116" s="119">
        <f t="shared" ref="AC116:AC124" si="111">+AA116</f>
        <v>0.42</v>
      </c>
      <c r="AD116" s="118" t="str">
        <f t="shared" ref="AD116:AD124" si="112">IFERROR(IF(AE116="","",IF(AE116&lt;=0.2,"Leve",IF(AE116&lt;=0.4,"Menor",IF(AE116&lt;=0.6,"Moderado",IF(AE116&lt;=0.8,"Mayor","Catastrófico"))))),"")</f>
        <v>Moderado</v>
      </c>
      <c r="AE116" s="119">
        <f t="shared" ref="AE116:AE124" si="113">IFERROR(IF(T116="Impacto",(P116-(+P116*W116)),IF(T116="Probabilidad",P116,"")),"")</f>
        <v>0.6</v>
      </c>
      <c r="AF116" s="120" t="str">
        <f t="shared" ref="AF116:AF124" si="114">IFERROR(IF(OR(AND(AB116="Muy Baja",AD116="Leve"),AND(AB116="Muy Baja",AD116="Menor"),AND(AB116="Baja",AD116="Leve")),"Bajo",IF(OR(AND(AB116="Muy baja",AD116="Moderado"),AND(AB116="Baja",AD116="Menor"),AND(AB116="Baja",AD116="Moderado"),AND(AB116="Media",AD116="Leve"),AND(AB116="Media",AD116="Menor"),AND(AB116="Media",AD116="Moderado"),AND(AB116="Alta",AD116="Leve"),AND(AB116="Alta",AD116="Menor")),"Moderado",IF(OR(AND(AB116="Muy Baja",AD116="Mayor"),AND(AB116="Baja",AD116="Mayor"),AND(AB116="Media",AD116="Mayor"),AND(AB116="Alta",AD116="Moderado"),AND(AB116="Alta",AD116="Mayor"),AND(AB116="Muy Alta",AD116="Leve"),AND(AB116="Muy Alta",AD116="Menor"),AND(AB116="Muy Alta",AD116="Moderado"),AND(AB116="Muy Alta",AD116="Mayor")),"Alto",IF(OR(AND(AB116="Muy Baja",AD116="Catastrófico"),AND(AB116="Baja",AD116="Catastrófico"),AND(AB116="Media",AD116="Catastrófico"),AND(AB116="Alta",AD116="Catastrófico"),AND(AB116="Muy Alta",AD116="Catastrófico")),"Extremo","")))),"")</f>
        <v>Moderado</v>
      </c>
      <c r="AG116" s="121" t="s">
        <v>122</v>
      </c>
      <c r="AH116" s="130" t="s">
        <v>451</v>
      </c>
      <c r="AI116" s="92" t="s">
        <v>453</v>
      </c>
      <c r="AJ116" s="103" t="s">
        <v>205</v>
      </c>
      <c r="AK116" s="103" t="s">
        <v>206</v>
      </c>
      <c r="AL116" s="91" t="s">
        <v>454</v>
      </c>
      <c r="AM116" s="116"/>
      <c r="AN116" s="213" t="s">
        <v>719</v>
      </c>
      <c r="AO116" s="213" t="s">
        <v>720</v>
      </c>
      <c r="AP116" s="214">
        <v>1</v>
      </c>
      <c r="AQ116" s="213" t="s">
        <v>722</v>
      </c>
      <c r="AR116" s="213" t="s">
        <v>721</v>
      </c>
      <c r="AS116" s="214">
        <v>1</v>
      </c>
      <c r="AT116" s="103"/>
      <c r="AU116" s="103" t="s">
        <v>587</v>
      </c>
      <c r="AV116" s="103" t="s">
        <v>590</v>
      </c>
      <c r="AW116" s="103" t="s">
        <v>590</v>
      </c>
      <c r="AX116" s="103" t="s">
        <v>590</v>
      </c>
      <c r="AY116" s="103" t="s">
        <v>588</v>
      </c>
    </row>
    <row r="117" spans="1:51" s="115" customFormat="1" ht="151.5" customHeight="1" x14ac:dyDescent="0.25">
      <c r="A117" s="393"/>
      <c r="B117" s="388"/>
      <c r="C117" s="382"/>
      <c r="D117" s="395"/>
      <c r="E117" s="385"/>
      <c r="F117" s="398"/>
      <c r="G117" s="385"/>
      <c r="H117" s="391"/>
      <c r="I117" s="385"/>
      <c r="J117" s="367"/>
      <c r="K117" s="370"/>
      <c r="L117" s="373"/>
      <c r="M117" s="376"/>
      <c r="N117" s="186"/>
      <c r="O117" s="370"/>
      <c r="P117" s="373"/>
      <c r="Q117" s="379"/>
      <c r="R117" s="124">
        <v>2</v>
      </c>
      <c r="S117" s="122"/>
      <c r="T117" s="123" t="str">
        <f t="shared" si="108"/>
        <v/>
      </c>
      <c r="U117" s="125"/>
      <c r="V117" s="125"/>
      <c r="W117" s="126" t="str">
        <f t="shared" si="109"/>
        <v/>
      </c>
      <c r="X117" s="125"/>
      <c r="Y117" s="125"/>
      <c r="Z117" s="125"/>
      <c r="AA117" s="108" t="str">
        <f>IFERROR(IF(T117="Probabilidad",(AA116-(+AA116*W117)),IF(T117="Impacto",L117,"")),"")</f>
        <v/>
      </c>
      <c r="AB117" s="118" t="str">
        <f t="shared" si="110"/>
        <v/>
      </c>
      <c r="AC117" s="119" t="str">
        <f t="shared" si="111"/>
        <v/>
      </c>
      <c r="AD117" s="118" t="str">
        <f t="shared" si="112"/>
        <v/>
      </c>
      <c r="AE117" s="119" t="str">
        <f t="shared" si="113"/>
        <v/>
      </c>
      <c r="AF117" s="120" t="str">
        <f t="shared" si="114"/>
        <v/>
      </c>
      <c r="AG117" s="121"/>
      <c r="AH117" s="130" t="s">
        <v>452</v>
      </c>
      <c r="AI117" s="92" t="s">
        <v>195</v>
      </c>
      <c r="AJ117" s="103" t="s">
        <v>205</v>
      </c>
      <c r="AK117" s="103" t="s">
        <v>206</v>
      </c>
      <c r="AL117" s="122"/>
      <c r="AM117" s="116"/>
    </row>
    <row r="118" spans="1:51" s="115" customFormat="1" ht="151.5" customHeight="1" x14ac:dyDescent="0.25">
      <c r="A118" s="393"/>
      <c r="B118" s="389"/>
      <c r="C118" s="382"/>
      <c r="D118" s="395"/>
      <c r="E118" s="385"/>
      <c r="F118" s="398"/>
      <c r="G118" s="385"/>
      <c r="H118" s="391"/>
      <c r="I118" s="385"/>
      <c r="J118" s="367"/>
      <c r="K118" s="371"/>
      <c r="L118" s="374"/>
      <c r="M118" s="376"/>
      <c r="N118" s="186"/>
      <c r="O118" s="371"/>
      <c r="P118" s="374"/>
      <c r="Q118" s="380"/>
      <c r="R118" s="124">
        <v>3</v>
      </c>
      <c r="S118" s="122"/>
      <c r="T118" s="123" t="str">
        <f t="shared" si="108"/>
        <v/>
      </c>
      <c r="U118" s="125"/>
      <c r="V118" s="125"/>
      <c r="W118" s="126"/>
      <c r="X118" s="125"/>
      <c r="Y118" s="125"/>
      <c r="Z118" s="125"/>
      <c r="AA118" s="108" t="str">
        <f>IFERROR(IF(T118="Probabilidad",(AA117-(+AA117*W118)),IF(T118="Impacto",L118,"")),"")</f>
        <v/>
      </c>
      <c r="AB118" s="118" t="str">
        <f t="shared" si="110"/>
        <v/>
      </c>
      <c r="AC118" s="119" t="str">
        <f t="shared" si="111"/>
        <v/>
      </c>
      <c r="AD118" s="118" t="str">
        <f t="shared" si="112"/>
        <v/>
      </c>
      <c r="AE118" s="119" t="str">
        <f t="shared" si="113"/>
        <v/>
      </c>
      <c r="AF118" s="120" t="str">
        <f t="shared" si="114"/>
        <v/>
      </c>
      <c r="AG118" s="121"/>
      <c r="AH118" s="122"/>
      <c r="AI118" s="116"/>
      <c r="AJ118" s="117"/>
      <c r="AK118" s="117"/>
      <c r="AL118" s="122"/>
      <c r="AM118" s="116"/>
    </row>
    <row r="119" spans="1:51" s="115" customFormat="1" ht="151.5" customHeight="1" x14ac:dyDescent="0.25">
      <c r="A119" s="393">
        <f>1+A116</f>
        <v>38</v>
      </c>
      <c r="B119" s="387" t="s">
        <v>216</v>
      </c>
      <c r="C119" s="381" t="s">
        <v>410</v>
      </c>
      <c r="D119" s="381" t="s">
        <v>217</v>
      </c>
      <c r="E119" s="384" t="s">
        <v>120</v>
      </c>
      <c r="F119" s="402" t="s">
        <v>455</v>
      </c>
      <c r="G119" s="402" t="s">
        <v>456</v>
      </c>
      <c r="H119" s="390" t="s">
        <v>423</v>
      </c>
      <c r="I119" s="384" t="s">
        <v>218</v>
      </c>
      <c r="J119" s="366">
        <v>150</v>
      </c>
      <c r="K119" s="369" t="str">
        <f>IF(J119&lt;=0,"",IF(J119&lt;=2,"Muy Baja",IF(J119&lt;=24,"Baja",IF(J119&lt;=500,"Media",IF(J119&lt;=5000,"Alta","Muy Alta")))))</f>
        <v>Media</v>
      </c>
      <c r="L119" s="372">
        <f>IF(K119="","",IF(K119="Muy Baja",0.2,IF(K119="Baja",0.4,IF(K119="Media",0.6,IF(K119="Alta",0.8,IF(K119="Muy Alta",1,))))))</f>
        <v>0.6</v>
      </c>
      <c r="M119" s="375" t="s">
        <v>257</v>
      </c>
      <c r="N119" s="185" t="str">
        <f>IF(NOT(ISERROR(MATCH(M119,'Tabla Impacto'!$B$221:$B$223,0))),'Tabla Impacto'!$F$223&amp;"Por favor no seleccionar los criterios de impacto(Afectación Económica o presupuestal y Pérdida Reputacional)",M119)</f>
        <v xml:space="preserve"> El riesgo afecta la imagen de la entidad con efecto publicitario sostenido a nivel de sector administrativo, nivel departamental o municipal</v>
      </c>
      <c r="O119" s="369" t="str">
        <f>IF(OR(N119='Tabla Impacto'!$C$11,N119='Tabla Impacto'!$D$11),"Leve",IF(OR(N119='Tabla Impacto'!$C$12,N119='Tabla Impacto'!$D$12),"Menor",IF(OR(N119='Tabla Impacto'!$C$13,N119='Tabla Impacto'!$D$13),"Moderado",IF(OR(N119='Tabla Impacto'!$C$14,N119='Tabla Impacto'!$D$14),"Mayor",IF(OR(N119='Tabla Impacto'!$C$15,N119='Tabla Impacto'!$D$15),"Catastrófico","")))))</f>
        <v>Mayor</v>
      </c>
      <c r="P119" s="372">
        <f>IF(O119="","",IF(O119="Leve",0.2,IF(O119="Menor",0.4,IF(O119="Moderado",0.6,IF(O119="Mayor",0.8,IF(O119="Catastrófico",1,))))))</f>
        <v>0.8</v>
      </c>
      <c r="Q119" s="378" t="str">
        <f>IF(OR(AND(K119="Muy Baja",O119="Leve"),AND(K119="Muy Baja",O119="Menor"),AND(K119="Baja",O119="Leve")),"Bajo",IF(OR(AND(K119="Muy baja",O119="Moderado"),AND(K119="Baja",O119="Menor"),AND(K119="Baja",O119="Moderado"),AND(K119="Media",O119="Leve"),AND(K119="Media",O119="Menor"),AND(K119="Media",O119="Moderado"),AND(K119="Alta",O119="Leve"),AND(K119="Alta",O119="Menor")),"Moderado",IF(OR(AND(K119="Muy Baja",O119="Mayor"),AND(K119="Baja",O119="Mayor"),AND(K119="Media",O119="Mayor"),AND(K119="Alta",O119="Moderado"),AND(K119="Alta",O119="Mayor"),AND(K119="Muy Alta",O119="Leve"),AND(K119="Muy Alta",O119="Menor"),AND(K119="Muy Alta",O119="Moderado"),AND(K119="Muy Alta",O119="Mayor")),"Alto",IF(OR(AND(K119="Muy Baja",O119="Catastrófico"),AND(K119="Baja",O119="Catastrófico"),AND(K119="Media",O119="Catastrófico"),AND(K119="Alta",O119="Catastrófico"),AND(K119="Muy Alta",O119="Catastrófico")),"Extremo",""))))</f>
        <v>Alto</v>
      </c>
      <c r="R119" s="124">
        <v>1</v>
      </c>
      <c r="S119" s="79" t="s">
        <v>457</v>
      </c>
      <c r="T119" s="123" t="str">
        <f t="shared" si="108"/>
        <v>Probabilidad</v>
      </c>
      <c r="U119" s="125" t="s">
        <v>14</v>
      </c>
      <c r="V119" s="125" t="s">
        <v>9</v>
      </c>
      <c r="W119" s="126" t="str">
        <f t="shared" si="109"/>
        <v>40%</v>
      </c>
      <c r="X119" s="125" t="s">
        <v>19</v>
      </c>
      <c r="Y119" s="125" t="s">
        <v>22</v>
      </c>
      <c r="Z119" s="125" t="s">
        <v>110</v>
      </c>
      <c r="AA119" s="108">
        <f>IFERROR(IF(T119="Probabilidad",(L119-(+L119*W119)),IF(T119="Impacto",L119,"")),"")</f>
        <v>0.36</v>
      </c>
      <c r="AB119" s="118" t="str">
        <f t="shared" si="110"/>
        <v>Baja</v>
      </c>
      <c r="AC119" s="119">
        <f t="shared" si="111"/>
        <v>0.36</v>
      </c>
      <c r="AD119" s="118" t="str">
        <f t="shared" si="112"/>
        <v>Mayor</v>
      </c>
      <c r="AE119" s="119">
        <f t="shared" si="113"/>
        <v>0.8</v>
      </c>
      <c r="AF119" s="120" t="str">
        <f t="shared" si="114"/>
        <v>Alto</v>
      </c>
      <c r="AG119" s="121" t="s">
        <v>122</v>
      </c>
      <c r="AH119" s="91" t="s">
        <v>458</v>
      </c>
      <c r="AI119" s="116" t="s">
        <v>366</v>
      </c>
      <c r="AJ119" s="117" t="s">
        <v>205</v>
      </c>
      <c r="AK119" s="117" t="s">
        <v>206</v>
      </c>
      <c r="AL119" s="122" t="s">
        <v>424</v>
      </c>
      <c r="AM119" s="116"/>
      <c r="AN119" s="213" t="s">
        <v>723</v>
      </c>
      <c r="AO119" s="213" t="s">
        <v>724</v>
      </c>
      <c r="AP119" s="214">
        <v>1</v>
      </c>
      <c r="AQ119" s="213" t="s">
        <v>726</v>
      </c>
      <c r="AR119" s="213" t="s">
        <v>725</v>
      </c>
      <c r="AS119" s="214">
        <v>1</v>
      </c>
      <c r="AT119" s="103"/>
      <c r="AU119" s="103" t="s">
        <v>587</v>
      </c>
      <c r="AV119" s="103" t="s">
        <v>590</v>
      </c>
      <c r="AW119" s="103" t="s">
        <v>590</v>
      </c>
      <c r="AX119" s="103" t="s">
        <v>590</v>
      </c>
      <c r="AY119" s="103" t="s">
        <v>588</v>
      </c>
    </row>
    <row r="120" spans="1:51" s="115" customFormat="1" ht="151.5" customHeight="1" x14ac:dyDescent="0.25">
      <c r="A120" s="393"/>
      <c r="B120" s="388"/>
      <c r="C120" s="382"/>
      <c r="D120" s="395"/>
      <c r="E120" s="385"/>
      <c r="F120" s="403"/>
      <c r="G120" s="403"/>
      <c r="H120" s="391"/>
      <c r="I120" s="385"/>
      <c r="J120" s="367"/>
      <c r="K120" s="370"/>
      <c r="L120" s="373"/>
      <c r="M120" s="376"/>
      <c r="N120" s="186"/>
      <c r="O120" s="370"/>
      <c r="P120" s="373"/>
      <c r="Q120" s="379"/>
      <c r="R120" s="124">
        <v>2</v>
      </c>
      <c r="T120" s="123" t="str">
        <f t="shared" si="108"/>
        <v/>
      </c>
      <c r="U120" s="125"/>
      <c r="V120" s="125"/>
      <c r="W120" s="126" t="str">
        <f t="shared" si="109"/>
        <v/>
      </c>
      <c r="X120" s="125"/>
      <c r="Y120" s="125"/>
      <c r="Z120" s="125"/>
      <c r="AA120" s="108" t="str">
        <f>IFERROR(IF(T120="Probabilidad",(AA119-(+AA119*W120)),IF(T120="Impacto",L120,"")),"")</f>
        <v/>
      </c>
      <c r="AB120" s="118" t="str">
        <f t="shared" si="110"/>
        <v/>
      </c>
      <c r="AC120" s="119" t="str">
        <f t="shared" si="111"/>
        <v/>
      </c>
      <c r="AD120" s="118" t="str">
        <f t="shared" si="112"/>
        <v/>
      </c>
      <c r="AE120" s="119" t="str">
        <f t="shared" si="113"/>
        <v/>
      </c>
      <c r="AF120" s="120" t="str">
        <f t="shared" si="114"/>
        <v/>
      </c>
      <c r="AG120" s="121" t="s">
        <v>122</v>
      </c>
      <c r="AH120" s="79" t="s">
        <v>459</v>
      </c>
      <c r="AI120" s="92" t="s">
        <v>204</v>
      </c>
      <c r="AJ120" s="103" t="s">
        <v>205</v>
      </c>
      <c r="AK120" s="103" t="s">
        <v>206</v>
      </c>
      <c r="AL120" s="122"/>
      <c r="AM120" s="116"/>
    </row>
    <row r="121" spans="1:51" s="115" customFormat="1" ht="151.5" customHeight="1" x14ac:dyDescent="0.25">
      <c r="A121" s="393"/>
      <c r="B121" s="389"/>
      <c r="C121" s="382"/>
      <c r="D121" s="395"/>
      <c r="E121" s="385"/>
      <c r="F121" s="403"/>
      <c r="G121" s="403"/>
      <c r="H121" s="391"/>
      <c r="I121" s="385"/>
      <c r="J121" s="367"/>
      <c r="K121" s="371"/>
      <c r="L121" s="374"/>
      <c r="M121" s="376"/>
      <c r="N121" s="186"/>
      <c r="O121" s="371"/>
      <c r="P121" s="374"/>
      <c r="Q121" s="380"/>
      <c r="R121" s="124">
        <v>3</v>
      </c>
      <c r="S121" s="122"/>
      <c r="T121" s="123" t="str">
        <f t="shared" si="108"/>
        <v/>
      </c>
      <c r="U121" s="125"/>
      <c r="V121" s="125"/>
      <c r="W121" s="126"/>
      <c r="X121" s="125"/>
      <c r="Y121" s="125"/>
      <c r="Z121" s="125"/>
      <c r="AA121" s="108" t="str">
        <f>IFERROR(IF(T121="Probabilidad",(AA120-(+AA120*W121)),IF(T121="Impacto",L121,"")),"")</f>
        <v/>
      </c>
      <c r="AB121" s="118" t="str">
        <f t="shared" si="110"/>
        <v/>
      </c>
      <c r="AC121" s="119" t="str">
        <f t="shared" si="111"/>
        <v/>
      </c>
      <c r="AD121" s="118" t="str">
        <f t="shared" si="112"/>
        <v/>
      </c>
      <c r="AE121" s="119" t="str">
        <f t="shared" si="113"/>
        <v/>
      </c>
      <c r="AF121" s="120" t="str">
        <f t="shared" si="114"/>
        <v/>
      </c>
      <c r="AG121" s="121"/>
      <c r="AH121" s="122"/>
      <c r="AI121" s="116"/>
      <c r="AJ121" s="117"/>
      <c r="AK121" s="117"/>
      <c r="AL121" s="122"/>
      <c r="AM121" s="116"/>
    </row>
    <row r="122" spans="1:51" s="115" customFormat="1" ht="198.75" customHeight="1" x14ac:dyDescent="0.25">
      <c r="A122" s="393">
        <f>1+A119</f>
        <v>39</v>
      </c>
      <c r="B122" s="387" t="s">
        <v>216</v>
      </c>
      <c r="C122" s="381" t="s">
        <v>410</v>
      </c>
      <c r="D122" s="381" t="s">
        <v>217</v>
      </c>
      <c r="E122" s="384" t="s">
        <v>120</v>
      </c>
      <c r="F122" s="397" t="s">
        <v>472</v>
      </c>
      <c r="G122" s="397" t="s">
        <v>473</v>
      </c>
      <c r="H122" s="402" t="s">
        <v>471</v>
      </c>
      <c r="I122" s="384" t="s">
        <v>218</v>
      </c>
      <c r="J122" s="366">
        <v>150</v>
      </c>
      <c r="K122" s="369" t="str">
        <f>IF(J122&lt;=0,"",IF(J122&lt;=2,"Muy Baja",IF(J122&lt;=24,"Baja",IF(J122&lt;=500,"Media",IF(J122&lt;=5000,"Alta","Muy Alta")))))</f>
        <v>Media</v>
      </c>
      <c r="L122" s="372">
        <f>IF(K122="","",IF(K122="Muy Baja",0.2,IF(K122="Baja",0.4,IF(K122="Media",0.6,IF(K122="Alta",0.8,IF(K122="Muy Alta",1,))))))</f>
        <v>0.6</v>
      </c>
      <c r="M122" s="375" t="s">
        <v>257</v>
      </c>
      <c r="N122" s="185" t="str">
        <f>IF(NOT(ISERROR(MATCH(M122,'Tabla Impacto'!$B$221:$B$223,0))),'Tabla Impacto'!$F$223&amp;"Por favor no seleccionar los criterios de impacto(Afectación Económica o presupuestal y Pérdida Reputacional)",M122)</f>
        <v xml:space="preserve"> El riesgo afecta la imagen de la entidad con efecto publicitario sostenido a nivel de sector administrativo, nivel departamental o municipal</v>
      </c>
      <c r="O122" s="369" t="str">
        <f>IF(OR(N122='Tabla Impacto'!$C$11,N122='Tabla Impacto'!$D$11),"Leve",IF(OR(N122='Tabla Impacto'!$C$12,N122='Tabla Impacto'!$D$12),"Menor",IF(OR(N122='Tabla Impacto'!$C$13,N122='Tabla Impacto'!$D$13),"Moderado",IF(OR(N122='Tabla Impacto'!$C$14,N122='Tabla Impacto'!$D$14),"Mayor",IF(OR(N122='Tabla Impacto'!$C$15,N122='Tabla Impacto'!$D$15),"Catastrófico","")))))</f>
        <v>Mayor</v>
      </c>
      <c r="P122" s="372">
        <f>IF(O122="","",IF(O122="Leve",0.2,IF(O122="Menor",0.4,IF(O122="Moderado",0.6,IF(O122="Mayor",0.8,IF(O122="Catastrófico",1,))))))</f>
        <v>0.8</v>
      </c>
      <c r="Q122" s="378" t="str">
        <f>IF(OR(AND(K122="Muy Baja",O122="Leve"),AND(K122="Muy Baja",O122="Menor"),AND(K122="Baja",O122="Leve")),"Bajo",IF(OR(AND(K122="Muy baja",O122="Moderado"),AND(K122="Baja",O122="Menor"),AND(K122="Baja",O122="Moderado"),AND(K122="Media",O122="Leve"),AND(K122="Media",O122="Menor"),AND(K122="Media",O122="Moderado"),AND(K122="Alta",O122="Leve"),AND(K122="Alta",O122="Menor")),"Moderado",IF(OR(AND(K122="Muy Baja",O122="Mayor"),AND(K122="Baja",O122="Mayor"),AND(K122="Media",O122="Mayor"),AND(K122="Alta",O122="Moderado"),AND(K122="Alta",O122="Mayor"),AND(K122="Muy Alta",O122="Leve"),AND(K122="Muy Alta",O122="Menor"),AND(K122="Muy Alta",O122="Moderado"),AND(K122="Muy Alta",O122="Mayor")),"Alto",IF(OR(AND(K122="Muy Baja",O122="Catastrófico"),AND(K122="Baja",O122="Catastrófico"),AND(K122="Media",O122="Catastrófico"),AND(K122="Alta",O122="Catastrófico"),AND(K122="Muy Alta",O122="Catastrófico")),"Extremo",""))))</f>
        <v>Alto</v>
      </c>
      <c r="R122" s="124">
        <v>1</v>
      </c>
      <c r="S122" s="79" t="s">
        <v>474</v>
      </c>
      <c r="T122" s="123" t="str">
        <f t="shared" si="108"/>
        <v>Probabilidad</v>
      </c>
      <c r="U122" s="125" t="s">
        <v>14</v>
      </c>
      <c r="V122" s="125" t="s">
        <v>9</v>
      </c>
      <c r="W122" s="126" t="str">
        <f t="shared" si="109"/>
        <v>40%</v>
      </c>
      <c r="X122" s="125" t="s">
        <v>19</v>
      </c>
      <c r="Y122" s="125" t="s">
        <v>22</v>
      </c>
      <c r="Z122" s="125" t="s">
        <v>110</v>
      </c>
      <c r="AA122" s="108">
        <f>IFERROR(IF(T122="Probabilidad",(L122-(+L122*W122)),IF(T122="Impacto",L122,"")),"")</f>
        <v>0.36</v>
      </c>
      <c r="AB122" s="118" t="str">
        <f t="shared" si="110"/>
        <v>Baja</v>
      </c>
      <c r="AC122" s="119">
        <f t="shared" si="111"/>
        <v>0.36</v>
      </c>
      <c r="AD122" s="118" t="str">
        <f t="shared" si="112"/>
        <v>Mayor</v>
      </c>
      <c r="AE122" s="119">
        <f t="shared" si="113"/>
        <v>0.8</v>
      </c>
      <c r="AF122" s="120" t="str">
        <f t="shared" si="114"/>
        <v>Alto</v>
      </c>
      <c r="AG122" s="121" t="s">
        <v>122</v>
      </c>
      <c r="AH122" s="79" t="s">
        <v>476</v>
      </c>
      <c r="AI122" s="92" t="s">
        <v>453</v>
      </c>
      <c r="AJ122" s="103" t="s">
        <v>205</v>
      </c>
      <c r="AK122" s="103" t="s">
        <v>206</v>
      </c>
      <c r="AL122" s="79" t="s">
        <v>478</v>
      </c>
      <c r="AM122" s="116"/>
      <c r="AN122" s="213" t="s">
        <v>728</v>
      </c>
      <c r="AO122" s="213" t="s">
        <v>729</v>
      </c>
      <c r="AP122" s="214">
        <v>1</v>
      </c>
      <c r="AQ122" s="213" t="s">
        <v>727</v>
      </c>
      <c r="AR122" s="213" t="s">
        <v>727</v>
      </c>
      <c r="AS122" s="214">
        <v>1</v>
      </c>
      <c r="AT122" s="103"/>
      <c r="AU122" s="103" t="s">
        <v>587</v>
      </c>
      <c r="AV122" s="103" t="s">
        <v>590</v>
      </c>
      <c r="AW122" s="103" t="s">
        <v>590</v>
      </c>
      <c r="AX122" s="103" t="s">
        <v>590</v>
      </c>
      <c r="AY122" s="103" t="s">
        <v>588</v>
      </c>
    </row>
    <row r="123" spans="1:51" s="115" customFormat="1" ht="151.5" customHeight="1" x14ac:dyDescent="0.25">
      <c r="A123" s="393"/>
      <c r="B123" s="388"/>
      <c r="C123" s="382"/>
      <c r="D123" s="395"/>
      <c r="E123" s="385"/>
      <c r="F123" s="398"/>
      <c r="G123" s="398"/>
      <c r="H123" s="403"/>
      <c r="I123" s="385"/>
      <c r="J123" s="367"/>
      <c r="K123" s="370"/>
      <c r="L123" s="373"/>
      <c r="M123" s="376"/>
      <c r="N123" s="186"/>
      <c r="O123" s="370"/>
      <c r="P123" s="373"/>
      <c r="Q123" s="379"/>
      <c r="R123" s="124">
        <v>2</v>
      </c>
      <c r="S123" s="79" t="s">
        <v>475</v>
      </c>
      <c r="T123" s="123" t="str">
        <f t="shared" si="108"/>
        <v>Probabilidad</v>
      </c>
      <c r="U123" s="125" t="s">
        <v>14</v>
      </c>
      <c r="V123" s="125" t="s">
        <v>9</v>
      </c>
      <c r="W123" s="126" t="str">
        <f t="shared" si="109"/>
        <v>40%</v>
      </c>
      <c r="X123" s="125" t="s">
        <v>19</v>
      </c>
      <c r="Y123" s="125" t="s">
        <v>22</v>
      </c>
      <c r="Z123" s="125" t="s">
        <v>110</v>
      </c>
      <c r="AA123" s="108">
        <f>IFERROR(IF(T123="Probabilidad",(AA122-(+AA122*W123)),IF(T123="Impacto",L123,"")),"")</f>
        <v>0.216</v>
      </c>
      <c r="AB123" s="118" t="str">
        <f t="shared" si="110"/>
        <v>Baja</v>
      </c>
      <c r="AC123" s="119">
        <f t="shared" si="111"/>
        <v>0.216</v>
      </c>
      <c r="AD123" s="118" t="str">
        <f t="shared" si="112"/>
        <v>Leve</v>
      </c>
      <c r="AE123" s="119">
        <f t="shared" si="113"/>
        <v>0</v>
      </c>
      <c r="AF123" s="120" t="str">
        <f t="shared" si="114"/>
        <v>Bajo</v>
      </c>
      <c r="AG123" s="121" t="s">
        <v>122</v>
      </c>
      <c r="AH123" s="79" t="s">
        <v>477</v>
      </c>
      <c r="AI123" s="116" t="s">
        <v>195</v>
      </c>
      <c r="AJ123" s="117" t="s">
        <v>205</v>
      </c>
      <c r="AK123" s="117" t="s">
        <v>206</v>
      </c>
      <c r="AL123" s="79" t="s">
        <v>479</v>
      </c>
      <c r="AM123" s="116"/>
    </row>
    <row r="124" spans="1:51" s="115" customFormat="1" ht="151.5" customHeight="1" x14ac:dyDescent="0.25">
      <c r="A124" s="393"/>
      <c r="B124" s="389"/>
      <c r="C124" s="382"/>
      <c r="D124" s="395"/>
      <c r="E124" s="385"/>
      <c r="F124" s="398"/>
      <c r="G124" s="398"/>
      <c r="H124" s="403"/>
      <c r="I124" s="385"/>
      <c r="J124" s="367"/>
      <c r="K124" s="371"/>
      <c r="L124" s="374"/>
      <c r="M124" s="376"/>
      <c r="N124" s="186"/>
      <c r="O124" s="371"/>
      <c r="P124" s="374"/>
      <c r="Q124" s="380"/>
      <c r="R124" s="124">
        <v>3</v>
      </c>
      <c r="S124" s="79"/>
      <c r="T124" s="123" t="str">
        <f t="shared" si="108"/>
        <v/>
      </c>
      <c r="U124" s="125"/>
      <c r="V124" s="125"/>
      <c r="W124" s="126" t="str">
        <f t="shared" si="109"/>
        <v/>
      </c>
      <c r="X124" s="125"/>
      <c r="Y124" s="125"/>
      <c r="Z124" s="125"/>
      <c r="AA124" s="108" t="str">
        <f>IFERROR(IF(T124="Probabilidad",(AA123-(+A123*W124)),IF(T124="Impacto",L124,"")),"")</f>
        <v/>
      </c>
      <c r="AB124" s="118" t="str">
        <f t="shared" si="110"/>
        <v/>
      </c>
      <c r="AC124" s="119" t="str">
        <f t="shared" si="111"/>
        <v/>
      </c>
      <c r="AD124" s="118" t="str">
        <f t="shared" si="112"/>
        <v/>
      </c>
      <c r="AE124" s="119" t="str">
        <f t="shared" si="113"/>
        <v/>
      </c>
      <c r="AF124" s="120" t="str">
        <f t="shared" si="114"/>
        <v/>
      </c>
      <c r="AG124" s="121"/>
      <c r="AH124" s="79"/>
      <c r="AI124" s="116"/>
      <c r="AJ124" s="117"/>
      <c r="AK124" s="117"/>
      <c r="AL124" s="79"/>
      <c r="AM124" s="116"/>
    </row>
    <row r="125" spans="1:51" s="115" customFormat="1" ht="199.5" customHeight="1" x14ac:dyDescent="0.25">
      <c r="A125" s="393">
        <f>1+A122</f>
        <v>40</v>
      </c>
      <c r="B125" s="387" t="s">
        <v>216</v>
      </c>
      <c r="C125" s="381" t="s">
        <v>410</v>
      </c>
      <c r="D125" s="381" t="s">
        <v>217</v>
      </c>
      <c r="E125" s="384" t="s">
        <v>118</v>
      </c>
      <c r="F125" s="397" t="s">
        <v>551</v>
      </c>
      <c r="G125" s="397" t="s">
        <v>552</v>
      </c>
      <c r="H125" s="402" t="s">
        <v>550</v>
      </c>
      <c r="I125" s="384" t="s">
        <v>218</v>
      </c>
      <c r="J125" s="366">
        <v>1</v>
      </c>
      <c r="K125" s="369" t="str">
        <f>IF(J125&lt;=0,"",IF(J125&lt;=2,"Muy Baja",IF(J125&lt;=24,"Baja",IF(J125&lt;=500,"Media",IF(J125&lt;=5000,"Alta","Muy Alta")))))</f>
        <v>Muy Baja</v>
      </c>
      <c r="L125" s="372">
        <f>IF(K125="","",IF(K125="Muy Baja",0.2,IF(K125="Baja",0.4,IF(K125="Media",0.6,IF(K125="Alta",0.8,IF(K125="Muy Alta",1,))))))</f>
        <v>0.2</v>
      </c>
      <c r="M125" s="375" t="s">
        <v>250</v>
      </c>
      <c r="N125" s="185" t="str">
        <f>IF(NOT(ISERROR(MATCH(M125,'Tabla Impacto'!$B$221:$B$223,0))),'Tabla Impacto'!$F$223&amp;"Por favor no seleccionar los criterios de impacto(Afectación Económica o presupuestal y Pérdida Reputacional)",M125)</f>
        <v xml:space="preserve"> El riesgo afecta la imagen de la entidad con algunos usuarios de relevancia frente al logro de los objetivos</v>
      </c>
      <c r="O125" s="369" t="str">
        <f>IF(OR(N125='Tabla Impacto'!$C$11,N125='Tabla Impacto'!$D$11),"Leve",IF(OR(N125='Tabla Impacto'!$C$12,N125='Tabla Impacto'!$D$12),"Menor",IF(OR(N125='Tabla Impacto'!$C$13,N125='Tabla Impacto'!$D$13),"Moderado",IF(OR(N125='Tabla Impacto'!$C$14,N125='Tabla Impacto'!$D$14),"Mayor",IF(OR(N125='Tabla Impacto'!$C$15,N125='Tabla Impacto'!$D$15),"Catastrófico","")))))</f>
        <v>Moderado</v>
      </c>
      <c r="P125" s="372">
        <f>IF(O125="","",IF(O125="Leve",0.2,IF(O125="Menor",0.4,IF(O125="Moderado",0.6,IF(O125="Mayor",0.8,IF(O125="Catastrófico",1,))))))</f>
        <v>0.6</v>
      </c>
      <c r="Q125" s="378" t="str">
        <f>IF(OR(AND(K125="Muy Baja",O125="Leve"),AND(K125="Muy Baja",O125="Menor"),AND(K125="Baja",O125="Leve")),"Bajo",IF(OR(AND(K125="Muy baja",O125="Moderado"),AND(K125="Baja",O125="Menor"),AND(K125="Baja",O125="Moderado"),AND(K125="Media",O125="Leve"),AND(K125="Media",O125="Menor"),AND(K125="Media",O125="Moderado"),AND(K125="Alta",O125="Leve"),AND(K125="Alta",O125="Menor")),"Moderado",IF(OR(AND(K125="Muy Baja",O125="Mayor"),AND(K125="Baja",O125="Mayor"),AND(K125="Media",O125="Mayor"),AND(K125="Alta",O125="Moderado"),AND(K125="Alta",O125="Mayor"),AND(K125="Muy Alta",O125="Leve"),AND(K125="Muy Alta",O125="Menor"),AND(K125="Muy Alta",O125="Moderado"),AND(K125="Muy Alta",O125="Mayor")),"Alto",IF(OR(AND(K125="Muy Baja",O125="Catastrófico"),AND(K125="Baja",O125="Catastrófico"),AND(K125="Media",O125="Catastrófico"),AND(K125="Alta",O125="Catastrófico"),AND(K125="Muy Alta",O125="Catastrófico")),"Extremo",""))))</f>
        <v>Moderado</v>
      </c>
      <c r="R125" s="124">
        <v>1</v>
      </c>
      <c r="S125" s="192" t="s">
        <v>553</v>
      </c>
      <c r="T125" s="123" t="str">
        <f t="shared" ref="T125:T127" si="115">IF(OR(U125="Preventivo",U125="Detectivo"),"Probabilidad",IF(U125="Correctivo","Impacto",""))</f>
        <v>Probabilidad</v>
      </c>
      <c r="U125" s="125" t="s">
        <v>15</v>
      </c>
      <c r="V125" s="125" t="s">
        <v>9</v>
      </c>
      <c r="W125" s="126" t="str">
        <f t="shared" ref="W125:W127" si="116">IF(AND(U125="Preventivo",V125="Automático"),"50%",IF(AND(U125="Preventivo",V125="Manual"),"40%",IF(AND(U125="Detectivo",V125="Automático"),"40%",IF(AND(U125="Detectivo",V125="Manual"),"30%",IF(AND(U125="Correctivo",V125="Automático"),"35%",IF(AND(U125="Correctivo",V125="Manual"),"25%",""))))))</f>
        <v>30%</v>
      </c>
      <c r="X125" s="125" t="s">
        <v>20</v>
      </c>
      <c r="Y125" s="125" t="s">
        <v>22</v>
      </c>
      <c r="Z125" s="125" t="s">
        <v>110</v>
      </c>
      <c r="AA125" s="108">
        <f>IFERROR(IF(T125="Probabilidad",(L125-(+L125*W125)),IF(T125="Impacto",L125,"")),"")</f>
        <v>0.14000000000000001</v>
      </c>
      <c r="AB125" s="118" t="str">
        <f t="shared" ref="AB125:AB127" si="117">IFERROR(IF(AA125="","",IF(AA125&lt;=0.2,"Muy Baja",IF(AA125&lt;=0.4,"Baja",IF(AA125&lt;=0.6,"Media",IF(AA125&lt;=0.8,"Alta","Muy Alta"))))),"")</f>
        <v>Muy Baja</v>
      </c>
      <c r="AC125" s="119">
        <f t="shared" ref="AC125:AC127" si="118">+AA125</f>
        <v>0.14000000000000001</v>
      </c>
      <c r="AD125" s="118" t="str">
        <f t="shared" ref="AD125:AD127" si="119">IFERROR(IF(AE125="","",IF(AE125&lt;=0.2,"Leve",IF(AE125&lt;=0.4,"Menor",IF(AE125&lt;=0.6,"Moderado",IF(AE125&lt;=0.8,"Mayor","Catastrófico"))))),"")</f>
        <v>Moderado</v>
      </c>
      <c r="AE125" s="119">
        <f t="shared" ref="AE125:AE127" si="120">IFERROR(IF(T125="Impacto",(P125-(+P125*W125)),IF(T125="Probabilidad",P125,"")),"")</f>
        <v>0.6</v>
      </c>
      <c r="AF125" s="120" t="str">
        <f t="shared" ref="AF125:AF127" si="121">IFERROR(IF(OR(AND(AB125="Muy Baja",AD125="Leve"),AND(AB125="Muy Baja",AD125="Menor"),AND(AB125="Baja",AD125="Leve")),"Bajo",IF(OR(AND(AB125="Muy baja",AD125="Moderado"),AND(AB125="Baja",AD125="Menor"),AND(AB125="Baja",AD125="Moderado"),AND(AB125="Media",AD125="Leve"),AND(AB125="Media",AD125="Menor"),AND(AB125="Media",AD125="Moderado"),AND(AB125="Alta",AD125="Leve"),AND(AB125="Alta",AD125="Menor")),"Moderado",IF(OR(AND(AB125="Muy Baja",AD125="Mayor"),AND(AB125="Baja",AD125="Mayor"),AND(AB125="Media",AD125="Mayor"),AND(AB125="Alta",AD125="Moderado"),AND(AB125="Alta",AD125="Mayor"),AND(AB125="Muy Alta",AD125="Leve"),AND(AB125="Muy Alta",AD125="Menor"),AND(AB125="Muy Alta",AD125="Moderado"),AND(AB125="Muy Alta",AD125="Mayor")),"Alto",IF(OR(AND(AB125="Muy Baja",AD125="Catastrófico"),AND(AB125="Baja",AD125="Catastrófico"),AND(AB125="Media",AD125="Catastrófico"),AND(AB125="Alta",AD125="Catastrófico"),AND(AB125="Muy Alta",AD125="Catastrófico")),"Extremo","")))),"")</f>
        <v>Moderado</v>
      </c>
      <c r="AG125" s="121" t="s">
        <v>122</v>
      </c>
      <c r="AH125" s="79" t="s">
        <v>476</v>
      </c>
      <c r="AI125" s="92" t="s">
        <v>453</v>
      </c>
      <c r="AJ125" s="103" t="s">
        <v>205</v>
      </c>
      <c r="AK125" s="103" t="s">
        <v>206</v>
      </c>
      <c r="AL125" s="79" t="s">
        <v>478</v>
      </c>
      <c r="AM125" s="116"/>
      <c r="AN125" s="213" t="s">
        <v>739</v>
      </c>
      <c r="AO125" s="213" t="s">
        <v>738</v>
      </c>
      <c r="AP125" s="231">
        <v>1</v>
      </c>
      <c r="AQ125" s="213" t="s">
        <v>740</v>
      </c>
      <c r="AR125" s="213" t="s">
        <v>741</v>
      </c>
      <c r="AS125" s="231">
        <v>1</v>
      </c>
      <c r="AT125" s="103"/>
      <c r="AU125" s="103" t="s">
        <v>587</v>
      </c>
      <c r="AV125" s="103" t="s">
        <v>590</v>
      </c>
      <c r="AW125" s="103" t="s">
        <v>590</v>
      </c>
      <c r="AX125" s="103" t="s">
        <v>590</v>
      </c>
      <c r="AY125" s="103" t="s">
        <v>588</v>
      </c>
    </row>
    <row r="126" spans="1:51" s="115" customFormat="1" ht="12.75" x14ac:dyDescent="0.25">
      <c r="A126" s="393"/>
      <c r="B126" s="388"/>
      <c r="C126" s="382"/>
      <c r="D126" s="395"/>
      <c r="E126" s="385"/>
      <c r="F126" s="398"/>
      <c r="G126" s="398"/>
      <c r="H126" s="403"/>
      <c r="I126" s="385"/>
      <c r="J126" s="367"/>
      <c r="K126" s="370"/>
      <c r="L126" s="373"/>
      <c r="M126" s="376"/>
      <c r="N126" s="186"/>
      <c r="O126" s="370"/>
      <c r="P126" s="373"/>
      <c r="Q126" s="379"/>
      <c r="R126" s="124"/>
      <c r="S126" s="79"/>
      <c r="T126" s="123" t="str">
        <f t="shared" si="115"/>
        <v/>
      </c>
      <c r="U126" s="125"/>
      <c r="V126" s="125"/>
      <c r="W126" s="126" t="str">
        <f t="shared" si="116"/>
        <v/>
      </c>
      <c r="X126" s="125"/>
      <c r="Y126" s="125"/>
      <c r="Z126" s="125"/>
      <c r="AA126" s="108" t="str">
        <f>IFERROR(IF(T126="Probabilidad",(AA125-(+AA125*W126)),IF(T126="Impacto",L126,"")),"")</f>
        <v/>
      </c>
      <c r="AB126" s="118" t="str">
        <f t="shared" si="117"/>
        <v/>
      </c>
      <c r="AC126" s="119" t="str">
        <f t="shared" si="118"/>
        <v/>
      </c>
      <c r="AD126" s="118" t="str">
        <f t="shared" si="119"/>
        <v/>
      </c>
      <c r="AE126" s="119" t="str">
        <f t="shared" si="120"/>
        <v/>
      </c>
      <c r="AF126" s="120" t="str">
        <f t="shared" si="121"/>
        <v/>
      </c>
      <c r="AG126" s="121"/>
      <c r="AH126" s="79"/>
      <c r="AI126" s="116"/>
      <c r="AJ126" s="117"/>
      <c r="AK126" s="117"/>
      <c r="AL126" s="79"/>
      <c r="AM126" s="116"/>
    </row>
    <row r="127" spans="1:51" s="115" customFormat="1" ht="12.75" x14ac:dyDescent="0.25">
      <c r="A127" s="393"/>
      <c r="B127" s="389"/>
      <c r="C127" s="382"/>
      <c r="D127" s="395"/>
      <c r="E127" s="385"/>
      <c r="F127" s="398"/>
      <c r="G127" s="398"/>
      <c r="H127" s="403"/>
      <c r="I127" s="385"/>
      <c r="J127" s="367"/>
      <c r="K127" s="371"/>
      <c r="L127" s="374"/>
      <c r="M127" s="376"/>
      <c r="N127" s="186"/>
      <c r="O127" s="371"/>
      <c r="P127" s="374"/>
      <c r="Q127" s="380"/>
      <c r="R127" s="124">
        <v>3</v>
      </c>
      <c r="S127" s="79"/>
      <c r="T127" s="123" t="str">
        <f t="shared" si="115"/>
        <v/>
      </c>
      <c r="U127" s="125"/>
      <c r="V127" s="125"/>
      <c r="W127" s="126" t="str">
        <f t="shared" si="116"/>
        <v/>
      </c>
      <c r="X127" s="125"/>
      <c r="Y127" s="125"/>
      <c r="Z127" s="125"/>
      <c r="AA127" s="108" t="str">
        <f>IFERROR(IF(T127="Probabilidad",(AA126-(+A126*W127)),IF(T127="Impacto",L127,"")),"")</f>
        <v/>
      </c>
      <c r="AB127" s="118" t="str">
        <f t="shared" si="117"/>
        <v/>
      </c>
      <c r="AC127" s="119" t="str">
        <f t="shared" si="118"/>
        <v/>
      </c>
      <c r="AD127" s="118" t="str">
        <f t="shared" si="119"/>
        <v/>
      </c>
      <c r="AE127" s="119" t="str">
        <f t="shared" si="120"/>
        <v/>
      </c>
      <c r="AF127" s="120" t="str">
        <f t="shared" si="121"/>
        <v/>
      </c>
      <c r="AG127" s="121"/>
      <c r="AH127" s="79"/>
      <c r="AI127" s="116"/>
      <c r="AJ127" s="117"/>
      <c r="AK127" s="117"/>
      <c r="AL127" s="79"/>
      <c r="AM127" s="116"/>
    </row>
    <row r="128" spans="1:51" s="115" customFormat="1" ht="215.25" customHeight="1" x14ac:dyDescent="0.2">
      <c r="A128" s="393">
        <v>41</v>
      </c>
      <c r="B128" s="387" t="s">
        <v>413</v>
      </c>
      <c r="C128" s="381" t="s">
        <v>411</v>
      </c>
      <c r="D128" s="381" t="s">
        <v>412</v>
      </c>
      <c r="E128" s="384" t="s">
        <v>118</v>
      </c>
      <c r="F128" s="384" t="s">
        <v>271</v>
      </c>
      <c r="G128" s="384" t="s">
        <v>270</v>
      </c>
      <c r="H128" s="390" t="s">
        <v>265</v>
      </c>
      <c r="I128" s="384" t="s">
        <v>115</v>
      </c>
      <c r="J128" s="366">
        <v>10</v>
      </c>
      <c r="K128" s="369" t="str">
        <f>IF(J128&lt;=0,"",IF(J128&lt;=2,"Muy Baja",IF(J128&lt;=24,"Baja",IF(J128&lt;=500,"Media",IF(J128&lt;=5000,"Alta","Muy Alta")))))</f>
        <v>Baja</v>
      </c>
      <c r="L128" s="372">
        <f>IF(K128="","",IF(K128="Muy Baja",0.2,IF(K128="Baja",0.4,IF(K128="Media",0.6,IF(K128="Alta",0.8,IF(K128="Muy Alta",1,))))))</f>
        <v>0.4</v>
      </c>
      <c r="M128" s="375" t="s">
        <v>257</v>
      </c>
      <c r="N128" s="185" t="str">
        <f>IF(NOT(ISERROR(MATCH(M128,'Tabla Impacto'!$B$221:$B$223,0))),'Tabla Impacto'!$F$223&amp;"Por favor no seleccionar los criterios de impacto(Afectación Económica o presupuestal y Pérdida Reputacional)",M128)</f>
        <v xml:space="preserve"> El riesgo afecta la imagen de la entidad con efecto publicitario sostenido a nivel de sector administrativo, nivel departamental o municipal</v>
      </c>
      <c r="O128" s="369" t="str">
        <f>IF(OR(N128='Tabla Impacto'!$C$11,N128='Tabla Impacto'!$D$11),"Leve",IF(OR(N128='Tabla Impacto'!$C$12,N128='Tabla Impacto'!$D$12),"Menor",IF(OR(N128='Tabla Impacto'!$C$13,N128='Tabla Impacto'!$D$13),"Moderado",IF(OR(N128='Tabla Impacto'!$C$14,N128='Tabla Impacto'!$D$14),"Mayor",IF(OR(N128='Tabla Impacto'!$C$15,N128='Tabla Impacto'!$D$15),"Catastrófico","")))))</f>
        <v>Mayor</v>
      </c>
      <c r="P128" s="372">
        <f>IF(O128="","",IF(O128="Leve",0.2,IF(O128="Menor",0.4,IF(O128="Moderado",0.6,IF(O128="Mayor",0.8,IF(O128="Catastrófico",1,))))))</f>
        <v>0.8</v>
      </c>
      <c r="Q128" s="378" t="str">
        <f>IF(OR(AND(K128="Muy Baja",O128="Leve"),AND(K128="Muy Baja",O128="Menor"),AND(K128="Baja",O128="Leve")),"Bajo",IF(OR(AND(K128="Muy baja",O128="Moderado"),AND(K128="Baja",O128="Menor"),AND(K128="Baja",O128="Moderado"),AND(K128="Media",O128="Leve"),AND(K128="Media",O128="Menor"),AND(K128="Media",O128="Moderado"),AND(K128="Alta",O128="Leve"),AND(K128="Alta",O128="Menor")),"Moderado",IF(OR(AND(K128="Muy Baja",O128="Mayor"),AND(K128="Baja",O128="Mayor"),AND(K128="Media",O128="Mayor"),AND(K128="Alta",O128="Moderado"),AND(K128="Alta",O128="Mayor"),AND(K128="Muy Alta",O128="Leve"),AND(K128="Muy Alta",O128="Menor"),AND(K128="Muy Alta",O128="Moderado"),AND(K128="Muy Alta",O128="Mayor")),"Alto",IF(OR(AND(K128="Muy Baja",O128="Catastrófico"),AND(K128="Baja",O128="Catastrófico"),AND(K128="Media",O128="Catastrófico"),AND(K128="Alta",O128="Catastrófico"),AND(K128="Muy Alta",O128="Catastrófico")),"Extremo",""))))</f>
        <v>Alto</v>
      </c>
      <c r="R128" s="124">
        <v>1</v>
      </c>
      <c r="S128" s="122" t="s">
        <v>483</v>
      </c>
      <c r="T128" s="123" t="str">
        <f t="shared" ref="T128:T136" si="122">IF(OR(U128="Preventivo",U128="Detectivo"),"Probabilidad",IF(U128="Correctivo","Impacto",""))</f>
        <v>Probabilidad</v>
      </c>
      <c r="U128" s="125" t="s">
        <v>14</v>
      </c>
      <c r="V128" s="125" t="s">
        <v>9</v>
      </c>
      <c r="W128" s="126" t="str">
        <f t="shared" ref="W128:W136" si="123">IF(AND(U128="Preventivo",V128="Automático"),"50%",IF(AND(U128="Preventivo",V128="Manual"),"40%",IF(AND(U128="Detectivo",V128="Automático"),"40%",IF(AND(U128="Detectivo",V128="Manual"),"30%",IF(AND(U128="Correctivo",V128="Automático"),"35%",IF(AND(U128="Correctivo",V128="Manual"),"25%",""))))))</f>
        <v>40%</v>
      </c>
      <c r="X128" s="125" t="s">
        <v>19</v>
      </c>
      <c r="Y128" s="125" t="s">
        <v>22</v>
      </c>
      <c r="Z128" s="125" t="s">
        <v>110</v>
      </c>
      <c r="AA128" s="108">
        <f t="shared" ref="AA128:AA136" si="124">IFERROR(IF(T128="Probabilidad",(L128-(+L128*W128)),IF(T128="Impacto",L128,"")),"")</f>
        <v>0.24</v>
      </c>
      <c r="AB128" s="118" t="str">
        <f t="shared" ref="AB128:AB136" si="125">IFERROR(IF(AA128="","",IF(AA128&lt;=0.2,"Muy Baja",IF(AA128&lt;=0.4,"Baja",IF(AA128&lt;=0.6,"Media",IF(AA128&lt;=0.8,"Alta","Muy Alta"))))),"")</f>
        <v>Baja</v>
      </c>
      <c r="AC128" s="119">
        <f t="shared" ref="AC128:AC136" si="126">+AA128</f>
        <v>0.24</v>
      </c>
      <c r="AD128" s="118" t="str">
        <f t="shared" ref="AD128:AD136" si="127">IFERROR(IF(AE128="","",IF(AE128&lt;=0.2,"Leve",IF(AE128&lt;=0.4,"Menor",IF(AE128&lt;=0.6,"Moderado",IF(AE128&lt;=0.8,"Mayor","Catastrófico"))))),"")</f>
        <v>Mayor</v>
      </c>
      <c r="AE128" s="119">
        <f t="shared" ref="AE128:AE136" si="128">IFERROR(IF(T128="Impacto",(P128-(+P128*W128)),IF(T128="Probabilidad",P128,"")),"")</f>
        <v>0.8</v>
      </c>
      <c r="AF128" s="120" t="str">
        <f t="shared" ref="AF128:AF136" si="129">IFERROR(IF(OR(AND(AB128="Muy Baja",AD128="Leve"),AND(AB128="Muy Baja",AD128="Menor"),AND(AB128="Baja",AD128="Leve")),"Bajo",IF(OR(AND(AB128="Muy baja",AD128="Moderado"),AND(AB128="Baja",AD128="Menor"),AND(AB128="Baja",AD128="Moderado"),AND(AB128="Media",AD128="Leve"),AND(AB128="Media",AD128="Menor"),AND(AB128="Media",AD128="Moderado"),AND(AB128="Alta",AD128="Leve"),AND(AB128="Alta",AD128="Menor")),"Moderado",IF(OR(AND(AB128="Muy Baja",AD128="Mayor"),AND(AB128="Baja",AD128="Mayor"),AND(AB128="Media",AD128="Mayor"),AND(AB128="Alta",AD128="Moderado"),AND(AB128="Alta",AD128="Mayor"),AND(AB128="Muy Alta",AD128="Leve"),AND(AB128="Muy Alta",AD128="Menor"),AND(AB128="Muy Alta",AD128="Moderado"),AND(AB128="Muy Alta",AD128="Mayor")),"Alto",IF(OR(AND(AB128="Muy Baja",AD128="Catastrófico"),AND(AB128="Baja",AD128="Catastrófico"),AND(AB128="Media",AD128="Catastrófico"),AND(AB128="Alta",AD128="Catastrófico"),AND(AB128="Muy Alta",AD128="Catastrófico")),"Extremo","")))),"")</f>
        <v>Alto</v>
      </c>
      <c r="AG128" s="121" t="s">
        <v>122</v>
      </c>
      <c r="AH128" s="79" t="s">
        <v>484</v>
      </c>
      <c r="AI128" s="116" t="s">
        <v>453</v>
      </c>
      <c r="AJ128" s="117" t="s">
        <v>205</v>
      </c>
      <c r="AK128" s="117" t="s">
        <v>206</v>
      </c>
      <c r="AL128" s="91" t="s">
        <v>485</v>
      </c>
      <c r="AM128" s="116"/>
      <c r="AN128" s="257" t="s">
        <v>731</v>
      </c>
      <c r="AO128" s="256" t="s">
        <v>730</v>
      </c>
      <c r="AP128" s="231">
        <v>1</v>
      </c>
      <c r="AQ128" s="238" t="s">
        <v>732</v>
      </c>
      <c r="AR128" s="238" t="s">
        <v>733</v>
      </c>
      <c r="AS128" s="231">
        <v>1</v>
      </c>
      <c r="AT128" s="92"/>
      <c r="AU128" s="103" t="s">
        <v>587</v>
      </c>
      <c r="AV128" s="103" t="s">
        <v>590</v>
      </c>
      <c r="AW128" s="103" t="s">
        <v>590</v>
      </c>
      <c r="AX128" s="103" t="s">
        <v>590</v>
      </c>
      <c r="AY128" s="103" t="s">
        <v>588</v>
      </c>
    </row>
    <row r="129" spans="1:51" s="115" customFormat="1" ht="151.5" customHeight="1" x14ac:dyDescent="0.25">
      <c r="A129" s="393"/>
      <c r="B129" s="388"/>
      <c r="C129" s="382"/>
      <c r="D129" s="382"/>
      <c r="E129" s="385"/>
      <c r="F129" s="385"/>
      <c r="G129" s="385"/>
      <c r="H129" s="391"/>
      <c r="I129" s="385"/>
      <c r="J129" s="367"/>
      <c r="K129" s="370"/>
      <c r="L129" s="373"/>
      <c r="M129" s="376"/>
      <c r="N129" s="186"/>
      <c r="O129" s="370"/>
      <c r="P129" s="373"/>
      <c r="Q129" s="379"/>
      <c r="R129" s="124">
        <v>2</v>
      </c>
      <c r="S129" s="122"/>
      <c r="T129" s="123" t="str">
        <f t="shared" si="122"/>
        <v/>
      </c>
      <c r="U129" s="125"/>
      <c r="V129" s="125"/>
      <c r="W129" s="126" t="str">
        <f t="shared" si="123"/>
        <v/>
      </c>
      <c r="X129" s="125"/>
      <c r="Y129" s="125"/>
      <c r="Z129" s="125"/>
      <c r="AA129" s="108" t="str">
        <f t="shared" si="124"/>
        <v/>
      </c>
      <c r="AB129" s="118" t="str">
        <f t="shared" si="125"/>
        <v/>
      </c>
      <c r="AC129" s="119" t="str">
        <f t="shared" si="126"/>
        <v/>
      </c>
      <c r="AD129" s="118" t="str">
        <f t="shared" si="127"/>
        <v/>
      </c>
      <c r="AE129" s="119" t="str">
        <f t="shared" si="128"/>
        <v/>
      </c>
      <c r="AF129" s="120" t="str">
        <f t="shared" si="129"/>
        <v/>
      </c>
      <c r="AG129" s="121"/>
      <c r="AH129" s="122"/>
      <c r="AI129" s="116"/>
      <c r="AJ129" s="117"/>
      <c r="AK129" s="117"/>
      <c r="AL129" s="122"/>
      <c r="AM129" s="116"/>
    </row>
    <row r="130" spans="1:51" s="115" customFormat="1" ht="63.75" customHeight="1" x14ac:dyDescent="0.25">
      <c r="A130" s="393"/>
      <c r="B130" s="389"/>
      <c r="C130" s="383"/>
      <c r="D130" s="383"/>
      <c r="E130" s="386"/>
      <c r="F130" s="386"/>
      <c r="G130" s="386"/>
      <c r="H130" s="392"/>
      <c r="I130" s="386"/>
      <c r="J130" s="368"/>
      <c r="K130" s="371"/>
      <c r="L130" s="374"/>
      <c r="M130" s="377"/>
      <c r="N130" s="186"/>
      <c r="O130" s="371"/>
      <c r="P130" s="374"/>
      <c r="Q130" s="380"/>
      <c r="R130" s="124">
        <v>3</v>
      </c>
      <c r="S130" s="122"/>
      <c r="T130" s="123" t="str">
        <f t="shared" si="122"/>
        <v/>
      </c>
      <c r="U130" s="125"/>
      <c r="V130" s="125"/>
      <c r="W130" s="126" t="str">
        <f t="shared" si="123"/>
        <v/>
      </c>
      <c r="X130" s="125"/>
      <c r="Y130" s="125"/>
      <c r="Z130" s="125"/>
      <c r="AA130" s="108" t="str">
        <f t="shared" si="124"/>
        <v/>
      </c>
      <c r="AB130" s="118" t="str">
        <f t="shared" si="125"/>
        <v/>
      </c>
      <c r="AC130" s="119" t="str">
        <f t="shared" si="126"/>
        <v/>
      </c>
      <c r="AD130" s="118" t="str">
        <f t="shared" si="127"/>
        <v/>
      </c>
      <c r="AE130" s="119" t="str">
        <f t="shared" si="128"/>
        <v/>
      </c>
      <c r="AF130" s="120" t="str">
        <f t="shared" si="129"/>
        <v/>
      </c>
      <c r="AG130" s="121"/>
      <c r="AH130" s="122"/>
      <c r="AI130" s="116"/>
      <c r="AJ130" s="117"/>
      <c r="AK130" s="117"/>
      <c r="AL130" s="122"/>
      <c r="AM130" s="116"/>
    </row>
    <row r="131" spans="1:51" s="115" customFormat="1" ht="202.5" customHeight="1" x14ac:dyDescent="0.2">
      <c r="A131" s="393">
        <f>1+A128</f>
        <v>42</v>
      </c>
      <c r="B131" s="387" t="s">
        <v>413</v>
      </c>
      <c r="C131" s="381" t="s">
        <v>267</v>
      </c>
      <c r="D131" s="381" t="s">
        <v>268</v>
      </c>
      <c r="E131" s="384" t="s">
        <v>118</v>
      </c>
      <c r="F131" s="384" t="s">
        <v>269</v>
      </c>
      <c r="G131" s="384" t="s">
        <v>414</v>
      </c>
      <c r="H131" s="390" t="s">
        <v>486</v>
      </c>
      <c r="I131" s="384" t="s">
        <v>218</v>
      </c>
      <c r="J131" s="366">
        <v>20</v>
      </c>
      <c r="K131" s="369" t="str">
        <f>IF(J131&lt;=0,"",IF(J131&lt;=2,"Muy Baja",IF(J131&lt;=24,"Baja",IF(J131&lt;=500,"Media",IF(J131&lt;=5000,"Alta","Muy Alta")))))</f>
        <v>Baja</v>
      </c>
      <c r="L131" s="372">
        <f>IF(K131="","",IF(K131="Muy Baja",0.2,IF(K131="Baja",0.4,IF(K131="Media",0.6,IF(K131="Alta",0.8,IF(K131="Muy Alta",1,))))))</f>
        <v>0.4</v>
      </c>
      <c r="M131" s="375" t="s">
        <v>250</v>
      </c>
      <c r="N131" s="185" t="str">
        <f>IF(NOT(ISERROR(MATCH(M131,'Tabla Impacto'!$B$221:$B$223,0))),'Tabla Impacto'!$F$223&amp;"Por favor no seleccionar los criterios de impacto(Afectación Económica o presupuestal y Pérdida Reputacional)",M131)</f>
        <v xml:space="preserve"> El riesgo afecta la imagen de la entidad con algunos usuarios de relevancia frente al logro de los objetivos</v>
      </c>
      <c r="O131" s="369" t="str">
        <f>IF(OR(N131='Tabla Impacto'!$C$11,N131='Tabla Impacto'!$D$11),"Leve",IF(OR(N131='Tabla Impacto'!$C$12,N131='Tabla Impacto'!$D$12),"Menor",IF(OR(N131='Tabla Impacto'!$C$13,N131='Tabla Impacto'!$D$13),"Moderado",IF(OR(N131='Tabla Impacto'!$C$14,N131='Tabla Impacto'!$D$14),"Mayor",IF(OR(N131='Tabla Impacto'!$C$15,N131='Tabla Impacto'!$D$15),"Catastrófico","")))))</f>
        <v>Moderado</v>
      </c>
      <c r="P131" s="372">
        <f>IF(O131="","",IF(O131="Leve",0.2,IF(O131="Menor",0.4,IF(O131="Moderado",0.6,IF(O131="Mayor",0.8,IF(O131="Catastrófico",1,))))))</f>
        <v>0.6</v>
      </c>
      <c r="Q131" s="378" t="str">
        <f>IF(OR(AND(K131="Muy Baja",O131="Leve"),AND(K131="Muy Baja",O131="Menor"),AND(K131="Baja",O131="Leve")),"Bajo",IF(OR(AND(K131="Muy baja",O131="Moderado"),AND(K131="Baja",O131="Menor"),AND(K131="Baja",O131="Moderado"),AND(K131="Media",O131="Leve"),AND(K131="Media",O131="Menor"),AND(K131="Media",O131="Moderado"),AND(K131="Alta",O131="Leve"),AND(K131="Alta",O131="Menor")),"Moderado",IF(OR(AND(K131="Muy Baja",O131="Mayor"),AND(K131="Baja",O131="Mayor"),AND(K131="Media",O131="Mayor"),AND(K131="Alta",O131="Moderado"),AND(K131="Alta",O131="Mayor"),AND(K131="Muy Alta",O131="Leve"),AND(K131="Muy Alta",O131="Menor"),AND(K131="Muy Alta",O131="Moderado"),AND(K131="Muy Alta",O131="Mayor")),"Alto",IF(OR(AND(K131="Muy Baja",O131="Catastrófico"),AND(K131="Baja",O131="Catastrófico"),AND(K131="Media",O131="Catastrófico"),AND(K131="Alta",O131="Catastrófico"),AND(K131="Muy Alta",O131="Catastrófico")),"Extremo",""))))</f>
        <v>Moderado</v>
      </c>
      <c r="R131" s="124">
        <v>1</v>
      </c>
      <c r="S131" s="122" t="s">
        <v>548</v>
      </c>
      <c r="T131" s="123" t="str">
        <f t="shared" si="122"/>
        <v>Probabilidad</v>
      </c>
      <c r="U131" s="125" t="s">
        <v>15</v>
      </c>
      <c r="V131" s="125" t="s">
        <v>9</v>
      </c>
      <c r="W131" s="126" t="str">
        <f t="shared" si="123"/>
        <v>30%</v>
      </c>
      <c r="X131" s="125" t="s">
        <v>19</v>
      </c>
      <c r="Y131" s="125" t="s">
        <v>22</v>
      </c>
      <c r="Z131" s="125" t="s">
        <v>110</v>
      </c>
      <c r="AA131" s="108">
        <f t="shared" si="124"/>
        <v>0.28000000000000003</v>
      </c>
      <c r="AB131" s="118" t="str">
        <f t="shared" si="125"/>
        <v>Baja</v>
      </c>
      <c r="AC131" s="119">
        <f t="shared" si="126"/>
        <v>0.28000000000000003</v>
      </c>
      <c r="AD131" s="118" t="str">
        <f t="shared" si="127"/>
        <v>Moderado</v>
      </c>
      <c r="AE131" s="119">
        <f t="shared" si="128"/>
        <v>0.6</v>
      </c>
      <c r="AF131" s="120" t="str">
        <f t="shared" si="129"/>
        <v>Moderado</v>
      </c>
      <c r="AG131" s="121" t="s">
        <v>122</v>
      </c>
      <c r="AH131" s="122" t="s">
        <v>266</v>
      </c>
      <c r="AI131" s="116" t="s">
        <v>203</v>
      </c>
      <c r="AJ131" s="117" t="s">
        <v>205</v>
      </c>
      <c r="AK131" s="117" t="s">
        <v>206</v>
      </c>
      <c r="AL131" s="122" t="s">
        <v>549</v>
      </c>
      <c r="AM131" s="116"/>
      <c r="AN131" s="257" t="s">
        <v>734</v>
      </c>
      <c r="AO131" s="256" t="s">
        <v>735</v>
      </c>
      <c r="AP131" s="231">
        <v>1</v>
      </c>
      <c r="AQ131" s="238" t="s">
        <v>736</v>
      </c>
      <c r="AR131" s="256" t="s">
        <v>737</v>
      </c>
      <c r="AS131" s="231">
        <v>1</v>
      </c>
      <c r="AT131" s="92"/>
      <c r="AU131" s="103" t="s">
        <v>587</v>
      </c>
      <c r="AV131" s="103" t="s">
        <v>590</v>
      </c>
      <c r="AW131" s="103" t="s">
        <v>590</v>
      </c>
      <c r="AX131" s="103" t="s">
        <v>590</v>
      </c>
      <c r="AY131" s="103" t="s">
        <v>588</v>
      </c>
    </row>
    <row r="132" spans="1:51" s="115" customFormat="1" ht="151.5" customHeight="1" x14ac:dyDescent="0.25">
      <c r="A132" s="393"/>
      <c r="B132" s="388"/>
      <c r="C132" s="382"/>
      <c r="D132" s="382"/>
      <c r="E132" s="385"/>
      <c r="F132" s="385"/>
      <c r="G132" s="385"/>
      <c r="H132" s="391"/>
      <c r="I132" s="385"/>
      <c r="J132" s="367"/>
      <c r="K132" s="370"/>
      <c r="L132" s="373"/>
      <c r="M132" s="376"/>
      <c r="N132" s="186"/>
      <c r="O132" s="370"/>
      <c r="P132" s="373"/>
      <c r="Q132" s="379"/>
      <c r="R132" s="124">
        <v>2</v>
      </c>
      <c r="S132" s="122"/>
      <c r="T132" s="123" t="str">
        <f t="shared" si="122"/>
        <v/>
      </c>
      <c r="U132" s="125"/>
      <c r="V132" s="125"/>
      <c r="W132" s="126" t="str">
        <f t="shared" si="123"/>
        <v/>
      </c>
      <c r="X132" s="125"/>
      <c r="Y132" s="125"/>
      <c r="Z132" s="125"/>
      <c r="AA132" s="108" t="str">
        <f t="shared" si="124"/>
        <v/>
      </c>
      <c r="AB132" s="118" t="str">
        <f t="shared" si="125"/>
        <v/>
      </c>
      <c r="AC132" s="119" t="str">
        <f t="shared" si="126"/>
        <v/>
      </c>
      <c r="AD132" s="118" t="str">
        <f t="shared" si="127"/>
        <v/>
      </c>
      <c r="AE132" s="119" t="str">
        <f t="shared" si="128"/>
        <v/>
      </c>
      <c r="AF132" s="120" t="str">
        <f t="shared" si="129"/>
        <v/>
      </c>
      <c r="AG132" s="121"/>
      <c r="AH132" s="122"/>
      <c r="AI132" s="116"/>
      <c r="AJ132" s="117"/>
      <c r="AK132" s="117"/>
      <c r="AL132" s="122"/>
      <c r="AM132" s="116"/>
    </row>
    <row r="133" spans="1:51" s="115" customFormat="1" ht="151.5" customHeight="1" x14ac:dyDescent="0.25">
      <c r="A133" s="393"/>
      <c r="B133" s="389"/>
      <c r="C133" s="383"/>
      <c r="D133" s="383"/>
      <c r="E133" s="386"/>
      <c r="F133" s="386"/>
      <c r="G133" s="386"/>
      <c r="H133" s="392"/>
      <c r="I133" s="386"/>
      <c r="J133" s="368"/>
      <c r="K133" s="371"/>
      <c r="L133" s="374"/>
      <c r="M133" s="377"/>
      <c r="N133" s="186"/>
      <c r="O133" s="371"/>
      <c r="P133" s="374"/>
      <c r="Q133" s="380"/>
      <c r="R133" s="124">
        <v>3</v>
      </c>
      <c r="S133" s="122"/>
      <c r="T133" s="123" t="str">
        <f t="shared" si="122"/>
        <v/>
      </c>
      <c r="U133" s="125"/>
      <c r="V133" s="125"/>
      <c r="W133" s="126" t="str">
        <f t="shared" si="123"/>
        <v/>
      </c>
      <c r="X133" s="125"/>
      <c r="Y133" s="125"/>
      <c r="Z133" s="125"/>
      <c r="AA133" s="108" t="str">
        <f t="shared" si="124"/>
        <v/>
      </c>
      <c r="AB133" s="118" t="str">
        <f t="shared" si="125"/>
        <v/>
      </c>
      <c r="AC133" s="119" t="str">
        <f t="shared" si="126"/>
        <v/>
      </c>
      <c r="AD133" s="118" t="str">
        <f t="shared" si="127"/>
        <v/>
      </c>
      <c r="AE133" s="119" t="str">
        <f t="shared" si="128"/>
        <v/>
      </c>
      <c r="AF133" s="120" t="str">
        <f t="shared" si="129"/>
        <v/>
      </c>
      <c r="AG133" s="121"/>
      <c r="AH133" s="122"/>
      <c r="AI133" s="116"/>
      <c r="AJ133" s="117"/>
      <c r="AK133" s="117"/>
      <c r="AL133" s="122"/>
      <c r="AM133" s="116"/>
    </row>
    <row r="134" spans="1:51" s="115" customFormat="1" ht="151.5" customHeight="1" x14ac:dyDescent="0.25">
      <c r="A134" s="393">
        <f>1+A131</f>
        <v>43</v>
      </c>
      <c r="B134" s="387"/>
      <c r="C134" s="394"/>
      <c r="D134" s="394"/>
      <c r="E134" s="384"/>
      <c r="F134" s="384"/>
      <c r="G134" s="384"/>
      <c r="H134" s="390"/>
      <c r="I134" s="384"/>
      <c r="J134" s="366"/>
      <c r="K134" s="369" t="str">
        <f>IF(J134&lt;=0,"",IF(J134&lt;=2,"Muy Baja",IF(J134&lt;=24,"Baja",IF(J134&lt;=500,"Media",IF(J134&lt;=5000,"Alta","Muy Alta")))))</f>
        <v/>
      </c>
      <c r="L134" s="372" t="str">
        <f>IF(K134="","",IF(K134="Muy Baja",0.2,IF(K134="Baja",0.4,IF(K134="Media",0.6,IF(K134="Alta",0.8,IF(K134="Muy Alta",1,))))))</f>
        <v/>
      </c>
      <c r="M134" s="375"/>
      <c r="N134" s="185">
        <f>IF(NOT(ISERROR(MATCH(M134,'Tabla Impacto'!$B$221:$B$223,0))),'Tabla Impacto'!$F$223&amp;"Por favor no seleccionar los criterios de impacto(Afectación Económica o presupuestal y Pérdida Reputacional)",M134)</f>
        <v>0</v>
      </c>
      <c r="O134" s="369" t="str">
        <f>IF(OR(N134='Tabla Impacto'!$C$11,N134='Tabla Impacto'!$D$11),"Leve",IF(OR(N134='Tabla Impacto'!$C$12,N134='Tabla Impacto'!$D$12),"Menor",IF(OR(N134='Tabla Impacto'!$C$13,N134='Tabla Impacto'!$D$13),"Moderado",IF(OR(N134='Tabla Impacto'!$C$14,N134='Tabla Impacto'!$D$14),"Mayor",IF(OR(N134='Tabla Impacto'!$C$15,N134='Tabla Impacto'!$D$15),"Catastrófico","")))))</f>
        <v/>
      </c>
      <c r="P134" s="372" t="str">
        <f>IF(O134="","",IF(O134="Leve",0.2,IF(O134="Menor",0.4,IF(O134="Moderado",0.6,IF(O134="Mayor",0.8,IF(O134="Catastrófico",1,))))))</f>
        <v/>
      </c>
      <c r="Q134" s="378" t="str">
        <f>IF(OR(AND(K134="Muy Baja",O134="Leve"),AND(K134="Muy Baja",O134="Menor"),AND(K134="Baja",O134="Leve")),"Bajo",IF(OR(AND(K134="Muy baja",O134="Moderado"),AND(K134="Baja",O134="Menor"),AND(K134="Baja",O134="Moderado"),AND(K134="Media",O134="Leve"),AND(K134="Media",O134="Menor"),AND(K134="Media",O134="Moderado"),AND(K134="Alta",O134="Leve"),AND(K134="Alta",O134="Menor")),"Moderado",IF(OR(AND(K134="Muy Baja",O134="Mayor"),AND(K134="Baja",O134="Mayor"),AND(K134="Media",O134="Mayor"),AND(K134="Alta",O134="Moderado"),AND(K134="Alta",O134="Mayor"),AND(K134="Muy Alta",O134="Leve"),AND(K134="Muy Alta",O134="Menor"),AND(K134="Muy Alta",O134="Moderado"),AND(K134="Muy Alta",O134="Mayor")),"Alto",IF(OR(AND(K134="Muy Baja",O134="Catastrófico"),AND(K134="Baja",O134="Catastrófico"),AND(K134="Media",O134="Catastrófico"),AND(K134="Alta",O134="Catastrófico"),AND(K134="Muy Alta",O134="Catastrófico")),"Extremo",""))))</f>
        <v/>
      </c>
      <c r="R134" s="124">
        <v>1</v>
      </c>
      <c r="S134" s="122"/>
      <c r="T134" s="123" t="str">
        <f t="shared" si="122"/>
        <v/>
      </c>
      <c r="U134" s="125"/>
      <c r="V134" s="125"/>
      <c r="W134" s="126" t="str">
        <f t="shared" si="123"/>
        <v/>
      </c>
      <c r="X134" s="125"/>
      <c r="Y134" s="125"/>
      <c r="Z134" s="125"/>
      <c r="AA134" s="108" t="str">
        <f t="shared" si="124"/>
        <v/>
      </c>
      <c r="AB134" s="118" t="str">
        <f t="shared" si="125"/>
        <v/>
      </c>
      <c r="AC134" s="119" t="str">
        <f t="shared" si="126"/>
        <v/>
      </c>
      <c r="AD134" s="118" t="str">
        <f t="shared" si="127"/>
        <v/>
      </c>
      <c r="AE134" s="119" t="str">
        <f t="shared" si="128"/>
        <v/>
      </c>
      <c r="AF134" s="120" t="str">
        <f t="shared" si="129"/>
        <v/>
      </c>
      <c r="AG134" s="121"/>
      <c r="AH134" s="122"/>
      <c r="AI134" s="116"/>
      <c r="AJ134" s="117"/>
      <c r="AK134" s="117"/>
      <c r="AL134" s="122"/>
      <c r="AM134" s="116"/>
    </row>
    <row r="135" spans="1:51" s="115" customFormat="1" ht="151.5" customHeight="1" x14ac:dyDescent="0.25">
      <c r="A135" s="393"/>
      <c r="B135" s="388"/>
      <c r="C135" s="395"/>
      <c r="D135" s="395"/>
      <c r="E135" s="385"/>
      <c r="F135" s="385"/>
      <c r="G135" s="385"/>
      <c r="H135" s="391"/>
      <c r="I135" s="385"/>
      <c r="J135" s="367"/>
      <c r="K135" s="370"/>
      <c r="L135" s="373"/>
      <c r="M135" s="376"/>
      <c r="N135" s="186"/>
      <c r="O135" s="370"/>
      <c r="P135" s="373"/>
      <c r="Q135" s="379"/>
      <c r="R135" s="124">
        <v>2</v>
      </c>
      <c r="S135" s="122"/>
      <c r="T135" s="123" t="str">
        <f t="shared" si="122"/>
        <v/>
      </c>
      <c r="U135" s="125"/>
      <c r="V135" s="125"/>
      <c r="W135" s="126" t="str">
        <f t="shared" si="123"/>
        <v/>
      </c>
      <c r="X135" s="125"/>
      <c r="Y135" s="125"/>
      <c r="Z135" s="125"/>
      <c r="AA135" s="108" t="str">
        <f t="shared" si="124"/>
        <v/>
      </c>
      <c r="AB135" s="118" t="str">
        <f t="shared" si="125"/>
        <v/>
      </c>
      <c r="AC135" s="119" t="str">
        <f t="shared" si="126"/>
        <v/>
      </c>
      <c r="AD135" s="118" t="str">
        <f t="shared" si="127"/>
        <v/>
      </c>
      <c r="AE135" s="119" t="str">
        <f t="shared" si="128"/>
        <v/>
      </c>
      <c r="AF135" s="120" t="str">
        <f t="shared" si="129"/>
        <v/>
      </c>
      <c r="AG135" s="121"/>
      <c r="AH135" s="122"/>
      <c r="AI135" s="116"/>
      <c r="AJ135" s="117"/>
      <c r="AK135" s="117"/>
      <c r="AL135" s="122"/>
      <c r="AM135" s="116"/>
    </row>
    <row r="136" spans="1:51" s="115" customFormat="1" ht="151.5" customHeight="1" x14ac:dyDescent="0.25">
      <c r="A136" s="393"/>
      <c r="B136" s="389"/>
      <c r="C136" s="396"/>
      <c r="D136" s="396"/>
      <c r="E136" s="386"/>
      <c r="F136" s="386"/>
      <c r="G136" s="386"/>
      <c r="H136" s="392"/>
      <c r="I136" s="386"/>
      <c r="J136" s="368"/>
      <c r="K136" s="371"/>
      <c r="L136" s="374"/>
      <c r="M136" s="377"/>
      <c r="N136" s="186"/>
      <c r="O136" s="371"/>
      <c r="P136" s="374"/>
      <c r="Q136" s="380"/>
      <c r="R136" s="124">
        <v>3</v>
      </c>
      <c r="S136" s="122"/>
      <c r="T136" s="123" t="str">
        <f t="shared" si="122"/>
        <v/>
      </c>
      <c r="U136" s="125"/>
      <c r="V136" s="125"/>
      <c r="W136" s="126" t="str">
        <f t="shared" si="123"/>
        <v/>
      </c>
      <c r="X136" s="125"/>
      <c r="Y136" s="125"/>
      <c r="Z136" s="125"/>
      <c r="AA136" s="108" t="str">
        <f t="shared" si="124"/>
        <v/>
      </c>
      <c r="AB136" s="118" t="str">
        <f t="shared" si="125"/>
        <v/>
      </c>
      <c r="AC136" s="119" t="str">
        <f t="shared" si="126"/>
        <v/>
      </c>
      <c r="AD136" s="118" t="str">
        <f t="shared" si="127"/>
        <v/>
      </c>
      <c r="AE136" s="119" t="str">
        <f t="shared" si="128"/>
        <v/>
      </c>
      <c r="AF136" s="120" t="str">
        <f t="shared" si="129"/>
        <v/>
      </c>
      <c r="AG136" s="121"/>
      <c r="AH136" s="122"/>
      <c r="AI136" s="116"/>
      <c r="AJ136" s="117"/>
      <c r="AK136" s="117"/>
      <c r="AL136" s="122"/>
      <c r="AM136" s="116"/>
    </row>
    <row r="137" spans="1:51" ht="49.5" customHeight="1" x14ac:dyDescent="0.25">
      <c r="A137" s="3"/>
      <c r="B137" s="78"/>
      <c r="C137" s="78"/>
      <c r="D137" s="78"/>
      <c r="E137" s="438" t="s">
        <v>259</v>
      </c>
      <c r="F137" s="439"/>
      <c r="G137" s="439"/>
      <c r="H137" s="439"/>
      <c r="I137" s="439"/>
      <c r="J137" s="439"/>
      <c r="K137" s="439"/>
      <c r="L137" s="439"/>
      <c r="M137" s="439"/>
      <c r="N137" s="439"/>
      <c r="O137" s="439"/>
      <c r="P137" s="439"/>
      <c r="Q137" s="439"/>
      <c r="R137" s="439"/>
      <c r="S137" s="439"/>
      <c r="T137" s="439"/>
      <c r="U137" s="439"/>
      <c r="V137" s="439"/>
      <c r="W137" s="439"/>
      <c r="X137" s="439"/>
      <c r="Y137" s="439"/>
      <c r="Z137" s="439"/>
      <c r="AA137" s="439"/>
      <c r="AB137" s="439"/>
      <c r="AC137" s="439"/>
      <c r="AD137" s="439"/>
      <c r="AE137" s="439"/>
      <c r="AF137" s="439"/>
      <c r="AG137" s="439"/>
      <c r="AH137" s="439"/>
      <c r="AI137" s="439"/>
      <c r="AJ137" s="439"/>
      <c r="AK137" s="439"/>
      <c r="AL137" s="439"/>
      <c r="AM137" s="440"/>
    </row>
    <row r="139" spans="1:51" x14ac:dyDescent="0.25">
      <c r="C139" s="2"/>
      <c r="D139" s="2"/>
      <c r="E139" s="151" t="s">
        <v>222</v>
      </c>
    </row>
    <row r="141" spans="1:51" ht="18" customHeight="1" x14ac:dyDescent="0.25">
      <c r="B141" s="190" t="s">
        <v>541</v>
      </c>
      <c r="C141" s="191" t="s">
        <v>540</v>
      </c>
      <c r="D141" s="472" t="s">
        <v>542</v>
      </c>
      <c r="E141" s="472"/>
      <c r="F141" s="472"/>
      <c r="G141" s="472"/>
      <c r="H141" s="472"/>
      <c r="I141" s="472"/>
      <c r="J141" s="472"/>
    </row>
    <row r="142" spans="1:51" ht="18" customHeight="1" x14ac:dyDescent="0.25">
      <c r="B142" s="21">
        <v>1</v>
      </c>
      <c r="C142" s="21" t="s">
        <v>554</v>
      </c>
      <c r="D142" s="365" t="s">
        <v>546</v>
      </c>
      <c r="E142" s="365"/>
      <c r="F142" s="365"/>
      <c r="G142" s="365"/>
      <c r="H142" s="365"/>
      <c r="I142" s="365"/>
      <c r="J142" s="365"/>
    </row>
    <row r="143" spans="1:51" ht="18" customHeight="1" x14ac:dyDescent="0.25">
      <c r="B143" s="21">
        <v>2</v>
      </c>
      <c r="C143" s="21" t="s">
        <v>562</v>
      </c>
      <c r="D143" s="365" t="s">
        <v>565</v>
      </c>
      <c r="E143" s="365"/>
      <c r="F143" s="365"/>
      <c r="G143" s="365"/>
      <c r="H143" s="365"/>
      <c r="I143" s="365"/>
      <c r="J143" s="365"/>
    </row>
    <row r="144" spans="1:51" ht="14.1" customHeight="1" x14ac:dyDescent="0.25">
      <c r="B144" s="21">
        <v>3</v>
      </c>
      <c r="C144" s="21" t="s">
        <v>563</v>
      </c>
      <c r="D144" s="365" t="s">
        <v>564</v>
      </c>
      <c r="E144" s="365"/>
      <c r="F144" s="365"/>
      <c r="G144" s="365"/>
      <c r="H144" s="365"/>
      <c r="I144" s="365"/>
      <c r="J144" s="365"/>
    </row>
    <row r="145" spans="2:10" x14ac:dyDescent="0.25">
      <c r="B145" s="21"/>
      <c r="C145" s="21"/>
      <c r="D145" s="365"/>
      <c r="E145" s="365"/>
      <c r="F145" s="365"/>
      <c r="G145" s="365"/>
      <c r="H145" s="365"/>
      <c r="I145" s="365"/>
      <c r="J145" s="365"/>
    </row>
    <row r="146" spans="2:10" x14ac:dyDescent="0.25">
      <c r="B146" s="21"/>
      <c r="C146" s="21"/>
      <c r="D146" s="365"/>
      <c r="E146" s="365"/>
      <c r="F146" s="365"/>
      <c r="G146" s="365"/>
      <c r="H146" s="365"/>
      <c r="I146" s="365"/>
      <c r="J146" s="365"/>
    </row>
    <row r="147" spans="2:10" x14ac:dyDescent="0.25">
      <c r="B147" s="21"/>
      <c r="C147" s="21"/>
      <c r="D147" s="365"/>
      <c r="E147" s="365"/>
      <c r="F147" s="365"/>
      <c r="G147" s="365"/>
      <c r="H147" s="365"/>
      <c r="I147" s="365"/>
      <c r="J147" s="365"/>
    </row>
    <row r="148" spans="2:10" x14ac:dyDescent="0.25">
      <c r="B148" s="21"/>
      <c r="C148" s="21"/>
      <c r="D148" s="21"/>
      <c r="E148" s="21"/>
      <c r="F148" s="21"/>
      <c r="G148" s="21"/>
      <c r="H148" s="21"/>
      <c r="I148" s="21"/>
      <c r="J148" s="21"/>
    </row>
    <row r="149" spans="2:10" x14ac:dyDescent="0.25">
      <c r="B149" s="21"/>
      <c r="C149" s="21"/>
      <c r="D149" s="21"/>
      <c r="E149" s="21"/>
      <c r="F149" s="21"/>
      <c r="G149" s="21"/>
      <c r="H149" s="21"/>
      <c r="I149" s="21"/>
      <c r="J149" s="21"/>
    </row>
  </sheetData>
  <autoFilter ref="A6:CP137" xr:uid="{00000000-0009-0000-0000-000002000000}"/>
  <dataConsolidate/>
  <mergeCells count="726">
    <mergeCell ref="G11:G13"/>
    <mergeCell ref="F11:F13"/>
    <mergeCell ref="E11:E13"/>
    <mergeCell ref="D11:D13"/>
    <mergeCell ref="C11:C13"/>
    <mergeCell ref="B11:B13"/>
    <mergeCell ref="A11:A13"/>
    <mergeCell ref="P11:P13"/>
    <mergeCell ref="Q11:Q13"/>
    <mergeCell ref="O11:O13"/>
    <mergeCell ref="M11:M13"/>
    <mergeCell ref="L11:L13"/>
    <mergeCell ref="K11:K13"/>
    <mergeCell ref="J11:J13"/>
    <mergeCell ref="I11:I13"/>
    <mergeCell ref="H11:H13"/>
    <mergeCell ref="P125:P127"/>
    <mergeCell ref="Q125:Q127"/>
    <mergeCell ref="A125:A127"/>
    <mergeCell ref="B125:B127"/>
    <mergeCell ref="C125:C127"/>
    <mergeCell ref="D125:D127"/>
    <mergeCell ref="E125:E127"/>
    <mergeCell ref="F125:F127"/>
    <mergeCell ref="G125:G127"/>
    <mergeCell ref="H125:H127"/>
    <mergeCell ref="I125:I127"/>
    <mergeCell ref="L125:L127"/>
    <mergeCell ref="M125:M127"/>
    <mergeCell ref="O125:O127"/>
    <mergeCell ref="Q32:Q34"/>
    <mergeCell ref="O35:O38"/>
    <mergeCell ref="M35:M38"/>
    <mergeCell ref="L35:L38"/>
    <mergeCell ref="K35:K38"/>
    <mergeCell ref="Q62:Q64"/>
    <mergeCell ref="P62:P64"/>
    <mergeCell ref="L71:L73"/>
    <mergeCell ref="M71:M73"/>
    <mergeCell ref="Q65:Q67"/>
    <mergeCell ref="O68:O70"/>
    <mergeCell ref="P68:P70"/>
    <mergeCell ref="Q68:Q70"/>
    <mergeCell ref="Q71:Q73"/>
    <mergeCell ref="K42:K46"/>
    <mergeCell ref="L42:L46"/>
    <mergeCell ref="M42:M46"/>
    <mergeCell ref="O42:O46"/>
    <mergeCell ref="P42:P46"/>
    <mergeCell ref="Q42:Q46"/>
    <mergeCell ref="Q39:Q41"/>
    <mergeCell ref="M39:M41"/>
    <mergeCell ref="O39:O41"/>
    <mergeCell ref="P39:P41"/>
    <mergeCell ref="A47:A49"/>
    <mergeCell ref="B47:B49"/>
    <mergeCell ref="C47:C49"/>
    <mergeCell ref="D142:J142"/>
    <mergeCell ref="D145:J145"/>
    <mergeCell ref="D146:J146"/>
    <mergeCell ref="D147:J147"/>
    <mergeCell ref="D141:J141"/>
    <mergeCell ref="D144:J144"/>
    <mergeCell ref="J125:J127"/>
    <mergeCell ref="A101:A103"/>
    <mergeCell ref="B101:B103"/>
    <mergeCell ref="C101:C103"/>
    <mergeCell ref="D101:D103"/>
    <mergeCell ref="E101:E103"/>
    <mergeCell ref="F101:F103"/>
    <mergeCell ref="G101:G103"/>
    <mergeCell ref="H101:H103"/>
    <mergeCell ref="I101:I103"/>
    <mergeCell ref="D47:D49"/>
    <mergeCell ref="E47:E49"/>
    <mergeCell ref="F47:F49"/>
    <mergeCell ref="G47:G49"/>
    <mergeCell ref="H47:H49"/>
    <mergeCell ref="A42:A46"/>
    <mergeCell ref="B42:B46"/>
    <mergeCell ref="C42:C46"/>
    <mergeCell ref="D42:D46"/>
    <mergeCell ref="E42:E46"/>
    <mergeCell ref="F42:F46"/>
    <mergeCell ref="G42:G46"/>
    <mergeCell ref="H42:H46"/>
    <mergeCell ref="I42:I46"/>
    <mergeCell ref="B14:B16"/>
    <mergeCell ref="C14:C16"/>
    <mergeCell ref="D14:D16"/>
    <mergeCell ref="E14:E16"/>
    <mergeCell ref="F14:F16"/>
    <mergeCell ref="G14:G16"/>
    <mergeCell ref="H14:H16"/>
    <mergeCell ref="B29:B31"/>
    <mergeCell ref="A29:A31"/>
    <mergeCell ref="E17:E19"/>
    <mergeCell ref="F17:F19"/>
    <mergeCell ref="G17:G19"/>
    <mergeCell ref="H26:H28"/>
    <mergeCell ref="E20:E22"/>
    <mergeCell ref="F20:F22"/>
    <mergeCell ref="G20:G22"/>
    <mergeCell ref="H20:H22"/>
    <mergeCell ref="A14:A16"/>
    <mergeCell ref="B23:B25"/>
    <mergeCell ref="C23:C25"/>
    <mergeCell ref="D23:D25"/>
    <mergeCell ref="E23:E25"/>
    <mergeCell ref="A20:A22"/>
    <mergeCell ref="B20:B22"/>
    <mergeCell ref="A17:A19"/>
    <mergeCell ref="B17:B19"/>
    <mergeCell ref="C17:C19"/>
    <mergeCell ref="D17:D19"/>
    <mergeCell ref="K17:K19"/>
    <mergeCell ref="L17:L19"/>
    <mergeCell ref="J17:J19"/>
    <mergeCell ref="J32:J34"/>
    <mergeCell ref="A23:A25"/>
    <mergeCell ref="J26:J28"/>
    <mergeCell ref="A32:A34"/>
    <mergeCell ref="B32:B34"/>
    <mergeCell ref="C32:C34"/>
    <mergeCell ref="D32:D34"/>
    <mergeCell ref="E32:E34"/>
    <mergeCell ref="F32:F34"/>
    <mergeCell ref="I26:I28"/>
    <mergeCell ref="I17:I19"/>
    <mergeCell ref="G32:G34"/>
    <mergeCell ref="H32:H34"/>
    <mergeCell ref="I32:I34"/>
    <mergeCell ref="C20:C22"/>
    <mergeCell ref="D20:D22"/>
    <mergeCell ref="K32:K34"/>
    <mergeCell ref="Q20:Q22"/>
    <mergeCell ref="M17:M19"/>
    <mergeCell ref="O17:O19"/>
    <mergeCell ref="P17:P19"/>
    <mergeCell ref="P26:P28"/>
    <mergeCell ref="Q26:Q28"/>
    <mergeCell ref="P29:P31"/>
    <mergeCell ref="O29:O31"/>
    <mergeCell ref="Q29:Q31"/>
    <mergeCell ref="Q17:Q19"/>
    <mergeCell ref="M23:M25"/>
    <mergeCell ref="O23:O25"/>
    <mergeCell ref="P23:P25"/>
    <mergeCell ref="Q23:Q25"/>
    <mergeCell ref="M26:M28"/>
    <mergeCell ref="O26:O28"/>
    <mergeCell ref="M29:M31"/>
    <mergeCell ref="O20:O22"/>
    <mergeCell ref="M7:M9"/>
    <mergeCell ref="I20:I22"/>
    <mergeCell ref="J20:J22"/>
    <mergeCell ref="K20:K22"/>
    <mergeCell ref="H89:H91"/>
    <mergeCell ref="I89:I91"/>
    <mergeCell ref="P20:P22"/>
    <mergeCell ref="H17:H19"/>
    <mergeCell ref="L32:L34"/>
    <mergeCell ref="P35:P38"/>
    <mergeCell ref="M32:M34"/>
    <mergeCell ref="O32:O34"/>
    <mergeCell ref="P32:P34"/>
    <mergeCell ref="M83:M85"/>
    <mergeCell ref="O77:O79"/>
    <mergeCell ref="J42:J46"/>
    <mergeCell ref="O74:O76"/>
    <mergeCell ref="P74:P76"/>
    <mergeCell ref="O7:O9"/>
    <mergeCell ref="P7:P9"/>
    <mergeCell ref="L29:L31"/>
    <mergeCell ref="K29:K31"/>
    <mergeCell ref="B5:B6"/>
    <mergeCell ref="C5:C6"/>
    <mergeCell ref="D5:D6"/>
    <mergeCell ref="AD5:AD6"/>
    <mergeCell ref="AB5:AB6"/>
    <mergeCell ref="AC5:AC6"/>
    <mergeCell ref="J5:J6"/>
    <mergeCell ref="K5:K6"/>
    <mergeCell ref="L5:L6"/>
    <mergeCell ref="O5:O6"/>
    <mergeCell ref="P5:P6"/>
    <mergeCell ref="E5:E6"/>
    <mergeCell ref="Q5:Q6"/>
    <mergeCell ref="M5:M6"/>
    <mergeCell ref="N5:N6"/>
    <mergeCell ref="T5:T6"/>
    <mergeCell ref="A1:AM2"/>
    <mergeCell ref="A4:J4"/>
    <mergeCell ref="K4:Q4"/>
    <mergeCell ref="R4:Z4"/>
    <mergeCell ref="AA4:AG4"/>
    <mergeCell ref="AH4:AM4"/>
    <mergeCell ref="R5:R6"/>
    <mergeCell ref="AF5:AF6"/>
    <mergeCell ref="AE5:AE6"/>
    <mergeCell ref="AA5:AA6"/>
    <mergeCell ref="S5:S6"/>
    <mergeCell ref="A5:A6"/>
    <mergeCell ref="I5:I6"/>
    <mergeCell ref="H5:H6"/>
    <mergeCell ref="G5:G6"/>
    <mergeCell ref="F5:F6"/>
    <mergeCell ref="U5:Z5"/>
    <mergeCell ref="AH5:AH6"/>
    <mergeCell ref="AM5:AM6"/>
    <mergeCell ref="AL5:AL6"/>
    <mergeCell ref="AK5:AK6"/>
    <mergeCell ref="AJ5:AJ6"/>
    <mergeCell ref="AI5:AI6"/>
    <mergeCell ref="AG5:AG6"/>
    <mergeCell ref="A7:A9"/>
    <mergeCell ref="B7:B9"/>
    <mergeCell ref="C7:C9"/>
    <mergeCell ref="D7:D9"/>
    <mergeCell ref="E137:AM137"/>
    <mergeCell ref="D74:D76"/>
    <mergeCell ref="E74:E76"/>
    <mergeCell ref="F74:F76"/>
    <mergeCell ref="G74:G76"/>
    <mergeCell ref="H74:H76"/>
    <mergeCell ref="I74:I76"/>
    <mergeCell ref="K74:K76"/>
    <mergeCell ref="L74:L76"/>
    <mergeCell ref="M74:M76"/>
    <mergeCell ref="O83:O85"/>
    <mergeCell ref="P83:P85"/>
    <mergeCell ref="F86:F88"/>
    <mergeCell ref="E86:E88"/>
    <mergeCell ref="D86:D88"/>
    <mergeCell ref="C86:C88"/>
    <mergeCell ref="O89:O91"/>
    <mergeCell ref="P89:P91"/>
    <mergeCell ref="Q7:Q9"/>
    <mergeCell ref="E7:E9"/>
    <mergeCell ref="F7:F9"/>
    <mergeCell ref="G7:G9"/>
    <mergeCell ref="H7:H9"/>
    <mergeCell ref="K23:K25"/>
    <mergeCell ref="L23:L25"/>
    <mergeCell ref="P14:P16"/>
    <mergeCell ref="Q14:Q16"/>
    <mergeCell ref="J14:J16"/>
    <mergeCell ref="F23:F25"/>
    <mergeCell ref="G23:G25"/>
    <mergeCell ref="H23:H25"/>
    <mergeCell ref="I23:I25"/>
    <mergeCell ref="J23:J25"/>
    <mergeCell ref="K14:K16"/>
    <mergeCell ref="L14:L16"/>
    <mergeCell ref="M14:M16"/>
    <mergeCell ref="O14:O16"/>
    <mergeCell ref="I14:I16"/>
    <mergeCell ref="L20:L22"/>
    <mergeCell ref="M20:M22"/>
    <mergeCell ref="I7:I9"/>
    <mergeCell ref="J7:J9"/>
    <mergeCell ref="K7:K9"/>
    <mergeCell ref="L7:L9"/>
    <mergeCell ref="J29:J31"/>
    <mergeCell ref="A26:A28"/>
    <mergeCell ref="B26:B28"/>
    <mergeCell ref="C26:C28"/>
    <mergeCell ref="D26:D28"/>
    <mergeCell ref="E26:E28"/>
    <mergeCell ref="F26:F28"/>
    <mergeCell ref="G26:G28"/>
    <mergeCell ref="H29:H31"/>
    <mergeCell ref="G29:G31"/>
    <mergeCell ref="F29:F31"/>
    <mergeCell ref="E29:E31"/>
    <mergeCell ref="D29:D31"/>
    <mergeCell ref="I29:I31"/>
    <mergeCell ref="K26:K28"/>
    <mergeCell ref="L26:L28"/>
    <mergeCell ref="C29:C31"/>
    <mergeCell ref="A39:A41"/>
    <mergeCell ref="B39:B41"/>
    <mergeCell ref="C39:C41"/>
    <mergeCell ref="D39:D41"/>
    <mergeCell ref="E39:E41"/>
    <mergeCell ref="G35:G38"/>
    <mergeCell ref="F35:F38"/>
    <mergeCell ref="E35:E38"/>
    <mergeCell ref="D35:D38"/>
    <mergeCell ref="C35:C38"/>
    <mergeCell ref="A35:A38"/>
    <mergeCell ref="B35:B38"/>
    <mergeCell ref="I35:I38"/>
    <mergeCell ref="H35:H38"/>
    <mergeCell ref="K39:K41"/>
    <mergeCell ref="L39:L41"/>
    <mergeCell ref="F39:F41"/>
    <mergeCell ref="G39:G41"/>
    <mergeCell ref="H39:H41"/>
    <mergeCell ref="I39:I41"/>
    <mergeCell ref="J39:J41"/>
    <mergeCell ref="J35:J38"/>
    <mergeCell ref="Q35:Q38"/>
    <mergeCell ref="I47:I49"/>
    <mergeCell ref="I50:I52"/>
    <mergeCell ref="J47:J49"/>
    <mergeCell ref="K47:K49"/>
    <mergeCell ref="L47:L49"/>
    <mergeCell ref="M47:M49"/>
    <mergeCell ref="O47:O49"/>
    <mergeCell ref="P47:P49"/>
    <mergeCell ref="Q47:Q49"/>
    <mergeCell ref="J50:J52"/>
    <mergeCell ref="K50:K52"/>
    <mergeCell ref="L50:L52"/>
    <mergeCell ref="M50:M52"/>
    <mergeCell ref="O50:O52"/>
    <mergeCell ref="P50:P52"/>
    <mergeCell ref="Q50:Q52"/>
    <mergeCell ref="A50:A52"/>
    <mergeCell ref="A56:A58"/>
    <mergeCell ref="B56:B58"/>
    <mergeCell ref="C56:C58"/>
    <mergeCell ref="D56:D58"/>
    <mergeCell ref="E56:E58"/>
    <mergeCell ref="F56:F58"/>
    <mergeCell ref="G56:G58"/>
    <mergeCell ref="H56:H58"/>
    <mergeCell ref="B53:B55"/>
    <mergeCell ref="A53:A55"/>
    <mergeCell ref="C53:C55"/>
    <mergeCell ref="D53:D55"/>
    <mergeCell ref="E53:E55"/>
    <mergeCell ref="F53:F55"/>
    <mergeCell ref="G53:G55"/>
    <mergeCell ref="H53:H55"/>
    <mergeCell ref="B50:B52"/>
    <mergeCell ref="C50:C52"/>
    <mergeCell ref="D50:D52"/>
    <mergeCell ref="E50:E52"/>
    <mergeCell ref="F50:F52"/>
    <mergeCell ref="G50:G52"/>
    <mergeCell ref="H50:H52"/>
    <mergeCell ref="I59:I61"/>
    <mergeCell ref="J53:J55"/>
    <mergeCell ref="K53:K55"/>
    <mergeCell ref="L53:L55"/>
    <mergeCell ref="M53:M55"/>
    <mergeCell ref="O53:O55"/>
    <mergeCell ref="P53:P55"/>
    <mergeCell ref="Q53:Q55"/>
    <mergeCell ref="I56:I58"/>
    <mergeCell ref="I53:I55"/>
    <mergeCell ref="P56:P58"/>
    <mergeCell ref="Q56:Q58"/>
    <mergeCell ref="Q59:Q61"/>
    <mergeCell ref="P59:P61"/>
    <mergeCell ref="J56:J58"/>
    <mergeCell ref="K56:K58"/>
    <mergeCell ref="L56:L58"/>
    <mergeCell ref="M56:M58"/>
    <mergeCell ref="O56:O58"/>
    <mergeCell ref="I62:I64"/>
    <mergeCell ref="J62:J64"/>
    <mergeCell ref="K62:K64"/>
    <mergeCell ref="L62:L64"/>
    <mergeCell ref="K59:K61"/>
    <mergeCell ref="J59:J61"/>
    <mergeCell ref="O62:O64"/>
    <mergeCell ref="M62:M64"/>
    <mergeCell ref="A68:A70"/>
    <mergeCell ref="A65:A67"/>
    <mergeCell ref="B65:B67"/>
    <mergeCell ref="C65:C67"/>
    <mergeCell ref="B68:B70"/>
    <mergeCell ref="C68:C70"/>
    <mergeCell ref="O59:O61"/>
    <mergeCell ref="D62:D64"/>
    <mergeCell ref="E62:E64"/>
    <mergeCell ref="F62:F64"/>
    <mergeCell ref="G62:G64"/>
    <mergeCell ref="H62:H64"/>
    <mergeCell ref="M59:M61"/>
    <mergeCell ref="L59:L61"/>
    <mergeCell ref="A59:A61"/>
    <mergeCell ref="A62:A64"/>
    <mergeCell ref="B62:B64"/>
    <mergeCell ref="C62:C64"/>
    <mergeCell ref="H59:H61"/>
    <mergeCell ref="G59:G61"/>
    <mergeCell ref="F59:F61"/>
    <mergeCell ref="E59:E61"/>
    <mergeCell ref="D59:D61"/>
    <mergeCell ref="C59:C61"/>
    <mergeCell ref="B59:B61"/>
    <mergeCell ref="J68:J70"/>
    <mergeCell ref="L89:L91"/>
    <mergeCell ref="K68:K70"/>
    <mergeCell ref="L83:L85"/>
    <mergeCell ref="J89:J91"/>
    <mergeCell ref="K89:K91"/>
    <mergeCell ref="M89:M91"/>
    <mergeCell ref="K77:K79"/>
    <mergeCell ref="L77:L79"/>
    <mergeCell ref="M77:M79"/>
    <mergeCell ref="L80:L82"/>
    <mergeCell ref="M80:M82"/>
    <mergeCell ref="K86:K88"/>
    <mergeCell ref="J86:J88"/>
    <mergeCell ref="A119:A121"/>
    <mergeCell ref="A116:A118"/>
    <mergeCell ref="B116:B118"/>
    <mergeCell ref="C116:C118"/>
    <mergeCell ref="H119:H121"/>
    <mergeCell ref="G119:G121"/>
    <mergeCell ref="F119:F121"/>
    <mergeCell ref="E119:E121"/>
    <mergeCell ref="D119:D121"/>
    <mergeCell ref="D116:D118"/>
    <mergeCell ref="E116:E118"/>
    <mergeCell ref="F116:F118"/>
    <mergeCell ref="G116:G118"/>
    <mergeCell ref="H116:H118"/>
    <mergeCell ref="B119:B121"/>
    <mergeCell ref="H107:H109"/>
    <mergeCell ref="I107:I109"/>
    <mergeCell ref="J107:J109"/>
    <mergeCell ref="K107:K109"/>
    <mergeCell ref="L107:L109"/>
    <mergeCell ref="O101:O103"/>
    <mergeCell ref="A131:A133"/>
    <mergeCell ref="A122:A124"/>
    <mergeCell ref="B122:B124"/>
    <mergeCell ref="F107:F109"/>
    <mergeCell ref="G107:G109"/>
    <mergeCell ref="F110:F112"/>
    <mergeCell ref="F113:F115"/>
    <mergeCell ref="G113:G115"/>
    <mergeCell ref="H104:H106"/>
    <mergeCell ref="I104:I106"/>
    <mergeCell ref="J104:J106"/>
    <mergeCell ref="O122:O124"/>
    <mergeCell ref="M122:M124"/>
    <mergeCell ref="L122:L124"/>
    <mergeCell ref="A128:A130"/>
    <mergeCell ref="J128:J130"/>
    <mergeCell ref="I128:I130"/>
    <mergeCell ref="H128:H130"/>
    <mergeCell ref="B80:B82"/>
    <mergeCell ref="B86:B88"/>
    <mergeCell ref="B104:B106"/>
    <mergeCell ref="C122:C124"/>
    <mergeCell ref="D122:D124"/>
    <mergeCell ref="E122:E124"/>
    <mergeCell ref="A107:A109"/>
    <mergeCell ref="B107:B109"/>
    <mergeCell ref="C107:C109"/>
    <mergeCell ref="D107:D109"/>
    <mergeCell ref="E107:E109"/>
    <mergeCell ref="C113:C115"/>
    <mergeCell ref="D113:D115"/>
    <mergeCell ref="E113:E115"/>
    <mergeCell ref="D110:D112"/>
    <mergeCell ref="E110:E112"/>
    <mergeCell ref="C119:C121"/>
    <mergeCell ref="B110:B112"/>
    <mergeCell ref="A92:A94"/>
    <mergeCell ref="A86:A88"/>
    <mergeCell ref="A83:A85"/>
    <mergeCell ref="A80:A82"/>
    <mergeCell ref="D83:D85"/>
    <mergeCell ref="E83:E85"/>
    <mergeCell ref="A77:A79"/>
    <mergeCell ref="A104:A106"/>
    <mergeCell ref="A113:A115"/>
    <mergeCell ref="A98:A100"/>
    <mergeCell ref="A95:A97"/>
    <mergeCell ref="A89:A91"/>
    <mergeCell ref="A110:A112"/>
    <mergeCell ref="C71:C73"/>
    <mergeCell ref="C95:C97"/>
    <mergeCell ref="C110:C112"/>
    <mergeCell ref="C104:C106"/>
    <mergeCell ref="A71:A73"/>
    <mergeCell ref="A74:A76"/>
    <mergeCell ref="B74:B76"/>
    <mergeCell ref="C74:C76"/>
    <mergeCell ref="B92:B94"/>
    <mergeCell ref="C92:C94"/>
    <mergeCell ref="B83:B85"/>
    <mergeCell ref="B95:B97"/>
    <mergeCell ref="B113:B115"/>
    <mergeCell ref="B98:B100"/>
    <mergeCell ref="B89:B91"/>
    <mergeCell ref="C89:C91"/>
    <mergeCell ref="C83:C85"/>
    <mergeCell ref="F83:F85"/>
    <mergeCell ref="E89:E91"/>
    <mergeCell ref="F89:F91"/>
    <mergeCell ref="G92:G94"/>
    <mergeCell ref="G89:G91"/>
    <mergeCell ref="C98:C100"/>
    <mergeCell ref="D104:D106"/>
    <mergeCell ref="E104:E106"/>
    <mergeCell ref="D92:D94"/>
    <mergeCell ref="E92:E94"/>
    <mergeCell ref="F92:F94"/>
    <mergeCell ref="F104:F106"/>
    <mergeCell ref="D89:D91"/>
    <mergeCell ref="G95:G97"/>
    <mergeCell ref="E98:E100"/>
    <mergeCell ref="D98:D100"/>
    <mergeCell ref="G98:G100"/>
    <mergeCell ref="F98:F100"/>
    <mergeCell ref="D95:D97"/>
    <mergeCell ref="E95:E97"/>
    <mergeCell ref="F95:F97"/>
    <mergeCell ref="I65:I67"/>
    <mergeCell ref="J65:J67"/>
    <mergeCell ref="D68:D70"/>
    <mergeCell ref="E68:E70"/>
    <mergeCell ref="F68:F70"/>
    <mergeCell ref="G68:G70"/>
    <mergeCell ref="H68:H70"/>
    <mergeCell ref="P71:P73"/>
    <mergeCell ref="O71:O73"/>
    <mergeCell ref="E65:E67"/>
    <mergeCell ref="F65:F67"/>
    <mergeCell ref="G65:G67"/>
    <mergeCell ref="H65:H67"/>
    <mergeCell ref="G71:G73"/>
    <mergeCell ref="H71:H73"/>
    <mergeCell ref="I68:I70"/>
    <mergeCell ref="D65:D67"/>
    <mergeCell ref="P65:P67"/>
    <mergeCell ref="O65:O67"/>
    <mergeCell ref="K65:K67"/>
    <mergeCell ref="L65:L67"/>
    <mergeCell ref="M65:M67"/>
    <mergeCell ref="L68:L70"/>
    <mergeCell ref="M68:M70"/>
    <mergeCell ref="P77:P79"/>
    <mergeCell ref="I71:I73"/>
    <mergeCell ref="J71:J73"/>
    <mergeCell ref="D71:D73"/>
    <mergeCell ref="E71:E73"/>
    <mergeCell ref="F71:F73"/>
    <mergeCell ref="Q74:Q76"/>
    <mergeCell ref="B71:B73"/>
    <mergeCell ref="K71:K73"/>
    <mergeCell ref="J74:J76"/>
    <mergeCell ref="Q77:Q79"/>
    <mergeCell ref="B77:B79"/>
    <mergeCell ref="C77:C79"/>
    <mergeCell ref="D77:D79"/>
    <mergeCell ref="E77:E79"/>
    <mergeCell ref="F77:F79"/>
    <mergeCell ref="G77:G79"/>
    <mergeCell ref="H77:H79"/>
    <mergeCell ref="I77:I79"/>
    <mergeCell ref="J77:J79"/>
    <mergeCell ref="C80:C82"/>
    <mergeCell ref="D80:D82"/>
    <mergeCell ref="E80:E82"/>
    <mergeCell ref="F80:F82"/>
    <mergeCell ref="G80:G82"/>
    <mergeCell ref="H80:H82"/>
    <mergeCell ref="I80:I82"/>
    <mergeCell ref="J80:J82"/>
    <mergeCell ref="K80:K82"/>
    <mergeCell ref="O80:O82"/>
    <mergeCell ref="P80:P82"/>
    <mergeCell ref="Q80:Q82"/>
    <mergeCell ref="Q83:Q85"/>
    <mergeCell ref="G83:G85"/>
    <mergeCell ref="H83:H85"/>
    <mergeCell ref="I83:I85"/>
    <mergeCell ref="J83:J85"/>
    <mergeCell ref="K83:K85"/>
    <mergeCell ref="I86:I88"/>
    <mergeCell ref="H86:H88"/>
    <mergeCell ref="G86:G88"/>
    <mergeCell ref="Q86:Q88"/>
    <mergeCell ref="P86:P88"/>
    <mergeCell ref="O86:O88"/>
    <mergeCell ref="M86:M88"/>
    <mergeCell ref="L86:L88"/>
    <mergeCell ref="P92:P94"/>
    <mergeCell ref="L92:L94"/>
    <mergeCell ref="M92:M94"/>
    <mergeCell ref="Q89:Q91"/>
    <mergeCell ref="L95:L97"/>
    <mergeCell ref="M95:M97"/>
    <mergeCell ref="O95:O97"/>
    <mergeCell ref="P95:P97"/>
    <mergeCell ref="H92:H94"/>
    <mergeCell ref="I92:I94"/>
    <mergeCell ref="J92:J94"/>
    <mergeCell ref="K92:K94"/>
    <mergeCell ref="Q92:Q94"/>
    <mergeCell ref="Q95:Q97"/>
    <mergeCell ref="H95:H97"/>
    <mergeCell ref="I95:I97"/>
    <mergeCell ref="J95:J97"/>
    <mergeCell ref="K95:K97"/>
    <mergeCell ref="O92:O94"/>
    <mergeCell ref="L101:L103"/>
    <mergeCell ref="M101:M103"/>
    <mergeCell ref="G104:G106"/>
    <mergeCell ref="Q98:Q100"/>
    <mergeCell ref="P98:P100"/>
    <mergeCell ref="O98:O100"/>
    <mergeCell ref="M98:M100"/>
    <mergeCell ref="L98:L100"/>
    <mergeCell ref="K98:K100"/>
    <mergeCell ref="J98:J100"/>
    <mergeCell ref="I98:I100"/>
    <mergeCell ref="H98:H100"/>
    <mergeCell ref="L119:L121"/>
    <mergeCell ref="O116:O118"/>
    <mergeCell ref="O119:O121"/>
    <mergeCell ref="P101:P103"/>
    <mergeCell ref="Q101:Q103"/>
    <mergeCell ref="K104:K106"/>
    <mergeCell ref="M107:M109"/>
    <mergeCell ref="G110:G112"/>
    <mergeCell ref="H110:H112"/>
    <mergeCell ref="I110:I112"/>
    <mergeCell ref="J110:J112"/>
    <mergeCell ref="P107:P109"/>
    <mergeCell ref="Q107:Q109"/>
    <mergeCell ref="L104:L106"/>
    <mergeCell ref="M104:M106"/>
    <mergeCell ref="O104:O106"/>
    <mergeCell ref="P104:P106"/>
    <mergeCell ref="Q104:Q106"/>
    <mergeCell ref="Q110:Q112"/>
    <mergeCell ref="P110:P112"/>
    <mergeCell ref="O107:O109"/>
    <mergeCell ref="K110:K112"/>
    <mergeCell ref="J101:J103"/>
    <mergeCell ref="K101:K103"/>
    <mergeCell ref="F122:F124"/>
    <mergeCell ref="G122:G124"/>
    <mergeCell ref="K125:K127"/>
    <mergeCell ref="P122:P124"/>
    <mergeCell ref="O110:O112"/>
    <mergeCell ref="K119:K121"/>
    <mergeCell ref="I122:I124"/>
    <mergeCell ref="L110:L112"/>
    <mergeCell ref="M110:M112"/>
    <mergeCell ref="H113:H115"/>
    <mergeCell ref="I113:I115"/>
    <mergeCell ref="J113:J115"/>
    <mergeCell ref="K113:K115"/>
    <mergeCell ref="J119:J121"/>
    <mergeCell ref="I119:I121"/>
    <mergeCell ref="H122:H124"/>
    <mergeCell ref="I116:I118"/>
    <mergeCell ref="J116:J118"/>
    <mergeCell ref="K116:K118"/>
    <mergeCell ref="J122:J124"/>
    <mergeCell ref="K122:K124"/>
    <mergeCell ref="L116:L118"/>
    <mergeCell ref="M116:M118"/>
    <mergeCell ref="M119:M121"/>
    <mergeCell ref="A134:A136"/>
    <mergeCell ref="B134:B136"/>
    <mergeCell ref="C134:C136"/>
    <mergeCell ref="D134:D136"/>
    <mergeCell ref="E134:E136"/>
    <mergeCell ref="F134:F136"/>
    <mergeCell ref="G134:G136"/>
    <mergeCell ref="H134:H136"/>
    <mergeCell ref="I134:I136"/>
    <mergeCell ref="J131:J133"/>
    <mergeCell ref="C131:C133"/>
    <mergeCell ref="D131:D133"/>
    <mergeCell ref="E131:E133"/>
    <mergeCell ref="F131:F133"/>
    <mergeCell ref="G131:G133"/>
    <mergeCell ref="B128:B130"/>
    <mergeCell ref="O128:O130"/>
    <mergeCell ref="P128:P130"/>
    <mergeCell ref="H131:H133"/>
    <mergeCell ref="I131:I133"/>
    <mergeCell ref="B131:B133"/>
    <mergeCell ref="G128:G130"/>
    <mergeCell ref="F128:F130"/>
    <mergeCell ref="E128:E130"/>
    <mergeCell ref="D128:D130"/>
    <mergeCell ref="C128:C130"/>
    <mergeCell ref="Q128:Q130"/>
    <mergeCell ref="K131:K133"/>
    <mergeCell ref="L131:L133"/>
    <mergeCell ref="M131:M133"/>
    <mergeCell ref="O131:O133"/>
    <mergeCell ref="P131:P133"/>
    <mergeCell ref="Q131:Q133"/>
    <mergeCell ref="K128:K130"/>
    <mergeCell ref="L128:L130"/>
    <mergeCell ref="M128:M130"/>
    <mergeCell ref="AN4:AY4"/>
    <mergeCell ref="AN5:AP5"/>
    <mergeCell ref="AQ5:AS5"/>
    <mergeCell ref="AT5:AV5"/>
    <mergeCell ref="AW5:AX5"/>
    <mergeCell ref="AY5:AY6"/>
    <mergeCell ref="D143:J143"/>
    <mergeCell ref="J134:J136"/>
    <mergeCell ref="K134:K136"/>
    <mergeCell ref="L134:L136"/>
    <mergeCell ref="M134:M136"/>
    <mergeCell ref="O134:O136"/>
    <mergeCell ref="P134:P136"/>
    <mergeCell ref="Q134:Q136"/>
    <mergeCell ref="Q122:Q124"/>
    <mergeCell ref="L113:L115"/>
    <mergeCell ref="M113:M115"/>
    <mergeCell ref="O113:O115"/>
    <mergeCell ref="P113:P115"/>
    <mergeCell ref="Q113:Q115"/>
    <mergeCell ref="P116:P118"/>
    <mergeCell ref="Q116:Q118"/>
    <mergeCell ref="P119:P121"/>
    <mergeCell ref="Q119:Q121"/>
  </mergeCells>
  <conditionalFormatting sqref="K7 AB7:AB136">
    <cfRule type="cellIs" dxfId="588" priority="3824" operator="equal">
      <formula>"Alta"</formula>
    </cfRule>
    <cfRule type="cellIs" dxfId="587" priority="3827" operator="equal">
      <formula>"Muy Baja"</formula>
    </cfRule>
    <cfRule type="cellIs" dxfId="586" priority="3825" operator="equal">
      <formula>"Media"</formula>
    </cfRule>
    <cfRule type="cellIs" dxfId="585" priority="3826" operator="equal">
      <formula>"Baja"</formula>
    </cfRule>
    <cfRule type="cellIs" dxfId="584" priority="3823" operator="equal">
      <formula>"Muy Alta"</formula>
    </cfRule>
  </conditionalFormatting>
  <conditionalFormatting sqref="K10:K11">
    <cfRule type="cellIs" dxfId="583" priority="2361" operator="equal">
      <formula>"Muy Baja"</formula>
    </cfRule>
    <cfRule type="cellIs" dxfId="582" priority="2360" operator="equal">
      <formula>"Baja"</formula>
    </cfRule>
    <cfRule type="cellIs" dxfId="581" priority="2359" operator="equal">
      <formula>"Media"</formula>
    </cfRule>
    <cfRule type="cellIs" dxfId="580" priority="2358" operator="equal">
      <formula>"Alta"</formula>
    </cfRule>
    <cfRule type="cellIs" dxfId="579" priority="2357" operator="equal">
      <formula>"Muy Alta"</formula>
    </cfRule>
  </conditionalFormatting>
  <conditionalFormatting sqref="K14">
    <cfRule type="cellIs" dxfId="578" priority="2314" operator="equal">
      <formula>"Media"</formula>
    </cfRule>
    <cfRule type="cellIs" dxfId="577" priority="2313" operator="equal">
      <formula>"Alta"</formula>
    </cfRule>
    <cfRule type="cellIs" dxfId="576" priority="2315" operator="equal">
      <formula>"Baja"</formula>
    </cfRule>
    <cfRule type="cellIs" dxfId="575" priority="2312" operator="equal">
      <formula>"Muy Alta"</formula>
    </cfRule>
    <cfRule type="cellIs" dxfId="574" priority="2316" operator="equal">
      <formula>"Muy Baja"</formula>
    </cfRule>
  </conditionalFormatting>
  <conditionalFormatting sqref="K17">
    <cfRule type="cellIs" dxfId="573" priority="2297" operator="equal">
      <formula>"Muy Alta"</formula>
    </cfRule>
    <cfRule type="cellIs" dxfId="572" priority="2298" operator="equal">
      <formula>"Alta"</formula>
    </cfRule>
    <cfRule type="cellIs" dxfId="571" priority="2300" operator="equal">
      <formula>"Baja"</formula>
    </cfRule>
    <cfRule type="cellIs" dxfId="570" priority="2299" operator="equal">
      <formula>"Media"</formula>
    </cfRule>
    <cfRule type="cellIs" dxfId="569" priority="2301" operator="equal">
      <formula>"Muy Baja"</formula>
    </cfRule>
  </conditionalFormatting>
  <conditionalFormatting sqref="K20">
    <cfRule type="cellIs" dxfId="568" priority="440" operator="equal">
      <formula>"Alta"</formula>
    </cfRule>
    <cfRule type="cellIs" dxfId="567" priority="443" operator="equal">
      <formula>"Muy Baja"</formula>
    </cfRule>
    <cfRule type="cellIs" dxfId="566" priority="442" operator="equal">
      <formula>"Baja"</formula>
    </cfRule>
    <cfRule type="cellIs" dxfId="565" priority="441" operator="equal">
      <formula>"Media"</formula>
    </cfRule>
    <cfRule type="cellIs" dxfId="564" priority="439" operator="equal">
      <formula>"Muy Alta"</formula>
    </cfRule>
  </conditionalFormatting>
  <conditionalFormatting sqref="K23">
    <cfRule type="cellIs" dxfId="563" priority="2283" operator="equal">
      <formula>"Alta"</formula>
    </cfRule>
    <cfRule type="cellIs" dxfId="562" priority="2286" operator="equal">
      <formula>"Muy Baja"</formula>
    </cfRule>
    <cfRule type="cellIs" dxfId="561" priority="2285" operator="equal">
      <formula>"Baja"</formula>
    </cfRule>
    <cfRule type="cellIs" dxfId="560" priority="2284" operator="equal">
      <formula>"Media"</formula>
    </cfRule>
    <cfRule type="cellIs" dxfId="559" priority="2282" operator="equal">
      <formula>"Muy Alta"</formula>
    </cfRule>
  </conditionalFormatting>
  <conditionalFormatting sqref="K26">
    <cfRule type="cellIs" dxfId="558" priority="2268" operator="equal">
      <formula>"Alta"</formula>
    </cfRule>
    <cfRule type="cellIs" dxfId="557" priority="2271" operator="equal">
      <formula>"Muy Baja"</formula>
    </cfRule>
    <cfRule type="cellIs" dxfId="556" priority="2270" operator="equal">
      <formula>"Baja"</formula>
    </cfRule>
    <cfRule type="cellIs" dxfId="555" priority="2267" operator="equal">
      <formula>"Muy Alta"</formula>
    </cfRule>
    <cfRule type="cellIs" dxfId="554" priority="2269" operator="equal">
      <formula>"Media"</formula>
    </cfRule>
  </conditionalFormatting>
  <conditionalFormatting sqref="K29">
    <cfRule type="cellIs" dxfId="553" priority="2252" operator="equal">
      <formula>"Muy Alta"</formula>
    </cfRule>
    <cfRule type="cellIs" dxfId="552" priority="2253" operator="equal">
      <formula>"Alta"</formula>
    </cfRule>
    <cfRule type="cellIs" dxfId="551" priority="2256" operator="equal">
      <formula>"Muy Baja"</formula>
    </cfRule>
    <cfRule type="cellIs" dxfId="550" priority="2255" operator="equal">
      <formula>"Baja"</formula>
    </cfRule>
    <cfRule type="cellIs" dxfId="549" priority="2254" operator="equal">
      <formula>"Media"</formula>
    </cfRule>
  </conditionalFormatting>
  <conditionalFormatting sqref="K32">
    <cfRule type="cellIs" dxfId="548" priority="388" operator="equal">
      <formula>"Alta"</formula>
    </cfRule>
    <cfRule type="cellIs" dxfId="547" priority="387" operator="equal">
      <formula>"Muy Alta"</formula>
    </cfRule>
    <cfRule type="cellIs" dxfId="546" priority="391" operator="equal">
      <formula>"Muy Baja"</formula>
    </cfRule>
    <cfRule type="cellIs" dxfId="545" priority="390" operator="equal">
      <formula>"Baja"</formula>
    </cfRule>
    <cfRule type="cellIs" dxfId="544" priority="389" operator="equal">
      <formula>"Media"</formula>
    </cfRule>
  </conditionalFormatting>
  <conditionalFormatting sqref="K35">
    <cfRule type="cellIs" dxfId="543" priority="2225" operator="equal">
      <formula>"Baja"</formula>
    </cfRule>
    <cfRule type="cellIs" dxfId="542" priority="2224" operator="equal">
      <formula>"Media"</formula>
    </cfRule>
    <cfRule type="cellIs" dxfId="541" priority="2222" operator="equal">
      <formula>"Muy Alta"</formula>
    </cfRule>
    <cfRule type="cellIs" dxfId="540" priority="2226" operator="equal">
      <formula>"Muy Baja"</formula>
    </cfRule>
    <cfRule type="cellIs" dxfId="539" priority="2223" operator="equal">
      <formula>"Alta"</formula>
    </cfRule>
  </conditionalFormatting>
  <conditionalFormatting sqref="K39">
    <cfRule type="cellIs" dxfId="538" priority="2207" operator="equal">
      <formula>"Muy Alta"</formula>
    </cfRule>
    <cfRule type="cellIs" dxfId="537" priority="2208" operator="equal">
      <formula>"Alta"</formula>
    </cfRule>
    <cfRule type="cellIs" dxfId="536" priority="2209" operator="equal">
      <formula>"Media"</formula>
    </cfRule>
    <cfRule type="cellIs" dxfId="535" priority="2210" operator="equal">
      <formula>"Baja"</formula>
    </cfRule>
    <cfRule type="cellIs" dxfId="534" priority="2211" operator="equal">
      <formula>"Muy Baja"</formula>
    </cfRule>
  </conditionalFormatting>
  <conditionalFormatting sqref="K42">
    <cfRule type="cellIs" dxfId="533" priority="314" operator="equal">
      <formula>"Muy Baja"</formula>
    </cfRule>
    <cfRule type="cellIs" dxfId="532" priority="312" operator="equal">
      <formula>"Media"</formula>
    </cfRule>
    <cfRule type="cellIs" dxfId="531" priority="313" operator="equal">
      <formula>"Baja"</formula>
    </cfRule>
    <cfRule type="cellIs" dxfId="530" priority="310" operator="equal">
      <formula>"Muy Alta"</formula>
    </cfRule>
    <cfRule type="cellIs" dxfId="529" priority="311" operator="equal">
      <formula>"Alta"</formula>
    </cfRule>
  </conditionalFormatting>
  <conditionalFormatting sqref="K47">
    <cfRule type="cellIs" dxfId="528" priority="2178" operator="equal">
      <formula>"Alta"</formula>
    </cfRule>
    <cfRule type="cellIs" dxfId="527" priority="2179" operator="equal">
      <formula>"Media"</formula>
    </cfRule>
    <cfRule type="cellIs" dxfId="526" priority="2177" operator="equal">
      <formula>"Muy Alta"</formula>
    </cfRule>
    <cfRule type="cellIs" dxfId="525" priority="2180" operator="equal">
      <formula>"Baja"</formula>
    </cfRule>
    <cfRule type="cellIs" dxfId="524" priority="2181" operator="equal">
      <formula>"Muy Baja"</formula>
    </cfRule>
  </conditionalFormatting>
  <conditionalFormatting sqref="K50">
    <cfRule type="cellIs" dxfId="523" priority="2164" operator="equal">
      <formula>"Media"</formula>
    </cfRule>
    <cfRule type="cellIs" dxfId="522" priority="2162" operator="equal">
      <formula>"Muy Alta"</formula>
    </cfRule>
    <cfRule type="cellIs" dxfId="521" priority="2166" operator="equal">
      <formula>"Muy Baja"</formula>
    </cfRule>
    <cfRule type="cellIs" dxfId="520" priority="2165" operator="equal">
      <formula>"Baja"</formula>
    </cfRule>
    <cfRule type="cellIs" dxfId="519" priority="2163" operator="equal">
      <formula>"Alta"</formula>
    </cfRule>
  </conditionalFormatting>
  <conditionalFormatting sqref="K53">
    <cfRule type="cellIs" dxfId="518" priority="2151" operator="equal">
      <formula>"Muy Baja"</formula>
    </cfRule>
    <cfRule type="cellIs" dxfId="517" priority="2147" operator="equal">
      <formula>"Muy Alta"</formula>
    </cfRule>
    <cfRule type="cellIs" dxfId="516" priority="2148" operator="equal">
      <formula>"Alta"</formula>
    </cfRule>
    <cfRule type="cellIs" dxfId="515" priority="2149" operator="equal">
      <formula>"Media"</formula>
    </cfRule>
    <cfRule type="cellIs" dxfId="514" priority="2150" operator="equal">
      <formula>"Baja"</formula>
    </cfRule>
  </conditionalFormatting>
  <conditionalFormatting sqref="K56">
    <cfRule type="cellIs" dxfId="513" priority="2132" operator="equal">
      <formula>"Muy Alta"</formula>
    </cfRule>
    <cfRule type="cellIs" dxfId="512" priority="2136" operator="equal">
      <formula>"Muy Baja"</formula>
    </cfRule>
    <cfRule type="cellIs" dxfId="511" priority="2135" operator="equal">
      <formula>"Baja"</formula>
    </cfRule>
    <cfRule type="cellIs" dxfId="510" priority="2134" operator="equal">
      <formula>"Media"</formula>
    </cfRule>
    <cfRule type="cellIs" dxfId="509" priority="2133" operator="equal">
      <formula>"Alta"</formula>
    </cfRule>
  </conditionalFormatting>
  <conditionalFormatting sqref="K59">
    <cfRule type="cellIs" dxfId="508" priority="2121" operator="equal">
      <formula>"Muy Baja"</formula>
    </cfRule>
    <cfRule type="cellIs" dxfId="507" priority="2120" operator="equal">
      <formula>"Baja"</formula>
    </cfRule>
    <cfRule type="cellIs" dxfId="506" priority="2119" operator="equal">
      <formula>"Media"</formula>
    </cfRule>
    <cfRule type="cellIs" dxfId="505" priority="2118" operator="equal">
      <formula>"Alta"</formula>
    </cfRule>
    <cfRule type="cellIs" dxfId="504" priority="2117" operator="equal">
      <formula>"Muy Alta"</formula>
    </cfRule>
  </conditionalFormatting>
  <conditionalFormatting sqref="K62">
    <cfRule type="cellIs" dxfId="503" priority="2106" operator="equal">
      <formula>"Muy Baja"</formula>
    </cfRule>
    <cfRule type="cellIs" dxfId="502" priority="2103" operator="equal">
      <formula>"Alta"</formula>
    </cfRule>
    <cfRule type="cellIs" dxfId="501" priority="2104" operator="equal">
      <formula>"Media"</formula>
    </cfRule>
    <cfRule type="cellIs" dxfId="500" priority="2105" operator="equal">
      <formula>"Baja"</formula>
    </cfRule>
    <cfRule type="cellIs" dxfId="499" priority="2102" operator="equal">
      <formula>"Muy Alta"</formula>
    </cfRule>
  </conditionalFormatting>
  <conditionalFormatting sqref="K65">
    <cfRule type="cellIs" dxfId="498" priority="223" operator="equal">
      <formula>"Muy Alta"</formula>
    </cfRule>
    <cfRule type="cellIs" dxfId="497" priority="227" operator="equal">
      <formula>"Muy Baja"</formula>
    </cfRule>
    <cfRule type="cellIs" dxfId="496" priority="226" operator="equal">
      <formula>"Baja"</formula>
    </cfRule>
    <cfRule type="cellIs" dxfId="495" priority="225" operator="equal">
      <formula>"Media"</formula>
    </cfRule>
    <cfRule type="cellIs" dxfId="494" priority="224" operator="equal">
      <formula>"Alta"</formula>
    </cfRule>
  </conditionalFormatting>
  <conditionalFormatting sqref="K68">
    <cfRule type="cellIs" dxfId="493" priority="2073" operator="equal">
      <formula>"Alta"</formula>
    </cfRule>
    <cfRule type="cellIs" dxfId="492" priority="2076" operator="equal">
      <formula>"Muy Baja"</formula>
    </cfRule>
    <cfRule type="cellIs" dxfId="491" priority="2075" operator="equal">
      <formula>"Baja"</formula>
    </cfRule>
    <cfRule type="cellIs" dxfId="490" priority="2074" operator="equal">
      <formula>"Media"</formula>
    </cfRule>
    <cfRule type="cellIs" dxfId="489" priority="2072" operator="equal">
      <formula>"Muy Alta"</formula>
    </cfRule>
  </conditionalFormatting>
  <conditionalFormatting sqref="K71">
    <cfRule type="cellIs" dxfId="488" priority="2058" operator="equal">
      <formula>"Alta"</formula>
    </cfRule>
    <cfRule type="cellIs" dxfId="487" priority="2061" operator="equal">
      <formula>"Muy Baja"</formula>
    </cfRule>
    <cfRule type="cellIs" dxfId="486" priority="2060" operator="equal">
      <formula>"Baja"</formula>
    </cfRule>
    <cfRule type="cellIs" dxfId="485" priority="2057" operator="equal">
      <formula>"Muy Alta"</formula>
    </cfRule>
    <cfRule type="cellIs" dxfId="484" priority="2059" operator="equal">
      <formula>"Media"</formula>
    </cfRule>
  </conditionalFormatting>
  <conditionalFormatting sqref="K74">
    <cfRule type="cellIs" dxfId="483" priority="527" operator="equal">
      <formula>"Media"</formula>
    </cfRule>
    <cfRule type="cellIs" dxfId="482" priority="528" operator="equal">
      <formula>"Baja"</formula>
    </cfRule>
    <cfRule type="cellIs" dxfId="481" priority="525" operator="equal">
      <formula>"Muy Alta"</formula>
    </cfRule>
    <cfRule type="cellIs" dxfId="480" priority="529" operator="equal">
      <formula>"Muy Baja"</formula>
    </cfRule>
    <cfRule type="cellIs" dxfId="479" priority="526" operator="equal">
      <formula>"Alta"</formula>
    </cfRule>
  </conditionalFormatting>
  <conditionalFormatting sqref="K77">
    <cfRule type="cellIs" dxfId="478" priority="2046" operator="equal">
      <formula>"Muy Baja"</formula>
    </cfRule>
    <cfRule type="cellIs" dxfId="477" priority="2045" operator="equal">
      <formula>"Baja"</formula>
    </cfRule>
    <cfRule type="cellIs" dxfId="476" priority="2044" operator="equal">
      <formula>"Media"</formula>
    </cfRule>
    <cfRule type="cellIs" dxfId="475" priority="2043" operator="equal">
      <formula>"Alta"</formula>
    </cfRule>
    <cfRule type="cellIs" dxfId="474" priority="2042" operator="equal">
      <formula>"Muy Alta"</formula>
    </cfRule>
  </conditionalFormatting>
  <conditionalFormatting sqref="K80">
    <cfRule type="cellIs" dxfId="473" priority="2029" operator="equal">
      <formula>"Media"</formula>
    </cfRule>
    <cfRule type="cellIs" dxfId="472" priority="2030" operator="equal">
      <formula>"Baja"</formula>
    </cfRule>
    <cfRule type="cellIs" dxfId="471" priority="2031" operator="equal">
      <formula>"Muy Baja"</formula>
    </cfRule>
    <cfRule type="cellIs" dxfId="470" priority="2027" operator="equal">
      <formula>"Muy Alta"</formula>
    </cfRule>
    <cfRule type="cellIs" dxfId="469" priority="2028" operator="equal">
      <formula>"Alta"</formula>
    </cfRule>
  </conditionalFormatting>
  <conditionalFormatting sqref="K83">
    <cfRule type="cellIs" dxfId="468" priority="2016" operator="equal">
      <formula>"Muy Baja"</formula>
    </cfRule>
    <cfRule type="cellIs" dxfId="467" priority="2015" operator="equal">
      <formula>"Baja"</formula>
    </cfRule>
    <cfRule type="cellIs" dxfId="466" priority="2014" operator="equal">
      <formula>"Media"</formula>
    </cfRule>
    <cfRule type="cellIs" dxfId="465" priority="2013" operator="equal">
      <formula>"Alta"</formula>
    </cfRule>
    <cfRule type="cellIs" dxfId="464" priority="2012" operator="equal">
      <formula>"Muy Alta"</formula>
    </cfRule>
  </conditionalFormatting>
  <conditionalFormatting sqref="K86">
    <cfRule type="cellIs" dxfId="463" priority="1999" operator="equal">
      <formula>"Media"</formula>
    </cfRule>
    <cfRule type="cellIs" dxfId="462" priority="2000" operator="equal">
      <formula>"Baja"</formula>
    </cfRule>
    <cfRule type="cellIs" dxfId="461" priority="1997" operator="equal">
      <formula>"Muy Alta"</formula>
    </cfRule>
    <cfRule type="cellIs" dxfId="460" priority="1998" operator="equal">
      <formula>"Alta"</formula>
    </cfRule>
    <cfRule type="cellIs" dxfId="459" priority="2001" operator="equal">
      <formula>"Muy Baja"</formula>
    </cfRule>
  </conditionalFormatting>
  <conditionalFormatting sqref="K89">
    <cfRule type="cellIs" dxfId="458" priority="686" operator="equal">
      <formula>"Muy Baja"</formula>
    </cfRule>
    <cfRule type="cellIs" dxfId="457" priority="685" operator="equal">
      <formula>"Baja"</formula>
    </cfRule>
    <cfRule type="cellIs" dxfId="456" priority="684" operator="equal">
      <formula>"Media"</formula>
    </cfRule>
    <cfRule type="cellIs" dxfId="455" priority="682" operator="equal">
      <formula>"Muy Alta"</formula>
    </cfRule>
    <cfRule type="cellIs" dxfId="454" priority="683" operator="equal">
      <formula>"Alta"</formula>
    </cfRule>
  </conditionalFormatting>
  <conditionalFormatting sqref="K92">
    <cfRule type="cellIs" dxfId="453" priority="1982" operator="equal">
      <formula>"Muy Alta"</formula>
    </cfRule>
    <cfRule type="cellIs" dxfId="452" priority="1983" operator="equal">
      <formula>"Alta"</formula>
    </cfRule>
    <cfRule type="cellIs" dxfId="451" priority="1984" operator="equal">
      <formula>"Media"</formula>
    </cfRule>
    <cfRule type="cellIs" dxfId="450" priority="1985" operator="equal">
      <formula>"Baja"</formula>
    </cfRule>
    <cfRule type="cellIs" dxfId="449" priority="1986" operator="equal">
      <formula>"Muy Baja"</formula>
    </cfRule>
  </conditionalFormatting>
  <conditionalFormatting sqref="K95">
    <cfRule type="cellIs" dxfId="448" priority="1971" operator="equal">
      <formula>"Muy Baja"</formula>
    </cfRule>
    <cfRule type="cellIs" dxfId="447" priority="1967" operator="equal">
      <formula>"Muy Alta"</formula>
    </cfRule>
    <cfRule type="cellIs" dxfId="446" priority="1969" operator="equal">
      <formula>"Media"</formula>
    </cfRule>
    <cfRule type="cellIs" dxfId="445" priority="1968" operator="equal">
      <formula>"Alta"</formula>
    </cfRule>
    <cfRule type="cellIs" dxfId="444" priority="1970" operator="equal">
      <formula>"Baja"</formula>
    </cfRule>
  </conditionalFormatting>
  <conditionalFormatting sqref="K98">
    <cfRule type="cellIs" dxfId="443" priority="1956" operator="equal">
      <formula>"Muy Baja"</formula>
    </cfRule>
    <cfRule type="cellIs" dxfId="442" priority="1955" operator="equal">
      <formula>"Baja"</formula>
    </cfRule>
    <cfRule type="cellIs" dxfId="441" priority="1954" operator="equal">
      <formula>"Media"</formula>
    </cfRule>
    <cfRule type="cellIs" dxfId="440" priority="1952" operator="equal">
      <formula>"Muy Alta"</formula>
    </cfRule>
    <cfRule type="cellIs" dxfId="439" priority="1953" operator="equal">
      <formula>"Alta"</formula>
    </cfRule>
  </conditionalFormatting>
  <conditionalFormatting sqref="K101">
    <cfRule type="cellIs" dxfId="438" priority="124" operator="equal">
      <formula>"Muy Alta"</formula>
    </cfRule>
    <cfRule type="cellIs" dxfId="437" priority="125" operator="equal">
      <formula>"Alta"</formula>
    </cfRule>
    <cfRule type="cellIs" dxfId="436" priority="128" operator="equal">
      <formula>"Muy Baja"</formula>
    </cfRule>
    <cfRule type="cellIs" dxfId="435" priority="127" operator="equal">
      <formula>"Baja"</formula>
    </cfRule>
    <cfRule type="cellIs" dxfId="434" priority="126" operator="equal">
      <formula>"Media"</formula>
    </cfRule>
  </conditionalFormatting>
  <conditionalFormatting sqref="K104">
    <cfRule type="cellIs" dxfId="433" priority="1910" operator="equal">
      <formula>"Baja"</formula>
    </cfRule>
    <cfRule type="cellIs" dxfId="432" priority="1907" operator="equal">
      <formula>"Muy Alta"</formula>
    </cfRule>
    <cfRule type="cellIs" dxfId="431" priority="1908" operator="equal">
      <formula>"Alta"</formula>
    </cfRule>
    <cfRule type="cellIs" dxfId="430" priority="1909" operator="equal">
      <formula>"Media"</formula>
    </cfRule>
    <cfRule type="cellIs" dxfId="429" priority="1911" operator="equal">
      <formula>"Muy Baja"</formula>
    </cfRule>
  </conditionalFormatting>
  <conditionalFormatting sqref="K107">
    <cfRule type="cellIs" dxfId="428" priority="1895" operator="equal">
      <formula>"Baja"</formula>
    </cfRule>
    <cfRule type="cellIs" dxfId="427" priority="1894" operator="equal">
      <formula>"Media"</formula>
    </cfRule>
    <cfRule type="cellIs" dxfId="426" priority="1893" operator="equal">
      <formula>"Alta"</formula>
    </cfRule>
    <cfRule type="cellIs" dxfId="425" priority="1892" operator="equal">
      <formula>"Muy Alta"</formula>
    </cfRule>
    <cfRule type="cellIs" dxfId="424" priority="1896" operator="equal">
      <formula>"Muy Baja"</formula>
    </cfRule>
  </conditionalFormatting>
  <conditionalFormatting sqref="K110">
    <cfRule type="cellIs" dxfId="423" priority="1820" operator="equal">
      <formula>"Muy Alta"</formula>
    </cfRule>
    <cfRule type="cellIs" dxfId="422" priority="1824" operator="equal">
      <formula>"Muy Baja"</formula>
    </cfRule>
    <cfRule type="cellIs" dxfId="421" priority="1821" operator="equal">
      <formula>"Alta"</formula>
    </cfRule>
    <cfRule type="cellIs" dxfId="420" priority="1822" operator="equal">
      <formula>"Media"</formula>
    </cfRule>
    <cfRule type="cellIs" dxfId="419" priority="1823" operator="equal">
      <formula>"Baja"</formula>
    </cfRule>
  </conditionalFormatting>
  <conditionalFormatting sqref="K113:K114">
    <cfRule type="cellIs" dxfId="418" priority="1940" operator="equal">
      <formula>"Baja"</formula>
    </cfRule>
    <cfRule type="cellIs" dxfId="417" priority="1939" operator="equal">
      <formula>"Media"</formula>
    </cfRule>
    <cfRule type="cellIs" dxfId="416" priority="1938" operator="equal">
      <formula>"Alta"</formula>
    </cfRule>
    <cfRule type="cellIs" dxfId="415" priority="1937" operator="equal">
      <formula>"Muy Alta"</formula>
    </cfRule>
    <cfRule type="cellIs" dxfId="414" priority="1941" operator="equal">
      <formula>"Muy Baja"</formula>
    </cfRule>
  </conditionalFormatting>
  <conditionalFormatting sqref="K116">
    <cfRule type="cellIs" dxfId="413" priority="1764" operator="equal">
      <formula>"Alta"</formula>
    </cfRule>
    <cfRule type="cellIs" dxfId="412" priority="1763" operator="equal">
      <formula>"Muy Alta"</formula>
    </cfRule>
    <cfRule type="cellIs" dxfId="411" priority="1765" operator="equal">
      <formula>"Media"</formula>
    </cfRule>
    <cfRule type="cellIs" dxfId="410" priority="1767" operator="equal">
      <formula>"Muy Baja"</formula>
    </cfRule>
    <cfRule type="cellIs" dxfId="409" priority="1766" operator="equal">
      <formula>"Baja"</formula>
    </cfRule>
  </conditionalFormatting>
  <conditionalFormatting sqref="K119">
    <cfRule type="cellIs" dxfId="408" priority="1710" operator="equal">
      <formula>"Muy Baja"</formula>
    </cfRule>
    <cfRule type="cellIs" dxfId="407" priority="1709" operator="equal">
      <formula>"Baja"</formula>
    </cfRule>
    <cfRule type="cellIs" dxfId="406" priority="1708" operator="equal">
      <formula>"Media"</formula>
    </cfRule>
    <cfRule type="cellIs" dxfId="405" priority="1707" operator="equal">
      <formula>"Alta"</formula>
    </cfRule>
    <cfRule type="cellIs" dxfId="404" priority="1706" operator="equal">
      <formula>"Muy Alta"</formula>
    </cfRule>
  </conditionalFormatting>
  <conditionalFormatting sqref="K122">
    <cfRule type="cellIs" dxfId="403" priority="1649" operator="equal">
      <formula>"Muy Alta"</formula>
    </cfRule>
    <cfRule type="cellIs" dxfId="402" priority="1650" operator="equal">
      <formula>"Alta"</formula>
    </cfRule>
    <cfRule type="cellIs" dxfId="401" priority="1651" operator="equal">
      <formula>"Media"</formula>
    </cfRule>
    <cfRule type="cellIs" dxfId="400" priority="1652" operator="equal">
      <formula>"Baja"</formula>
    </cfRule>
    <cfRule type="cellIs" dxfId="399" priority="1653" operator="equal">
      <formula>"Muy Baja"</formula>
    </cfRule>
  </conditionalFormatting>
  <conditionalFormatting sqref="K125">
    <cfRule type="cellIs" dxfId="398" priority="12" operator="equal">
      <formula>"Alta"</formula>
    </cfRule>
    <cfRule type="cellIs" dxfId="397" priority="13" operator="equal">
      <formula>"Media"</formula>
    </cfRule>
    <cfRule type="cellIs" dxfId="396" priority="14" operator="equal">
      <formula>"Baja"</formula>
    </cfRule>
    <cfRule type="cellIs" dxfId="395" priority="15" operator="equal">
      <formula>"Muy Baja"</formula>
    </cfRule>
    <cfRule type="cellIs" dxfId="394" priority="11" operator="equal">
      <formula>"Muy Alta"</formula>
    </cfRule>
  </conditionalFormatting>
  <conditionalFormatting sqref="K128">
    <cfRule type="cellIs" dxfId="393" priority="1179" operator="equal">
      <formula>"Muy Baja"</formula>
    </cfRule>
    <cfRule type="cellIs" dxfId="392" priority="1178" operator="equal">
      <formula>"Baja"</formula>
    </cfRule>
    <cfRule type="cellIs" dxfId="391" priority="1177" operator="equal">
      <formula>"Media"</formula>
    </cfRule>
    <cfRule type="cellIs" dxfId="390" priority="1175" operator="equal">
      <formula>"Muy Alta"</formula>
    </cfRule>
    <cfRule type="cellIs" dxfId="389" priority="1176" operator="equal">
      <formula>"Alta"</formula>
    </cfRule>
  </conditionalFormatting>
  <conditionalFormatting sqref="K131">
    <cfRule type="cellIs" dxfId="388" priority="1104" operator="equal">
      <formula>"Alta"</formula>
    </cfRule>
    <cfRule type="cellIs" dxfId="387" priority="1103" operator="equal">
      <formula>"Muy Alta"</formula>
    </cfRule>
    <cfRule type="cellIs" dxfId="386" priority="1107" operator="equal">
      <formula>"Muy Baja"</formula>
    </cfRule>
    <cfRule type="cellIs" dxfId="385" priority="1106" operator="equal">
      <formula>"Baja"</formula>
    </cfRule>
    <cfRule type="cellIs" dxfId="384" priority="1105" operator="equal">
      <formula>"Media"</formula>
    </cfRule>
  </conditionalFormatting>
  <conditionalFormatting sqref="K134">
    <cfRule type="cellIs" dxfId="383" priority="888" operator="equal">
      <formula>"Alta"</formula>
    </cfRule>
    <cfRule type="cellIs" dxfId="382" priority="889" operator="equal">
      <formula>"Media"</formula>
    </cfRule>
    <cfRule type="cellIs" dxfId="381" priority="891" operator="equal">
      <formula>"Muy Baja"</formula>
    </cfRule>
    <cfRule type="cellIs" dxfId="380" priority="890" operator="equal">
      <formula>"Baja"</formula>
    </cfRule>
    <cfRule type="cellIs" dxfId="379" priority="887" operator="equal">
      <formula>"Muy Alta"</formula>
    </cfRule>
  </conditionalFormatting>
  <conditionalFormatting sqref="N7:N136">
    <cfRule type="containsText" dxfId="378" priority="1" operator="containsText" text="❌">
      <formula>NOT(ISERROR(SEARCH("❌",N7)))</formula>
    </cfRule>
  </conditionalFormatting>
  <conditionalFormatting sqref="O7 AD7:AD136">
    <cfRule type="cellIs" dxfId="377" priority="805" operator="equal">
      <formula>"Leve"</formula>
    </cfRule>
    <cfRule type="cellIs" dxfId="376" priority="801" operator="equal">
      <formula>"Catastrófico"</formula>
    </cfRule>
    <cfRule type="cellIs" dxfId="375" priority="802" operator="equal">
      <formula>"Mayor"</formula>
    </cfRule>
    <cfRule type="cellIs" dxfId="374" priority="803" operator="equal">
      <formula>"Moderado"</formula>
    </cfRule>
    <cfRule type="cellIs" dxfId="373" priority="804" operator="equal">
      <formula>"Menor"</formula>
    </cfRule>
  </conditionalFormatting>
  <conditionalFormatting sqref="O10:O11">
    <cfRule type="cellIs" dxfId="372" priority="2355" operator="equal">
      <formula>"Menor"</formula>
    </cfRule>
    <cfRule type="cellIs" dxfId="371" priority="2352" operator="equal">
      <formula>"Catastrófico"</formula>
    </cfRule>
    <cfRule type="cellIs" dxfId="370" priority="2356" operator="equal">
      <formula>"Leve"</formula>
    </cfRule>
    <cfRule type="cellIs" dxfId="369" priority="2354" operator="equal">
      <formula>"Moderado"</formula>
    </cfRule>
    <cfRule type="cellIs" dxfId="368" priority="2353" operator="equal">
      <formula>"Mayor"</formula>
    </cfRule>
  </conditionalFormatting>
  <conditionalFormatting sqref="O14">
    <cfRule type="cellIs" dxfId="367" priority="2310" operator="equal">
      <formula>"Menor"</formula>
    </cfRule>
    <cfRule type="cellIs" dxfId="366" priority="2309" operator="equal">
      <formula>"Moderado"</formula>
    </cfRule>
    <cfRule type="cellIs" dxfId="365" priority="2308" operator="equal">
      <formula>"Mayor"</formula>
    </cfRule>
    <cfRule type="cellIs" dxfId="364" priority="2311" operator="equal">
      <formula>"Leve"</formula>
    </cfRule>
    <cfRule type="cellIs" dxfId="363" priority="2307" operator="equal">
      <formula>"Catastrófico"</formula>
    </cfRule>
  </conditionalFormatting>
  <conditionalFormatting sqref="O17">
    <cfRule type="cellIs" dxfId="362" priority="2292" operator="equal">
      <formula>"Catastrófico"</formula>
    </cfRule>
    <cfRule type="cellIs" dxfId="361" priority="2293" operator="equal">
      <formula>"Mayor"</formula>
    </cfRule>
    <cfRule type="cellIs" dxfId="360" priority="2294" operator="equal">
      <formula>"Moderado"</formula>
    </cfRule>
    <cfRule type="cellIs" dxfId="359" priority="2296" operator="equal">
      <formula>"Leve"</formula>
    </cfRule>
    <cfRule type="cellIs" dxfId="358" priority="2295" operator="equal">
      <formula>"Menor"</formula>
    </cfRule>
  </conditionalFormatting>
  <conditionalFormatting sqref="O20">
    <cfRule type="cellIs" dxfId="357" priority="438" operator="equal">
      <formula>"Leve"</formula>
    </cfRule>
    <cfRule type="cellIs" dxfId="356" priority="436" operator="equal">
      <formula>"Moderado"</formula>
    </cfRule>
    <cfRule type="cellIs" dxfId="355" priority="435" operator="equal">
      <formula>"Mayor"</formula>
    </cfRule>
    <cfRule type="cellIs" dxfId="354" priority="434" operator="equal">
      <formula>"Catastrófico"</formula>
    </cfRule>
    <cfRule type="cellIs" dxfId="353" priority="437" operator="equal">
      <formula>"Menor"</formula>
    </cfRule>
  </conditionalFormatting>
  <conditionalFormatting sqref="O23">
    <cfRule type="cellIs" dxfId="352" priority="2280" operator="equal">
      <formula>"Menor"</formula>
    </cfRule>
    <cfRule type="cellIs" dxfId="351" priority="2277" operator="equal">
      <formula>"Catastrófico"</formula>
    </cfRule>
    <cfRule type="cellIs" dxfId="350" priority="2281" operator="equal">
      <formula>"Leve"</formula>
    </cfRule>
    <cfRule type="cellIs" dxfId="349" priority="2279" operator="equal">
      <formula>"Moderado"</formula>
    </cfRule>
    <cfRule type="cellIs" dxfId="348" priority="2278" operator="equal">
      <formula>"Mayor"</formula>
    </cfRule>
  </conditionalFormatting>
  <conditionalFormatting sqref="O26">
    <cfRule type="cellIs" dxfId="347" priority="2263" operator="equal">
      <formula>"Mayor"</formula>
    </cfRule>
    <cfRule type="cellIs" dxfId="346" priority="2265" operator="equal">
      <formula>"Menor"</formula>
    </cfRule>
    <cfRule type="cellIs" dxfId="345" priority="2266" operator="equal">
      <formula>"Leve"</formula>
    </cfRule>
    <cfRule type="cellIs" dxfId="344" priority="2264" operator="equal">
      <formula>"Moderado"</formula>
    </cfRule>
    <cfRule type="cellIs" dxfId="343" priority="2262" operator="equal">
      <formula>"Catastrófico"</formula>
    </cfRule>
  </conditionalFormatting>
  <conditionalFormatting sqref="O29">
    <cfRule type="cellIs" dxfId="342" priority="2249" operator="equal">
      <formula>"Moderado"</formula>
    </cfRule>
    <cfRule type="cellIs" dxfId="341" priority="2248" operator="equal">
      <formula>"Mayor"</formula>
    </cfRule>
    <cfRule type="cellIs" dxfId="340" priority="2251" operator="equal">
      <formula>"Leve"</formula>
    </cfRule>
    <cfRule type="cellIs" dxfId="339" priority="2247" operator="equal">
      <formula>"Catastrófico"</formula>
    </cfRule>
    <cfRule type="cellIs" dxfId="338" priority="2250" operator="equal">
      <formula>"Menor"</formula>
    </cfRule>
  </conditionalFormatting>
  <conditionalFormatting sqref="O32">
    <cfRule type="cellIs" dxfId="337" priority="382" operator="equal">
      <formula>"Catastrófico"</formula>
    </cfRule>
    <cfRule type="cellIs" dxfId="336" priority="383" operator="equal">
      <formula>"Mayor"</formula>
    </cfRule>
    <cfRule type="cellIs" dxfId="335" priority="386" operator="equal">
      <formula>"Leve"</formula>
    </cfRule>
    <cfRule type="cellIs" dxfId="334" priority="385" operator="equal">
      <formula>"Menor"</formula>
    </cfRule>
    <cfRule type="cellIs" dxfId="333" priority="384" operator="equal">
      <formula>"Moderado"</formula>
    </cfRule>
  </conditionalFormatting>
  <conditionalFormatting sqref="O35">
    <cfRule type="cellIs" dxfId="332" priority="2217" operator="equal">
      <formula>"Catastrófico"</formula>
    </cfRule>
    <cfRule type="cellIs" dxfId="331" priority="2218" operator="equal">
      <formula>"Mayor"</formula>
    </cfRule>
    <cfRule type="cellIs" dxfId="330" priority="2219" operator="equal">
      <formula>"Moderado"</formula>
    </cfRule>
    <cfRule type="cellIs" dxfId="329" priority="2220" operator="equal">
      <formula>"Menor"</formula>
    </cfRule>
    <cfRule type="cellIs" dxfId="328" priority="2221" operator="equal">
      <formula>"Leve"</formula>
    </cfRule>
  </conditionalFormatting>
  <conditionalFormatting sqref="O39">
    <cfRule type="cellIs" dxfId="327" priority="2203" operator="equal">
      <formula>"Mayor"</formula>
    </cfRule>
    <cfRule type="cellIs" dxfId="326" priority="2204" operator="equal">
      <formula>"Moderado"</formula>
    </cfRule>
    <cfRule type="cellIs" dxfId="325" priority="2205" operator="equal">
      <formula>"Menor"</formula>
    </cfRule>
    <cfRule type="cellIs" dxfId="324" priority="2206" operator="equal">
      <formula>"Leve"</formula>
    </cfRule>
    <cfRule type="cellIs" dxfId="323" priority="2202" operator="equal">
      <formula>"Catastrófico"</formula>
    </cfRule>
  </conditionalFormatting>
  <conditionalFormatting sqref="O42">
    <cfRule type="cellIs" dxfId="322" priority="309" operator="equal">
      <formula>"Leve"</formula>
    </cfRule>
    <cfRule type="cellIs" dxfId="321" priority="308" operator="equal">
      <formula>"Menor"</formula>
    </cfRule>
    <cfRule type="cellIs" dxfId="320" priority="307" operator="equal">
      <formula>"Moderado"</formula>
    </cfRule>
    <cfRule type="cellIs" dxfId="319" priority="306" operator="equal">
      <formula>"Mayor"</formula>
    </cfRule>
    <cfRule type="cellIs" dxfId="318" priority="305" operator="equal">
      <formula>"Catastrófico"</formula>
    </cfRule>
  </conditionalFormatting>
  <conditionalFormatting sqref="O47">
    <cfRule type="cellIs" dxfId="317" priority="2175" operator="equal">
      <formula>"Menor"</formula>
    </cfRule>
    <cfRule type="cellIs" dxfId="316" priority="2174" operator="equal">
      <formula>"Moderado"</formula>
    </cfRule>
    <cfRule type="cellIs" dxfId="315" priority="2173" operator="equal">
      <formula>"Mayor"</formula>
    </cfRule>
    <cfRule type="cellIs" dxfId="314" priority="2172" operator="equal">
      <formula>"Catastrófico"</formula>
    </cfRule>
    <cfRule type="cellIs" dxfId="313" priority="2176" operator="equal">
      <formula>"Leve"</formula>
    </cfRule>
  </conditionalFormatting>
  <conditionalFormatting sqref="O50">
    <cfRule type="cellIs" dxfId="312" priority="2160" operator="equal">
      <formula>"Menor"</formula>
    </cfRule>
    <cfRule type="cellIs" dxfId="311" priority="2161" operator="equal">
      <formula>"Leve"</formula>
    </cfRule>
    <cfRule type="cellIs" dxfId="310" priority="2159" operator="equal">
      <formula>"Moderado"</formula>
    </cfRule>
    <cfRule type="cellIs" dxfId="309" priority="2157" operator="equal">
      <formula>"Catastrófico"</formula>
    </cfRule>
    <cfRule type="cellIs" dxfId="308" priority="2158" operator="equal">
      <formula>"Mayor"</formula>
    </cfRule>
  </conditionalFormatting>
  <conditionalFormatting sqref="O53">
    <cfRule type="cellIs" dxfId="307" priority="2144" operator="equal">
      <formula>"Moderado"</formula>
    </cfRule>
    <cfRule type="cellIs" dxfId="306" priority="2142" operator="equal">
      <formula>"Catastrófico"</formula>
    </cfRule>
    <cfRule type="cellIs" dxfId="305" priority="2143" operator="equal">
      <formula>"Mayor"</formula>
    </cfRule>
    <cfRule type="cellIs" dxfId="304" priority="2146" operator="equal">
      <formula>"Leve"</formula>
    </cfRule>
    <cfRule type="cellIs" dxfId="303" priority="2145" operator="equal">
      <formula>"Menor"</formula>
    </cfRule>
  </conditionalFormatting>
  <conditionalFormatting sqref="O56">
    <cfRule type="cellIs" dxfId="302" priority="2127" operator="equal">
      <formula>"Catastrófico"</formula>
    </cfRule>
    <cfRule type="cellIs" dxfId="301" priority="2128" operator="equal">
      <formula>"Mayor"</formula>
    </cfRule>
    <cfRule type="cellIs" dxfId="300" priority="2129" operator="equal">
      <formula>"Moderado"</formula>
    </cfRule>
    <cfRule type="cellIs" dxfId="299" priority="2130" operator="equal">
      <formula>"Menor"</formula>
    </cfRule>
    <cfRule type="cellIs" dxfId="298" priority="2131" operator="equal">
      <formula>"Leve"</formula>
    </cfRule>
  </conditionalFormatting>
  <conditionalFormatting sqref="O59">
    <cfRule type="cellIs" dxfId="297" priority="2116" operator="equal">
      <formula>"Leve"</formula>
    </cfRule>
    <cfRule type="cellIs" dxfId="296" priority="2112" operator="equal">
      <formula>"Catastrófico"</formula>
    </cfRule>
    <cfRule type="cellIs" dxfId="295" priority="2113" operator="equal">
      <formula>"Mayor"</formula>
    </cfRule>
    <cfRule type="cellIs" dxfId="294" priority="2114" operator="equal">
      <formula>"Moderado"</formula>
    </cfRule>
    <cfRule type="cellIs" dxfId="293" priority="2115" operator="equal">
      <formula>"Menor"</formula>
    </cfRule>
  </conditionalFormatting>
  <conditionalFormatting sqref="O62">
    <cfRule type="cellIs" dxfId="292" priority="2099" operator="equal">
      <formula>"Moderado"</formula>
    </cfRule>
    <cfRule type="cellIs" dxfId="291" priority="2101" operator="equal">
      <formula>"Leve"</formula>
    </cfRule>
    <cfRule type="cellIs" dxfId="290" priority="2100" operator="equal">
      <formula>"Menor"</formula>
    </cfRule>
    <cfRule type="cellIs" dxfId="289" priority="2098" operator="equal">
      <formula>"Mayor"</formula>
    </cfRule>
    <cfRule type="cellIs" dxfId="288" priority="2097" operator="equal">
      <formula>"Catastrófico"</formula>
    </cfRule>
  </conditionalFormatting>
  <conditionalFormatting sqref="O65">
    <cfRule type="cellIs" dxfId="287" priority="218" operator="equal">
      <formula>"Catastrófico"</formula>
    </cfRule>
    <cfRule type="cellIs" dxfId="286" priority="219" operator="equal">
      <formula>"Mayor"</formula>
    </cfRule>
    <cfRule type="cellIs" dxfId="285" priority="220" operator="equal">
      <formula>"Moderado"</formula>
    </cfRule>
    <cfRule type="cellIs" dxfId="284" priority="221" operator="equal">
      <formula>"Menor"</formula>
    </cfRule>
    <cfRule type="cellIs" dxfId="283" priority="222" operator="equal">
      <formula>"Leve"</formula>
    </cfRule>
  </conditionalFormatting>
  <conditionalFormatting sqref="O68">
    <cfRule type="cellIs" dxfId="282" priority="2068" operator="equal">
      <formula>"Mayor"</formula>
    </cfRule>
    <cfRule type="cellIs" dxfId="281" priority="2067" operator="equal">
      <formula>"Catastrófico"</formula>
    </cfRule>
    <cfRule type="cellIs" dxfId="280" priority="2070" operator="equal">
      <formula>"Menor"</formula>
    </cfRule>
    <cfRule type="cellIs" dxfId="279" priority="2071" operator="equal">
      <formula>"Leve"</formula>
    </cfRule>
    <cfRule type="cellIs" dxfId="278" priority="2069" operator="equal">
      <formula>"Moderado"</formula>
    </cfRule>
  </conditionalFormatting>
  <conditionalFormatting sqref="O71">
    <cfRule type="cellIs" dxfId="277" priority="2052" operator="equal">
      <formula>"Catastrófico"</formula>
    </cfRule>
    <cfRule type="cellIs" dxfId="276" priority="2053" operator="equal">
      <formula>"Mayor"</formula>
    </cfRule>
    <cfRule type="cellIs" dxfId="275" priority="2055" operator="equal">
      <formula>"Menor"</formula>
    </cfRule>
    <cfRule type="cellIs" dxfId="274" priority="2054" operator="equal">
      <formula>"Moderado"</formula>
    </cfRule>
    <cfRule type="cellIs" dxfId="273" priority="2056" operator="equal">
      <formula>"Leve"</formula>
    </cfRule>
  </conditionalFormatting>
  <conditionalFormatting sqref="O74">
    <cfRule type="cellIs" dxfId="272" priority="520" operator="equal">
      <formula>"Catastrófico"</formula>
    </cfRule>
    <cfRule type="cellIs" dxfId="271" priority="521" operator="equal">
      <formula>"Mayor"</formula>
    </cfRule>
    <cfRule type="cellIs" dxfId="270" priority="522" operator="equal">
      <formula>"Moderado"</formula>
    </cfRule>
    <cfRule type="cellIs" dxfId="269" priority="523" operator="equal">
      <formula>"Menor"</formula>
    </cfRule>
    <cfRule type="cellIs" dxfId="268" priority="524" operator="equal">
      <formula>"Leve"</formula>
    </cfRule>
  </conditionalFormatting>
  <conditionalFormatting sqref="O77">
    <cfRule type="cellIs" dxfId="267" priority="2041" operator="equal">
      <formula>"Leve"</formula>
    </cfRule>
    <cfRule type="cellIs" dxfId="266" priority="2038" operator="equal">
      <formula>"Mayor"</formula>
    </cfRule>
    <cfRule type="cellIs" dxfId="265" priority="2039" operator="equal">
      <formula>"Moderado"</formula>
    </cfRule>
    <cfRule type="cellIs" dxfId="264" priority="2040" operator="equal">
      <formula>"Menor"</formula>
    </cfRule>
    <cfRule type="cellIs" dxfId="263" priority="2037" operator="equal">
      <formula>"Catastrófico"</formula>
    </cfRule>
  </conditionalFormatting>
  <conditionalFormatting sqref="O80">
    <cfRule type="cellIs" dxfId="262" priority="2022" operator="equal">
      <formula>"Catastrófico"</formula>
    </cfRule>
    <cfRule type="cellIs" dxfId="261" priority="2023" operator="equal">
      <formula>"Mayor"</formula>
    </cfRule>
    <cfRule type="cellIs" dxfId="260" priority="2026" operator="equal">
      <formula>"Leve"</formula>
    </cfRule>
    <cfRule type="cellIs" dxfId="259" priority="2025" operator="equal">
      <formula>"Menor"</formula>
    </cfRule>
    <cfRule type="cellIs" dxfId="258" priority="2024" operator="equal">
      <formula>"Moderado"</formula>
    </cfRule>
  </conditionalFormatting>
  <conditionalFormatting sqref="O83">
    <cfRule type="cellIs" dxfId="257" priority="2010" operator="equal">
      <formula>"Menor"</formula>
    </cfRule>
    <cfRule type="cellIs" dxfId="256" priority="2007" operator="equal">
      <formula>"Catastrófico"</formula>
    </cfRule>
    <cfRule type="cellIs" dxfId="255" priority="2008" operator="equal">
      <formula>"Mayor"</formula>
    </cfRule>
    <cfRule type="cellIs" dxfId="254" priority="2009" operator="equal">
      <formula>"Moderado"</formula>
    </cfRule>
    <cfRule type="cellIs" dxfId="253" priority="2011" operator="equal">
      <formula>"Leve"</formula>
    </cfRule>
  </conditionalFormatting>
  <conditionalFormatting sqref="O86">
    <cfRule type="cellIs" dxfId="252" priority="1992" operator="equal">
      <formula>"Catastrófico"</formula>
    </cfRule>
    <cfRule type="cellIs" dxfId="251" priority="1994" operator="equal">
      <formula>"Moderado"</formula>
    </cfRule>
    <cfRule type="cellIs" dxfId="250" priority="1995" operator="equal">
      <formula>"Menor"</formula>
    </cfRule>
    <cfRule type="cellIs" dxfId="249" priority="1996" operator="equal">
      <formula>"Leve"</formula>
    </cfRule>
    <cfRule type="cellIs" dxfId="248" priority="1993" operator="equal">
      <formula>"Mayor"</formula>
    </cfRule>
  </conditionalFormatting>
  <conditionalFormatting sqref="O89">
    <cfRule type="cellIs" dxfId="247" priority="677" operator="equal">
      <formula>"Catastrófico"</formula>
    </cfRule>
    <cfRule type="cellIs" dxfId="246" priority="678" operator="equal">
      <formula>"Mayor"</formula>
    </cfRule>
    <cfRule type="cellIs" dxfId="245" priority="679" operator="equal">
      <formula>"Moderado"</formula>
    </cfRule>
    <cfRule type="cellIs" dxfId="244" priority="681" operator="equal">
      <formula>"Leve"</formula>
    </cfRule>
    <cfRule type="cellIs" dxfId="243" priority="680" operator="equal">
      <formula>"Menor"</formula>
    </cfRule>
  </conditionalFormatting>
  <conditionalFormatting sqref="O92">
    <cfRule type="cellIs" dxfId="242" priority="1978" operator="equal">
      <formula>"Mayor"</formula>
    </cfRule>
    <cfRule type="cellIs" dxfId="241" priority="1979" operator="equal">
      <formula>"Moderado"</formula>
    </cfRule>
    <cfRule type="cellIs" dxfId="240" priority="1980" operator="equal">
      <formula>"Menor"</formula>
    </cfRule>
    <cfRule type="cellIs" dxfId="239" priority="1981" operator="equal">
      <formula>"Leve"</formula>
    </cfRule>
    <cfRule type="cellIs" dxfId="238" priority="1977" operator="equal">
      <formula>"Catastrófico"</formula>
    </cfRule>
  </conditionalFormatting>
  <conditionalFormatting sqref="O95">
    <cfRule type="cellIs" dxfId="237" priority="1962" operator="equal">
      <formula>"Catastrófico"</formula>
    </cfRule>
    <cfRule type="cellIs" dxfId="236" priority="1963" operator="equal">
      <formula>"Mayor"</formula>
    </cfRule>
    <cfRule type="cellIs" dxfId="235" priority="1964" operator="equal">
      <formula>"Moderado"</formula>
    </cfRule>
    <cfRule type="cellIs" dxfId="234" priority="1965" operator="equal">
      <formula>"Menor"</formula>
    </cfRule>
    <cfRule type="cellIs" dxfId="233" priority="1966" operator="equal">
      <formula>"Leve"</formula>
    </cfRule>
  </conditionalFormatting>
  <conditionalFormatting sqref="O98">
    <cfRule type="cellIs" dxfId="232" priority="1950" operator="equal">
      <formula>"Menor"</formula>
    </cfRule>
    <cfRule type="cellIs" dxfId="231" priority="1948" operator="equal">
      <formula>"Mayor"</formula>
    </cfRule>
    <cfRule type="cellIs" dxfId="230" priority="1949" operator="equal">
      <formula>"Moderado"</formula>
    </cfRule>
    <cfRule type="cellIs" dxfId="229" priority="1947" operator="equal">
      <formula>"Catastrófico"</formula>
    </cfRule>
    <cfRule type="cellIs" dxfId="228" priority="1951" operator="equal">
      <formula>"Leve"</formula>
    </cfRule>
  </conditionalFormatting>
  <conditionalFormatting sqref="O101">
    <cfRule type="cellIs" dxfId="227" priority="122" operator="equal">
      <formula>"Menor"</formula>
    </cfRule>
    <cfRule type="cellIs" dxfId="226" priority="123" operator="equal">
      <formula>"Leve"</formula>
    </cfRule>
    <cfRule type="cellIs" dxfId="225" priority="119" operator="equal">
      <formula>"Catastrófico"</formula>
    </cfRule>
    <cfRule type="cellIs" dxfId="224" priority="120" operator="equal">
      <formula>"Mayor"</formula>
    </cfRule>
    <cfRule type="cellIs" dxfId="223" priority="121" operator="equal">
      <formula>"Moderado"</formula>
    </cfRule>
  </conditionalFormatting>
  <conditionalFormatting sqref="O104">
    <cfRule type="cellIs" dxfId="222" priority="1903" operator="equal">
      <formula>"Mayor"</formula>
    </cfRule>
    <cfRule type="cellIs" dxfId="221" priority="1904" operator="equal">
      <formula>"Moderado"</formula>
    </cfRule>
    <cfRule type="cellIs" dxfId="220" priority="1905" operator="equal">
      <formula>"Menor"</formula>
    </cfRule>
    <cfRule type="cellIs" dxfId="219" priority="1906" operator="equal">
      <formula>"Leve"</formula>
    </cfRule>
    <cfRule type="cellIs" dxfId="218" priority="1902" operator="equal">
      <formula>"Catastrófico"</formula>
    </cfRule>
  </conditionalFormatting>
  <conditionalFormatting sqref="O107">
    <cfRule type="cellIs" dxfId="217" priority="1890" operator="equal">
      <formula>"Menor"</formula>
    </cfRule>
    <cfRule type="cellIs" dxfId="216" priority="1889" operator="equal">
      <formula>"Moderado"</formula>
    </cfRule>
    <cfRule type="cellIs" dxfId="215" priority="1887" operator="equal">
      <formula>"Catastrófico"</formula>
    </cfRule>
    <cfRule type="cellIs" dxfId="214" priority="1891" operator="equal">
      <formula>"Leve"</formula>
    </cfRule>
    <cfRule type="cellIs" dxfId="213" priority="1888" operator="equal">
      <formula>"Mayor"</formula>
    </cfRule>
  </conditionalFormatting>
  <conditionalFormatting sqref="O110">
    <cfRule type="cellIs" dxfId="212" priority="1819" operator="equal">
      <formula>"Leve"</formula>
    </cfRule>
    <cfRule type="cellIs" dxfId="211" priority="1818" operator="equal">
      <formula>"Menor"</formula>
    </cfRule>
    <cfRule type="cellIs" dxfId="210" priority="1817" operator="equal">
      <formula>"Moderado"</formula>
    </cfRule>
    <cfRule type="cellIs" dxfId="209" priority="1816" operator="equal">
      <formula>"Mayor"</formula>
    </cfRule>
    <cfRule type="cellIs" dxfId="208" priority="1815" operator="equal">
      <formula>"Catastrófico"</formula>
    </cfRule>
  </conditionalFormatting>
  <conditionalFormatting sqref="O113:O114">
    <cfRule type="cellIs" dxfId="207" priority="1935" operator="equal">
      <formula>"Menor"</formula>
    </cfRule>
    <cfRule type="cellIs" dxfId="206" priority="1936" operator="equal">
      <formula>"Leve"</formula>
    </cfRule>
    <cfRule type="cellIs" dxfId="205" priority="1932" operator="equal">
      <formula>"Catastrófico"</formula>
    </cfRule>
    <cfRule type="cellIs" dxfId="204" priority="1933" operator="equal">
      <formula>"Mayor"</formula>
    </cfRule>
    <cfRule type="cellIs" dxfId="203" priority="1934" operator="equal">
      <formula>"Moderado"</formula>
    </cfRule>
  </conditionalFormatting>
  <conditionalFormatting sqref="O116">
    <cfRule type="cellIs" dxfId="202" priority="1758" operator="equal">
      <formula>"Catastrófico"</formula>
    </cfRule>
    <cfRule type="cellIs" dxfId="201" priority="1762" operator="equal">
      <formula>"Leve"</formula>
    </cfRule>
    <cfRule type="cellIs" dxfId="200" priority="1761" operator="equal">
      <formula>"Menor"</formula>
    </cfRule>
    <cfRule type="cellIs" dxfId="199" priority="1760" operator="equal">
      <formula>"Moderado"</formula>
    </cfRule>
    <cfRule type="cellIs" dxfId="198" priority="1759" operator="equal">
      <formula>"Mayor"</formula>
    </cfRule>
  </conditionalFormatting>
  <conditionalFormatting sqref="O119">
    <cfRule type="cellIs" dxfId="197" priority="1704" operator="equal">
      <formula>"Menor"</formula>
    </cfRule>
    <cfRule type="cellIs" dxfId="196" priority="1703" operator="equal">
      <formula>"Moderado"</formula>
    </cfRule>
    <cfRule type="cellIs" dxfId="195" priority="1702" operator="equal">
      <formula>"Mayor"</formula>
    </cfRule>
    <cfRule type="cellIs" dxfId="194" priority="1701" operator="equal">
      <formula>"Catastrófico"</formula>
    </cfRule>
    <cfRule type="cellIs" dxfId="193" priority="1705" operator="equal">
      <formula>"Leve"</formula>
    </cfRule>
  </conditionalFormatting>
  <conditionalFormatting sqref="O122">
    <cfRule type="cellIs" dxfId="192" priority="1645" operator="equal">
      <formula>"Mayor"</formula>
    </cfRule>
    <cfRule type="cellIs" dxfId="191" priority="1644" operator="equal">
      <formula>"Catastrófico"</formula>
    </cfRule>
    <cfRule type="cellIs" dxfId="190" priority="1648" operator="equal">
      <formula>"Leve"</formula>
    </cfRule>
    <cfRule type="cellIs" dxfId="189" priority="1647" operator="equal">
      <formula>"Menor"</formula>
    </cfRule>
    <cfRule type="cellIs" dxfId="188" priority="1646" operator="equal">
      <formula>"Moderado"</formula>
    </cfRule>
  </conditionalFormatting>
  <conditionalFormatting sqref="O125">
    <cfRule type="cellIs" dxfId="187" priority="7" operator="equal">
      <formula>"Mayor"</formula>
    </cfRule>
    <cfRule type="cellIs" dxfId="186" priority="6" operator="equal">
      <formula>"Catastrófico"</formula>
    </cfRule>
    <cfRule type="cellIs" dxfId="185" priority="10" operator="equal">
      <formula>"Leve"</formula>
    </cfRule>
    <cfRule type="cellIs" dxfId="184" priority="9" operator="equal">
      <formula>"Menor"</formula>
    </cfRule>
    <cfRule type="cellIs" dxfId="183" priority="8" operator="equal">
      <formula>"Moderado"</formula>
    </cfRule>
  </conditionalFormatting>
  <conditionalFormatting sqref="O128">
    <cfRule type="cellIs" dxfId="182" priority="1174" operator="equal">
      <formula>"Leve"</formula>
    </cfRule>
    <cfRule type="cellIs" dxfId="181" priority="1173" operator="equal">
      <formula>"Menor"</formula>
    </cfRule>
    <cfRule type="cellIs" dxfId="180" priority="1172" operator="equal">
      <formula>"Moderado"</formula>
    </cfRule>
    <cfRule type="cellIs" dxfId="179" priority="1171" operator="equal">
      <formula>"Mayor"</formula>
    </cfRule>
    <cfRule type="cellIs" dxfId="178" priority="1170" operator="equal">
      <formula>"Catastrófico"</formula>
    </cfRule>
  </conditionalFormatting>
  <conditionalFormatting sqref="O131">
    <cfRule type="cellIs" dxfId="177" priority="1100" operator="equal">
      <formula>"Moderado"</formula>
    </cfRule>
    <cfRule type="cellIs" dxfId="176" priority="1102" operator="equal">
      <formula>"Leve"</formula>
    </cfRule>
    <cfRule type="cellIs" dxfId="175" priority="1098" operator="equal">
      <formula>"Catastrófico"</formula>
    </cfRule>
    <cfRule type="cellIs" dxfId="174" priority="1099" operator="equal">
      <formula>"Mayor"</formula>
    </cfRule>
    <cfRule type="cellIs" dxfId="173" priority="1101" operator="equal">
      <formula>"Menor"</formula>
    </cfRule>
  </conditionalFormatting>
  <conditionalFormatting sqref="O134">
    <cfRule type="cellIs" dxfId="172" priority="883" operator="equal">
      <formula>"Mayor"</formula>
    </cfRule>
    <cfRule type="cellIs" dxfId="171" priority="884" operator="equal">
      <formula>"Moderado"</formula>
    </cfRule>
    <cfRule type="cellIs" dxfId="170" priority="885" operator="equal">
      <formula>"Menor"</formula>
    </cfRule>
    <cfRule type="cellIs" dxfId="169" priority="886" operator="equal">
      <formula>"Leve"</formula>
    </cfRule>
    <cfRule type="cellIs" dxfId="168" priority="882" operator="equal">
      <formula>"Catastrófico"</formula>
    </cfRule>
  </conditionalFormatting>
  <conditionalFormatting sqref="Q7 AF7:AF136">
    <cfRule type="cellIs" dxfId="167" priority="3816" operator="equal">
      <formula>"Moderado"</formula>
    </cfRule>
    <cfRule type="cellIs" dxfId="166" priority="3817" operator="equal">
      <formula>"Bajo"</formula>
    </cfRule>
    <cfRule type="cellIs" dxfId="165" priority="3815" operator="equal">
      <formula>"Alto"</formula>
    </cfRule>
    <cfRule type="cellIs" dxfId="164" priority="3814" operator="equal">
      <formula>"Extremo"</formula>
    </cfRule>
  </conditionalFormatting>
  <conditionalFormatting sqref="Q10:Q11">
    <cfRule type="cellIs" dxfId="163" priority="2351" operator="equal">
      <formula>"Bajo"</formula>
    </cfRule>
    <cfRule type="cellIs" dxfId="162" priority="2350" operator="equal">
      <formula>"Moderado"</formula>
    </cfRule>
    <cfRule type="cellIs" dxfId="161" priority="2349" operator="equal">
      <formula>"Alto"</formula>
    </cfRule>
    <cfRule type="cellIs" dxfId="160" priority="2348" operator="equal">
      <formula>"Extremo"</formula>
    </cfRule>
  </conditionalFormatting>
  <conditionalFormatting sqref="Q14">
    <cfRule type="cellIs" dxfId="159" priority="2305" operator="equal">
      <formula>"Moderado"</formula>
    </cfRule>
    <cfRule type="cellIs" dxfId="158" priority="2303" operator="equal">
      <formula>"Extremo"</formula>
    </cfRule>
    <cfRule type="cellIs" dxfId="157" priority="2304" operator="equal">
      <formula>"Alto"</formula>
    </cfRule>
    <cfRule type="cellIs" dxfId="156" priority="2306" operator="equal">
      <formula>"Bajo"</formula>
    </cfRule>
  </conditionalFormatting>
  <conditionalFormatting sqref="Q17">
    <cfRule type="cellIs" dxfId="155" priority="2291" operator="equal">
      <formula>"Bajo"</formula>
    </cfRule>
    <cfRule type="cellIs" dxfId="154" priority="2290" operator="equal">
      <formula>"Moderado"</formula>
    </cfRule>
    <cfRule type="cellIs" dxfId="153" priority="2289" operator="equal">
      <formula>"Alto"</formula>
    </cfRule>
    <cfRule type="cellIs" dxfId="152" priority="2288" operator="equal">
      <formula>"Extremo"</formula>
    </cfRule>
  </conditionalFormatting>
  <conditionalFormatting sqref="Q20">
    <cfRule type="cellIs" dxfId="151" priority="433" operator="equal">
      <formula>"Bajo"</formula>
    </cfRule>
    <cfRule type="cellIs" dxfId="150" priority="431" operator="equal">
      <formula>"Alto"</formula>
    </cfRule>
    <cfRule type="cellIs" dxfId="149" priority="430" operator="equal">
      <formula>"Extremo"</formula>
    </cfRule>
    <cfRule type="cellIs" dxfId="148" priority="432" operator="equal">
      <formula>"Moderado"</formula>
    </cfRule>
  </conditionalFormatting>
  <conditionalFormatting sqref="Q23">
    <cfRule type="cellIs" dxfId="147" priority="2276" operator="equal">
      <formula>"Bajo"</formula>
    </cfRule>
    <cfRule type="cellIs" dxfId="146" priority="2273" operator="equal">
      <formula>"Extremo"</formula>
    </cfRule>
    <cfRule type="cellIs" dxfId="145" priority="2274" operator="equal">
      <formula>"Alto"</formula>
    </cfRule>
    <cfRule type="cellIs" dxfId="144" priority="2275" operator="equal">
      <formula>"Moderado"</formula>
    </cfRule>
  </conditionalFormatting>
  <conditionalFormatting sqref="Q26">
    <cfRule type="cellIs" dxfId="143" priority="2261" operator="equal">
      <formula>"Bajo"</formula>
    </cfRule>
    <cfRule type="cellIs" dxfId="142" priority="2258" operator="equal">
      <formula>"Extremo"</formula>
    </cfRule>
    <cfRule type="cellIs" dxfId="141" priority="2259" operator="equal">
      <formula>"Alto"</formula>
    </cfRule>
    <cfRule type="cellIs" dxfId="140" priority="2260" operator="equal">
      <formula>"Moderado"</formula>
    </cfRule>
  </conditionalFormatting>
  <conditionalFormatting sqref="Q29">
    <cfRule type="cellIs" dxfId="139" priority="2246" operator="equal">
      <formula>"Bajo"</formula>
    </cfRule>
    <cfRule type="cellIs" dxfId="138" priority="2244" operator="equal">
      <formula>"Alto"</formula>
    </cfRule>
    <cfRule type="cellIs" dxfId="137" priority="2243" operator="equal">
      <formula>"Extremo"</formula>
    </cfRule>
    <cfRule type="cellIs" dxfId="136" priority="2245" operator="equal">
      <formula>"Moderado"</formula>
    </cfRule>
  </conditionalFormatting>
  <conditionalFormatting sqref="Q32">
    <cfRule type="cellIs" dxfId="135" priority="381" operator="equal">
      <formula>"Bajo"</formula>
    </cfRule>
    <cfRule type="cellIs" dxfId="134" priority="378" operator="equal">
      <formula>"Extremo"</formula>
    </cfRule>
    <cfRule type="cellIs" dxfId="133" priority="379" operator="equal">
      <formula>"Alto"</formula>
    </cfRule>
    <cfRule type="cellIs" dxfId="132" priority="380" operator="equal">
      <formula>"Moderado"</formula>
    </cfRule>
  </conditionalFormatting>
  <conditionalFormatting sqref="Q35">
    <cfRule type="cellIs" dxfId="131" priority="2216" operator="equal">
      <formula>"Bajo"</formula>
    </cfRule>
    <cfRule type="cellIs" dxfId="130" priority="2215" operator="equal">
      <formula>"Moderado"</formula>
    </cfRule>
    <cfRule type="cellIs" dxfId="129" priority="2214" operator="equal">
      <formula>"Alto"</formula>
    </cfRule>
    <cfRule type="cellIs" dxfId="128" priority="2213" operator="equal">
      <formula>"Extremo"</formula>
    </cfRule>
  </conditionalFormatting>
  <conditionalFormatting sqref="Q39">
    <cfRule type="cellIs" dxfId="127" priority="2199" operator="equal">
      <formula>"Alto"</formula>
    </cfRule>
    <cfRule type="cellIs" dxfId="126" priority="2200" operator="equal">
      <formula>"Moderado"</formula>
    </cfRule>
    <cfRule type="cellIs" dxfId="125" priority="2201" operator="equal">
      <formula>"Bajo"</formula>
    </cfRule>
    <cfRule type="cellIs" dxfId="124" priority="2198" operator="equal">
      <formula>"Extremo"</formula>
    </cfRule>
  </conditionalFormatting>
  <conditionalFormatting sqref="Q42">
    <cfRule type="cellIs" dxfId="123" priority="304" operator="equal">
      <formula>"Bajo"</formula>
    </cfRule>
    <cfRule type="cellIs" dxfId="122" priority="303" operator="equal">
      <formula>"Moderado"</formula>
    </cfRule>
    <cfRule type="cellIs" dxfId="121" priority="302" operator="equal">
      <formula>"Alto"</formula>
    </cfRule>
    <cfRule type="cellIs" dxfId="120" priority="301" operator="equal">
      <formula>"Extremo"</formula>
    </cfRule>
  </conditionalFormatting>
  <conditionalFormatting sqref="Q47">
    <cfRule type="cellIs" dxfId="119" priority="2171" operator="equal">
      <formula>"Bajo"</formula>
    </cfRule>
    <cfRule type="cellIs" dxfId="118" priority="2170" operator="equal">
      <formula>"Moderado"</formula>
    </cfRule>
    <cfRule type="cellIs" dxfId="117" priority="2169" operator="equal">
      <formula>"Alto"</formula>
    </cfRule>
    <cfRule type="cellIs" dxfId="116" priority="2168" operator="equal">
      <formula>"Extremo"</formula>
    </cfRule>
  </conditionalFormatting>
  <conditionalFormatting sqref="Q50">
    <cfRule type="cellIs" dxfId="115" priority="2156" operator="equal">
      <formula>"Bajo"</formula>
    </cfRule>
    <cfRule type="cellIs" dxfId="114" priority="2153" operator="equal">
      <formula>"Extremo"</formula>
    </cfRule>
    <cfRule type="cellIs" dxfId="113" priority="2155" operator="equal">
      <formula>"Moderado"</formula>
    </cfRule>
    <cfRule type="cellIs" dxfId="112" priority="2154" operator="equal">
      <formula>"Alto"</formula>
    </cfRule>
  </conditionalFormatting>
  <conditionalFormatting sqref="Q53">
    <cfRule type="cellIs" dxfId="111" priority="2138" operator="equal">
      <formula>"Extremo"</formula>
    </cfRule>
    <cfRule type="cellIs" dxfId="110" priority="2139" operator="equal">
      <formula>"Alto"</formula>
    </cfRule>
    <cfRule type="cellIs" dxfId="109" priority="2140" operator="equal">
      <formula>"Moderado"</formula>
    </cfRule>
    <cfRule type="cellIs" dxfId="108" priority="2141" operator="equal">
      <formula>"Bajo"</formula>
    </cfRule>
  </conditionalFormatting>
  <conditionalFormatting sqref="Q56">
    <cfRule type="cellIs" dxfId="107" priority="2126" operator="equal">
      <formula>"Bajo"</formula>
    </cfRule>
    <cfRule type="cellIs" dxfId="106" priority="2124" operator="equal">
      <formula>"Alto"</formula>
    </cfRule>
    <cfRule type="cellIs" dxfId="105" priority="2125" operator="equal">
      <formula>"Moderado"</formula>
    </cfRule>
    <cfRule type="cellIs" dxfId="104" priority="2123" operator="equal">
      <formula>"Extremo"</formula>
    </cfRule>
  </conditionalFormatting>
  <conditionalFormatting sqref="Q59">
    <cfRule type="cellIs" dxfId="103" priority="2111" operator="equal">
      <formula>"Bajo"</formula>
    </cfRule>
    <cfRule type="cellIs" dxfId="102" priority="2110" operator="equal">
      <formula>"Moderado"</formula>
    </cfRule>
    <cfRule type="cellIs" dxfId="101" priority="2109" operator="equal">
      <formula>"Alto"</formula>
    </cfRule>
    <cfRule type="cellIs" dxfId="100" priority="2108" operator="equal">
      <formula>"Extremo"</formula>
    </cfRule>
  </conditionalFormatting>
  <conditionalFormatting sqref="Q62">
    <cfRule type="cellIs" dxfId="99" priority="2094" operator="equal">
      <formula>"Alto"</formula>
    </cfRule>
    <cfRule type="cellIs" dxfId="98" priority="2093" operator="equal">
      <formula>"Extremo"</formula>
    </cfRule>
    <cfRule type="cellIs" dxfId="97" priority="2096" operator="equal">
      <formula>"Bajo"</formula>
    </cfRule>
    <cfRule type="cellIs" dxfId="96" priority="2095" operator="equal">
      <formula>"Moderado"</formula>
    </cfRule>
  </conditionalFormatting>
  <conditionalFormatting sqref="Q65">
    <cfRule type="cellIs" dxfId="95" priority="217" operator="equal">
      <formula>"Bajo"</formula>
    </cfRule>
    <cfRule type="cellIs" dxfId="94" priority="216" operator="equal">
      <formula>"Moderado"</formula>
    </cfRule>
    <cfRule type="cellIs" dxfId="93" priority="215" operator="equal">
      <formula>"Alto"</formula>
    </cfRule>
    <cfRule type="cellIs" dxfId="92" priority="214" operator="equal">
      <formula>"Extremo"</formula>
    </cfRule>
  </conditionalFormatting>
  <conditionalFormatting sqref="Q68">
    <cfRule type="cellIs" dxfId="91" priority="2066" operator="equal">
      <formula>"Bajo"</formula>
    </cfRule>
    <cfRule type="cellIs" dxfId="90" priority="2065" operator="equal">
      <formula>"Moderado"</formula>
    </cfRule>
    <cfRule type="cellIs" dxfId="89" priority="2064" operator="equal">
      <formula>"Alto"</formula>
    </cfRule>
    <cfRule type="cellIs" dxfId="88" priority="2063" operator="equal">
      <formula>"Extremo"</formula>
    </cfRule>
  </conditionalFormatting>
  <conditionalFormatting sqref="Q71">
    <cfRule type="cellIs" dxfId="87" priority="2051" operator="equal">
      <formula>"Bajo"</formula>
    </cfRule>
    <cfRule type="cellIs" dxfId="86" priority="2050" operator="equal">
      <formula>"Moderado"</formula>
    </cfRule>
    <cfRule type="cellIs" dxfId="85" priority="2049" operator="equal">
      <formula>"Alto"</formula>
    </cfRule>
    <cfRule type="cellIs" dxfId="84" priority="2048" operator="equal">
      <formula>"Extremo"</formula>
    </cfRule>
  </conditionalFormatting>
  <conditionalFormatting sqref="Q74">
    <cfRule type="cellIs" dxfId="83" priority="519" operator="equal">
      <formula>"Bajo"</formula>
    </cfRule>
    <cfRule type="cellIs" dxfId="82" priority="518" operator="equal">
      <formula>"Moderado"</formula>
    </cfRule>
    <cfRule type="cellIs" dxfId="81" priority="517" operator="equal">
      <formula>"Alto"</formula>
    </cfRule>
    <cfRule type="cellIs" dxfId="80" priority="516" operator="equal">
      <formula>"Extremo"</formula>
    </cfRule>
  </conditionalFormatting>
  <conditionalFormatting sqref="Q77">
    <cfRule type="cellIs" dxfId="79" priority="2034" operator="equal">
      <formula>"Alto"</formula>
    </cfRule>
    <cfRule type="cellIs" dxfId="78" priority="2035" operator="equal">
      <formula>"Moderado"</formula>
    </cfRule>
    <cfRule type="cellIs" dxfId="77" priority="2036" operator="equal">
      <formula>"Bajo"</formula>
    </cfRule>
    <cfRule type="cellIs" dxfId="76" priority="2033" operator="equal">
      <formula>"Extremo"</formula>
    </cfRule>
  </conditionalFormatting>
  <conditionalFormatting sqref="Q80">
    <cfRule type="cellIs" dxfId="75" priority="2021" operator="equal">
      <formula>"Bajo"</formula>
    </cfRule>
    <cfRule type="cellIs" dxfId="74" priority="2020" operator="equal">
      <formula>"Moderado"</formula>
    </cfRule>
    <cfRule type="cellIs" dxfId="73" priority="2019" operator="equal">
      <formula>"Alto"</formula>
    </cfRule>
    <cfRule type="cellIs" dxfId="72" priority="2018" operator="equal">
      <formula>"Extremo"</formula>
    </cfRule>
  </conditionalFormatting>
  <conditionalFormatting sqref="Q83">
    <cfRule type="cellIs" dxfId="71" priority="2006" operator="equal">
      <formula>"Bajo"</formula>
    </cfRule>
    <cfRule type="cellIs" dxfId="70" priority="2005" operator="equal">
      <formula>"Moderado"</formula>
    </cfRule>
    <cfRule type="cellIs" dxfId="69" priority="2004" operator="equal">
      <formula>"Alto"</formula>
    </cfRule>
    <cfRule type="cellIs" dxfId="68" priority="2003" operator="equal">
      <formula>"Extremo"</formula>
    </cfRule>
  </conditionalFormatting>
  <conditionalFormatting sqref="Q86">
    <cfRule type="cellIs" dxfId="67" priority="1989" operator="equal">
      <formula>"Alto"</formula>
    </cfRule>
    <cfRule type="cellIs" dxfId="66" priority="1990" operator="equal">
      <formula>"Moderado"</formula>
    </cfRule>
    <cfRule type="cellIs" dxfId="65" priority="1991" operator="equal">
      <formula>"Bajo"</formula>
    </cfRule>
    <cfRule type="cellIs" dxfId="64" priority="1988" operator="equal">
      <formula>"Extremo"</formula>
    </cfRule>
  </conditionalFormatting>
  <conditionalFormatting sqref="Q89">
    <cfRule type="cellIs" dxfId="63" priority="674" operator="equal">
      <formula>"Alto"</formula>
    </cfRule>
    <cfRule type="cellIs" dxfId="62" priority="675" operator="equal">
      <formula>"Moderado"</formula>
    </cfRule>
    <cfRule type="cellIs" dxfId="61" priority="676" operator="equal">
      <formula>"Bajo"</formula>
    </cfRule>
    <cfRule type="cellIs" dxfId="60" priority="673" operator="equal">
      <formula>"Extremo"</formula>
    </cfRule>
  </conditionalFormatting>
  <conditionalFormatting sqref="Q92">
    <cfRule type="cellIs" dxfId="59" priority="1975" operator="equal">
      <formula>"Moderado"</formula>
    </cfRule>
    <cfRule type="cellIs" dxfId="58" priority="1974" operator="equal">
      <formula>"Alto"</formula>
    </cfRule>
    <cfRule type="cellIs" dxfId="57" priority="1973" operator="equal">
      <formula>"Extremo"</formula>
    </cfRule>
    <cfRule type="cellIs" dxfId="56" priority="1976" operator="equal">
      <formula>"Bajo"</formula>
    </cfRule>
  </conditionalFormatting>
  <conditionalFormatting sqref="Q95">
    <cfRule type="cellIs" dxfId="55" priority="1961" operator="equal">
      <formula>"Bajo"</formula>
    </cfRule>
    <cfRule type="cellIs" dxfId="54" priority="1959" operator="equal">
      <formula>"Alto"</formula>
    </cfRule>
    <cfRule type="cellIs" dxfId="53" priority="1958" operator="equal">
      <formula>"Extremo"</formula>
    </cfRule>
    <cfRule type="cellIs" dxfId="52" priority="1960" operator="equal">
      <formula>"Moderado"</formula>
    </cfRule>
  </conditionalFormatting>
  <conditionalFormatting sqref="Q98">
    <cfRule type="cellIs" dxfId="51" priority="1943" operator="equal">
      <formula>"Extremo"</formula>
    </cfRule>
    <cfRule type="cellIs" dxfId="50" priority="1946" operator="equal">
      <formula>"Bajo"</formula>
    </cfRule>
    <cfRule type="cellIs" dxfId="49" priority="1945" operator="equal">
      <formula>"Moderado"</formula>
    </cfRule>
    <cfRule type="cellIs" dxfId="48" priority="1944" operator="equal">
      <formula>"Alto"</formula>
    </cfRule>
  </conditionalFormatting>
  <conditionalFormatting sqref="Q101">
    <cfRule type="cellIs" dxfId="47" priority="117" operator="equal">
      <formula>"Moderado"</formula>
    </cfRule>
    <cfRule type="cellIs" dxfId="46" priority="116" operator="equal">
      <formula>"Alto"</formula>
    </cfRule>
    <cfRule type="cellIs" dxfId="45" priority="115" operator="equal">
      <formula>"Extremo"</formula>
    </cfRule>
    <cfRule type="cellIs" dxfId="44" priority="118" operator="equal">
      <formula>"Bajo"</formula>
    </cfRule>
  </conditionalFormatting>
  <conditionalFormatting sqref="Q104">
    <cfRule type="cellIs" dxfId="43" priority="1901" operator="equal">
      <formula>"Bajo"</formula>
    </cfRule>
    <cfRule type="cellIs" dxfId="42" priority="1900" operator="equal">
      <formula>"Moderado"</formula>
    </cfRule>
    <cfRule type="cellIs" dxfId="41" priority="1899" operator="equal">
      <formula>"Alto"</formula>
    </cfRule>
    <cfRule type="cellIs" dxfId="40" priority="1898" operator="equal">
      <formula>"Extremo"</formula>
    </cfRule>
  </conditionalFormatting>
  <conditionalFormatting sqref="Q107">
    <cfRule type="cellIs" dxfId="39" priority="1886" operator="equal">
      <formula>"Bajo"</formula>
    </cfRule>
    <cfRule type="cellIs" dxfId="38" priority="1884" operator="equal">
      <formula>"Alto"</formula>
    </cfRule>
    <cfRule type="cellIs" dxfId="37" priority="1885" operator="equal">
      <formula>"Moderado"</formula>
    </cfRule>
    <cfRule type="cellIs" dxfId="36" priority="1883" operator="equal">
      <formula>"Extremo"</formula>
    </cfRule>
  </conditionalFormatting>
  <conditionalFormatting sqref="Q110">
    <cfRule type="cellIs" dxfId="35" priority="1813" operator="equal">
      <formula>"Moderado"</formula>
    </cfRule>
    <cfRule type="cellIs" dxfId="34" priority="1812" operator="equal">
      <formula>"Alto"</formula>
    </cfRule>
    <cfRule type="cellIs" dxfId="33" priority="1811" operator="equal">
      <formula>"Extremo"</formula>
    </cfRule>
    <cfRule type="cellIs" dxfId="32" priority="1814" operator="equal">
      <formula>"Bajo"</formula>
    </cfRule>
  </conditionalFormatting>
  <conditionalFormatting sqref="Q113:Q114">
    <cfRule type="cellIs" dxfId="31" priority="1928" operator="equal">
      <formula>"Extremo"</formula>
    </cfRule>
    <cfRule type="cellIs" dxfId="30" priority="1929" operator="equal">
      <formula>"Alto"</formula>
    </cfRule>
    <cfRule type="cellIs" dxfId="29" priority="1930" operator="equal">
      <formula>"Moderado"</formula>
    </cfRule>
    <cfRule type="cellIs" dxfId="28" priority="1931" operator="equal">
      <formula>"Bajo"</formula>
    </cfRule>
  </conditionalFormatting>
  <conditionalFormatting sqref="Q116">
    <cfRule type="cellIs" dxfId="27" priority="1757" operator="equal">
      <formula>"Bajo"</formula>
    </cfRule>
    <cfRule type="cellIs" dxfId="26" priority="1756" operator="equal">
      <formula>"Moderado"</formula>
    </cfRule>
    <cfRule type="cellIs" dxfId="25" priority="1755" operator="equal">
      <formula>"Alto"</formula>
    </cfRule>
    <cfRule type="cellIs" dxfId="24" priority="1754" operator="equal">
      <formula>"Extremo"</formula>
    </cfRule>
  </conditionalFormatting>
  <conditionalFormatting sqref="Q119">
    <cfRule type="cellIs" dxfId="23" priority="1699" operator="equal">
      <formula>"Moderado"</formula>
    </cfRule>
    <cfRule type="cellIs" dxfId="22" priority="1700" operator="equal">
      <formula>"Bajo"</formula>
    </cfRule>
    <cfRule type="cellIs" dxfId="21" priority="1697" operator="equal">
      <formula>"Extremo"</formula>
    </cfRule>
    <cfRule type="cellIs" dxfId="20" priority="1698" operator="equal">
      <formula>"Alto"</formula>
    </cfRule>
  </conditionalFormatting>
  <conditionalFormatting sqref="Q122">
    <cfRule type="cellIs" dxfId="19" priority="1643" operator="equal">
      <formula>"Bajo"</formula>
    </cfRule>
    <cfRule type="cellIs" dxfId="18" priority="1642" operator="equal">
      <formula>"Moderado"</formula>
    </cfRule>
    <cfRule type="cellIs" dxfId="17" priority="1641" operator="equal">
      <formula>"Alto"</formula>
    </cfRule>
    <cfRule type="cellIs" dxfId="16" priority="1640" operator="equal">
      <formula>"Extremo"</formula>
    </cfRule>
  </conditionalFormatting>
  <conditionalFormatting sqref="Q125">
    <cfRule type="cellIs" dxfId="15" priority="5" operator="equal">
      <formula>"Bajo"</formula>
    </cfRule>
    <cfRule type="cellIs" dxfId="14" priority="4" operator="equal">
      <formula>"Moderado"</formula>
    </cfRule>
    <cfRule type="cellIs" dxfId="13" priority="3" operator="equal">
      <formula>"Alto"</formula>
    </cfRule>
    <cfRule type="cellIs" dxfId="12" priority="2" operator="equal">
      <formula>"Extremo"</formula>
    </cfRule>
  </conditionalFormatting>
  <conditionalFormatting sqref="Q128">
    <cfRule type="cellIs" dxfId="11" priority="1166" operator="equal">
      <formula>"Extremo"</formula>
    </cfRule>
    <cfRule type="cellIs" dxfId="10" priority="1167" operator="equal">
      <formula>"Alto"</formula>
    </cfRule>
    <cfRule type="cellIs" dxfId="9" priority="1168" operator="equal">
      <formula>"Moderado"</formula>
    </cfRule>
    <cfRule type="cellIs" dxfId="8" priority="1169" operator="equal">
      <formula>"Bajo"</formula>
    </cfRule>
  </conditionalFormatting>
  <conditionalFormatting sqref="Q131">
    <cfRule type="cellIs" dxfId="7" priority="1096" operator="equal">
      <formula>"Moderado"</formula>
    </cfRule>
    <cfRule type="cellIs" dxfId="6" priority="1095" operator="equal">
      <formula>"Alto"</formula>
    </cfRule>
    <cfRule type="cellIs" dxfId="5" priority="1094" operator="equal">
      <formula>"Extremo"</formula>
    </cfRule>
    <cfRule type="cellIs" dxfId="4" priority="1097" operator="equal">
      <formula>"Bajo"</formula>
    </cfRule>
  </conditionalFormatting>
  <conditionalFormatting sqref="Q134">
    <cfRule type="cellIs" dxfId="3" priority="881" operator="equal">
      <formula>"Bajo"</formula>
    </cfRule>
    <cfRule type="cellIs" dxfId="2" priority="880" operator="equal">
      <formula>"Moderado"</formula>
    </cfRule>
    <cfRule type="cellIs" dxfId="1" priority="879" operator="equal">
      <formula>"Alto"</formula>
    </cfRule>
    <cfRule type="cellIs" dxfId="0" priority="878" operator="equal">
      <formula>"Extremo"</formula>
    </cfRule>
  </conditionalFormatting>
  <dataValidations count="1">
    <dataValidation type="list" allowBlank="1" showInputMessage="1" showErrorMessage="1" sqref="U42:V46 Y42:Y46 X101:Z103 U101:V103 AG101:AG103" xr:uid="{00000000-0002-0000-0200-000000000000}">
      <formula1>#REF!</formula1>
    </dataValidation>
  </dataValidations>
  <pageMargins left="0.7" right="0.7" top="0.75" bottom="0.75" header="0.3" footer="0.3"/>
  <pageSetup orientation="portrait" r:id="rId1"/>
  <ignoredErrors>
    <ignoredError sqref="AA65" formula="1"/>
  </ignoredErrors>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200-000002000000}">
          <x14:formula1>
            <xm:f>'Opciones Tratamiento'!$B$9:$B$10</xm:f>
          </x14:formula1>
          <xm:sqref>AM7:AM10 AM14:AM136</xm:sqref>
        </x14:dataValidation>
        <x14:dataValidation type="list" allowBlank="1" showInputMessage="1" showErrorMessage="1" xr:uid="{00000000-0002-0000-0200-000003000000}">
          <x14:formula1>
            <xm:f>'Opciones Tratamiento'!$B$13:$B$19</xm:f>
          </x14:formula1>
          <xm:sqref>I7 I10:I11 I104 I14 I17 I23 I26 I29 I35 I39 I47 I50 I53 I56 I59 I107 I62 I42 I65 I71 I77 I80 I83 I86 I92 I95 I98 I113:I114 I128 I110 I116 I119 I122 I131 I134 I89 I68 I20 I32 I74 I101 I125</xm:sqref>
        </x14:dataValidation>
        <x14:dataValidation type="list" allowBlank="1" showInputMessage="1" showErrorMessage="1" xr:uid="{00000000-0002-0000-0200-000004000000}">
          <x14:formula1>
            <xm:f>'Opciones Tratamiento'!$E$2:$E$4</xm:f>
          </x14:formula1>
          <xm:sqref>E7 E10:E11 E104 E14 E17 E23 E26 E29 E35 E39 E47 E50 E53 E56 E59 E107 E62 E42 E68 E32 E77 E80 E83 E86 E92 E95 E98 E113:E114 E128 E110 E116 E119 E122 E131 E134 E89 E65 E20 E71 E74 E101 E125</xm:sqref>
        </x14:dataValidation>
        <x14:dataValidation type="list" allowBlank="1" showInputMessage="1" showErrorMessage="1" xr:uid="{00000000-0002-0000-0200-000005000000}">
          <x14:formula1>
            <xm:f>'Tabla Impacto'!$F$210:$F$221</xm:f>
          </x14:formula1>
          <xm:sqref>M7 M10:M11 M14 M17 M23 M26 M29 M35 M39 M47 M50 M53 M56 M59 M134 M62 M42 M68 M71 M77 M131 M80 M83 M86 M89 M92 M95 M98 M113:M114 M128 M104 M107 M110 M116 M119 M122 M65 M20 M32 M74 M101 M125</xm:sqref>
        </x14:dataValidation>
        <x14:dataValidation type="list" allowBlank="1" showInputMessage="1" showErrorMessage="1" xr:uid="{00000000-0002-0000-0200-000006000000}">
          <x14:formula1>
            <xm:f>'Tabla Valoración controles'!$D$4:$D$6</xm:f>
          </x14:formula1>
          <xm:sqref>U39:U41 U89:U100 U104:U114 U47:U86 U116:U136 U7:U34</xm:sqref>
        </x14:dataValidation>
        <x14:dataValidation type="list" allowBlank="1" showInputMessage="1" showErrorMessage="1" xr:uid="{00000000-0002-0000-0200-000007000000}">
          <x14:formula1>
            <xm:f>'Tabla Valoración controles'!$D$7:$D$8</xm:f>
          </x14:formula1>
          <xm:sqref>V89:V100 V104:V114 V47:V86 V116:V136 V7:V41</xm:sqref>
        </x14:dataValidation>
        <x14:dataValidation type="list" allowBlank="1" showInputMessage="1" showErrorMessage="1" xr:uid="{00000000-0002-0000-0200-000008000000}">
          <x14:formula1>
            <xm:f>'Tabla Valoración controles'!$D$9:$D$10</xm:f>
          </x14:formula1>
          <xm:sqref>X89:X100 X104:X114 X116:X136 X7:X86</xm:sqref>
        </x14:dataValidation>
        <x14:dataValidation type="list" allowBlank="1" showInputMessage="1" showErrorMessage="1" xr:uid="{00000000-0002-0000-0200-000009000000}">
          <x14:formula1>
            <xm:f>'Tabla Valoración controles'!$D$11:$D$12</xm:f>
          </x14:formula1>
          <xm:sqref>Y89:Y100 Y104:Y114 Y47:Y86 Y116:Y136 Y7:Y41</xm:sqref>
        </x14:dataValidation>
        <x14:dataValidation type="list" allowBlank="1" showInputMessage="1" showErrorMessage="1" xr:uid="{00000000-0002-0000-0200-00000A000000}">
          <x14:formula1>
            <xm:f>'Tabla Valoración controles'!$D$13:$D$14</xm:f>
          </x14:formula1>
          <xm:sqref>Z89:Z100 Z104:Z114 Z116:Z136 Z7:Z86</xm:sqref>
        </x14:dataValidation>
        <x14:dataValidation type="list" allowBlank="1" showInputMessage="1" showErrorMessage="1" xr:uid="{00000000-0002-0000-0200-00000B000000}">
          <x14:formula1>
            <xm:f>'Opciones Tratamiento'!$B$2:$B$5</xm:f>
          </x14:formula1>
          <xm:sqref>AG104:AG114 AG116:AG136 AG7:AG100</xm:sqref>
        </x14:dataValidation>
        <x14:dataValidation type="list" allowBlank="1" showInputMessage="1" showErrorMessage="1" xr:uid="{00000000-0002-0000-0200-00000C000000}">
          <x14:formula1>
            <xm:f>'D:\Users\lujo6\Downloads\[Mapa_riesgos_Ejec_Proy_2024_Propuesta_SGEP.xlsx]Tabla Valoración controles'!#REF!</xm:f>
          </x14:formula1>
          <xm:sqref>U35:U38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O194"/>
  <sheetViews>
    <sheetView topLeftCell="B49" zoomScale="40" zoomScaleNormal="40" workbookViewId="0">
      <selection activeCell="AW110" sqref="AW110"/>
    </sheetView>
  </sheetViews>
  <sheetFormatPr baseColWidth="10" defaultRowHeight="15" x14ac:dyDescent="0.25"/>
  <cols>
    <col min="2" max="9" width="5.5703125" customWidth="1"/>
    <col min="10" max="59" width="8.5703125" customWidth="1"/>
    <col min="61" max="65" width="5.5703125" customWidth="1"/>
    <col min="66" max="66" width="20.5703125" customWidth="1"/>
  </cols>
  <sheetData>
    <row r="1" spans="1:119" x14ac:dyDescent="0.25">
      <c r="A1" s="38"/>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row>
    <row r="2" spans="1:119" ht="18" customHeight="1" x14ac:dyDescent="0.25">
      <c r="A2" s="38"/>
      <c r="B2" s="565" t="s">
        <v>135</v>
      </c>
      <c r="C2" s="565"/>
      <c r="D2" s="565"/>
      <c r="E2" s="565"/>
      <c r="F2" s="565"/>
      <c r="G2" s="565"/>
      <c r="H2" s="565"/>
      <c r="I2" s="565"/>
      <c r="J2" s="322" t="s">
        <v>2</v>
      </c>
      <c r="K2" s="322"/>
      <c r="L2" s="322"/>
      <c r="M2" s="322"/>
      <c r="N2" s="322"/>
      <c r="O2" s="322"/>
      <c r="P2" s="322"/>
      <c r="Q2" s="322"/>
      <c r="R2" s="322"/>
      <c r="S2" s="322"/>
      <c r="T2" s="322"/>
      <c r="U2" s="322"/>
      <c r="V2" s="322"/>
      <c r="W2" s="322"/>
      <c r="X2" s="322"/>
      <c r="Y2" s="322"/>
      <c r="Z2" s="322"/>
      <c r="AA2" s="322"/>
      <c r="AB2" s="322"/>
      <c r="AC2" s="322"/>
      <c r="AD2" s="322"/>
      <c r="AE2" s="322"/>
      <c r="AF2" s="322"/>
      <c r="AG2" s="322"/>
      <c r="AH2" s="322"/>
      <c r="AI2" s="322"/>
      <c r="AJ2" s="322"/>
      <c r="AK2" s="322"/>
      <c r="AL2" s="322"/>
      <c r="AM2" s="322"/>
      <c r="AN2" s="322"/>
      <c r="AO2" s="322"/>
      <c r="AP2" s="322"/>
      <c r="AQ2" s="322"/>
      <c r="AR2" s="322"/>
      <c r="AS2" s="322"/>
      <c r="AT2" s="322"/>
      <c r="AU2" s="322"/>
      <c r="AV2" s="322"/>
      <c r="AW2" s="322"/>
      <c r="AX2" s="322"/>
      <c r="AY2" s="322"/>
      <c r="AZ2" s="322"/>
      <c r="BA2" s="322"/>
      <c r="BB2" s="322"/>
      <c r="BC2" s="322"/>
      <c r="BD2" s="322"/>
      <c r="BE2" s="322"/>
      <c r="BF2" s="322"/>
      <c r="BG2" s="322"/>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c r="DF2" s="38"/>
      <c r="DG2" s="38"/>
      <c r="DH2" s="38"/>
      <c r="DI2" s="38"/>
      <c r="DJ2" s="38"/>
      <c r="DK2" s="38"/>
      <c r="DL2" s="38"/>
      <c r="DM2" s="38"/>
      <c r="DN2" s="38"/>
      <c r="DO2" s="38"/>
    </row>
    <row r="3" spans="1:119" ht="18.75" customHeight="1" x14ac:dyDescent="0.25">
      <c r="A3" s="38"/>
      <c r="B3" s="565"/>
      <c r="C3" s="565"/>
      <c r="D3" s="565"/>
      <c r="E3" s="565"/>
      <c r="F3" s="565"/>
      <c r="G3" s="565"/>
      <c r="H3" s="565"/>
      <c r="I3" s="565"/>
      <c r="J3" s="322"/>
      <c r="K3" s="322"/>
      <c r="L3" s="322"/>
      <c r="M3" s="322"/>
      <c r="N3" s="322"/>
      <c r="O3" s="322"/>
      <c r="P3" s="322"/>
      <c r="Q3" s="322"/>
      <c r="R3" s="322"/>
      <c r="S3" s="322"/>
      <c r="T3" s="322"/>
      <c r="U3" s="322"/>
      <c r="V3" s="322"/>
      <c r="W3" s="322"/>
      <c r="X3" s="322"/>
      <c r="Y3" s="322"/>
      <c r="Z3" s="322"/>
      <c r="AA3" s="322"/>
      <c r="AB3" s="322"/>
      <c r="AC3" s="322"/>
      <c r="AD3" s="322"/>
      <c r="AE3" s="322"/>
      <c r="AF3" s="322"/>
      <c r="AG3" s="322"/>
      <c r="AH3" s="322"/>
      <c r="AI3" s="322"/>
      <c r="AJ3" s="322"/>
      <c r="AK3" s="322"/>
      <c r="AL3" s="322"/>
      <c r="AM3" s="322"/>
      <c r="AN3" s="322"/>
      <c r="AO3" s="322"/>
      <c r="AP3" s="322"/>
      <c r="AQ3" s="322"/>
      <c r="AR3" s="322"/>
      <c r="AS3" s="322"/>
      <c r="AT3" s="322"/>
      <c r="AU3" s="322"/>
      <c r="AV3" s="322"/>
      <c r="AW3" s="322"/>
      <c r="AX3" s="322"/>
      <c r="AY3" s="322"/>
      <c r="AZ3" s="322"/>
      <c r="BA3" s="322"/>
      <c r="BB3" s="322"/>
      <c r="BC3" s="322"/>
      <c r="BD3" s="322"/>
      <c r="BE3" s="322"/>
      <c r="BF3" s="322"/>
      <c r="BG3" s="322"/>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row>
    <row r="4" spans="1:119" ht="15" customHeight="1" x14ac:dyDescent="0.25">
      <c r="A4" s="38"/>
      <c r="B4" s="565"/>
      <c r="C4" s="565"/>
      <c r="D4" s="565"/>
      <c r="E4" s="565"/>
      <c r="F4" s="565"/>
      <c r="G4" s="565"/>
      <c r="H4" s="565"/>
      <c r="I4" s="565"/>
      <c r="J4" s="322"/>
      <c r="K4" s="322"/>
      <c r="L4" s="322"/>
      <c r="M4" s="322"/>
      <c r="N4" s="322"/>
      <c r="O4" s="322"/>
      <c r="P4" s="322"/>
      <c r="Q4" s="322"/>
      <c r="R4" s="322"/>
      <c r="S4" s="322"/>
      <c r="T4" s="322"/>
      <c r="U4" s="322"/>
      <c r="V4" s="322"/>
      <c r="W4" s="322"/>
      <c r="X4" s="322"/>
      <c r="Y4" s="322"/>
      <c r="Z4" s="322"/>
      <c r="AA4" s="322"/>
      <c r="AB4" s="322"/>
      <c r="AC4" s="322"/>
      <c r="AD4" s="322"/>
      <c r="AE4" s="322"/>
      <c r="AF4" s="322"/>
      <c r="AG4" s="322"/>
      <c r="AH4" s="322"/>
      <c r="AI4" s="322"/>
      <c r="AJ4" s="322"/>
      <c r="AK4" s="322"/>
      <c r="AL4" s="322"/>
      <c r="AM4" s="322"/>
      <c r="AN4" s="322"/>
      <c r="AO4" s="322"/>
      <c r="AP4" s="322"/>
      <c r="AQ4" s="322"/>
      <c r="AR4" s="322"/>
      <c r="AS4" s="322"/>
      <c r="AT4" s="322"/>
      <c r="AU4" s="322"/>
      <c r="AV4" s="322"/>
      <c r="AW4" s="322"/>
      <c r="AX4" s="322"/>
      <c r="AY4" s="322"/>
      <c r="AZ4" s="322"/>
      <c r="BA4" s="322"/>
      <c r="BB4" s="322"/>
      <c r="BC4" s="322"/>
      <c r="BD4" s="322"/>
      <c r="BE4" s="322"/>
      <c r="BF4" s="322"/>
      <c r="BG4" s="322"/>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c r="CM4" s="38"/>
      <c r="CN4" s="38"/>
      <c r="CO4" s="38"/>
      <c r="CP4" s="38"/>
      <c r="CQ4" s="38"/>
      <c r="CR4" s="38"/>
      <c r="CS4" s="38"/>
      <c r="CT4" s="38"/>
      <c r="CU4" s="38"/>
      <c r="CV4" s="38"/>
      <c r="CW4" s="38"/>
      <c r="CX4" s="38"/>
      <c r="CY4" s="38"/>
      <c r="CZ4" s="38"/>
      <c r="DA4" s="38"/>
      <c r="DB4" s="38"/>
      <c r="DC4" s="38"/>
      <c r="DD4" s="38"/>
      <c r="DE4" s="38"/>
      <c r="DF4" s="38"/>
      <c r="DG4" s="38"/>
      <c r="DH4" s="38"/>
      <c r="DI4" s="38"/>
      <c r="DJ4" s="38"/>
      <c r="DK4" s="38"/>
      <c r="DL4" s="38"/>
      <c r="DM4" s="38"/>
      <c r="DN4" s="38"/>
      <c r="DO4" s="38"/>
    </row>
    <row r="5" spans="1:119" ht="15.75" thickBot="1" x14ac:dyDescent="0.3">
      <c r="A5" s="38"/>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c r="CV5" s="38"/>
      <c r="CW5" s="38"/>
      <c r="CX5" s="38"/>
      <c r="CY5" s="38"/>
      <c r="CZ5" s="38"/>
      <c r="DA5" s="38"/>
      <c r="DB5" s="38"/>
      <c r="DC5" s="38"/>
      <c r="DD5" s="38"/>
      <c r="DE5" s="38"/>
      <c r="DF5" s="38"/>
      <c r="DG5" s="38"/>
      <c r="DH5" s="38"/>
      <c r="DI5" s="38"/>
      <c r="DJ5" s="38"/>
      <c r="DK5" s="38"/>
      <c r="DL5" s="38"/>
      <c r="DM5" s="38"/>
      <c r="DN5" s="38"/>
      <c r="DO5" s="38"/>
    </row>
    <row r="6" spans="1:119" ht="15" customHeight="1" x14ac:dyDescent="0.25">
      <c r="A6" s="38"/>
      <c r="B6" s="323" t="s">
        <v>4</v>
      </c>
      <c r="C6" s="324"/>
      <c r="D6" s="325"/>
      <c r="E6" s="552" t="s">
        <v>107</v>
      </c>
      <c r="F6" s="553"/>
      <c r="G6" s="553"/>
      <c r="H6" s="553"/>
      <c r="I6" s="553"/>
      <c r="J6" s="562" t="str">
        <f>IF(AND('Mapa final'!$K$7="Muy Alta",'Mapa final'!$O$7="Leve"),CONCATENATE("R",'Mapa final'!$A$7),"")</f>
        <v/>
      </c>
      <c r="K6" s="510"/>
      <c r="L6" s="510" t="str">
        <f>IF(AND('Mapa final'!$K$10="Muy Alta",'Mapa final'!$O$10="Leve"),CONCATENATE("R",'Mapa final'!$A$10),"")</f>
        <v/>
      </c>
      <c r="M6" s="510"/>
      <c r="N6" s="510" t="str">
        <f>IF(AND('Mapa final'!$K$11="Muy Alta",'Mapa final'!$O$11="Leve"),CONCATENATE("R",'Mapa final'!$A$11),"")</f>
        <v/>
      </c>
      <c r="O6" s="510"/>
      <c r="P6" s="510" t="str">
        <f>IF(AND('Mapa final'!$K$14="Muy Alta",'Mapa final'!$O$14="Leve"),CONCATENATE("R",'Mapa final'!$A$14),"")</f>
        <v/>
      </c>
      <c r="Q6" s="510"/>
      <c r="R6" s="510" t="str">
        <f>IF(AND('Mapa final'!$K$17="Muy Alta",'Mapa final'!$O$17="Leve"),CONCATENATE("R",'Mapa final'!$A$17),"")</f>
        <v/>
      </c>
      <c r="S6" s="563"/>
      <c r="T6" s="562" t="str">
        <f>IF(AND('Mapa final'!$K$7="Muy Alta",'Mapa final'!$O$7="Menor"),CONCATENATE("R",'Mapa final'!$A$7),"")</f>
        <v/>
      </c>
      <c r="U6" s="510"/>
      <c r="V6" s="510" t="str">
        <f>IF(AND('Mapa final'!$K$10="Muy Alta",'Mapa final'!$O$10="Menor"),CONCATENATE("R",'Mapa final'!$A$10),"")</f>
        <v/>
      </c>
      <c r="W6" s="510"/>
      <c r="X6" s="510" t="str">
        <f>IF(AND('Mapa final'!$K$11="Muy Alta",'Mapa final'!$O$11="Menor"),CONCATENATE("R",'Mapa final'!$A$11),"")</f>
        <v/>
      </c>
      <c r="Y6" s="510"/>
      <c r="Z6" s="510" t="str">
        <f>IF(AND('Mapa final'!$K$14="Muy Alta",'Mapa final'!$O$14="Menor"),CONCATENATE("R",'Mapa final'!$A$14),"")</f>
        <v/>
      </c>
      <c r="AA6" s="510"/>
      <c r="AB6" s="510" t="str">
        <f>IF(AND('Mapa final'!$K$17="Muy Alta",'Mapa final'!$O$17="Menor"),CONCATENATE("R",'Mapa final'!$A$17),"")</f>
        <v/>
      </c>
      <c r="AC6" s="563"/>
      <c r="AD6" s="562" t="str">
        <f>IF(AND('Mapa final'!$K$7="Muy Alta",'Mapa final'!$O$7="Moderado"),CONCATENATE("R",'Mapa final'!$A$7),"")</f>
        <v/>
      </c>
      <c r="AE6" s="510"/>
      <c r="AF6" s="510" t="str">
        <f>IF(AND('Mapa final'!$K$10="Muy Alta",'Mapa final'!$O$10="Moderado"),CONCATENATE("R",'Mapa final'!$A$10),"")</f>
        <v/>
      </c>
      <c r="AG6" s="510"/>
      <c r="AH6" s="510" t="str">
        <f>IF(AND('Mapa final'!$K$11="Muy Alta",'Mapa final'!$O$11="Moderado"),CONCATENATE("R",'Mapa final'!$A$11),"")</f>
        <v/>
      </c>
      <c r="AI6" s="510"/>
      <c r="AJ6" s="510" t="str">
        <f>IF(AND('Mapa final'!$K$14="Muy Alta",'Mapa final'!$O$14="Moderado"),CONCATENATE("R",'Mapa final'!$A$14),"")</f>
        <v/>
      </c>
      <c r="AK6" s="510"/>
      <c r="AL6" s="510" t="str">
        <f>IF(AND('Mapa final'!$K$17="Muy Alta",'Mapa final'!$O$17="Moderado"),CONCATENATE("R",'Mapa final'!$A$17),"")</f>
        <v/>
      </c>
      <c r="AM6" s="563"/>
      <c r="AN6" s="562" t="str">
        <f>IF(AND('Mapa final'!$K$7="Muy Alta",'Mapa final'!$O$7="Mayor"),CONCATENATE("R",'Mapa final'!$A$7),"")</f>
        <v/>
      </c>
      <c r="AO6" s="510"/>
      <c r="AP6" s="510" t="str">
        <f>IF(AND('Mapa final'!$K$10="Muy Alta",'Mapa final'!$O$10="Mayor"),CONCATENATE("R",'Mapa final'!$A$10),"")</f>
        <v/>
      </c>
      <c r="AQ6" s="510"/>
      <c r="AR6" s="510" t="str">
        <f>IF(AND('Mapa final'!$K$11="Muy Alta",'Mapa final'!$O$11="Mayor"),CONCATENATE("R",'Mapa final'!$A$11),"")</f>
        <v/>
      </c>
      <c r="AS6" s="510"/>
      <c r="AT6" s="510" t="str">
        <f>IF(AND('Mapa final'!$K$14="Muy Alta",'Mapa final'!$O$14="Mayor"),CONCATENATE("R",'Mapa final'!$A$14),"")</f>
        <v/>
      </c>
      <c r="AU6" s="510"/>
      <c r="AV6" s="510" t="str">
        <f>IF(AND('Mapa final'!$K$17="Muy Alta",'Mapa final'!$O$17="Mayor"),CONCATENATE("R",'Mapa final'!$A$17),"")</f>
        <v/>
      </c>
      <c r="AW6" s="510"/>
      <c r="AX6" s="507" t="str">
        <f>IF(AND('Mapa final'!$K$7="Muy Alta",'Mapa final'!$O$7="Catastrófico"),CONCATENATE("R",'Mapa final'!$A$7),"")</f>
        <v/>
      </c>
      <c r="AY6" s="508"/>
      <c r="AZ6" s="508" t="str">
        <f>IF(AND('Mapa final'!$K$10="Muy Alta",'Mapa final'!$O$10="Catastrófico"),CONCATENATE("R",'Mapa final'!$A$10),"")</f>
        <v/>
      </c>
      <c r="BA6" s="508"/>
      <c r="BB6" s="508" t="str">
        <f>IF(AND('Mapa final'!$K$11="Muy Alta",'Mapa final'!$O$11="Catastrófico"),CONCATENATE("R",'Mapa final'!$A$11),"")</f>
        <v/>
      </c>
      <c r="BC6" s="508"/>
      <c r="BD6" s="508" t="str">
        <f>IF(AND('Mapa final'!$K$14="Muy Alta",'Mapa final'!$O$14="Catastrófico"),CONCATENATE("R",'Mapa final'!$A$14),"")</f>
        <v/>
      </c>
      <c r="BE6" s="508"/>
      <c r="BF6" s="508" t="str">
        <f>IF(AND('Mapa final'!$K$17="Muy Alta",'Mapa final'!$O$17="Catastrófico"),CONCATENATE("R",'Mapa final'!$A$17),"")</f>
        <v/>
      </c>
      <c r="BG6" s="509"/>
      <c r="BI6" s="38"/>
      <c r="BJ6" s="38"/>
      <c r="BK6" s="38"/>
      <c r="BL6" s="38"/>
      <c r="BM6" s="38"/>
      <c r="BN6" s="38"/>
      <c r="BO6" s="38"/>
      <c r="BP6" s="38"/>
      <c r="BQ6" s="38"/>
      <c r="BR6" s="38"/>
      <c r="BS6" s="38"/>
      <c r="BT6" s="38"/>
      <c r="BU6" s="38"/>
      <c r="BV6" s="38"/>
      <c r="BW6" s="38"/>
      <c r="BX6" s="38"/>
      <c r="BY6" s="38"/>
      <c r="BZ6" s="38"/>
      <c r="CA6" s="38"/>
      <c r="CB6" s="38"/>
      <c r="CC6" s="38"/>
      <c r="CD6" s="38"/>
      <c r="CE6" s="38"/>
      <c r="CF6" s="38"/>
      <c r="CG6" s="38"/>
      <c r="CH6" s="38"/>
      <c r="CI6" s="38"/>
      <c r="CJ6" s="38"/>
      <c r="CK6" s="38"/>
      <c r="CL6" s="38"/>
      <c r="CM6" s="38"/>
      <c r="CN6" s="38"/>
      <c r="CO6" s="38"/>
      <c r="CP6" s="38"/>
      <c r="CQ6" s="38"/>
      <c r="CR6" s="38"/>
      <c r="CS6" s="38"/>
      <c r="CT6" s="38"/>
      <c r="CU6" s="38"/>
      <c r="CV6" s="38"/>
    </row>
    <row r="7" spans="1:119" ht="15" customHeight="1" x14ac:dyDescent="0.25">
      <c r="A7" s="38"/>
      <c r="B7" s="326"/>
      <c r="C7" s="327"/>
      <c r="D7" s="328"/>
      <c r="E7" s="554"/>
      <c r="F7" s="555"/>
      <c r="G7" s="555"/>
      <c r="H7" s="555"/>
      <c r="I7" s="555"/>
      <c r="J7" s="490"/>
      <c r="K7" s="491"/>
      <c r="L7" s="491"/>
      <c r="M7" s="491"/>
      <c r="N7" s="491"/>
      <c r="O7" s="491"/>
      <c r="P7" s="491"/>
      <c r="Q7" s="491"/>
      <c r="R7" s="491"/>
      <c r="S7" s="494"/>
      <c r="T7" s="490"/>
      <c r="U7" s="491"/>
      <c r="V7" s="491"/>
      <c r="W7" s="491"/>
      <c r="X7" s="491"/>
      <c r="Y7" s="491"/>
      <c r="Z7" s="491"/>
      <c r="AA7" s="491"/>
      <c r="AB7" s="491"/>
      <c r="AC7" s="494"/>
      <c r="AD7" s="490"/>
      <c r="AE7" s="491"/>
      <c r="AF7" s="491"/>
      <c r="AG7" s="491"/>
      <c r="AH7" s="491"/>
      <c r="AI7" s="491"/>
      <c r="AJ7" s="491"/>
      <c r="AK7" s="491"/>
      <c r="AL7" s="491"/>
      <c r="AM7" s="494"/>
      <c r="AN7" s="490"/>
      <c r="AO7" s="491"/>
      <c r="AP7" s="491"/>
      <c r="AQ7" s="491"/>
      <c r="AR7" s="491"/>
      <c r="AS7" s="491"/>
      <c r="AT7" s="491"/>
      <c r="AU7" s="491"/>
      <c r="AV7" s="491"/>
      <c r="AW7" s="491"/>
      <c r="AX7" s="478"/>
      <c r="AY7" s="476"/>
      <c r="AZ7" s="476"/>
      <c r="BA7" s="476"/>
      <c r="BB7" s="476"/>
      <c r="BC7" s="476"/>
      <c r="BD7" s="476"/>
      <c r="BE7" s="476"/>
      <c r="BF7" s="476"/>
      <c r="BG7" s="477"/>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8"/>
      <c r="CK7" s="38"/>
      <c r="CL7" s="38"/>
      <c r="CM7" s="38"/>
      <c r="CN7" s="38"/>
      <c r="CO7" s="38"/>
      <c r="CP7" s="38"/>
      <c r="CQ7" s="38"/>
      <c r="CR7" s="38"/>
      <c r="CS7" s="38"/>
      <c r="CT7" s="38"/>
      <c r="CU7" s="38"/>
      <c r="CV7" s="38"/>
    </row>
    <row r="8" spans="1:119" ht="15" customHeight="1" x14ac:dyDescent="0.25">
      <c r="A8" s="38"/>
      <c r="B8" s="326"/>
      <c r="C8" s="327"/>
      <c r="D8" s="328"/>
      <c r="E8" s="554"/>
      <c r="F8" s="555"/>
      <c r="G8" s="555"/>
      <c r="H8" s="555"/>
      <c r="I8" s="555"/>
      <c r="J8" s="490" t="str">
        <f>IF(AND('Mapa final'!$K$20="Muy Alta",'Mapa final'!$O$20="Leve"),CONCATENATE("R",'Mapa final'!$A$20),"")</f>
        <v/>
      </c>
      <c r="K8" s="491"/>
      <c r="L8" s="491" t="str">
        <f>IF(AND('Mapa final'!$K$23="Muy Alta",'Mapa final'!$O$23="Leve"),CONCATENATE("R",'Mapa final'!$A$23),"")</f>
        <v/>
      </c>
      <c r="M8" s="491"/>
      <c r="N8" s="491" t="str">
        <f>IF(AND('Mapa final'!$K$26="Muy Alta",'Mapa final'!$O$26="Leve"),CONCATENATE("R",'Mapa final'!$A$26),"")</f>
        <v/>
      </c>
      <c r="O8" s="491"/>
      <c r="P8" s="491" t="str">
        <f>IF(AND('Mapa final'!$K$29="Muy Alta",'Mapa final'!$O$29="Leve"),CONCATENATE("R",'Mapa final'!$A$29),"")</f>
        <v/>
      </c>
      <c r="Q8" s="491"/>
      <c r="R8" s="491" t="str">
        <f>IF(AND('Mapa final'!$K$32="Muy Alta",'Mapa final'!$O$32="Leve"),CONCATENATE("R",'Mapa final'!$A$32),"")</f>
        <v/>
      </c>
      <c r="S8" s="494"/>
      <c r="T8" s="490" t="str">
        <f>IF(AND('Mapa final'!$K$20="Muy Alta",'Mapa final'!$O$20="Menor"),CONCATENATE("R",'Mapa final'!$A$20),"")</f>
        <v/>
      </c>
      <c r="U8" s="491"/>
      <c r="V8" s="491" t="str">
        <f>IF(AND('Mapa final'!$K$23="Muy Alta",'Mapa final'!$O$23="Menor"),CONCATENATE("R",'Mapa final'!$A$23),"")</f>
        <v/>
      </c>
      <c r="W8" s="491"/>
      <c r="X8" s="491" t="str">
        <f>IF(AND('Mapa final'!$K$26="Muy Alta",'Mapa final'!$O$26="Menor"),CONCATENATE("R",'Mapa final'!$A$26),"")</f>
        <v/>
      </c>
      <c r="Y8" s="491"/>
      <c r="Z8" s="491" t="str">
        <f>IF(AND('Mapa final'!$K$29="Muy Alta",'Mapa final'!$O$29="Menor"),CONCATENATE("R",'Mapa final'!$A$29),"")</f>
        <v/>
      </c>
      <c r="AA8" s="491"/>
      <c r="AB8" s="491" t="str">
        <f>IF(AND('Mapa final'!$K$32="Muy Alta",'Mapa final'!$O$32="Menor"),CONCATENATE("R",'Mapa final'!$A$32),"")</f>
        <v/>
      </c>
      <c r="AC8" s="494"/>
      <c r="AD8" s="490" t="str">
        <f>IF(AND('Mapa final'!$K$20="Muy Alta",'Mapa final'!$O$20="Moderado"),CONCATENATE("R",'Mapa final'!$A$20),"")</f>
        <v/>
      </c>
      <c r="AE8" s="491"/>
      <c r="AF8" s="491" t="str">
        <f>IF(AND('Mapa final'!$K$23="Muy Alta",'Mapa final'!$O$23="Moderado"),CONCATENATE("R",'Mapa final'!$A$23),"")</f>
        <v/>
      </c>
      <c r="AG8" s="491"/>
      <c r="AH8" s="491" t="str">
        <f>IF(AND('Mapa final'!$K$26="Muy Alta",'Mapa final'!$O$26="Moderado"),CONCATENATE("R",'Mapa final'!$A$26),"")</f>
        <v/>
      </c>
      <c r="AI8" s="491"/>
      <c r="AJ8" s="491" t="str">
        <f>IF(AND('Mapa final'!$K$29="Muy Alta",'Mapa final'!$O$29="Moderado"),CONCATENATE("R",'Mapa final'!$A$29),"")</f>
        <v/>
      </c>
      <c r="AK8" s="491"/>
      <c r="AL8" s="491" t="str">
        <f>IF(AND('Mapa final'!$K$32="Muy Alta",'Mapa final'!$O$32="Moderado"),CONCATENATE("R",'Mapa final'!$A$32),"")</f>
        <v/>
      </c>
      <c r="AM8" s="494"/>
      <c r="AN8" s="490" t="str">
        <f>IF(AND('Mapa final'!$K$20="Muy Alta",'Mapa final'!$O$20="Mayor"),CONCATENATE("R",'Mapa final'!$A$20),"")</f>
        <v/>
      </c>
      <c r="AO8" s="491"/>
      <c r="AP8" s="491" t="str">
        <f>IF(AND('Mapa final'!$K$23="Muy Alta",'Mapa final'!$O$23="Mayor"),CONCATENATE("R",'Mapa final'!$A$23),"")</f>
        <v/>
      </c>
      <c r="AQ8" s="491"/>
      <c r="AR8" s="491" t="str">
        <f>IF(AND('Mapa final'!$K$26="Muy Alta",'Mapa final'!$O$26="Mayor"),CONCATENATE("R",'Mapa final'!$A$26),"")</f>
        <v/>
      </c>
      <c r="AS8" s="491"/>
      <c r="AT8" s="491" t="str">
        <f>IF(AND('Mapa final'!$K$29="Muy Alta",'Mapa final'!$O$29="Mayor"),CONCATENATE("R",'Mapa final'!$A$29),"")</f>
        <v/>
      </c>
      <c r="AU8" s="491"/>
      <c r="AV8" s="491" t="str">
        <f>IF(AND('Mapa final'!$K$32="Muy Alta",'Mapa final'!$O$32="Mayor"),CONCATENATE("R",'Mapa final'!$A$32),"")</f>
        <v/>
      </c>
      <c r="AW8" s="491"/>
      <c r="AX8" s="478" t="str">
        <f>IF(AND('Mapa final'!$K$20="Muy Alta",'Mapa final'!$O$20="Catastrófico"),CONCATENATE("R",'Mapa final'!$A$20),"")</f>
        <v/>
      </c>
      <c r="AY8" s="476"/>
      <c r="AZ8" s="476" t="str">
        <f>IF(AND('Mapa final'!$K$23="Muy Alta",'Mapa final'!$O$23="Catastrófico"),CONCATENATE("R",'Mapa final'!$A$23),"")</f>
        <v/>
      </c>
      <c r="BA8" s="476"/>
      <c r="BB8" s="476" t="str">
        <f>IF(AND('Mapa final'!$K$26="Muy Alta",'Mapa final'!$O$26="Catastrófico"),CONCATENATE("R",'Mapa final'!$A$26),"")</f>
        <v/>
      </c>
      <c r="BC8" s="476"/>
      <c r="BD8" s="476" t="str">
        <f>IF(AND('Mapa final'!$K$29="Muy Alta",'Mapa final'!$O$29="Catastrófico"),CONCATENATE("R",'Mapa final'!$A$29),"")</f>
        <v/>
      </c>
      <c r="BE8" s="476"/>
      <c r="BF8" s="476" t="str">
        <f>IF(AND('Mapa final'!$K$32="Muy Alta",'Mapa final'!$O$32="Catastrófico"),CONCATENATE("R",'Mapa final'!$A$32),"")</f>
        <v/>
      </c>
      <c r="BG8" s="477"/>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row>
    <row r="9" spans="1:119" ht="15" customHeight="1" x14ac:dyDescent="0.25">
      <c r="A9" s="38"/>
      <c r="B9" s="326"/>
      <c r="C9" s="327"/>
      <c r="D9" s="328"/>
      <c r="E9" s="554"/>
      <c r="F9" s="555"/>
      <c r="G9" s="555"/>
      <c r="H9" s="555"/>
      <c r="I9" s="555"/>
      <c r="J9" s="490"/>
      <c r="K9" s="491"/>
      <c r="L9" s="491"/>
      <c r="M9" s="491"/>
      <c r="N9" s="491"/>
      <c r="O9" s="491"/>
      <c r="P9" s="491"/>
      <c r="Q9" s="491"/>
      <c r="R9" s="491"/>
      <c r="S9" s="494"/>
      <c r="T9" s="490"/>
      <c r="U9" s="491"/>
      <c r="V9" s="491"/>
      <c r="W9" s="491"/>
      <c r="X9" s="491"/>
      <c r="Y9" s="491"/>
      <c r="Z9" s="491"/>
      <c r="AA9" s="491"/>
      <c r="AB9" s="491"/>
      <c r="AC9" s="494"/>
      <c r="AD9" s="490"/>
      <c r="AE9" s="491"/>
      <c r="AF9" s="491"/>
      <c r="AG9" s="491"/>
      <c r="AH9" s="491"/>
      <c r="AI9" s="491"/>
      <c r="AJ9" s="491"/>
      <c r="AK9" s="491"/>
      <c r="AL9" s="491"/>
      <c r="AM9" s="494"/>
      <c r="AN9" s="490"/>
      <c r="AO9" s="491"/>
      <c r="AP9" s="491"/>
      <c r="AQ9" s="491"/>
      <c r="AR9" s="491"/>
      <c r="AS9" s="491"/>
      <c r="AT9" s="491"/>
      <c r="AU9" s="491"/>
      <c r="AV9" s="491"/>
      <c r="AW9" s="491"/>
      <c r="AX9" s="478"/>
      <c r="AY9" s="476"/>
      <c r="AZ9" s="476"/>
      <c r="BA9" s="476"/>
      <c r="BB9" s="476"/>
      <c r="BC9" s="476"/>
      <c r="BD9" s="476"/>
      <c r="BE9" s="476"/>
      <c r="BF9" s="476"/>
      <c r="BG9" s="477"/>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row>
    <row r="10" spans="1:119" ht="15" customHeight="1" x14ac:dyDescent="0.25">
      <c r="A10" s="38"/>
      <c r="B10" s="326"/>
      <c r="C10" s="327"/>
      <c r="D10" s="328"/>
      <c r="E10" s="554"/>
      <c r="F10" s="555"/>
      <c r="G10" s="555"/>
      <c r="H10" s="555"/>
      <c r="I10" s="555"/>
      <c r="J10" s="490" t="str">
        <f>IF(AND('Mapa final'!$K$35="Muy Alta",'Mapa final'!$O$35="Leve"),CONCATENATE("R",'Mapa final'!$A$35),"")</f>
        <v/>
      </c>
      <c r="K10" s="491"/>
      <c r="L10" s="491" t="str">
        <f>IF(AND('Mapa final'!$K$39="Muy Alta",'Mapa final'!$O$39="Leve"),CONCATENATE("R",'Mapa final'!$A$39),"")</f>
        <v/>
      </c>
      <c r="M10" s="491"/>
      <c r="N10" s="491" t="str">
        <f>IF(AND('Mapa final'!$K$42="Muy Alta",'Mapa final'!$O$42="Leve"),CONCATENATE("R",'Mapa final'!$A$42),"")</f>
        <v/>
      </c>
      <c r="O10" s="491"/>
      <c r="P10" s="491" t="str">
        <f>IF(AND('Mapa final'!$K$47="Muy Alta",'Mapa final'!$O$47="Leve"),CONCATENATE("R",'Mapa final'!$A$47),"")</f>
        <v/>
      </c>
      <c r="Q10" s="491"/>
      <c r="R10" s="491" t="str">
        <f>IF(AND('Mapa final'!$K$50="Muy Alta",'Mapa final'!$O$50="Leve"),CONCATENATE("R",'Mapa final'!$A$50),"")</f>
        <v/>
      </c>
      <c r="S10" s="494"/>
      <c r="T10" s="490" t="str">
        <f>IF(AND('Mapa final'!$K$35="Muy Alta",'Mapa final'!$O$35="Menor"),CONCATENATE("R",'Mapa final'!$A$35),"")</f>
        <v/>
      </c>
      <c r="U10" s="491"/>
      <c r="V10" s="491" t="str">
        <f>IF(AND('Mapa final'!$K$39="Muy Alta",'Mapa final'!$O$39="Menor"),CONCATENATE("R",'Mapa final'!$A$39),"")</f>
        <v/>
      </c>
      <c r="W10" s="491"/>
      <c r="X10" s="491" t="str">
        <f>IF(AND('Mapa final'!$K$42="Muy Alta",'Mapa final'!$O$42="Menor"),CONCATENATE("R",'Mapa final'!$A$42),"")</f>
        <v/>
      </c>
      <c r="Y10" s="491"/>
      <c r="Z10" s="491" t="str">
        <f>IF(AND('Mapa final'!$K$47="Muy Alta",'Mapa final'!$O$47="Menor"),CONCATENATE("R",'Mapa final'!$A$47),"")</f>
        <v/>
      </c>
      <c r="AA10" s="491"/>
      <c r="AB10" s="491" t="str">
        <f>IF(AND('Mapa final'!$K$50="Muy Alta",'Mapa final'!$O$50="Menor"),CONCATENATE("R",'Mapa final'!$A$50),"")</f>
        <v/>
      </c>
      <c r="AC10" s="494"/>
      <c r="AD10" s="490" t="str">
        <f>IF(AND('Mapa final'!$K$35="Muy Alta",'Mapa final'!$O$35="Moderado"),CONCATENATE("R",'Mapa final'!$A$35),"")</f>
        <v/>
      </c>
      <c r="AE10" s="491"/>
      <c r="AF10" s="491" t="str">
        <f>IF(AND('Mapa final'!$K$39="Muy Alta",'Mapa final'!$O$39="Moderado"),CONCATENATE("R",'Mapa final'!$A$39),"")</f>
        <v/>
      </c>
      <c r="AG10" s="491"/>
      <c r="AH10" s="491" t="str">
        <f>IF(AND('Mapa final'!$K$42="Muy Alta",'Mapa final'!$O$42="Moderado"),CONCATENATE("R",'Mapa final'!$A$42),"")</f>
        <v/>
      </c>
      <c r="AI10" s="491"/>
      <c r="AJ10" s="491" t="str">
        <f>IF(AND('Mapa final'!$K$47="Muy Alta",'Mapa final'!$O$47="Moderado"),CONCATENATE("R",'Mapa final'!$A$47),"")</f>
        <v/>
      </c>
      <c r="AK10" s="491"/>
      <c r="AL10" s="491" t="str">
        <f>IF(AND('Mapa final'!$K$50="Muy Alta",'Mapa final'!$O$50="Moderado"),CONCATENATE("R",'Mapa final'!$A$50),"")</f>
        <v/>
      </c>
      <c r="AM10" s="494"/>
      <c r="AN10" s="490" t="str">
        <f>IF(AND('Mapa final'!$K$35="Muy Alta",'Mapa final'!$O$35="Mayor"),CONCATENATE("R",'Mapa final'!$A$35),"")</f>
        <v/>
      </c>
      <c r="AO10" s="491"/>
      <c r="AP10" s="491" t="str">
        <f>IF(AND('Mapa final'!$K$39="Muy Alta",'Mapa final'!$O$39="Mayor"),CONCATENATE("R",'Mapa final'!$A$39),"")</f>
        <v/>
      </c>
      <c r="AQ10" s="491"/>
      <c r="AR10" s="491" t="str">
        <f>IF(AND('Mapa final'!$K$42="Muy Alta",'Mapa final'!$O$42="Mayor"),CONCATENATE("R",'Mapa final'!$A$42),"")</f>
        <v/>
      </c>
      <c r="AS10" s="491"/>
      <c r="AT10" s="491" t="str">
        <f>IF(AND('Mapa final'!$K$47="Muy Alta",'Mapa final'!$O$47="Mayor"),CONCATENATE("R",'Mapa final'!$A$47),"")</f>
        <v/>
      </c>
      <c r="AU10" s="491"/>
      <c r="AV10" s="491" t="str">
        <f>IF(AND('Mapa final'!$K$50="Muy Alta",'Mapa final'!$O$50="Mayor"),CONCATENATE("R",'Mapa final'!$A$50),"")</f>
        <v/>
      </c>
      <c r="AW10" s="491"/>
      <c r="AX10" s="478" t="str">
        <f>IF(AND('Mapa final'!$K$35="Muy Alta",'Mapa final'!$O$35="Catastrófico"),CONCATENATE("R",'Mapa final'!$A$35),"")</f>
        <v/>
      </c>
      <c r="AY10" s="476"/>
      <c r="AZ10" s="476" t="str">
        <f>IF(AND('Mapa final'!$K$39="Muy Alta",'Mapa final'!$O$39="Catastrófico"),CONCATENATE("R",'Mapa final'!$A$39),"")</f>
        <v/>
      </c>
      <c r="BA10" s="476"/>
      <c r="BB10" s="476" t="str">
        <f>IF(AND('Mapa final'!$K$42="Muy Alta",'Mapa final'!$O$42="Catastrófico"),CONCATENATE("R",'Mapa final'!$A$42),"")</f>
        <v/>
      </c>
      <c r="BC10" s="476"/>
      <c r="BD10" s="476" t="str">
        <f>IF(AND('Mapa final'!$K$47="Muy Alta",'Mapa final'!$O$47="Catastrófico"),CONCATENATE("R",'Mapa final'!$A$47),"")</f>
        <v/>
      </c>
      <c r="BE10" s="476"/>
      <c r="BF10" s="476" t="str">
        <f>IF(AND('Mapa final'!$K$50="Muy Alta",'Mapa final'!$O$50="Catastrófico"),CONCATENATE("R",'Mapa final'!$A$50),"")</f>
        <v/>
      </c>
      <c r="BG10" s="477"/>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c r="CK10" s="38"/>
      <c r="CL10" s="38"/>
      <c r="CM10" s="38"/>
      <c r="CN10" s="38"/>
      <c r="CO10" s="38"/>
      <c r="CP10" s="38"/>
      <c r="CQ10" s="38"/>
      <c r="CR10" s="38"/>
      <c r="CS10" s="38"/>
      <c r="CT10" s="38"/>
      <c r="CU10" s="38"/>
      <c r="CV10" s="38"/>
    </row>
    <row r="11" spans="1:119" ht="15" customHeight="1" x14ac:dyDescent="0.25">
      <c r="A11" s="38"/>
      <c r="B11" s="326"/>
      <c r="C11" s="327"/>
      <c r="D11" s="328"/>
      <c r="E11" s="554"/>
      <c r="F11" s="555"/>
      <c r="G11" s="555"/>
      <c r="H11" s="555"/>
      <c r="I11" s="555"/>
      <c r="J11" s="490"/>
      <c r="K11" s="491"/>
      <c r="L11" s="491"/>
      <c r="M11" s="491"/>
      <c r="N11" s="491"/>
      <c r="O11" s="491"/>
      <c r="P11" s="491"/>
      <c r="Q11" s="491"/>
      <c r="R11" s="491"/>
      <c r="S11" s="494"/>
      <c r="T11" s="490"/>
      <c r="U11" s="491"/>
      <c r="V11" s="491"/>
      <c r="W11" s="491"/>
      <c r="X11" s="491"/>
      <c r="Y11" s="491"/>
      <c r="Z11" s="491"/>
      <c r="AA11" s="491"/>
      <c r="AB11" s="491"/>
      <c r="AC11" s="494"/>
      <c r="AD11" s="490"/>
      <c r="AE11" s="491"/>
      <c r="AF11" s="491"/>
      <c r="AG11" s="491"/>
      <c r="AH11" s="491"/>
      <c r="AI11" s="491"/>
      <c r="AJ11" s="491"/>
      <c r="AK11" s="491"/>
      <c r="AL11" s="491"/>
      <c r="AM11" s="494"/>
      <c r="AN11" s="490"/>
      <c r="AO11" s="491"/>
      <c r="AP11" s="491"/>
      <c r="AQ11" s="491"/>
      <c r="AR11" s="491"/>
      <c r="AS11" s="491"/>
      <c r="AT11" s="491"/>
      <c r="AU11" s="491"/>
      <c r="AV11" s="491"/>
      <c r="AW11" s="491"/>
      <c r="AX11" s="478"/>
      <c r="AY11" s="476"/>
      <c r="AZ11" s="476"/>
      <c r="BA11" s="476"/>
      <c r="BB11" s="476"/>
      <c r="BC11" s="476"/>
      <c r="BD11" s="476"/>
      <c r="BE11" s="476"/>
      <c r="BF11" s="476"/>
      <c r="BG11" s="477"/>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c r="CK11" s="38"/>
      <c r="CL11" s="38"/>
      <c r="CM11" s="38"/>
      <c r="CN11" s="38"/>
      <c r="CO11" s="38"/>
      <c r="CP11" s="38"/>
      <c r="CQ11" s="38"/>
      <c r="CR11" s="38"/>
      <c r="CS11" s="38"/>
      <c r="CT11" s="38"/>
      <c r="CU11" s="38"/>
      <c r="CV11" s="38"/>
      <c r="CW11" s="38"/>
      <c r="CX11" s="38"/>
      <c r="CY11" s="38"/>
      <c r="CZ11" s="38"/>
      <c r="DA11" s="38"/>
      <c r="DB11" s="38"/>
    </row>
    <row r="12" spans="1:119" ht="15" customHeight="1" x14ac:dyDescent="0.25">
      <c r="A12" s="38"/>
      <c r="B12" s="326"/>
      <c r="C12" s="327"/>
      <c r="D12" s="328"/>
      <c r="E12" s="554"/>
      <c r="F12" s="555"/>
      <c r="G12" s="555"/>
      <c r="H12" s="555"/>
      <c r="I12" s="555"/>
      <c r="J12" s="490" t="str">
        <f>IF(AND('Mapa final'!$K$53="Muy Alta",'Mapa final'!$O$53="Leve"),CONCATENATE("R",'Mapa final'!$A$53),"")</f>
        <v/>
      </c>
      <c r="K12" s="491"/>
      <c r="L12" s="491" t="str">
        <f>IF(AND('Mapa final'!$K$56="Muy Alta",'Mapa final'!$O$56="Leve"),CONCATENATE("R",'Mapa final'!$A$56),"")</f>
        <v/>
      </c>
      <c r="M12" s="491"/>
      <c r="N12" s="491" t="str">
        <f>IF(AND('Mapa final'!$K$59="Muy Alta",'Mapa final'!$O$59="Leve"),CONCATENATE("R",'Mapa final'!$A$59),"")</f>
        <v/>
      </c>
      <c r="O12" s="491"/>
      <c r="P12" s="491" t="str">
        <f>IF(AND('Mapa final'!$K$62="Muy Alta",'Mapa final'!$O$62="Leve"),CONCATENATE("R",'Mapa final'!$A$62),"")</f>
        <v/>
      </c>
      <c r="Q12" s="491"/>
      <c r="R12" s="491" t="str">
        <f>IF(AND('Mapa final'!$K$65="Muy Alta",'Mapa final'!$O$65="Leve"),CONCATENATE("R",'Mapa final'!$A$65),"")</f>
        <v/>
      </c>
      <c r="S12" s="494"/>
      <c r="T12" s="490" t="str">
        <f>IF(AND('Mapa final'!$K$53="Muy Alta",'Mapa final'!$O$53="Menor"),CONCATENATE("R",'Mapa final'!$A$53),"")</f>
        <v/>
      </c>
      <c r="U12" s="491"/>
      <c r="V12" s="491" t="str">
        <f>IF(AND('Mapa final'!$K$56="Muy Alta",'Mapa final'!$O$56="Menor"),CONCATENATE("R",'Mapa final'!$A$56),"")</f>
        <v/>
      </c>
      <c r="W12" s="491"/>
      <c r="X12" s="491" t="str">
        <f>IF(AND('Mapa final'!$K$59="Muy Alta",'Mapa final'!$O$59="Menor"),CONCATENATE("R",'Mapa final'!$A$59),"")</f>
        <v/>
      </c>
      <c r="Y12" s="491"/>
      <c r="Z12" s="491" t="str">
        <f>IF(AND('Mapa final'!$K$62="Muy Alta",'Mapa final'!$O$62="Menor"),CONCATENATE("R",'Mapa final'!$A$62),"")</f>
        <v/>
      </c>
      <c r="AA12" s="491"/>
      <c r="AB12" s="491" t="str">
        <f>IF(AND('Mapa final'!$K$65="Muy Alta",'Mapa final'!$O$65="Menor"),CONCATENATE("R",'Mapa final'!$A$65),"")</f>
        <v/>
      </c>
      <c r="AC12" s="494"/>
      <c r="AD12" s="490" t="str">
        <f>IF(AND('Mapa final'!$K$53="Muy Alta",'Mapa final'!$O$53="Moderado"),CONCATENATE("R",'Mapa final'!$A$53),"")</f>
        <v/>
      </c>
      <c r="AE12" s="491"/>
      <c r="AF12" s="491" t="str">
        <f>IF(AND('Mapa final'!$K$56="Muy Alta",'Mapa final'!$O$56="Moderado"),CONCATENATE("R",'Mapa final'!$A$56),"")</f>
        <v/>
      </c>
      <c r="AG12" s="491"/>
      <c r="AH12" s="491" t="str">
        <f>IF(AND('Mapa final'!$K$59="Muy Alta",'Mapa final'!$O$59="Moderado"),CONCATENATE("R",'Mapa final'!$A$59),"")</f>
        <v/>
      </c>
      <c r="AI12" s="491"/>
      <c r="AJ12" s="491" t="str">
        <f>IF(AND('Mapa final'!$K$62="Muy Alta",'Mapa final'!$O$62="Moderado"),CONCATENATE("R",'Mapa final'!$A$62),"")</f>
        <v/>
      </c>
      <c r="AK12" s="491"/>
      <c r="AL12" s="491" t="str">
        <f>IF(AND('Mapa final'!$K$65="Muy Alta",'Mapa final'!$O$65="Moderado"),CONCATENATE("R",'Mapa final'!$A$65),"")</f>
        <v/>
      </c>
      <c r="AM12" s="494"/>
      <c r="AN12" s="490" t="str">
        <f>IF(AND('Mapa final'!$K$53="Muy Alta",'Mapa final'!$O$53="Mayor"),CONCATENATE("R",'Mapa final'!$A$53),"")</f>
        <v/>
      </c>
      <c r="AO12" s="491"/>
      <c r="AP12" s="491" t="str">
        <f>IF(AND('Mapa final'!$K$56="Muy Alta",'Mapa final'!$O$56="Mayor"),CONCATENATE("R",'Mapa final'!$A$56),"")</f>
        <v/>
      </c>
      <c r="AQ12" s="491"/>
      <c r="AR12" s="491" t="str">
        <f>IF(AND('Mapa final'!$K$59="Muy Alta",'Mapa final'!$O$59="Mayor"),CONCATENATE("R",'Mapa final'!$A$59),"")</f>
        <v/>
      </c>
      <c r="AS12" s="491"/>
      <c r="AT12" s="491" t="str">
        <f>IF(AND('Mapa final'!$K$62="Muy Alta",'Mapa final'!$O$62="Mayor"),CONCATENATE("R",'Mapa final'!$A$62),"")</f>
        <v/>
      </c>
      <c r="AU12" s="491"/>
      <c r="AV12" s="491" t="str">
        <f>IF(AND('Mapa final'!$K$65="Muy Alta",'Mapa final'!$O$65="Mayor"),CONCATENATE("R",'Mapa final'!$A$65),"")</f>
        <v/>
      </c>
      <c r="AW12" s="491"/>
      <c r="AX12" s="478" t="str">
        <f>IF(AND('Mapa final'!$K$53="Muy Alta",'Mapa final'!$O$53="Catastrófico"),CONCATENATE("R",'Mapa final'!$A$53),"")</f>
        <v/>
      </c>
      <c r="AY12" s="476"/>
      <c r="AZ12" s="476" t="str">
        <f>IF(AND('Mapa final'!$K$56="Muy Alta",'Mapa final'!$O$56="Catastrófico"),CONCATENATE("R",'Mapa final'!$A$56),"")</f>
        <v/>
      </c>
      <c r="BA12" s="476"/>
      <c r="BB12" s="476" t="str">
        <f>IF(AND('Mapa final'!$K$59="Muy Alta",'Mapa final'!$O$59="Catastrófico"),CONCATENATE("R",'Mapa final'!$A$59),"")</f>
        <v/>
      </c>
      <c r="BC12" s="476"/>
      <c r="BD12" s="476" t="str">
        <f>IF(AND('Mapa final'!$K$62="Muy Alta",'Mapa final'!$O$62="Catastrófico"),CONCATENATE("R",'Mapa final'!$A$62),"")</f>
        <v/>
      </c>
      <c r="BE12" s="476"/>
      <c r="BF12" s="476" t="str">
        <f>IF(AND('Mapa final'!$K$65="Muy Alta",'Mapa final'!$O$65="Catastrófico"),CONCATENATE("R",'Mapa final'!$A$65),"")</f>
        <v/>
      </c>
      <c r="BG12" s="477"/>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c r="CK12" s="38"/>
      <c r="CL12" s="38"/>
      <c r="CM12" s="38"/>
      <c r="CN12" s="38"/>
      <c r="CO12" s="38"/>
      <c r="CP12" s="38"/>
      <c r="CQ12" s="38"/>
      <c r="CR12" s="38"/>
      <c r="CS12" s="38"/>
      <c r="CT12" s="38"/>
      <c r="CU12" s="38"/>
      <c r="CV12" s="38"/>
      <c r="CW12" s="38"/>
      <c r="CX12" s="38"/>
      <c r="CY12" s="38"/>
      <c r="CZ12" s="38"/>
      <c r="DA12" s="38"/>
      <c r="DB12" s="38"/>
    </row>
    <row r="13" spans="1:119" ht="15" customHeight="1" thickBot="1" x14ac:dyDescent="0.3">
      <c r="A13" s="38"/>
      <c r="B13" s="326"/>
      <c r="C13" s="327"/>
      <c r="D13" s="328"/>
      <c r="E13" s="554"/>
      <c r="F13" s="555"/>
      <c r="G13" s="555"/>
      <c r="H13" s="555"/>
      <c r="I13" s="555"/>
      <c r="J13" s="490"/>
      <c r="K13" s="491"/>
      <c r="L13" s="491"/>
      <c r="M13" s="491"/>
      <c r="N13" s="491"/>
      <c r="O13" s="491"/>
      <c r="P13" s="491"/>
      <c r="Q13" s="491"/>
      <c r="R13" s="491"/>
      <c r="S13" s="494"/>
      <c r="T13" s="490"/>
      <c r="U13" s="491"/>
      <c r="V13" s="491"/>
      <c r="W13" s="491"/>
      <c r="X13" s="491"/>
      <c r="Y13" s="491"/>
      <c r="Z13" s="491"/>
      <c r="AA13" s="491"/>
      <c r="AB13" s="491"/>
      <c r="AC13" s="494"/>
      <c r="AD13" s="490"/>
      <c r="AE13" s="491"/>
      <c r="AF13" s="491"/>
      <c r="AG13" s="491"/>
      <c r="AH13" s="491"/>
      <c r="AI13" s="491"/>
      <c r="AJ13" s="491"/>
      <c r="AK13" s="491"/>
      <c r="AL13" s="491"/>
      <c r="AM13" s="494"/>
      <c r="AN13" s="490"/>
      <c r="AO13" s="491"/>
      <c r="AP13" s="491"/>
      <c r="AQ13" s="491"/>
      <c r="AR13" s="491"/>
      <c r="AS13" s="491"/>
      <c r="AT13" s="491"/>
      <c r="AU13" s="491"/>
      <c r="AV13" s="491"/>
      <c r="AW13" s="491"/>
      <c r="AX13" s="478"/>
      <c r="AY13" s="476"/>
      <c r="AZ13" s="476"/>
      <c r="BA13" s="476"/>
      <c r="BB13" s="476"/>
      <c r="BC13" s="476"/>
      <c r="BD13" s="476"/>
      <c r="BE13" s="476"/>
      <c r="BF13" s="476"/>
      <c r="BG13" s="477"/>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38"/>
      <c r="CK13" s="38"/>
      <c r="CL13" s="38"/>
      <c r="CM13" s="38"/>
      <c r="CN13" s="38"/>
      <c r="CO13" s="38"/>
      <c r="CP13" s="38"/>
      <c r="CQ13" s="38"/>
      <c r="CR13" s="38"/>
      <c r="CS13" s="38"/>
      <c r="CT13" s="38"/>
      <c r="CU13" s="38"/>
      <c r="CV13" s="38"/>
    </row>
    <row r="14" spans="1:119" ht="15" customHeight="1" x14ac:dyDescent="0.25">
      <c r="A14" s="38"/>
      <c r="B14" s="326"/>
      <c r="C14" s="327"/>
      <c r="D14" s="328"/>
      <c r="E14" s="554"/>
      <c r="F14" s="555"/>
      <c r="G14" s="555"/>
      <c r="H14" s="555"/>
      <c r="I14" s="555"/>
      <c r="J14" s="490" t="str">
        <f>IF(AND('Mapa final'!$K$68="Muy Alta",'Mapa final'!$O$68="Leve"),CONCATENATE("R",'Mapa final'!$A$68),"")</f>
        <v/>
      </c>
      <c r="K14" s="491"/>
      <c r="L14" s="491" t="str">
        <f>IF(AND('Mapa final'!$K$71="Muy Alta",'Mapa final'!$O$71="Leve"),CONCATENATE("R",'Mapa final'!$A$71),"")</f>
        <v/>
      </c>
      <c r="M14" s="491"/>
      <c r="N14" s="491" t="str">
        <f>IF(AND('Mapa final'!$K$74="Muy Alta",'Mapa final'!$O$74="Leve"),CONCATENATE("R",'Mapa final'!$A$74),"")</f>
        <v/>
      </c>
      <c r="O14" s="491"/>
      <c r="P14" s="491" t="str">
        <f>IF(AND('Mapa final'!$K$77="Muy Alta",'Mapa final'!$O$77="Leve"),CONCATENATE("R",'Mapa final'!$A$77),"")</f>
        <v/>
      </c>
      <c r="Q14" s="491"/>
      <c r="R14" s="491" t="str">
        <f>IF(AND('Mapa final'!$K$80="Muy Alta",'Mapa final'!$O$80="Leve"),CONCATENATE("R",'Mapa final'!$A$80),"")</f>
        <v/>
      </c>
      <c r="S14" s="494"/>
      <c r="T14" s="490" t="str">
        <f>IF(AND('Mapa final'!$K$68="Muy Alta",'Mapa final'!$O$68="Menor"),CONCATENATE("R",'Mapa final'!$A$68),"")</f>
        <v/>
      </c>
      <c r="U14" s="491"/>
      <c r="V14" s="491" t="str">
        <f>IF(AND('Mapa final'!$K$71="Muy Alta",'Mapa final'!$O$71="Menor"),CONCATENATE("R",'Mapa final'!$A$71),"")</f>
        <v/>
      </c>
      <c r="W14" s="491"/>
      <c r="X14" s="491" t="str">
        <f>IF(AND('Mapa final'!$K$74="Muy Alta",'Mapa final'!$O$74="Menor"),CONCATENATE("R",'Mapa final'!$A$74),"")</f>
        <v/>
      </c>
      <c r="Y14" s="491"/>
      <c r="Z14" s="491" t="str">
        <f>IF(AND('Mapa final'!$K$77="Muy Alta",'Mapa final'!$O$77="Menor"),CONCATENATE("R",'Mapa final'!$A$77),"")</f>
        <v/>
      </c>
      <c r="AA14" s="491"/>
      <c r="AB14" s="491" t="str">
        <f>IF(AND('Mapa final'!$K$80="Muy Alta",'Mapa final'!$O$80="Menor"),CONCATENATE("R",'Mapa final'!$A$80),"")</f>
        <v/>
      </c>
      <c r="AC14" s="494"/>
      <c r="AD14" s="490" t="str">
        <f>IF(AND('Mapa final'!$K$68="Muy Alta",'Mapa final'!$O$68="Moderado"),CONCATENATE("R",'Mapa final'!$A$68),"")</f>
        <v/>
      </c>
      <c r="AE14" s="491"/>
      <c r="AF14" s="491" t="str">
        <f>IF(AND('Mapa final'!$K$71="Muy Alta",'Mapa final'!$O$71="Moderado"),CONCATENATE("R",'Mapa final'!$A$71),"")</f>
        <v/>
      </c>
      <c r="AG14" s="491"/>
      <c r="AH14" s="491" t="str">
        <f>IF(AND('Mapa final'!$K$74="Muy Alta",'Mapa final'!$O$74="Moderado"),CONCATENATE("R",'Mapa final'!$A$74),"")</f>
        <v/>
      </c>
      <c r="AI14" s="491"/>
      <c r="AJ14" s="491" t="str">
        <f>IF(AND('Mapa final'!$K$77="Muy Alta",'Mapa final'!$O$77="Moderado"),CONCATENATE("R",'Mapa final'!$A$77),"")</f>
        <v/>
      </c>
      <c r="AK14" s="491"/>
      <c r="AL14" s="491" t="str">
        <f>IF(AND('Mapa final'!$K$80="Muy Alta",'Mapa final'!$O$80="Moderado"),CONCATENATE("R",'Mapa final'!$A$80),"")</f>
        <v/>
      </c>
      <c r="AM14" s="494"/>
      <c r="AN14" s="490" t="str">
        <f>IF(AND('Mapa final'!$K$68="Muy Alta",'Mapa final'!$O$68="Mayor"),CONCATENATE("R",'Mapa final'!$A$68),"")</f>
        <v/>
      </c>
      <c r="AO14" s="491"/>
      <c r="AP14" s="491" t="str">
        <f>IF(AND('Mapa final'!$K$71="Muy Alta",'Mapa final'!$O$71="Mayor"),CONCATENATE("R",'Mapa final'!$A$71),"")</f>
        <v/>
      </c>
      <c r="AQ14" s="491"/>
      <c r="AR14" s="491" t="str">
        <f>IF(AND('Mapa final'!$K$74="Muy Alta",'Mapa final'!$O$74="Mayor"),CONCATENATE("R",'Mapa final'!$A$74),"")</f>
        <v/>
      </c>
      <c r="AS14" s="491"/>
      <c r="AT14" s="491" t="str">
        <f>IF(AND('Mapa final'!$K$77="Muy Alta",'Mapa final'!$O$77="Mayor"),CONCATENATE("R",'Mapa final'!$A$77),"")</f>
        <v/>
      </c>
      <c r="AU14" s="491"/>
      <c r="AV14" s="491" t="str">
        <f>IF(AND('Mapa final'!$K$80="Muy Alta",'Mapa final'!$O$80="Mayor"),CONCATENATE("R",'Mapa final'!$A$80),"")</f>
        <v/>
      </c>
      <c r="AW14" s="491"/>
      <c r="AX14" s="478" t="str">
        <f>IF(AND('Mapa final'!$K$68="Muy Alta",'Mapa final'!$O$68="Catastrófico"),CONCATENATE("R",'Mapa final'!$A$68),"")</f>
        <v/>
      </c>
      <c r="AY14" s="476"/>
      <c r="AZ14" s="476" t="str">
        <f>IF(AND('Mapa final'!$K$71="Muy Alta",'Mapa final'!$O$71="Catastrófico"),CONCATENATE("R",'Mapa final'!$A$71),"")</f>
        <v/>
      </c>
      <c r="BA14" s="476"/>
      <c r="BB14" s="476" t="str">
        <f>IF(AND('Mapa final'!$K$74="Muy Alta",'Mapa final'!$O$74="Catastrófico"),CONCATENATE("R",'Mapa final'!$A$74),"")</f>
        <v/>
      </c>
      <c r="BC14" s="476"/>
      <c r="BD14" s="476" t="str">
        <f>IF(AND('Mapa final'!$K$77="Muy Alta",'Mapa final'!$O$77="Catastrófico"),CONCATENATE("R",'Mapa final'!$A$77),"")</f>
        <v/>
      </c>
      <c r="BE14" s="476"/>
      <c r="BF14" s="476" t="str">
        <f>IF(AND('Mapa final'!$K$80="Muy Alta",'Mapa final'!$O$80="Catastrófico"),CONCATENATE("R",'Mapa final'!$A$80),"")</f>
        <v/>
      </c>
      <c r="BG14" s="477"/>
      <c r="BH14" s="38"/>
      <c r="BI14" s="516" t="s">
        <v>73</v>
      </c>
      <c r="BJ14" s="517"/>
      <c r="BK14" s="517"/>
      <c r="BL14" s="517"/>
      <c r="BM14" s="517"/>
      <c r="BN14" s="51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c r="CQ14" s="38"/>
      <c r="CR14" s="38"/>
      <c r="CS14" s="38"/>
      <c r="CT14" s="38"/>
      <c r="CU14" s="38"/>
      <c r="CV14" s="38"/>
    </row>
    <row r="15" spans="1:119" ht="15" customHeight="1" x14ac:dyDescent="0.25">
      <c r="A15" s="38"/>
      <c r="B15" s="326"/>
      <c r="C15" s="327"/>
      <c r="D15" s="328"/>
      <c r="E15" s="554"/>
      <c r="F15" s="555"/>
      <c r="G15" s="555"/>
      <c r="H15" s="555"/>
      <c r="I15" s="555"/>
      <c r="J15" s="490"/>
      <c r="K15" s="491"/>
      <c r="L15" s="491"/>
      <c r="M15" s="491"/>
      <c r="N15" s="491"/>
      <c r="O15" s="491"/>
      <c r="P15" s="491"/>
      <c r="Q15" s="491"/>
      <c r="R15" s="491"/>
      <c r="S15" s="494"/>
      <c r="T15" s="490"/>
      <c r="U15" s="491"/>
      <c r="V15" s="491"/>
      <c r="W15" s="491"/>
      <c r="X15" s="491"/>
      <c r="Y15" s="491"/>
      <c r="Z15" s="491"/>
      <c r="AA15" s="491"/>
      <c r="AB15" s="491"/>
      <c r="AC15" s="494"/>
      <c r="AD15" s="490"/>
      <c r="AE15" s="491"/>
      <c r="AF15" s="491"/>
      <c r="AG15" s="491"/>
      <c r="AH15" s="491"/>
      <c r="AI15" s="491"/>
      <c r="AJ15" s="491"/>
      <c r="AK15" s="491"/>
      <c r="AL15" s="491"/>
      <c r="AM15" s="494"/>
      <c r="AN15" s="490"/>
      <c r="AO15" s="491"/>
      <c r="AP15" s="491"/>
      <c r="AQ15" s="491"/>
      <c r="AR15" s="491"/>
      <c r="AS15" s="491"/>
      <c r="AT15" s="491"/>
      <c r="AU15" s="491"/>
      <c r="AV15" s="491"/>
      <c r="AW15" s="491"/>
      <c r="AX15" s="478"/>
      <c r="AY15" s="476"/>
      <c r="AZ15" s="476"/>
      <c r="BA15" s="476"/>
      <c r="BB15" s="476"/>
      <c r="BC15" s="476"/>
      <c r="BD15" s="476"/>
      <c r="BE15" s="476"/>
      <c r="BF15" s="476"/>
      <c r="BG15" s="477"/>
      <c r="BH15" s="38"/>
      <c r="BI15" s="519"/>
      <c r="BJ15" s="520"/>
      <c r="BK15" s="520"/>
      <c r="BL15" s="520"/>
      <c r="BM15" s="520"/>
      <c r="BN15" s="521"/>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row>
    <row r="16" spans="1:119" ht="15" customHeight="1" x14ac:dyDescent="0.25">
      <c r="A16" s="38"/>
      <c r="B16" s="326"/>
      <c r="C16" s="327"/>
      <c r="D16" s="328"/>
      <c r="E16" s="554"/>
      <c r="F16" s="555"/>
      <c r="G16" s="555"/>
      <c r="H16" s="555"/>
      <c r="I16" s="555"/>
      <c r="J16" s="490" t="str">
        <f>IF(AND('Mapa final'!$K$83="Muy Alta",'Mapa final'!$O$83="Leve"),CONCATENATE("R",'Mapa final'!$A$83),"")</f>
        <v/>
      </c>
      <c r="K16" s="491"/>
      <c r="L16" s="491" t="str">
        <f>IF(AND('Mapa final'!$K$86="Muy Alta",'Mapa final'!$O$86="Leve"),CONCATENATE("R",'Mapa final'!$A$86),"")</f>
        <v/>
      </c>
      <c r="M16" s="491"/>
      <c r="N16" s="491" t="str">
        <f>IF(AND('Mapa final'!$K$89="Muy Alta",'Mapa final'!$O$89="Leve"),CONCATENATE("R",'Mapa final'!$A$89),"")</f>
        <v/>
      </c>
      <c r="O16" s="491"/>
      <c r="P16" s="491" t="str">
        <f>IF(AND('Mapa final'!$K$92="Muy Alta",'Mapa final'!$O$92="Leve"),CONCATENATE("R",'Mapa final'!$A$92),"")</f>
        <v/>
      </c>
      <c r="Q16" s="491"/>
      <c r="R16" s="491" t="str">
        <f>IF(AND('Mapa final'!$K$95="Muy Alta",'Mapa final'!$O$95="Leve"),CONCATENATE("R",'Mapa final'!$A$95),"")</f>
        <v/>
      </c>
      <c r="S16" s="494"/>
      <c r="T16" s="490" t="str">
        <f>IF(AND('Mapa final'!$K$83="Muy Alta",'Mapa final'!$O$83="Menor"),CONCATENATE("R",'Mapa final'!$A$83),"")</f>
        <v/>
      </c>
      <c r="U16" s="491"/>
      <c r="V16" s="491" t="str">
        <f>IF(AND('Mapa final'!$K$86="Muy Alta",'Mapa final'!$O$86="Menor"),CONCATENATE("R",'Mapa final'!$A$86),"")</f>
        <v/>
      </c>
      <c r="W16" s="491"/>
      <c r="X16" s="491" t="str">
        <f>IF(AND('Mapa final'!$K$89="Muy Alta",'Mapa final'!$O$89="Menor"),CONCATENATE("R",'Mapa final'!$A$89),"")</f>
        <v/>
      </c>
      <c r="Y16" s="491"/>
      <c r="Z16" s="491" t="str">
        <f>IF(AND('Mapa final'!$K$92="Muy Alta",'Mapa final'!$O$92="Menor"),CONCATENATE("R",'Mapa final'!$A$92),"")</f>
        <v/>
      </c>
      <c r="AA16" s="491"/>
      <c r="AB16" s="491" t="str">
        <f>IF(AND('Mapa final'!$K$95="Muy Alta",'Mapa final'!$O$95="Menor"),CONCATENATE("R",'Mapa final'!$A$95),"")</f>
        <v/>
      </c>
      <c r="AC16" s="494"/>
      <c r="AD16" s="490" t="str">
        <f>IF(AND('Mapa final'!$K$83="Muy Alta",'Mapa final'!$O$83="Moderado"),CONCATENATE("R",'Mapa final'!$A$83),"")</f>
        <v/>
      </c>
      <c r="AE16" s="491"/>
      <c r="AF16" s="491" t="str">
        <f>IF(AND('Mapa final'!$K$86="Muy Alta",'Mapa final'!$O$86="Moderado"),CONCATENATE("R",'Mapa final'!$A$86),"")</f>
        <v/>
      </c>
      <c r="AG16" s="491"/>
      <c r="AH16" s="491" t="str">
        <f>IF(AND('Mapa final'!$K$89="Muy Alta",'Mapa final'!$O$89="Moderado"),CONCATENATE("R",'Mapa final'!$A$89),"")</f>
        <v/>
      </c>
      <c r="AI16" s="491"/>
      <c r="AJ16" s="491" t="str">
        <f>IF(AND('Mapa final'!$K$92="Muy Alta",'Mapa final'!$O$92="Moderado"),CONCATENATE("R",'Mapa final'!$A$92),"")</f>
        <v/>
      </c>
      <c r="AK16" s="491"/>
      <c r="AL16" s="491" t="str">
        <f>IF(AND('Mapa final'!$K$95="Muy Alta",'Mapa final'!$O$95="Moderado"),CONCATENATE("R",'Mapa final'!$A$95),"")</f>
        <v/>
      </c>
      <c r="AM16" s="494"/>
      <c r="AN16" s="490" t="str">
        <f>IF(AND('Mapa final'!$K$83="Muy Alta",'Mapa final'!$O$83="Mayor"),CONCATENATE("R",'Mapa final'!$A$83),"")</f>
        <v/>
      </c>
      <c r="AO16" s="491"/>
      <c r="AP16" s="491" t="str">
        <f>IF(AND('Mapa final'!$K$86="Muy Alta",'Mapa final'!$O$86="Mayor"),CONCATENATE("R",'Mapa final'!$A$86),"")</f>
        <v/>
      </c>
      <c r="AQ16" s="491"/>
      <c r="AR16" s="491" t="str">
        <f>IF(AND('Mapa final'!$K$89="Muy Alta",'Mapa final'!$O$89="Mayor"),CONCATENATE("R",'Mapa final'!$A$89),"")</f>
        <v/>
      </c>
      <c r="AS16" s="491"/>
      <c r="AT16" s="491" t="str">
        <f>IF(AND('Mapa final'!$K$92="Muy Alta",'Mapa final'!$O$92="Mayor"),CONCATENATE("R",'Mapa final'!$A$92),"")</f>
        <v/>
      </c>
      <c r="AU16" s="491"/>
      <c r="AV16" s="491" t="str">
        <f>IF(AND('Mapa final'!$K$95="Muy Alta",'Mapa final'!$O$95="Mayor"),CONCATENATE("R",'Mapa final'!$A$95),"")</f>
        <v/>
      </c>
      <c r="AW16" s="491"/>
      <c r="AX16" s="478" t="str">
        <f>IF(AND('Mapa final'!$K$83="Muy Alta",'Mapa final'!$O$83="Catastrófico"),CONCATENATE("R",'Mapa final'!$A$83),"")</f>
        <v/>
      </c>
      <c r="AY16" s="476"/>
      <c r="AZ16" s="476" t="str">
        <f>IF(AND('Mapa final'!$K$86="Muy Alta",'Mapa final'!$O$86="Catastrófico"),CONCATENATE("R",'Mapa final'!$A$86),"")</f>
        <v/>
      </c>
      <c r="BA16" s="476"/>
      <c r="BB16" s="476" t="str">
        <f>IF(AND('Mapa final'!$K$89="Muy Alta",'Mapa final'!$O$89="Catastrófico"),CONCATENATE("R",'Mapa final'!$A$89),"")</f>
        <v/>
      </c>
      <c r="BC16" s="476"/>
      <c r="BD16" s="476" t="str">
        <f>IF(AND('Mapa final'!$K$92="Muy Alta",'Mapa final'!$O$92="Catastrófico"),CONCATENATE("R",'Mapa final'!$A$92),"")</f>
        <v/>
      </c>
      <c r="BE16" s="476"/>
      <c r="BF16" s="476" t="str">
        <f>IF(AND('Mapa final'!$K$95="Muy Alta",'Mapa final'!$O$95="Catastrófico"),CONCATENATE("R",'Mapa final'!$A$95),"")</f>
        <v/>
      </c>
      <c r="BG16" s="477"/>
      <c r="BH16" s="38"/>
      <c r="BI16" s="519"/>
      <c r="BJ16" s="520"/>
      <c r="BK16" s="520"/>
      <c r="BL16" s="520"/>
      <c r="BM16" s="520"/>
      <c r="BN16" s="521"/>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row>
    <row r="17" spans="1:100" ht="15" customHeight="1" x14ac:dyDescent="0.25">
      <c r="A17" s="38"/>
      <c r="B17" s="326"/>
      <c r="C17" s="327"/>
      <c r="D17" s="328"/>
      <c r="E17" s="554"/>
      <c r="F17" s="555"/>
      <c r="G17" s="555"/>
      <c r="H17" s="555"/>
      <c r="I17" s="555"/>
      <c r="J17" s="490"/>
      <c r="K17" s="491"/>
      <c r="L17" s="491"/>
      <c r="M17" s="491"/>
      <c r="N17" s="491"/>
      <c r="O17" s="491"/>
      <c r="P17" s="491"/>
      <c r="Q17" s="491"/>
      <c r="R17" s="491"/>
      <c r="S17" s="494"/>
      <c r="T17" s="490"/>
      <c r="U17" s="491"/>
      <c r="V17" s="491"/>
      <c r="W17" s="491"/>
      <c r="X17" s="491"/>
      <c r="Y17" s="491"/>
      <c r="Z17" s="491"/>
      <c r="AA17" s="491"/>
      <c r="AB17" s="491"/>
      <c r="AC17" s="494"/>
      <c r="AD17" s="490"/>
      <c r="AE17" s="491"/>
      <c r="AF17" s="491"/>
      <c r="AG17" s="491"/>
      <c r="AH17" s="491"/>
      <c r="AI17" s="491"/>
      <c r="AJ17" s="491"/>
      <c r="AK17" s="491"/>
      <c r="AL17" s="491"/>
      <c r="AM17" s="494"/>
      <c r="AN17" s="490"/>
      <c r="AO17" s="491"/>
      <c r="AP17" s="491"/>
      <c r="AQ17" s="491"/>
      <c r="AR17" s="491"/>
      <c r="AS17" s="491"/>
      <c r="AT17" s="491"/>
      <c r="AU17" s="491"/>
      <c r="AV17" s="491"/>
      <c r="AW17" s="491"/>
      <c r="AX17" s="478"/>
      <c r="AY17" s="476"/>
      <c r="AZ17" s="476"/>
      <c r="BA17" s="476"/>
      <c r="BB17" s="476"/>
      <c r="BC17" s="476"/>
      <c r="BD17" s="476"/>
      <c r="BE17" s="476"/>
      <c r="BF17" s="476"/>
      <c r="BG17" s="477"/>
      <c r="BH17" s="38"/>
      <c r="BI17" s="519"/>
      <c r="BJ17" s="520"/>
      <c r="BK17" s="520"/>
      <c r="BL17" s="520"/>
      <c r="BM17" s="520"/>
      <c r="BN17" s="521"/>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row>
    <row r="18" spans="1:100" ht="15" customHeight="1" x14ac:dyDescent="0.25">
      <c r="A18" s="38"/>
      <c r="B18" s="326"/>
      <c r="C18" s="327"/>
      <c r="D18" s="328"/>
      <c r="E18" s="554"/>
      <c r="F18" s="555"/>
      <c r="G18" s="555"/>
      <c r="H18" s="555"/>
      <c r="I18" s="555"/>
      <c r="J18" s="490" t="str">
        <f>IF(AND('Mapa final'!$K$98="Muy Alta",'Mapa final'!$O$98="Leve"),CONCATENATE("R",'Mapa final'!$A$98),"")</f>
        <v/>
      </c>
      <c r="K18" s="491"/>
      <c r="L18" s="491" t="str">
        <f>IF(AND('Mapa final'!$K$101="Muy Alta",'Mapa final'!$O$101="Leve"),CONCATENATE("R",'Mapa final'!$A$101),"")</f>
        <v/>
      </c>
      <c r="M18" s="491"/>
      <c r="N18" s="491" t="str">
        <f>IF(AND('Mapa final'!$K$104="Muy Alta",'Mapa final'!$O$104="Leve"),CONCATENATE("R",'Mapa final'!$A$104),"")</f>
        <v/>
      </c>
      <c r="O18" s="491"/>
      <c r="P18" s="491" t="str">
        <f>IF(AND('Mapa final'!$K$107="Muy Alta",'Mapa final'!$O$107="Leve"),CONCATENATE("R",'Mapa final'!$A$107),"")</f>
        <v/>
      </c>
      <c r="Q18" s="491"/>
      <c r="R18" s="491" t="str">
        <f>IF(AND('Mapa final'!$K$110="Muy Alta",'Mapa final'!$O$110="Leve"),CONCATENATE("R",'Mapa final'!$A$110),"")</f>
        <v/>
      </c>
      <c r="S18" s="494"/>
      <c r="T18" s="490" t="str">
        <f>IF(AND('Mapa final'!$K$98="Muy Alta",'Mapa final'!$O$98="Menor"),CONCATENATE("R",'Mapa final'!$A$98),"")</f>
        <v/>
      </c>
      <c r="U18" s="491"/>
      <c r="V18" s="491" t="str">
        <f>IF(AND('Mapa final'!$K$101="Muy Alta",'Mapa final'!$O$101="Menor"),CONCATENATE("R",'Mapa final'!$A$101),"")</f>
        <v/>
      </c>
      <c r="W18" s="491"/>
      <c r="X18" s="491" t="str">
        <f>IF(AND('Mapa final'!$K$104="Muy Alta",'Mapa final'!$O$104="Menor"),CONCATENATE("R",'Mapa final'!$A$104),"")</f>
        <v/>
      </c>
      <c r="Y18" s="491"/>
      <c r="Z18" s="491" t="str">
        <f>IF(AND('Mapa final'!$K$107="Muy Alta",'Mapa final'!$O$107="Menor"),CONCATENATE("R",'Mapa final'!$A$107),"")</f>
        <v/>
      </c>
      <c r="AA18" s="491"/>
      <c r="AB18" s="491" t="str">
        <f>IF(AND('Mapa final'!$K$110="Muy Alta",'Mapa final'!$O$110="Menor"),CONCATENATE("R",'Mapa final'!$A$110),"")</f>
        <v/>
      </c>
      <c r="AC18" s="494"/>
      <c r="AD18" s="490" t="str">
        <f>IF(AND('Mapa final'!$K$98="Muy Alta",'Mapa final'!$O$98="Moderado"),CONCATENATE("R",'Mapa final'!$A$98),"")</f>
        <v/>
      </c>
      <c r="AE18" s="491"/>
      <c r="AF18" s="491" t="str">
        <f>IF(AND('Mapa final'!$K$101="Muy Alta",'Mapa final'!$O$101="Moderado"),CONCATENATE("R",'Mapa final'!$A$101),"")</f>
        <v/>
      </c>
      <c r="AG18" s="491"/>
      <c r="AH18" s="491" t="str">
        <f>IF(AND('Mapa final'!$K$104="Muy Alta",'Mapa final'!$O$104="Moderado"),CONCATENATE("R",'Mapa final'!$A$104),"")</f>
        <v/>
      </c>
      <c r="AI18" s="491"/>
      <c r="AJ18" s="491" t="str">
        <f>IF(AND('Mapa final'!$K$107="Muy Alta",'Mapa final'!$O$107="Moderado"),CONCATENATE("R",'Mapa final'!$A$107),"")</f>
        <v/>
      </c>
      <c r="AK18" s="491"/>
      <c r="AL18" s="491" t="str">
        <f>IF(AND('Mapa final'!$K$110="Muy Alta",'Mapa final'!$O$110="Moderado"),CONCATENATE("R",'Mapa final'!$A$110),"")</f>
        <v/>
      </c>
      <c r="AM18" s="494"/>
      <c r="AN18" s="490" t="str">
        <f>IF(AND('Mapa final'!$K$98="Muy Alta",'Mapa final'!$O$98="Mayor"),CONCATENATE("R",'Mapa final'!$A$98),"")</f>
        <v/>
      </c>
      <c r="AO18" s="491"/>
      <c r="AP18" s="491" t="str">
        <f>IF(AND('Mapa final'!$K$101="Muy Alta",'Mapa final'!$O$101="Mayor"),CONCATENATE("R",'Mapa final'!$A$101),"")</f>
        <v/>
      </c>
      <c r="AQ18" s="491"/>
      <c r="AR18" s="491" t="str">
        <f>IF(AND('Mapa final'!$K$104="Muy Alta",'Mapa final'!$O$104="Mayor"),CONCATENATE("R",'Mapa final'!$A$104),"")</f>
        <v/>
      </c>
      <c r="AS18" s="491"/>
      <c r="AT18" s="491" t="str">
        <f>IF(AND('Mapa final'!$K$107="Muy Alta",'Mapa final'!$O$107="Mayor"),CONCATENATE("R",'Mapa final'!$A$107),"")</f>
        <v/>
      </c>
      <c r="AU18" s="491"/>
      <c r="AV18" s="491" t="str">
        <f>IF(AND('Mapa final'!$K$110="Muy Alta",'Mapa final'!$O$110="Mayor"),CONCATENATE("R",'Mapa final'!$A$110),"")</f>
        <v/>
      </c>
      <c r="AW18" s="491"/>
      <c r="AX18" s="478" t="str">
        <f>IF(AND('Mapa final'!$K$98="Muy Alta",'Mapa final'!$O$98="Catastrófico"),CONCATENATE("R",'Mapa final'!$A$98),"")</f>
        <v/>
      </c>
      <c r="AY18" s="476"/>
      <c r="AZ18" s="476" t="str">
        <f>IF(AND('Mapa final'!$K$101="Muy Alta",'Mapa final'!$O$101="Catastrófico"),CONCATENATE("R",'Mapa final'!$A$101),"")</f>
        <v/>
      </c>
      <c r="BA18" s="476"/>
      <c r="BB18" s="476" t="str">
        <f>IF(AND('Mapa final'!$K$104="Muy Alta",'Mapa final'!$O$104="Catastrófico"),CONCATENATE("R",'Mapa final'!$A$104),"")</f>
        <v/>
      </c>
      <c r="BC18" s="476"/>
      <c r="BD18" s="476" t="str">
        <f>IF(AND('Mapa final'!$K$107="Muy Alta",'Mapa final'!$O$107="Catastrófico"),CONCATENATE("R",'Mapa final'!$A$107),"")</f>
        <v/>
      </c>
      <c r="BE18" s="476"/>
      <c r="BF18" s="476" t="str">
        <f>IF(AND('Mapa final'!$K$110="Muy Alta",'Mapa final'!$O$110="Catastrófico"),CONCATENATE("R",'Mapa final'!$A$110),"")</f>
        <v/>
      </c>
      <c r="BG18" s="477"/>
      <c r="BH18" s="38"/>
      <c r="BI18" s="519"/>
      <c r="BJ18" s="520"/>
      <c r="BK18" s="520"/>
      <c r="BL18" s="520"/>
      <c r="BM18" s="520"/>
      <c r="BN18" s="521"/>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row>
    <row r="19" spans="1:100" ht="15" customHeight="1" x14ac:dyDescent="0.25">
      <c r="A19" s="38"/>
      <c r="B19" s="326"/>
      <c r="C19" s="327"/>
      <c r="D19" s="328"/>
      <c r="E19" s="554"/>
      <c r="F19" s="555"/>
      <c r="G19" s="555"/>
      <c r="H19" s="555"/>
      <c r="I19" s="555"/>
      <c r="J19" s="490"/>
      <c r="K19" s="491"/>
      <c r="L19" s="491"/>
      <c r="M19" s="491"/>
      <c r="N19" s="491"/>
      <c r="O19" s="491"/>
      <c r="P19" s="491"/>
      <c r="Q19" s="491"/>
      <c r="R19" s="491"/>
      <c r="S19" s="494"/>
      <c r="T19" s="490"/>
      <c r="U19" s="491"/>
      <c r="V19" s="491"/>
      <c r="W19" s="491"/>
      <c r="X19" s="491"/>
      <c r="Y19" s="491"/>
      <c r="Z19" s="491"/>
      <c r="AA19" s="491"/>
      <c r="AB19" s="491"/>
      <c r="AC19" s="494"/>
      <c r="AD19" s="490"/>
      <c r="AE19" s="491"/>
      <c r="AF19" s="491"/>
      <c r="AG19" s="491"/>
      <c r="AH19" s="491"/>
      <c r="AI19" s="491"/>
      <c r="AJ19" s="491"/>
      <c r="AK19" s="491"/>
      <c r="AL19" s="491"/>
      <c r="AM19" s="494"/>
      <c r="AN19" s="490"/>
      <c r="AO19" s="491"/>
      <c r="AP19" s="491"/>
      <c r="AQ19" s="491"/>
      <c r="AR19" s="491"/>
      <c r="AS19" s="491"/>
      <c r="AT19" s="491"/>
      <c r="AU19" s="491"/>
      <c r="AV19" s="491"/>
      <c r="AW19" s="491"/>
      <c r="AX19" s="478"/>
      <c r="AY19" s="476"/>
      <c r="AZ19" s="476"/>
      <c r="BA19" s="476"/>
      <c r="BB19" s="476"/>
      <c r="BC19" s="476"/>
      <c r="BD19" s="476"/>
      <c r="BE19" s="476"/>
      <c r="BF19" s="476"/>
      <c r="BG19" s="477"/>
      <c r="BH19" s="38"/>
      <c r="BI19" s="519"/>
      <c r="BJ19" s="520"/>
      <c r="BK19" s="520"/>
      <c r="BL19" s="520"/>
      <c r="BM19" s="520"/>
      <c r="BN19" s="521"/>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row>
    <row r="20" spans="1:100" ht="15" customHeight="1" x14ac:dyDescent="0.25">
      <c r="A20" s="38"/>
      <c r="B20" s="326"/>
      <c r="C20" s="327"/>
      <c r="D20" s="328"/>
      <c r="E20" s="554"/>
      <c r="F20" s="555"/>
      <c r="G20" s="555"/>
      <c r="H20" s="555"/>
      <c r="I20" s="555"/>
      <c r="J20" s="490" t="str">
        <f>IF(AND('Mapa final'!$K$113="Muy Alta",'Mapa final'!$O$113="Leve"),CONCATENATE("R",'Mapa final'!$A$113),"")</f>
        <v/>
      </c>
      <c r="K20" s="491"/>
      <c r="L20" s="491" t="str">
        <f>IF(AND('Mapa final'!$K$116="Muy Alta",'Mapa final'!$O$116="Leve"),CONCATENATE("R",'Mapa final'!$A$116),"")</f>
        <v/>
      </c>
      <c r="M20" s="491"/>
      <c r="N20" s="491" t="str">
        <f>IF(AND('Mapa final'!$K$119="Muy Alta",'Mapa final'!$O$119="Leve"),CONCATENATE("R",'Mapa final'!$A$119),"")</f>
        <v/>
      </c>
      <c r="O20" s="491"/>
      <c r="P20" s="491" t="str">
        <f>IF(AND('Mapa final'!$K$122="Muy Alta",'Mapa final'!$O$122="Leve"),CONCATENATE("R",'Mapa final'!$A$122),"")</f>
        <v/>
      </c>
      <c r="Q20" s="491"/>
      <c r="R20" s="491" t="str">
        <f>IF(AND('Mapa final'!$K$125="Muy Alta",'Mapa final'!$O$125="Leve"),CONCATENATE("R",'Mapa final'!$A$125),"")</f>
        <v/>
      </c>
      <c r="S20" s="494"/>
      <c r="T20" s="490" t="str">
        <f>IF(AND('Mapa final'!$K$113="Muy Alta",'Mapa final'!$O$113="Menor"),CONCATENATE("R",'Mapa final'!$A$113),"")</f>
        <v/>
      </c>
      <c r="U20" s="491"/>
      <c r="V20" s="491" t="str">
        <f>IF(AND('Mapa final'!$K$116="Muy Alta",'Mapa final'!$O$116="Menor"),CONCATENATE("R",'Mapa final'!$A$116),"")</f>
        <v/>
      </c>
      <c r="W20" s="491"/>
      <c r="X20" s="491" t="str">
        <f>IF(AND('Mapa final'!$K$119="Muy Alta",'Mapa final'!$O$119="Menor"),CONCATENATE("R",'Mapa final'!$A$119),"")</f>
        <v/>
      </c>
      <c r="Y20" s="491"/>
      <c r="Z20" s="491" t="str">
        <f>IF(AND('Mapa final'!$K$122="Muy Alta",'Mapa final'!$O$122="Menor"),CONCATENATE("R",'Mapa final'!$A$122),"")</f>
        <v/>
      </c>
      <c r="AA20" s="491"/>
      <c r="AB20" s="491" t="str">
        <f>IF(AND('Mapa final'!$K$125="Muy Alta",'Mapa final'!$O$125="Menor"),CONCATENATE("R",'Mapa final'!$A$125),"")</f>
        <v/>
      </c>
      <c r="AC20" s="494"/>
      <c r="AD20" s="490" t="str">
        <f>IF(AND('Mapa final'!$K$113="Muy Alta",'Mapa final'!$O$113="Moderado"),CONCATENATE("R",'Mapa final'!$A$113),"")</f>
        <v/>
      </c>
      <c r="AE20" s="491"/>
      <c r="AF20" s="491" t="str">
        <f>IF(AND('Mapa final'!$K$116="Muy Alta",'Mapa final'!$O$116="Moderado"),CONCATENATE("R",'Mapa final'!$A$116),"")</f>
        <v/>
      </c>
      <c r="AG20" s="491"/>
      <c r="AH20" s="491" t="str">
        <f>IF(AND('Mapa final'!$K$119="Muy Alta",'Mapa final'!$O$119="Moderado"),CONCATENATE("R",'Mapa final'!$A$119),"")</f>
        <v/>
      </c>
      <c r="AI20" s="491"/>
      <c r="AJ20" s="491" t="str">
        <f>IF(AND('Mapa final'!$K$122="Muy Alta",'Mapa final'!$O$122="Moderado"),CONCATENATE("R",'Mapa final'!$A$122),"")</f>
        <v/>
      </c>
      <c r="AK20" s="491"/>
      <c r="AL20" s="491" t="str">
        <f>IF(AND('Mapa final'!$K$125="Muy Alta",'Mapa final'!$O$125="Moderado"),CONCATENATE("R",'Mapa final'!$A$125),"")</f>
        <v/>
      </c>
      <c r="AM20" s="494"/>
      <c r="AN20" s="490" t="str">
        <f>IF(AND('Mapa final'!$K$113="Muy Alta",'Mapa final'!$O$113="Mayor"),CONCATENATE("R",'Mapa final'!$A$113),"")</f>
        <v/>
      </c>
      <c r="AO20" s="491"/>
      <c r="AP20" s="491" t="str">
        <f>IF(AND('Mapa final'!$K$116="Muy Alta",'Mapa final'!$O$116="Mayor"),CONCATENATE("R",'Mapa final'!$A$116),"")</f>
        <v/>
      </c>
      <c r="AQ20" s="491"/>
      <c r="AR20" s="491" t="str">
        <f>IF(AND('Mapa final'!$K$119="Muy Alta",'Mapa final'!$O$119="Mayor"),CONCATENATE("R",'Mapa final'!$A$119),"")</f>
        <v/>
      </c>
      <c r="AS20" s="491"/>
      <c r="AT20" s="491" t="str">
        <f>IF(AND('Mapa final'!$K$122="Muy Alta",'Mapa final'!$O$122="Mayor"),CONCATENATE("R",'Mapa final'!$A$122),"")</f>
        <v/>
      </c>
      <c r="AU20" s="491"/>
      <c r="AV20" s="491" t="str">
        <f>IF(AND('Mapa final'!$K$125="Muy Alta",'Mapa final'!$O$125="Mayor"),CONCATENATE("R",'Mapa final'!$A$125),"")</f>
        <v/>
      </c>
      <c r="AW20" s="491"/>
      <c r="AX20" s="478" t="str">
        <f>IF(AND('Mapa final'!$K$113="Muy Alta",'Mapa final'!$O$113="Catastrófico"),CONCATENATE("R",'Mapa final'!$A$113),"")</f>
        <v/>
      </c>
      <c r="AY20" s="476"/>
      <c r="AZ20" s="476" t="str">
        <f>IF(AND('Mapa final'!$K$116="Muy Alta",'Mapa final'!$O$116="Catastrófico"),CONCATENATE("R",'Mapa final'!$A$116),"")</f>
        <v/>
      </c>
      <c r="BA20" s="476"/>
      <c r="BB20" s="476" t="str">
        <f>IF(AND('Mapa final'!$K$119="Muy Alta",'Mapa final'!$O$119="Catastrófico"),CONCATENATE("R",'Mapa final'!$A$119),"")</f>
        <v/>
      </c>
      <c r="BC20" s="476"/>
      <c r="BD20" s="476" t="str">
        <f>IF(AND('Mapa final'!$K$122="Muy Alta",'Mapa final'!$O$122="Catastrófico"),CONCATENATE("R",'Mapa final'!$A$122),"")</f>
        <v/>
      </c>
      <c r="BE20" s="476"/>
      <c r="BF20" s="476" t="str">
        <f>IF(AND('Mapa final'!$K$125="Muy Alta",'Mapa final'!$O$125="Catastrófico"),CONCATENATE("R",'Mapa final'!$A$125),"")</f>
        <v/>
      </c>
      <c r="BG20" s="477"/>
      <c r="BH20" s="38"/>
      <c r="BI20" s="519"/>
      <c r="BJ20" s="520"/>
      <c r="BK20" s="520"/>
      <c r="BL20" s="520"/>
      <c r="BM20" s="520"/>
      <c r="BN20" s="521"/>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row>
    <row r="21" spans="1:100" ht="15" customHeight="1" x14ac:dyDescent="0.25">
      <c r="A21" s="38"/>
      <c r="B21" s="326"/>
      <c r="C21" s="327"/>
      <c r="D21" s="328"/>
      <c r="E21" s="554"/>
      <c r="F21" s="555"/>
      <c r="G21" s="555"/>
      <c r="H21" s="555"/>
      <c r="I21" s="555"/>
      <c r="J21" s="490"/>
      <c r="K21" s="491"/>
      <c r="L21" s="491"/>
      <c r="M21" s="491"/>
      <c r="N21" s="491"/>
      <c r="O21" s="491"/>
      <c r="P21" s="491"/>
      <c r="Q21" s="491"/>
      <c r="R21" s="491"/>
      <c r="S21" s="494"/>
      <c r="T21" s="490"/>
      <c r="U21" s="491"/>
      <c r="V21" s="491"/>
      <c r="W21" s="491"/>
      <c r="X21" s="491"/>
      <c r="Y21" s="491"/>
      <c r="Z21" s="491"/>
      <c r="AA21" s="491"/>
      <c r="AB21" s="491"/>
      <c r="AC21" s="494"/>
      <c r="AD21" s="490"/>
      <c r="AE21" s="491"/>
      <c r="AF21" s="491"/>
      <c r="AG21" s="491"/>
      <c r="AH21" s="491"/>
      <c r="AI21" s="491"/>
      <c r="AJ21" s="491"/>
      <c r="AK21" s="491"/>
      <c r="AL21" s="491"/>
      <c r="AM21" s="494"/>
      <c r="AN21" s="490"/>
      <c r="AO21" s="491"/>
      <c r="AP21" s="491"/>
      <c r="AQ21" s="491"/>
      <c r="AR21" s="491"/>
      <c r="AS21" s="491"/>
      <c r="AT21" s="491"/>
      <c r="AU21" s="491"/>
      <c r="AV21" s="491"/>
      <c r="AW21" s="491"/>
      <c r="AX21" s="478"/>
      <c r="AY21" s="476"/>
      <c r="AZ21" s="476"/>
      <c r="BA21" s="476"/>
      <c r="BB21" s="476"/>
      <c r="BC21" s="476"/>
      <c r="BD21" s="476"/>
      <c r="BE21" s="476"/>
      <c r="BF21" s="476"/>
      <c r="BG21" s="477"/>
      <c r="BH21" s="38"/>
      <c r="BI21" s="519"/>
      <c r="BJ21" s="520"/>
      <c r="BK21" s="520"/>
      <c r="BL21" s="520"/>
      <c r="BM21" s="520"/>
      <c r="BN21" s="521"/>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row>
    <row r="22" spans="1:100" ht="15" customHeight="1" x14ac:dyDescent="0.25">
      <c r="A22" s="38"/>
      <c r="B22" s="326"/>
      <c r="C22" s="327"/>
      <c r="D22" s="328"/>
      <c r="E22" s="554"/>
      <c r="F22" s="555"/>
      <c r="G22" s="555"/>
      <c r="H22" s="555"/>
      <c r="I22" s="555"/>
      <c r="J22" s="490" t="str">
        <f>IF(AND('Mapa final'!$K$128="Muy Alta",'Mapa final'!$O$128="Leve"),CONCATENATE("R",'Mapa final'!$A$128),"")</f>
        <v/>
      </c>
      <c r="K22" s="491"/>
      <c r="L22" s="491" t="str">
        <f>IF(AND('Mapa final'!$K$131="Muy Alta",'Mapa final'!$O$131="Leve"),CONCATENATE("R",'Mapa final'!$A$131),"")</f>
        <v/>
      </c>
      <c r="M22" s="491"/>
      <c r="N22" s="491" t="str">
        <f>IF(AND('Mapa final'!$K$134="Muy Alta",'Mapa final'!$O$134="Leve"),CONCATENATE("R",'Mapa final'!$A$134),"")</f>
        <v/>
      </c>
      <c r="O22" s="491"/>
      <c r="P22" s="491" t="str">
        <f>IF(AND('Mapa final'!$K$137="Muy Alta",'Mapa final'!$O$137="Leve"),CONCATENATE("R",'Mapa final'!$A$137),"")</f>
        <v/>
      </c>
      <c r="Q22" s="491"/>
      <c r="R22" s="491" t="str">
        <f>IF(AND('Mapa final'!$K$140="Muy Alta",'Mapa final'!$O$140="Leve"),CONCATENATE("R",'Mapa final'!$A$140),"")</f>
        <v/>
      </c>
      <c r="S22" s="494"/>
      <c r="T22" s="490" t="str">
        <f>IF(AND('Mapa final'!$K$128="Muy Alta",'Mapa final'!$O$128="Menor"),CONCATENATE("R",'Mapa final'!$A$128),"")</f>
        <v/>
      </c>
      <c r="U22" s="491"/>
      <c r="V22" s="491" t="str">
        <f>IF(AND('Mapa final'!$K$131="Muy Alta",'Mapa final'!$O$131="Menor"),CONCATENATE("R",'Mapa final'!$A$131),"")</f>
        <v/>
      </c>
      <c r="W22" s="491"/>
      <c r="X22" s="491" t="str">
        <f>IF(AND('Mapa final'!$K$134="Muy Alta",'Mapa final'!$O$134="Menor"),CONCATENATE("R",'Mapa final'!$A$134),"")</f>
        <v/>
      </c>
      <c r="Y22" s="491"/>
      <c r="Z22" s="491" t="str">
        <f>IF(AND('Mapa final'!$K$137="Muy Alta",'Mapa final'!$O$137="Menor"),CONCATENATE("R",'Mapa final'!$A$137),"")</f>
        <v/>
      </c>
      <c r="AA22" s="491"/>
      <c r="AB22" s="491" t="str">
        <f>IF(AND('Mapa final'!$K$140="Muy Alta",'Mapa final'!$O$140="Menor"),CONCATENATE("R",'Mapa final'!$A$140),"")</f>
        <v/>
      </c>
      <c r="AC22" s="494"/>
      <c r="AD22" s="490" t="str">
        <f>IF(AND('Mapa final'!$K$128="Muy Alta",'Mapa final'!$O$128="Moderado"),CONCATENATE("R",'Mapa final'!$A$128),"")</f>
        <v/>
      </c>
      <c r="AE22" s="491"/>
      <c r="AF22" s="491" t="str">
        <f>IF(AND('Mapa final'!$K$131="Muy Alta",'Mapa final'!$O$131="Moderado"),CONCATENATE("R",'Mapa final'!$A$131),"")</f>
        <v/>
      </c>
      <c r="AG22" s="491"/>
      <c r="AH22" s="491" t="str">
        <f>IF(AND('Mapa final'!$K$134="Muy Alta",'Mapa final'!$O$134="Moderado"),CONCATENATE("R",'Mapa final'!$A$134),"")</f>
        <v/>
      </c>
      <c r="AI22" s="491"/>
      <c r="AJ22" s="491" t="str">
        <f>IF(AND('Mapa final'!$K$137="Muy Alta",'Mapa final'!$O$137="Moderado"),CONCATENATE("R",'Mapa final'!$A$137),"")</f>
        <v/>
      </c>
      <c r="AK22" s="491"/>
      <c r="AL22" s="491" t="str">
        <f>IF(AND('Mapa final'!$K$140="Muy Alta",'Mapa final'!$O$140="Moderado"),CONCATENATE("R",'Mapa final'!$A$140),"")</f>
        <v/>
      </c>
      <c r="AM22" s="494"/>
      <c r="AN22" s="490" t="str">
        <f>IF(AND('Mapa final'!$K$128="Muy Alta",'Mapa final'!$O$128="Mayor"),CONCATENATE("R",'Mapa final'!$A$128),"")</f>
        <v/>
      </c>
      <c r="AO22" s="491"/>
      <c r="AP22" s="491" t="str">
        <f>IF(AND('Mapa final'!$K$131="Muy Alta",'Mapa final'!$O$131="Mayor"),CONCATENATE("R",'Mapa final'!$A$131),"")</f>
        <v/>
      </c>
      <c r="AQ22" s="491"/>
      <c r="AR22" s="491" t="str">
        <f>IF(AND('Mapa final'!$K$134="Muy Alta",'Mapa final'!$O$134="Mayor"),CONCATENATE("R",'Mapa final'!$A$134),"")</f>
        <v/>
      </c>
      <c r="AS22" s="491"/>
      <c r="AT22" s="491" t="str">
        <f>IF(AND('Mapa final'!$K$137="Muy Alta",'Mapa final'!$O$137="Mayor"),CONCATENATE("R",'Mapa final'!$A$137),"")</f>
        <v/>
      </c>
      <c r="AU22" s="491"/>
      <c r="AV22" s="491" t="str">
        <f>IF(AND('Mapa final'!$K$140="Muy Alta",'Mapa final'!$O$140="Mayor"),CONCATENATE("R",'Mapa final'!$A$140),"")</f>
        <v/>
      </c>
      <c r="AW22" s="491"/>
      <c r="AX22" s="478" t="str">
        <f>IF(AND('Mapa final'!$K$128="Muy Alta",'Mapa final'!$O$128="Catastrófico"),CONCATENATE("R",'Mapa final'!$A$128),"")</f>
        <v/>
      </c>
      <c r="AY22" s="476"/>
      <c r="AZ22" s="476" t="str">
        <f>IF(AND('Mapa final'!$K$131="Muy Alta",'Mapa final'!$O$131="Catastrófico"),CONCATENATE("R",'Mapa final'!$A$131),"")</f>
        <v/>
      </c>
      <c r="BA22" s="476"/>
      <c r="BB22" s="476" t="str">
        <f>IF(AND('Mapa final'!$K$134="Muy Alta",'Mapa final'!$O$134="Catastrófico"),CONCATENATE("R",'Mapa final'!$A$134),"")</f>
        <v/>
      </c>
      <c r="BC22" s="476"/>
      <c r="BD22" s="476" t="str">
        <f>IF(AND('Mapa final'!$K$137="Muy Alta",'Mapa final'!$O$137="Catastrófico"),CONCATENATE("R",'Mapa final'!$A$137),"")</f>
        <v/>
      </c>
      <c r="BE22" s="476"/>
      <c r="BF22" s="476" t="str">
        <f>IF(AND('Mapa final'!$K$140="Muy Alta",'Mapa final'!$O$140="Catastrófico"),CONCATENATE("R",'Mapa final'!$A$140),"")</f>
        <v/>
      </c>
      <c r="BG22" s="477"/>
      <c r="BH22" s="38"/>
      <c r="BI22" s="519"/>
      <c r="BJ22" s="520"/>
      <c r="BK22" s="520"/>
      <c r="BL22" s="520"/>
      <c r="BM22" s="520"/>
      <c r="BN22" s="521"/>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row>
    <row r="23" spans="1:100" ht="15" customHeight="1" thickBot="1" x14ac:dyDescent="0.3">
      <c r="A23" s="38"/>
      <c r="B23" s="326"/>
      <c r="C23" s="327"/>
      <c r="D23" s="328"/>
      <c r="E23" s="554"/>
      <c r="F23" s="555"/>
      <c r="G23" s="555"/>
      <c r="H23" s="555"/>
      <c r="I23" s="555"/>
      <c r="J23" s="490"/>
      <c r="K23" s="491"/>
      <c r="L23" s="491"/>
      <c r="M23" s="491"/>
      <c r="N23" s="491"/>
      <c r="O23" s="491"/>
      <c r="P23" s="491"/>
      <c r="Q23" s="491"/>
      <c r="R23" s="491"/>
      <c r="S23" s="494"/>
      <c r="T23" s="492"/>
      <c r="U23" s="493"/>
      <c r="V23" s="493"/>
      <c r="W23" s="493"/>
      <c r="X23" s="493"/>
      <c r="Y23" s="493"/>
      <c r="Z23" s="493"/>
      <c r="AA23" s="493"/>
      <c r="AB23" s="493"/>
      <c r="AC23" s="495"/>
      <c r="AD23" s="490"/>
      <c r="AE23" s="491"/>
      <c r="AF23" s="491"/>
      <c r="AG23" s="491"/>
      <c r="AH23" s="491"/>
      <c r="AI23" s="491"/>
      <c r="AJ23" s="491"/>
      <c r="AK23" s="491"/>
      <c r="AL23" s="491"/>
      <c r="AM23" s="494"/>
      <c r="AN23" s="490"/>
      <c r="AO23" s="491"/>
      <c r="AP23" s="491"/>
      <c r="AQ23" s="491"/>
      <c r="AR23" s="491"/>
      <c r="AS23" s="491"/>
      <c r="AT23" s="491"/>
      <c r="AU23" s="491"/>
      <c r="AV23" s="491"/>
      <c r="AW23" s="491"/>
      <c r="AX23" s="501"/>
      <c r="AY23" s="502"/>
      <c r="AZ23" s="502"/>
      <c r="BA23" s="502"/>
      <c r="BB23" s="502"/>
      <c r="BC23" s="502"/>
      <c r="BD23" s="502"/>
      <c r="BE23" s="502"/>
      <c r="BF23" s="502"/>
      <c r="BG23" s="503"/>
      <c r="BH23" s="38"/>
      <c r="BI23" s="519"/>
      <c r="BJ23" s="520"/>
      <c r="BK23" s="520"/>
      <c r="BL23" s="520"/>
      <c r="BM23" s="520"/>
      <c r="BN23" s="521"/>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row>
    <row r="24" spans="1:100" ht="15" customHeight="1" x14ac:dyDescent="0.25">
      <c r="A24" s="38"/>
      <c r="B24" s="326"/>
      <c r="C24" s="327"/>
      <c r="D24" s="328"/>
      <c r="E24" s="552" t="s">
        <v>106</v>
      </c>
      <c r="F24" s="553"/>
      <c r="G24" s="553"/>
      <c r="H24" s="553"/>
      <c r="I24" s="553"/>
      <c r="J24" s="488" t="str">
        <f>IF(AND('Mapa final'!$K$7="Alta",'Mapa final'!$O$7="Leve"),CONCATENATE("R",'Mapa final'!$A$7),"")</f>
        <v/>
      </c>
      <c r="K24" s="489"/>
      <c r="L24" s="489" t="str">
        <f>IF(AND('Mapa final'!$K$10="Alta",'Mapa final'!$O$10="Leve"),CONCATENATE("R",'Mapa final'!$A$10),"")</f>
        <v/>
      </c>
      <c r="M24" s="489"/>
      <c r="N24" s="489" t="str">
        <f>IF(AND('Mapa final'!$K$11="Alta",'Mapa final'!$O$11="Leve"),CONCATENATE("R",'Mapa final'!$A$11),"")</f>
        <v/>
      </c>
      <c r="O24" s="489"/>
      <c r="P24" s="489" t="str">
        <f>IF(AND('Mapa final'!$K$14="Alta",'Mapa final'!$O$14="Leve"),CONCATENATE("R",'Mapa final'!$A$14),"")</f>
        <v/>
      </c>
      <c r="Q24" s="489"/>
      <c r="R24" s="489" t="str">
        <f>IF(AND('Mapa final'!$K$17="Alta",'Mapa final'!$O$17="Leve"),CONCATENATE("R",'Mapa final'!$A$17),"")</f>
        <v/>
      </c>
      <c r="S24" s="498"/>
      <c r="T24" s="488" t="str">
        <f>IF(AND('Mapa final'!$K$7="Alta",'Mapa final'!$O$7="Menor"),CONCATENATE("R",'Mapa final'!$A$7),"")</f>
        <v/>
      </c>
      <c r="U24" s="489"/>
      <c r="V24" s="489" t="str">
        <f>IF(AND('Mapa final'!$K$10="Alta",'Mapa final'!$O$10="Menor"),CONCATENATE("R",'Mapa final'!$A$10),"")</f>
        <v/>
      </c>
      <c r="W24" s="489"/>
      <c r="X24" s="489" t="str">
        <f>IF(AND('Mapa final'!$K$11="Alta",'Mapa final'!$O$11="Menor"),CONCATENATE("R",'Mapa final'!$A$11),"")</f>
        <v/>
      </c>
      <c r="Y24" s="489"/>
      <c r="Z24" s="489" t="str">
        <f>IF(AND('Mapa final'!$K$14="Alta",'Mapa final'!$O$14="Menor"),CONCATENATE("R",'Mapa final'!$A$14),"")</f>
        <v/>
      </c>
      <c r="AA24" s="489"/>
      <c r="AB24" s="489" t="str">
        <f>IF(AND('Mapa final'!$K$17="Alta",'Mapa final'!$O$17="Menor"),CONCATENATE("R",'Mapa final'!$A$17),"")</f>
        <v/>
      </c>
      <c r="AC24" s="489"/>
      <c r="AD24" s="485" t="str">
        <f>IF(AND('Mapa final'!$K$7="Alta",'Mapa final'!$O$7="Moderado"),CONCATENATE("R",'Mapa final'!$A$7),"")</f>
        <v/>
      </c>
      <c r="AE24" s="486"/>
      <c r="AF24" s="486" t="str">
        <f>IF(AND('Mapa final'!$K$10="Alta",'Mapa final'!$O$10="Moderado"),CONCATENATE("R",'Mapa final'!$A$10),"")</f>
        <v/>
      </c>
      <c r="AG24" s="486"/>
      <c r="AH24" s="486" t="str">
        <f>IF(AND('Mapa final'!$K$11="Alta",'Mapa final'!$O$11="Moderado"),CONCATENATE("R",'Mapa final'!$A$11),"")</f>
        <v>R3</v>
      </c>
      <c r="AI24" s="486"/>
      <c r="AJ24" s="486" t="str">
        <f>IF(AND('Mapa final'!$K$14="Alta",'Mapa final'!$O$14="Moderado"),CONCATENATE("R",'Mapa final'!$A$14),"")</f>
        <v/>
      </c>
      <c r="AK24" s="486"/>
      <c r="AL24" s="486" t="str">
        <f>IF(AND('Mapa final'!$K$17="Alta",'Mapa final'!$O$17="Moderado"),CONCATENATE("R",'Mapa final'!$A$17),"")</f>
        <v>R5</v>
      </c>
      <c r="AM24" s="486"/>
      <c r="AN24" s="485" t="str">
        <f>IF(AND('Mapa final'!$K$7="Alta",'Mapa final'!$O$7="Mayor"),CONCATENATE("R",'Mapa final'!$A$7),"")</f>
        <v/>
      </c>
      <c r="AO24" s="486"/>
      <c r="AP24" s="486" t="str">
        <f>IF(AND('Mapa final'!$K$10="Alta",'Mapa final'!$O$10="Mayor"),CONCATENATE("R",'Mapa final'!$A$10),"")</f>
        <v/>
      </c>
      <c r="AQ24" s="486"/>
      <c r="AR24" s="486" t="str">
        <f>IF(AND('Mapa final'!$K$11="Alta",'Mapa final'!$O$11="Mayor"),CONCATENATE("R",'Mapa final'!$A$11),"")</f>
        <v/>
      </c>
      <c r="AS24" s="486"/>
      <c r="AT24" s="486" t="str">
        <f>IF(AND('Mapa final'!$K$14="Alta",'Mapa final'!$O$14="Mayor"),CONCATENATE("R",'Mapa final'!$A$14),"")</f>
        <v/>
      </c>
      <c r="AU24" s="486"/>
      <c r="AV24" s="486" t="str">
        <f>IF(AND('Mapa final'!$K$17="Alta",'Mapa final'!$O$17="Mayor"),CONCATENATE("R",'Mapa final'!$A$17),"")</f>
        <v/>
      </c>
      <c r="AW24" s="496"/>
      <c r="AX24" s="476" t="str">
        <f>IF(AND('Mapa final'!$K$7="Alta",'Mapa final'!$O$7="Catastrófico"),CONCATENATE("R",'Mapa final'!$A$7),"")</f>
        <v/>
      </c>
      <c r="AY24" s="476"/>
      <c r="AZ24" s="476" t="str">
        <f>IF(AND('Mapa final'!$K$10="Alta",'Mapa final'!$O$10="Catastrófico"),CONCATENATE("R",'Mapa final'!$A$10),"")</f>
        <v/>
      </c>
      <c r="BA24" s="476"/>
      <c r="BB24" s="476" t="str">
        <f>IF(AND('Mapa final'!$K$11="Alta",'Mapa final'!$O$11="Catastrófico"),CONCATENATE("R",'Mapa final'!$A$11),"")</f>
        <v/>
      </c>
      <c r="BC24" s="476"/>
      <c r="BD24" s="476" t="str">
        <f>IF(AND('Mapa final'!$K$14="Alta",'Mapa final'!$O$14="Catastrófico"),CONCATENATE("R",'Mapa final'!$A$14),"")</f>
        <v/>
      </c>
      <c r="BE24" s="476"/>
      <c r="BF24" s="476" t="str">
        <f>IF(AND('Mapa final'!$K$17="Alta",'Mapa final'!$O$17="Catastrófico"),CONCATENATE("R",'Mapa final'!$A$17),"")</f>
        <v/>
      </c>
      <c r="BG24" s="476"/>
      <c r="BH24" s="38"/>
      <c r="BI24" s="519"/>
      <c r="BJ24" s="520"/>
      <c r="BK24" s="520"/>
      <c r="BL24" s="520"/>
      <c r="BM24" s="520"/>
      <c r="BN24" s="521"/>
      <c r="BO24" s="38"/>
      <c r="BP24" s="38"/>
      <c r="BQ24" s="38"/>
      <c r="BR24" s="38"/>
      <c r="BS24" s="38"/>
      <c r="BT24" s="38"/>
      <c r="BU24" s="38"/>
      <c r="BV24" s="38"/>
      <c r="BW24" s="38"/>
      <c r="BX24" s="38"/>
      <c r="BY24" s="38"/>
      <c r="BZ24" s="38"/>
      <c r="CA24" s="38"/>
      <c r="CB24" s="38"/>
      <c r="CC24" s="38"/>
      <c r="CD24" s="38"/>
      <c r="CE24" s="38"/>
      <c r="CF24" s="38"/>
      <c r="CG24" s="38"/>
      <c r="CH24" s="38"/>
      <c r="CI24" s="38"/>
      <c r="CJ24" s="38"/>
      <c r="CK24" s="38"/>
      <c r="CL24" s="38"/>
      <c r="CM24" s="38"/>
      <c r="CN24" s="38"/>
      <c r="CO24" s="38"/>
      <c r="CP24" s="38"/>
      <c r="CQ24" s="38"/>
      <c r="CR24" s="38"/>
      <c r="CS24" s="38"/>
      <c r="CT24" s="38"/>
      <c r="CU24" s="38"/>
      <c r="CV24" s="38"/>
    </row>
    <row r="25" spans="1:100" ht="15" customHeight="1" x14ac:dyDescent="0.25">
      <c r="A25" s="38"/>
      <c r="B25" s="326"/>
      <c r="C25" s="327"/>
      <c r="D25" s="328"/>
      <c r="E25" s="554"/>
      <c r="F25" s="555"/>
      <c r="G25" s="555"/>
      <c r="H25" s="555"/>
      <c r="I25" s="555"/>
      <c r="J25" s="480"/>
      <c r="K25" s="479"/>
      <c r="L25" s="479"/>
      <c r="M25" s="479"/>
      <c r="N25" s="479"/>
      <c r="O25" s="479"/>
      <c r="P25" s="479"/>
      <c r="Q25" s="479"/>
      <c r="R25" s="479"/>
      <c r="S25" s="484"/>
      <c r="T25" s="480"/>
      <c r="U25" s="479"/>
      <c r="V25" s="479"/>
      <c r="W25" s="479"/>
      <c r="X25" s="479"/>
      <c r="Y25" s="479"/>
      <c r="Z25" s="479"/>
      <c r="AA25" s="479"/>
      <c r="AB25" s="479"/>
      <c r="AC25" s="479"/>
      <c r="AD25" s="483"/>
      <c r="AE25" s="481"/>
      <c r="AF25" s="481"/>
      <c r="AG25" s="481"/>
      <c r="AH25" s="481"/>
      <c r="AI25" s="481"/>
      <c r="AJ25" s="481"/>
      <c r="AK25" s="481"/>
      <c r="AL25" s="481"/>
      <c r="AM25" s="481"/>
      <c r="AN25" s="483"/>
      <c r="AO25" s="481"/>
      <c r="AP25" s="481"/>
      <c r="AQ25" s="481"/>
      <c r="AR25" s="481"/>
      <c r="AS25" s="481"/>
      <c r="AT25" s="481"/>
      <c r="AU25" s="481"/>
      <c r="AV25" s="481"/>
      <c r="AW25" s="482"/>
      <c r="AX25" s="476"/>
      <c r="AY25" s="476"/>
      <c r="AZ25" s="476"/>
      <c r="BA25" s="476"/>
      <c r="BB25" s="476"/>
      <c r="BC25" s="476"/>
      <c r="BD25" s="476"/>
      <c r="BE25" s="476"/>
      <c r="BF25" s="476"/>
      <c r="BG25" s="476"/>
      <c r="BH25" s="38"/>
      <c r="BI25" s="519"/>
      <c r="BJ25" s="520"/>
      <c r="BK25" s="520"/>
      <c r="BL25" s="520"/>
      <c r="BM25" s="520"/>
      <c r="BN25" s="521"/>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c r="CU25" s="38"/>
      <c r="CV25" s="38"/>
    </row>
    <row r="26" spans="1:100" ht="15" customHeight="1" x14ac:dyDescent="0.25">
      <c r="A26" s="38"/>
      <c r="B26" s="326"/>
      <c r="C26" s="327"/>
      <c r="D26" s="328"/>
      <c r="E26" s="554"/>
      <c r="F26" s="555"/>
      <c r="G26" s="555"/>
      <c r="H26" s="555"/>
      <c r="I26" s="555"/>
      <c r="J26" s="480" t="str">
        <f>IF(AND('Mapa final'!$K$20="Alta",'Mapa final'!$O$20="Leve"),CONCATENATE("R",'Mapa final'!$A$20),"")</f>
        <v/>
      </c>
      <c r="K26" s="479"/>
      <c r="L26" s="479" t="str">
        <f>IF(AND('Mapa final'!$K$23="Alta",'Mapa final'!$O$23="Leve"),CONCATENATE("R",'Mapa final'!$A$23),"")</f>
        <v/>
      </c>
      <c r="M26" s="479"/>
      <c r="N26" s="479" t="str">
        <f>IF(AND('Mapa final'!$K$26="Alta",'Mapa final'!$O$26="Leve"),CONCATENATE("R",'Mapa final'!$A$26),"")</f>
        <v/>
      </c>
      <c r="O26" s="479"/>
      <c r="P26" s="479" t="str">
        <f>IF(AND('Mapa final'!$K$29="Alta",'Mapa final'!$O$29="Leve"),CONCATENATE("R",'Mapa final'!$A$29),"")</f>
        <v/>
      </c>
      <c r="Q26" s="479"/>
      <c r="R26" s="479" t="str">
        <f>IF(AND('Mapa final'!$K$32="Alta",'Mapa final'!$O$32="Leve"),CONCATENATE("R",'Mapa final'!$A$32),"")</f>
        <v/>
      </c>
      <c r="S26" s="484"/>
      <c r="T26" s="480" t="str">
        <f>IF(AND('Mapa final'!$K$20="Alta",'Mapa final'!$O$20="Menor"),CONCATENATE("R",'Mapa final'!$A$20),"")</f>
        <v/>
      </c>
      <c r="U26" s="479"/>
      <c r="V26" s="479" t="str">
        <f>IF(AND('Mapa final'!$K$23="Alta",'Mapa final'!$O$23="Menor"),CONCATENATE("R",'Mapa final'!$A$23),"")</f>
        <v/>
      </c>
      <c r="W26" s="479"/>
      <c r="X26" s="479" t="str">
        <f>IF(AND('Mapa final'!$K$26="Alta",'Mapa final'!$O$26="Menor"),CONCATENATE("R",'Mapa final'!$A$26),"")</f>
        <v/>
      </c>
      <c r="Y26" s="479"/>
      <c r="Z26" s="479" t="str">
        <f>IF(AND('Mapa final'!$K$29="Alta",'Mapa final'!$O$29="Menor"),CONCATENATE("R",'Mapa final'!$A$29),"")</f>
        <v/>
      </c>
      <c r="AA26" s="479"/>
      <c r="AB26" s="479" t="str">
        <f>IF(AND('Mapa final'!$K$32="Alta",'Mapa final'!$O$32="Menor"),CONCATENATE("R",'Mapa final'!$A$32),"")</f>
        <v/>
      </c>
      <c r="AC26" s="479"/>
      <c r="AD26" s="483" t="str">
        <f>IF(AND('Mapa final'!$K$20="Alta",'Mapa final'!$O$20="Moderado"),CONCATENATE("R",'Mapa final'!$A$20),"")</f>
        <v/>
      </c>
      <c r="AE26" s="481"/>
      <c r="AF26" s="481" t="str">
        <f>IF(AND('Mapa final'!$K$23="Alta",'Mapa final'!$O$23="Moderado"),CONCATENATE("R",'Mapa final'!$A$23),"")</f>
        <v/>
      </c>
      <c r="AG26" s="481"/>
      <c r="AH26" s="481" t="str">
        <f>IF(AND('Mapa final'!$K$26="Alta",'Mapa final'!$O$26="Moderado"),CONCATENATE("R",'Mapa final'!$A$26),"")</f>
        <v/>
      </c>
      <c r="AI26" s="481"/>
      <c r="AJ26" s="481" t="str">
        <f>IF(AND('Mapa final'!$K$29="Alta",'Mapa final'!$O$29="Moderado"),CONCATENATE("R",'Mapa final'!$A$29),"")</f>
        <v/>
      </c>
      <c r="AK26" s="481"/>
      <c r="AL26" s="481" t="str">
        <f>IF(AND('Mapa final'!$K$32="Alta",'Mapa final'!$O$32="Moderado"),CONCATENATE("R",'Mapa final'!$A$32),"")</f>
        <v/>
      </c>
      <c r="AM26" s="481"/>
      <c r="AN26" s="483" t="str">
        <f>IF(AND('Mapa final'!$K$20="Alta",'Mapa final'!$O$20="Mayor"),CONCATENATE("R",'Mapa final'!$A$20),"")</f>
        <v>R6</v>
      </c>
      <c r="AO26" s="481"/>
      <c r="AP26" s="481" t="str">
        <f>IF(AND('Mapa final'!$K$23="Alta",'Mapa final'!$O$23="Mayor"),CONCATENATE("R",'Mapa final'!$A$23),"")</f>
        <v/>
      </c>
      <c r="AQ26" s="481"/>
      <c r="AR26" s="481" t="str">
        <f>IF(AND('Mapa final'!$K$26="Alta",'Mapa final'!$O$26="Mayor"),CONCATENATE("R",'Mapa final'!$A$26),"")</f>
        <v/>
      </c>
      <c r="AS26" s="481"/>
      <c r="AT26" s="481" t="str">
        <f>IF(AND('Mapa final'!$K$29="Alta",'Mapa final'!$O$29="Mayor"),CONCATENATE("R",'Mapa final'!$A$29),"")</f>
        <v/>
      </c>
      <c r="AU26" s="481"/>
      <c r="AV26" s="481" t="str">
        <f>IF(AND('Mapa final'!$K$32="Alta",'Mapa final'!$O$32="Mayor"),CONCATENATE("R",'Mapa final'!$A$32),"")</f>
        <v/>
      </c>
      <c r="AW26" s="482"/>
      <c r="AX26" s="476" t="str">
        <f>IF(AND('Mapa final'!$K$20="Alta",'Mapa final'!$O$20="Catastrófico"),CONCATENATE("R",'Mapa final'!$A$20),"")</f>
        <v/>
      </c>
      <c r="AY26" s="476"/>
      <c r="AZ26" s="476" t="str">
        <f>IF(AND('Mapa final'!$K$23="Alta",'Mapa final'!$O$23="Catastrófico"),CONCATENATE("R",'Mapa final'!$A$23),"")</f>
        <v/>
      </c>
      <c r="BA26" s="476"/>
      <c r="BB26" s="476" t="str">
        <f>IF(AND('Mapa final'!$K$26="Alta",'Mapa final'!$O$26="Catastrófico"),CONCATENATE("R",'Mapa final'!$A$26),"")</f>
        <v/>
      </c>
      <c r="BC26" s="476"/>
      <c r="BD26" s="476" t="str">
        <f>IF(AND('Mapa final'!$K$29="Alta",'Mapa final'!$O$29="Catastrófico"),CONCATENATE("R",'Mapa final'!$A$29),"")</f>
        <v/>
      </c>
      <c r="BE26" s="476"/>
      <c r="BF26" s="476" t="str">
        <f>IF(AND('Mapa final'!$K$32="Alta",'Mapa final'!$O$32="Catastrófico"),CONCATENATE("R",'Mapa final'!$A$32),"")</f>
        <v/>
      </c>
      <c r="BG26" s="476"/>
      <c r="BH26" s="38"/>
      <c r="BI26" s="519"/>
      <c r="BJ26" s="520"/>
      <c r="BK26" s="520"/>
      <c r="BL26" s="520"/>
      <c r="BM26" s="520"/>
      <c r="BN26" s="521"/>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row>
    <row r="27" spans="1:100" ht="15" customHeight="1" x14ac:dyDescent="0.25">
      <c r="A27" s="38"/>
      <c r="B27" s="326"/>
      <c r="C27" s="327"/>
      <c r="D27" s="328"/>
      <c r="E27" s="554"/>
      <c r="F27" s="555"/>
      <c r="G27" s="555"/>
      <c r="H27" s="555"/>
      <c r="I27" s="555"/>
      <c r="J27" s="480"/>
      <c r="K27" s="479"/>
      <c r="L27" s="479"/>
      <c r="M27" s="479"/>
      <c r="N27" s="479"/>
      <c r="O27" s="479"/>
      <c r="P27" s="479"/>
      <c r="Q27" s="479"/>
      <c r="R27" s="479"/>
      <c r="S27" s="484"/>
      <c r="T27" s="480"/>
      <c r="U27" s="479"/>
      <c r="V27" s="479"/>
      <c r="W27" s="479"/>
      <c r="X27" s="479"/>
      <c r="Y27" s="479"/>
      <c r="Z27" s="479"/>
      <c r="AA27" s="479"/>
      <c r="AB27" s="479"/>
      <c r="AC27" s="479"/>
      <c r="AD27" s="483"/>
      <c r="AE27" s="481"/>
      <c r="AF27" s="481"/>
      <c r="AG27" s="481"/>
      <c r="AH27" s="481"/>
      <c r="AI27" s="481"/>
      <c r="AJ27" s="481"/>
      <c r="AK27" s="481"/>
      <c r="AL27" s="481"/>
      <c r="AM27" s="481"/>
      <c r="AN27" s="483"/>
      <c r="AO27" s="481"/>
      <c r="AP27" s="481"/>
      <c r="AQ27" s="481"/>
      <c r="AR27" s="481"/>
      <c r="AS27" s="481"/>
      <c r="AT27" s="481"/>
      <c r="AU27" s="481"/>
      <c r="AV27" s="481"/>
      <c r="AW27" s="482"/>
      <c r="AX27" s="476"/>
      <c r="AY27" s="476"/>
      <c r="AZ27" s="476"/>
      <c r="BA27" s="476"/>
      <c r="BB27" s="476"/>
      <c r="BC27" s="476"/>
      <c r="BD27" s="476"/>
      <c r="BE27" s="476"/>
      <c r="BF27" s="476"/>
      <c r="BG27" s="476"/>
      <c r="BH27" s="38"/>
      <c r="BI27" s="519"/>
      <c r="BJ27" s="520"/>
      <c r="BK27" s="520"/>
      <c r="BL27" s="520"/>
      <c r="BM27" s="520"/>
      <c r="BN27" s="521"/>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row>
    <row r="28" spans="1:100" ht="15" customHeight="1" x14ac:dyDescent="0.25">
      <c r="A28" s="38"/>
      <c r="B28" s="326"/>
      <c r="C28" s="327"/>
      <c r="D28" s="328"/>
      <c r="E28" s="554"/>
      <c r="F28" s="555"/>
      <c r="G28" s="555"/>
      <c r="H28" s="555"/>
      <c r="I28" s="555"/>
      <c r="J28" s="480" t="str">
        <f>IF(AND('Mapa final'!$K$35="Alta",'Mapa final'!$O$35="Leve"),CONCATENATE("R",'Mapa final'!$A$35),"")</f>
        <v/>
      </c>
      <c r="K28" s="479"/>
      <c r="L28" s="479" t="str">
        <f>IF(AND('Mapa final'!$K$39="Alta",'Mapa final'!$O$39="Leve"),CONCATENATE("R",'Mapa final'!$A$39),"")</f>
        <v/>
      </c>
      <c r="M28" s="479"/>
      <c r="N28" s="479" t="str">
        <f>IF(AND('Mapa final'!$K$42="Alta",'Mapa final'!$O$42="Leve"),CONCATENATE("R",'Mapa final'!$A$42),"")</f>
        <v/>
      </c>
      <c r="O28" s="479"/>
      <c r="P28" s="479" t="str">
        <f>IF(AND('Mapa final'!$K$47="Alta",'Mapa final'!$O$47="Leve"),CONCATENATE("R",'Mapa final'!$A$47),"")</f>
        <v/>
      </c>
      <c r="Q28" s="479"/>
      <c r="R28" s="479" t="str">
        <f>IF(AND('Mapa final'!$K$50="Alta",'Mapa final'!$O$50="Leve"),CONCATENATE("R",'Mapa final'!$A$50),"")</f>
        <v/>
      </c>
      <c r="S28" s="484"/>
      <c r="T28" s="480" t="str">
        <f>IF(AND('Mapa final'!$K$35="Alta",'Mapa final'!$O$35="Menor"),CONCATENATE("R",'Mapa final'!$A$35),"")</f>
        <v/>
      </c>
      <c r="U28" s="479"/>
      <c r="V28" s="479" t="str">
        <f>IF(AND('Mapa final'!$K$39="Alta",'Mapa final'!$O$39="Menor"),CONCATENATE("R",'Mapa final'!$A$39),"")</f>
        <v/>
      </c>
      <c r="W28" s="479"/>
      <c r="X28" s="479" t="str">
        <f>IF(AND('Mapa final'!$K$42="Alta",'Mapa final'!$O$42="Menor"),CONCATENATE("R",'Mapa final'!$A$42),"")</f>
        <v/>
      </c>
      <c r="Y28" s="479"/>
      <c r="Z28" s="479" t="str">
        <f>IF(AND('Mapa final'!$K$47="Alta",'Mapa final'!$O$47="Menor"),CONCATENATE("R",'Mapa final'!$A$47),"")</f>
        <v/>
      </c>
      <c r="AA28" s="479"/>
      <c r="AB28" s="479" t="str">
        <f>IF(AND('Mapa final'!$K$50="Alta",'Mapa final'!$O$50="Menor"),CONCATENATE("R",'Mapa final'!$A$50),"")</f>
        <v/>
      </c>
      <c r="AC28" s="479"/>
      <c r="AD28" s="483" t="str">
        <f>IF(AND('Mapa final'!$K$35="Alta",'Mapa final'!$O$35="Moderado"),CONCATENATE("R",'Mapa final'!$A$35),"")</f>
        <v/>
      </c>
      <c r="AE28" s="481"/>
      <c r="AF28" s="481" t="str">
        <f>IF(AND('Mapa final'!$K$39="Alta",'Mapa final'!$O$39="Moderado"),CONCATENATE("R",'Mapa final'!$A$39),"")</f>
        <v/>
      </c>
      <c r="AG28" s="481"/>
      <c r="AH28" s="481" t="str">
        <f>IF(AND('Mapa final'!$K$42="Alta",'Mapa final'!$O$42="Moderado"),CONCATENATE("R",'Mapa final'!$A$42),"")</f>
        <v/>
      </c>
      <c r="AI28" s="481"/>
      <c r="AJ28" s="481" t="str">
        <f>IF(AND('Mapa final'!$K$47="Alta",'Mapa final'!$O$47="Moderado"),CONCATENATE("R",'Mapa final'!$A$47),"")</f>
        <v/>
      </c>
      <c r="AK28" s="481"/>
      <c r="AL28" s="481" t="str">
        <f>IF(AND('Mapa final'!$K$50="Alta",'Mapa final'!$O$50="Moderado"),CONCATENATE("R",'Mapa final'!$A$50),"")</f>
        <v/>
      </c>
      <c r="AM28" s="481"/>
      <c r="AN28" s="483" t="str">
        <f>IF(AND('Mapa final'!$K$35="Alta",'Mapa final'!$O$35="Mayor"),CONCATENATE("R",'Mapa final'!$A$35),"")</f>
        <v/>
      </c>
      <c r="AO28" s="481"/>
      <c r="AP28" s="481" t="str">
        <f>IF(AND('Mapa final'!$K$39="Alta",'Mapa final'!$O$39="Mayor"),CONCATENATE("R",'Mapa final'!$A$39),"")</f>
        <v/>
      </c>
      <c r="AQ28" s="481"/>
      <c r="AR28" s="481" t="str">
        <f>IF(AND('Mapa final'!$K$42="Alta",'Mapa final'!$O$42="Mayor"),CONCATENATE("R",'Mapa final'!$A$42),"")</f>
        <v/>
      </c>
      <c r="AS28" s="481"/>
      <c r="AT28" s="481" t="str">
        <f>IF(AND('Mapa final'!$K$47="Alta",'Mapa final'!$O$47="Mayor"),CONCATENATE("R",'Mapa final'!$A$47),"")</f>
        <v/>
      </c>
      <c r="AU28" s="481"/>
      <c r="AV28" s="481" t="str">
        <f>IF(AND('Mapa final'!$K$50="Alta",'Mapa final'!$O$50="Mayor"),CONCATENATE("R",'Mapa final'!$A$50),"")</f>
        <v/>
      </c>
      <c r="AW28" s="482"/>
      <c r="AX28" s="476" t="str">
        <f>IF(AND('Mapa final'!$K$35="Alta",'Mapa final'!$O$35="Catastrófico"),CONCATENATE("R",'Mapa final'!$A$35),"")</f>
        <v/>
      </c>
      <c r="AY28" s="476"/>
      <c r="AZ28" s="476" t="str">
        <f>IF(AND('Mapa final'!$K$39="Alta",'Mapa final'!$O$39="Catastrófico"),CONCATENATE("R",'Mapa final'!$A$39),"")</f>
        <v/>
      </c>
      <c r="BA28" s="476"/>
      <c r="BB28" s="476" t="str">
        <f>IF(AND('Mapa final'!$K$42="Alta",'Mapa final'!$O$42="Catastrófico"),CONCATENATE("R",'Mapa final'!$A$42),"")</f>
        <v/>
      </c>
      <c r="BC28" s="476"/>
      <c r="BD28" s="476" t="str">
        <f>IF(AND('Mapa final'!$K$47="Alta",'Mapa final'!$O$47="Catastrófico"),CONCATENATE("R",'Mapa final'!$A$47),"")</f>
        <v/>
      </c>
      <c r="BE28" s="476"/>
      <c r="BF28" s="476" t="str">
        <f>IF(AND('Mapa final'!$K$50="Alta",'Mapa final'!$O$50="Catastrófico"),CONCATENATE("R",'Mapa final'!$A$50),"")</f>
        <v/>
      </c>
      <c r="BG28" s="476"/>
      <c r="BH28" s="38"/>
      <c r="BI28" s="519"/>
      <c r="BJ28" s="520"/>
      <c r="BK28" s="520"/>
      <c r="BL28" s="520"/>
      <c r="BM28" s="520"/>
      <c r="BN28" s="521"/>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row>
    <row r="29" spans="1:100" ht="15" customHeight="1" x14ac:dyDescent="0.25">
      <c r="A29" s="38"/>
      <c r="B29" s="326"/>
      <c r="C29" s="327"/>
      <c r="D29" s="328"/>
      <c r="E29" s="554"/>
      <c r="F29" s="555"/>
      <c r="G29" s="555"/>
      <c r="H29" s="555"/>
      <c r="I29" s="555"/>
      <c r="J29" s="480"/>
      <c r="K29" s="479"/>
      <c r="L29" s="479"/>
      <c r="M29" s="479"/>
      <c r="N29" s="479"/>
      <c r="O29" s="479"/>
      <c r="P29" s="479"/>
      <c r="Q29" s="479"/>
      <c r="R29" s="479"/>
      <c r="S29" s="484"/>
      <c r="T29" s="480"/>
      <c r="U29" s="479"/>
      <c r="V29" s="479"/>
      <c r="W29" s="479"/>
      <c r="X29" s="479"/>
      <c r="Y29" s="479"/>
      <c r="Z29" s="479"/>
      <c r="AA29" s="479"/>
      <c r="AB29" s="479"/>
      <c r="AC29" s="479"/>
      <c r="AD29" s="483"/>
      <c r="AE29" s="481"/>
      <c r="AF29" s="481"/>
      <c r="AG29" s="481"/>
      <c r="AH29" s="481"/>
      <c r="AI29" s="481"/>
      <c r="AJ29" s="481"/>
      <c r="AK29" s="481"/>
      <c r="AL29" s="481"/>
      <c r="AM29" s="481"/>
      <c r="AN29" s="483"/>
      <c r="AO29" s="481"/>
      <c r="AP29" s="481"/>
      <c r="AQ29" s="481"/>
      <c r="AR29" s="481"/>
      <c r="AS29" s="481"/>
      <c r="AT29" s="481"/>
      <c r="AU29" s="481"/>
      <c r="AV29" s="481"/>
      <c r="AW29" s="482"/>
      <c r="AX29" s="476"/>
      <c r="AY29" s="476"/>
      <c r="AZ29" s="476"/>
      <c r="BA29" s="476"/>
      <c r="BB29" s="476"/>
      <c r="BC29" s="476"/>
      <c r="BD29" s="476"/>
      <c r="BE29" s="476"/>
      <c r="BF29" s="476"/>
      <c r="BG29" s="476"/>
      <c r="BH29" s="38"/>
      <c r="BI29" s="519"/>
      <c r="BJ29" s="520"/>
      <c r="BK29" s="520"/>
      <c r="BL29" s="520"/>
      <c r="BM29" s="520"/>
      <c r="BN29" s="521"/>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row>
    <row r="30" spans="1:100" ht="15" customHeight="1" x14ac:dyDescent="0.25">
      <c r="A30" s="38"/>
      <c r="B30" s="326"/>
      <c r="C30" s="327"/>
      <c r="D30" s="328"/>
      <c r="E30" s="554"/>
      <c r="F30" s="555"/>
      <c r="G30" s="555"/>
      <c r="H30" s="555"/>
      <c r="I30" s="555"/>
      <c r="J30" s="480" t="str">
        <f>IF(AND('Mapa final'!$K$53="Alta",'Mapa final'!$O$53="Leve"),CONCATENATE("R",'Mapa final'!$A$53),"")</f>
        <v/>
      </c>
      <c r="K30" s="479"/>
      <c r="L30" s="479" t="str">
        <f>IF(AND('Mapa final'!$K$56="Alta",'Mapa final'!$O$56="Leve"),CONCATENATE("R",'Mapa final'!$A$56),"")</f>
        <v/>
      </c>
      <c r="M30" s="479"/>
      <c r="N30" s="479" t="str">
        <f>IF(AND('Mapa final'!$K$59="Alta",'Mapa final'!$O$59="Leve"),CONCATENATE("R",'Mapa final'!$A$59),"")</f>
        <v/>
      </c>
      <c r="O30" s="479"/>
      <c r="P30" s="479" t="str">
        <f>IF(AND('Mapa final'!$K$62="Alta",'Mapa final'!$O$62="Leve"),CONCATENATE("R",'Mapa final'!$A$62),"")</f>
        <v/>
      </c>
      <c r="Q30" s="479"/>
      <c r="R30" s="479" t="str">
        <f>IF(AND('Mapa final'!$K$65="Alta",'Mapa final'!$O$65="Leve"),CONCATENATE("R",'Mapa final'!$A$65),"")</f>
        <v/>
      </c>
      <c r="S30" s="484"/>
      <c r="T30" s="480" t="str">
        <f>IF(AND('Mapa final'!$K$53="Alta",'Mapa final'!$O$53="Menor"),CONCATENATE("R",'Mapa final'!$A$53),"")</f>
        <v/>
      </c>
      <c r="U30" s="479"/>
      <c r="V30" s="479" t="str">
        <f>IF(AND('Mapa final'!$K$56="Alta",'Mapa final'!$O$56="Menor"),CONCATENATE("R",'Mapa final'!$A$56),"")</f>
        <v/>
      </c>
      <c r="W30" s="479"/>
      <c r="X30" s="479" t="str">
        <f>IF(AND('Mapa final'!$K$59="Alta",'Mapa final'!$O$59="Menor"),CONCATENATE("R",'Mapa final'!$A$59),"")</f>
        <v/>
      </c>
      <c r="Y30" s="479"/>
      <c r="Z30" s="479" t="str">
        <f>IF(AND('Mapa final'!$K$62="Alta",'Mapa final'!$O$62="Menor"),CONCATENATE("R",'Mapa final'!$A$62),"")</f>
        <v/>
      </c>
      <c r="AA30" s="479"/>
      <c r="AB30" s="479" t="str">
        <f>IF(AND('Mapa final'!$K$65="Alta",'Mapa final'!$O$65="Menor"),CONCATENATE("R",'Mapa final'!$A$65),"")</f>
        <v/>
      </c>
      <c r="AC30" s="479"/>
      <c r="AD30" s="483" t="str">
        <f>IF(AND('Mapa final'!$K$53="Alta",'Mapa final'!$O$53="Moderado"),CONCATENATE("R",'Mapa final'!$A$53),"")</f>
        <v/>
      </c>
      <c r="AE30" s="481"/>
      <c r="AF30" s="481" t="str">
        <f>IF(AND('Mapa final'!$K$56="Alta",'Mapa final'!$O$56="Moderado"),CONCATENATE("R",'Mapa final'!$A$56),"")</f>
        <v/>
      </c>
      <c r="AG30" s="481"/>
      <c r="AH30" s="481" t="str">
        <f>IF(AND('Mapa final'!$K$59="Alta",'Mapa final'!$O$59="Moderado"),CONCATENATE("R",'Mapa final'!$A$59),"")</f>
        <v/>
      </c>
      <c r="AI30" s="481"/>
      <c r="AJ30" s="481" t="str">
        <f>IF(AND('Mapa final'!$K$62="Alta",'Mapa final'!$O$62="Moderado"),CONCATENATE("R",'Mapa final'!$A$62),"")</f>
        <v/>
      </c>
      <c r="AK30" s="481"/>
      <c r="AL30" s="481" t="str">
        <f>IF(AND('Mapa final'!$K$65="Alta",'Mapa final'!$O$65="Moderado"),CONCATENATE("R",'Mapa final'!$A$65),"")</f>
        <v>R20</v>
      </c>
      <c r="AM30" s="481"/>
      <c r="AN30" s="483" t="str">
        <f>IF(AND('Mapa final'!$K$53="Alta",'Mapa final'!$O$53="Mayor"),CONCATENATE("R",'Mapa final'!$A$53),"")</f>
        <v/>
      </c>
      <c r="AO30" s="481"/>
      <c r="AP30" s="481" t="str">
        <f>IF(AND('Mapa final'!$K$56="Alta",'Mapa final'!$O$56="Mayor"),CONCATENATE("R",'Mapa final'!$A$56),"")</f>
        <v/>
      </c>
      <c r="AQ30" s="481"/>
      <c r="AR30" s="481" t="str">
        <f>IF(AND('Mapa final'!$K$59="Alta",'Mapa final'!$O$59="Mayor"),CONCATENATE("R",'Mapa final'!$A$59),"")</f>
        <v/>
      </c>
      <c r="AS30" s="481"/>
      <c r="AT30" s="481" t="str">
        <f>IF(AND('Mapa final'!$K$62="Alta",'Mapa final'!$O$62="Mayor"),CONCATENATE("R",'Mapa final'!$A$62),"")</f>
        <v/>
      </c>
      <c r="AU30" s="481"/>
      <c r="AV30" s="481" t="str">
        <f>IF(AND('Mapa final'!$K$65="Alta",'Mapa final'!$O$65="Mayor"),CONCATENATE("R",'Mapa final'!$A$65),"")</f>
        <v/>
      </c>
      <c r="AW30" s="482"/>
      <c r="AX30" s="476" t="str">
        <f>IF(AND('Mapa final'!$K$53="Alta",'Mapa final'!$O$53="Catastrófico"),CONCATENATE("R",'Mapa final'!$A$53),"")</f>
        <v/>
      </c>
      <c r="AY30" s="476"/>
      <c r="AZ30" s="476" t="str">
        <f>IF(AND('Mapa final'!$K$56="Alta",'Mapa final'!$O$56="Catastrófico"),CONCATENATE("R",'Mapa final'!$A$56),"")</f>
        <v/>
      </c>
      <c r="BA30" s="476"/>
      <c r="BB30" s="476" t="str">
        <f>IF(AND('Mapa final'!$K$59="Alta",'Mapa final'!$O$59="Catastrófico"),CONCATENATE("R",'Mapa final'!$A$59),"")</f>
        <v/>
      </c>
      <c r="BC30" s="476"/>
      <c r="BD30" s="476" t="str">
        <f>IF(AND('Mapa final'!$K$62="Alta",'Mapa final'!$O$62="Catastrófico"),CONCATENATE("R",'Mapa final'!$A$62),"")</f>
        <v/>
      </c>
      <c r="BE30" s="476"/>
      <c r="BF30" s="476" t="str">
        <f>IF(AND('Mapa final'!$K$65="Alta",'Mapa final'!$O$65="Catastrófico"),CONCATENATE("R",'Mapa final'!$A$65),"")</f>
        <v/>
      </c>
      <c r="BG30" s="476"/>
      <c r="BH30" s="38"/>
      <c r="BI30" s="519"/>
      <c r="BJ30" s="520"/>
      <c r="BK30" s="520"/>
      <c r="BL30" s="520"/>
      <c r="BM30" s="520"/>
      <c r="BN30" s="521"/>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row>
    <row r="31" spans="1:100" ht="15" customHeight="1" thickBot="1" x14ac:dyDescent="0.3">
      <c r="A31" s="38"/>
      <c r="B31" s="326"/>
      <c r="C31" s="327"/>
      <c r="D31" s="328"/>
      <c r="E31" s="554"/>
      <c r="F31" s="555"/>
      <c r="G31" s="555"/>
      <c r="H31" s="555"/>
      <c r="I31" s="555"/>
      <c r="J31" s="480"/>
      <c r="K31" s="479"/>
      <c r="L31" s="479"/>
      <c r="M31" s="479"/>
      <c r="N31" s="479"/>
      <c r="O31" s="479"/>
      <c r="P31" s="479"/>
      <c r="Q31" s="479"/>
      <c r="R31" s="479"/>
      <c r="S31" s="484"/>
      <c r="T31" s="480"/>
      <c r="U31" s="479"/>
      <c r="V31" s="479"/>
      <c r="W31" s="479"/>
      <c r="X31" s="479"/>
      <c r="Y31" s="479"/>
      <c r="Z31" s="479"/>
      <c r="AA31" s="479"/>
      <c r="AB31" s="479"/>
      <c r="AC31" s="479"/>
      <c r="AD31" s="483"/>
      <c r="AE31" s="481"/>
      <c r="AF31" s="481"/>
      <c r="AG31" s="481"/>
      <c r="AH31" s="481"/>
      <c r="AI31" s="481"/>
      <c r="AJ31" s="481"/>
      <c r="AK31" s="481"/>
      <c r="AL31" s="481"/>
      <c r="AM31" s="481"/>
      <c r="AN31" s="483"/>
      <c r="AO31" s="481"/>
      <c r="AP31" s="481"/>
      <c r="AQ31" s="481"/>
      <c r="AR31" s="481"/>
      <c r="AS31" s="481"/>
      <c r="AT31" s="481"/>
      <c r="AU31" s="481"/>
      <c r="AV31" s="481"/>
      <c r="AW31" s="482"/>
      <c r="AX31" s="476"/>
      <c r="AY31" s="476"/>
      <c r="AZ31" s="476"/>
      <c r="BA31" s="476"/>
      <c r="BB31" s="476"/>
      <c r="BC31" s="476"/>
      <c r="BD31" s="476"/>
      <c r="BE31" s="476"/>
      <c r="BF31" s="476"/>
      <c r="BG31" s="476"/>
      <c r="BH31" s="38"/>
      <c r="BI31" s="522"/>
      <c r="BJ31" s="523"/>
      <c r="BK31" s="523"/>
      <c r="BL31" s="523"/>
      <c r="BM31" s="523"/>
      <c r="BN31" s="524"/>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row>
    <row r="32" spans="1:100" ht="15" customHeight="1" x14ac:dyDescent="0.25">
      <c r="A32" s="38"/>
      <c r="B32" s="326"/>
      <c r="C32" s="327"/>
      <c r="D32" s="328"/>
      <c r="E32" s="554"/>
      <c r="F32" s="555"/>
      <c r="G32" s="555"/>
      <c r="H32" s="555"/>
      <c r="I32" s="555"/>
      <c r="J32" s="480" t="str">
        <f>IF(AND('Mapa final'!$K$68="Alta",'Mapa final'!$O$68="Leve"),CONCATENATE("R",'Mapa final'!$A$68),"")</f>
        <v/>
      </c>
      <c r="K32" s="479"/>
      <c r="L32" s="479" t="str">
        <f>IF(AND('Mapa final'!$K$71="Alta",'Mapa final'!$O$71="Leve"),CONCATENATE("R",'Mapa final'!$A$71),"")</f>
        <v/>
      </c>
      <c r="M32" s="479"/>
      <c r="N32" s="479" t="str">
        <f>IF(AND('Mapa final'!$K$74="Alta",'Mapa final'!$O$74="Leve"),CONCATENATE("R",'Mapa final'!$A$74),"")</f>
        <v/>
      </c>
      <c r="O32" s="479"/>
      <c r="P32" s="479" t="str">
        <f>IF(AND('Mapa final'!$K$77="Alta",'Mapa final'!$O$77="Leve"),CONCATENATE("R",'Mapa final'!$A$77),"")</f>
        <v/>
      </c>
      <c r="Q32" s="479"/>
      <c r="R32" s="479" t="str">
        <f>IF(AND('Mapa final'!$K$80="Alta",'Mapa final'!$O$80="Leve"),CONCATENATE("R",'Mapa final'!$A$80),"")</f>
        <v/>
      </c>
      <c r="S32" s="484"/>
      <c r="T32" s="480" t="str">
        <f>IF(AND('Mapa final'!$K$68="Alta",'Mapa final'!$O$68="Menor"),CONCATENATE("R",'Mapa final'!$A$68),"")</f>
        <v/>
      </c>
      <c r="U32" s="479"/>
      <c r="V32" s="479" t="str">
        <f>IF(AND('Mapa final'!$K$71="Alta",'Mapa final'!$O$71="Menor"),CONCATENATE("R",'Mapa final'!$A$71),"")</f>
        <v/>
      </c>
      <c r="W32" s="479"/>
      <c r="X32" s="479" t="str">
        <f>IF(AND('Mapa final'!$K$74="Alta",'Mapa final'!$O$74="Menor"),CONCATENATE("R",'Mapa final'!$A$74),"")</f>
        <v/>
      </c>
      <c r="Y32" s="479"/>
      <c r="Z32" s="479" t="str">
        <f>IF(AND('Mapa final'!$K$77="Alta",'Mapa final'!$O$77="Menor"),CONCATENATE("R",'Mapa final'!$A$77),"")</f>
        <v/>
      </c>
      <c r="AA32" s="479"/>
      <c r="AB32" s="479" t="str">
        <f>IF(AND('Mapa final'!$K$80="Alta",'Mapa final'!$O$80="Menor"),CONCATENATE("R",'Mapa final'!$A$80),"")</f>
        <v/>
      </c>
      <c r="AC32" s="479"/>
      <c r="AD32" s="483" t="str">
        <f>IF(AND('Mapa final'!$K$68="Alta",'Mapa final'!$O$68="Moderado"),CONCATENATE("R",'Mapa final'!$A$68),"")</f>
        <v/>
      </c>
      <c r="AE32" s="481"/>
      <c r="AF32" s="481" t="str">
        <f>IF(AND('Mapa final'!$K$71="Alta",'Mapa final'!$O$71="Moderado"),CONCATENATE("R",'Mapa final'!$A$71),"")</f>
        <v/>
      </c>
      <c r="AG32" s="481"/>
      <c r="AH32" s="481" t="str">
        <f>IF(AND('Mapa final'!$K$74="Alta",'Mapa final'!$O$74="Moderado"),CONCATENATE("R",'Mapa final'!$A$74),"")</f>
        <v/>
      </c>
      <c r="AI32" s="481"/>
      <c r="AJ32" s="481" t="str">
        <f>IF(AND('Mapa final'!$K$77="Alta",'Mapa final'!$O$77="Moderado"),CONCATENATE("R",'Mapa final'!$A$77),"")</f>
        <v/>
      </c>
      <c r="AK32" s="481"/>
      <c r="AL32" s="481" t="str">
        <f>IF(AND('Mapa final'!$K$80="Alta",'Mapa final'!$O$80="Moderado"),CONCATENATE("R",'Mapa final'!$A$80),"")</f>
        <v/>
      </c>
      <c r="AM32" s="481"/>
      <c r="AN32" s="483" t="str">
        <f>IF(AND('Mapa final'!$K$68="Alta",'Mapa final'!$O$68="Mayor"),CONCATENATE("R",'Mapa final'!$A$68),"")</f>
        <v/>
      </c>
      <c r="AO32" s="481"/>
      <c r="AP32" s="481" t="str">
        <f>IF(AND('Mapa final'!$K$71="Alta",'Mapa final'!$O$71="Mayor"),CONCATENATE("R",'Mapa final'!$A$71),"")</f>
        <v/>
      </c>
      <c r="AQ32" s="481"/>
      <c r="AR32" s="481" t="str">
        <f>IF(AND('Mapa final'!$K$74="Alta",'Mapa final'!$O$74="Mayor"),CONCATENATE("R",'Mapa final'!$A$74),"")</f>
        <v/>
      </c>
      <c r="AS32" s="481"/>
      <c r="AT32" s="481" t="str">
        <f>IF(AND('Mapa final'!$K$77="Alta",'Mapa final'!$O$77="Mayor"),CONCATENATE("R",'Mapa final'!$A$77),"")</f>
        <v/>
      </c>
      <c r="AU32" s="481"/>
      <c r="AV32" s="481" t="str">
        <f>IF(AND('Mapa final'!$K$80="Alta",'Mapa final'!$O$80="Mayor"),CONCATENATE("R",'Mapa final'!$A$80),"")</f>
        <v/>
      </c>
      <c r="AW32" s="482"/>
      <c r="AX32" s="476" t="str">
        <f>IF(AND('Mapa final'!$K$68="Alta",'Mapa final'!$O$68="Catastrófico"),CONCATENATE("R",'Mapa final'!$A$68),"")</f>
        <v/>
      </c>
      <c r="AY32" s="476"/>
      <c r="AZ32" s="476" t="str">
        <f>IF(AND('Mapa final'!$K$71="Alta",'Mapa final'!$O$71="Catastrófico"),CONCATENATE("R",'Mapa final'!$A$71),"")</f>
        <v/>
      </c>
      <c r="BA32" s="476"/>
      <c r="BB32" s="476" t="str">
        <f>IF(AND('Mapa final'!$K$74="Alta",'Mapa final'!$O$74="Catastrófico"),CONCATENATE("R",'Mapa final'!$A$74),"")</f>
        <v/>
      </c>
      <c r="BC32" s="476"/>
      <c r="BD32" s="476" t="str">
        <f>IF(AND('Mapa final'!$K$77="Alta",'Mapa final'!$O$77="Catastrófico"),CONCATENATE("R",'Mapa final'!$A$77),"")</f>
        <v/>
      </c>
      <c r="BE32" s="476"/>
      <c r="BF32" s="476" t="str">
        <f>IF(AND('Mapa final'!$K$80="Alta",'Mapa final'!$O$80="Catastrófico"),CONCATENATE("R",'Mapa final'!$A$80),"")</f>
        <v/>
      </c>
      <c r="BG32" s="476"/>
      <c r="BH32" s="38"/>
      <c r="BI32" s="525" t="s">
        <v>74</v>
      </c>
      <c r="BJ32" s="526"/>
      <c r="BK32" s="526"/>
      <c r="BL32" s="526"/>
      <c r="BM32" s="526"/>
      <c r="BN32" s="527"/>
      <c r="BO32" s="38"/>
      <c r="BP32" s="38"/>
      <c r="BQ32" s="38"/>
      <c r="BR32" s="38"/>
      <c r="BS32" s="38"/>
      <c r="BT32" s="38"/>
      <c r="BU32" s="38"/>
      <c r="BV32" s="38"/>
      <c r="BW32" s="38"/>
      <c r="BX32" s="38"/>
      <c r="BY32" s="38"/>
      <c r="BZ32" s="38"/>
      <c r="CA32" s="38"/>
      <c r="CB32" s="38"/>
      <c r="CC32" s="38"/>
      <c r="CD32" s="38"/>
      <c r="CE32" s="38"/>
      <c r="CF32" s="38"/>
      <c r="CG32" s="38"/>
      <c r="CH32" s="38"/>
      <c r="CI32" s="38"/>
      <c r="CJ32" s="38"/>
      <c r="CK32" s="38"/>
      <c r="CL32" s="38"/>
      <c r="CM32" s="38"/>
      <c r="CN32" s="38"/>
      <c r="CO32" s="38"/>
      <c r="CP32" s="38"/>
      <c r="CQ32" s="38"/>
      <c r="CR32" s="38"/>
      <c r="CS32" s="38"/>
      <c r="CT32" s="38"/>
      <c r="CU32" s="38"/>
      <c r="CV32" s="38"/>
    </row>
    <row r="33" spans="1:100" ht="15" customHeight="1" x14ac:dyDescent="0.25">
      <c r="A33" s="38"/>
      <c r="B33" s="326"/>
      <c r="C33" s="327"/>
      <c r="D33" s="328"/>
      <c r="E33" s="554"/>
      <c r="F33" s="555"/>
      <c r="G33" s="555"/>
      <c r="H33" s="555"/>
      <c r="I33" s="555"/>
      <c r="J33" s="480"/>
      <c r="K33" s="479"/>
      <c r="L33" s="479"/>
      <c r="M33" s="479"/>
      <c r="N33" s="479"/>
      <c r="O33" s="479"/>
      <c r="P33" s="479"/>
      <c r="Q33" s="479"/>
      <c r="R33" s="479"/>
      <c r="S33" s="484"/>
      <c r="T33" s="480"/>
      <c r="U33" s="479"/>
      <c r="V33" s="479"/>
      <c r="W33" s="479"/>
      <c r="X33" s="479"/>
      <c r="Y33" s="479"/>
      <c r="Z33" s="479"/>
      <c r="AA33" s="479"/>
      <c r="AB33" s="479"/>
      <c r="AC33" s="479"/>
      <c r="AD33" s="483"/>
      <c r="AE33" s="481"/>
      <c r="AF33" s="481"/>
      <c r="AG33" s="481"/>
      <c r="AH33" s="481"/>
      <c r="AI33" s="481"/>
      <c r="AJ33" s="481"/>
      <c r="AK33" s="481"/>
      <c r="AL33" s="481"/>
      <c r="AM33" s="481"/>
      <c r="AN33" s="483"/>
      <c r="AO33" s="481"/>
      <c r="AP33" s="481"/>
      <c r="AQ33" s="481"/>
      <c r="AR33" s="481"/>
      <c r="AS33" s="481"/>
      <c r="AT33" s="481"/>
      <c r="AU33" s="481"/>
      <c r="AV33" s="481"/>
      <c r="AW33" s="482"/>
      <c r="AX33" s="476"/>
      <c r="AY33" s="476"/>
      <c r="AZ33" s="476"/>
      <c r="BA33" s="476"/>
      <c r="BB33" s="476"/>
      <c r="BC33" s="476"/>
      <c r="BD33" s="476"/>
      <c r="BE33" s="476"/>
      <c r="BF33" s="476"/>
      <c r="BG33" s="476"/>
      <c r="BH33" s="38"/>
      <c r="BI33" s="528"/>
      <c r="BJ33" s="529"/>
      <c r="BK33" s="529"/>
      <c r="BL33" s="529"/>
      <c r="BM33" s="529"/>
      <c r="BN33" s="530"/>
      <c r="BO33" s="38"/>
      <c r="BP33" s="38"/>
      <c r="BQ33" s="38"/>
      <c r="BR33" s="38"/>
      <c r="BS33" s="38"/>
      <c r="BT33" s="38"/>
      <c r="BU33" s="38"/>
      <c r="BV33" s="38"/>
      <c r="BW33" s="38"/>
      <c r="BX33" s="38"/>
      <c r="BY33" s="38"/>
      <c r="BZ33" s="38"/>
      <c r="CA33" s="38"/>
      <c r="CB33" s="38"/>
      <c r="CC33" s="38"/>
      <c r="CD33" s="38"/>
      <c r="CE33" s="38"/>
      <c r="CF33" s="38"/>
      <c r="CG33" s="38"/>
      <c r="CH33" s="38"/>
      <c r="CI33" s="38"/>
      <c r="CJ33" s="38"/>
      <c r="CK33" s="38"/>
      <c r="CL33" s="38"/>
      <c r="CM33" s="38"/>
      <c r="CN33" s="38"/>
      <c r="CO33" s="38"/>
      <c r="CP33" s="38"/>
      <c r="CQ33" s="38"/>
      <c r="CR33" s="38"/>
      <c r="CS33" s="38"/>
      <c r="CT33" s="38"/>
      <c r="CU33" s="38"/>
      <c r="CV33" s="38"/>
    </row>
    <row r="34" spans="1:100" ht="15" customHeight="1" x14ac:dyDescent="0.25">
      <c r="A34" s="38"/>
      <c r="B34" s="326"/>
      <c r="C34" s="327"/>
      <c r="D34" s="328"/>
      <c r="E34" s="554"/>
      <c r="F34" s="555"/>
      <c r="G34" s="555"/>
      <c r="H34" s="555"/>
      <c r="I34" s="555"/>
      <c r="J34" s="480" t="str">
        <f>IF(AND('Mapa final'!$K$83="Alta",'Mapa final'!$O$83="Leve"),CONCATENATE("R",'Mapa final'!$A$83),"")</f>
        <v/>
      </c>
      <c r="K34" s="479"/>
      <c r="L34" s="479" t="str">
        <f>IF(AND('Mapa final'!$K$86="Alta",'Mapa final'!$O$86="Leve"),CONCATENATE("R",'Mapa final'!$A$86),"")</f>
        <v/>
      </c>
      <c r="M34" s="479"/>
      <c r="N34" s="479" t="str">
        <f>IF(AND('Mapa final'!$K$89="Alta",'Mapa final'!$O$89="Leve"),CONCATENATE("R",'Mapa final'!$A$89),"")</f>
        <v/>
      </c>
      <c r="O34" s="479"/>
      <c r="P34" s="479" t="str">
        <f>IF(AND('Mapa final'!$K$92="Alta",'Mapa final'!$O$92="Leve"),CONCATENATE("R",'Mapa final'!$A$92),"")</f>
        <v/>
      </c>
      <c r="Q34" s="479"/>
      <c r="R34" s="479" t="str">
        <f>IF(AND('Mapa final'!$K$95="Alta",'Mapa final'!$O$95="Leve"),CONCATENATE("R",'Mapa final'!$A$95),"")</f>
        <v/>
      </c>
      <c r="S34" s="484"/>
      <c r="T34" s="480" t="str">
        <f>IF(AND('Mapa final'!$K$83="Alta",'Mapa final'!$O$83="Menor"),CONCATENATE("R",'Mapa final'!$A$83),"")</f>
        <v/>
      </c>
      <c r="U34" s="479"/>
      <c r="V34" s="479" t="str">
        <f>IF(AND('Mapa final'!$K$86="Alta",'Mapa final'!$O$86="Menor"),CONCATENATE("R",'Mapa final'!$A$86),"")</f>
        <v/>
      </c>
      <c r="W34" s="479"/>
      <c r="X34" s="479" t="str">
        <f>IF(AND('Mapa final'!$K$89="Alta",'Mapa final'!$O$89="Menor"),CONCATENATE("R",'Mapa final'!$A$89),"")</f>
        <v/>
      </c>
      <c r="Y34" s="479"/>
      <c r="Z34" s="479" t="str">
        <f>IF(AND('Mapa final'!$K$92="Alta",'Mapa final'!$O$92="Menor"),CONCATENATE("R",'Mapa final'!$A$92),"")</f>
        <v/>
      </c>
      <c r="AA34" s="479"/>
      <c r="AB34" s="479" t="str">
        <f>IF(AND('Mapa final'!$K$95="Alta",'Mapa final'!$O$95="Menor"),CONCATENATE("R",'Mapa final'!$A$95),"")</f>
        <v/>
      </c>
      <c r="AC34" s="479"/>
      <c r="AD34" s="483" t="str">
        <f>IF(AND('Mapa final'!$K$83="Alta",'Mapa final'!$O$83="Moderado"),CONCATENATE("R",'Mapa final'!$A$83),"")</f>
        <v/>
      </c>
      <c r="AE34" s="481"/>
      <c r="AF34" s="481" t="str">
        <f>IF(AND('Mapa final'!$K$86="Alta",'Mapa final'!$O$86="Moderado"),CONCATENATE("R",'Mapa final'!$A$86),"")</f>
        <v/>
      </c>
      <c r="AG34" s="481"/>
      <c r="AH34" s="481" t="str">
        <f>IF(AND('Mapa final'!$K$89="Alta",'Mapa final'!$O$89="Moderado"),CONCATENATE("R",'Mapa final'!$A$89),"")</f>
        <v/>
      </c>
      <c r="AI34" s="481"/>
      <c r="AJ34" s="481" t="str">
        <f>IF(AND('Mapa final'!$K$92="Alta",'Mapa final'!$O$92="Moderado"),CONCATENATE("R",'Mapa final'!$A$92),"")</f>
        <v/>
      </c>
      <c r="AK34" s="481"/>
      <c r="AL34" s="481" t="str">
        <f>IF(AND('Mapa final'!$K$95="Alta",'Mapa final'!$O$95="Moderado"),CONCATENATE("R",'Mapa final'!$A$95),"")</f>
        <v/>
      </c>
      <c r="AM34" s="481"/>
      <c r="AN34" s="483" t="str">
        <f>IF(AND('Mapa final'!$K$83="Alta",'Mapa final'!$O$83="Mayor"),CONCATENATE("R",'Mapa final'!$A$83),"")</f>
        <v>R26</v>
      </c>
      <c r="AO34" s="481"/>
      <c r="AP34" s="481" t="str">
        <f>IF(AND('Mapa final'!$K$86="Alta",'Mapa final'!$O$86="Mayor"),CONCATENATE("R",'Mapa final'!$A$86),"")</f>
        <v/>
      </c>
      <c r="AQ34" s="481"/>
      <c r="AR34" s="481" t="str">
        <f>IF(AND('Mapa final'!$K$89="Alta",'Mapa final'!$O$89="Mayor"),CONCATENATE("R",'Mapa final'!$A$89),"")</f>
        <v/>
      </c>
      <c r="AS34" s="481"/>
      <c r="AT34" s="481" t="str">
        <f>IF(AND('Mapa final'!$K$92="Alta",'Mapa final'!$O$92="Mayor"),CONCATENATE("R",'Mapa final'!$A$92),"")</f>
        <v/>
      </c>
      <c r="AU34" s="481"/>
      <c r="AV34" s="481" t="str">
        <f>IF(AND('Mapa final'!$K$95="Alta",'Mapa final'!$O$95="Mayor"),CONCATENATE("R",'Mapa final'!$A$95),"")</f>
        <v/>
      </c>
      <c r="AW34" s="482"/>
      <c r="AX34" s="476" t="str">
        <f>IF(AND('Mapa final'!$K$83="Alta",'Mapa final'!$O$83="Catastrófico"),CONCATENATE("R",'Mapa final'!$A$83),"")</f>
        <v/>
      </c>
      <c r="AY34" s="476"/>
      <c r="AZ34" s="476" t="str">
        <f>IF(AND('Mapa final'!$K$86="Alta",'Mapa final'!$O$86="Catastrófico"),CONCATENATE("R",'Mapa final'!$A$86),"")</f>
        <v/>
      </c>
      <c r="BA34" s="476"/>
      <c r="BB34" s="476" t="str">
        <f>IF(AND('Mapa final'!$K$89="Alta",'Mapa final'!$O$89="Catastrófico"),CONCATENATE("R",'Mapa final'!$A$89),"")</f>
        <v/>
      </c>
      <c r="BC34" s="476"/>
      <c r="BD34" s="476" t="str">
        <f>IF(AND('Mapa final'!$K$92="Alta",'Mapa final'!$O$92="Catastrófico"),CONCATENATE("R",'Mapa final'!$A$92),"")</f>
        <v/>
      </c>
      <c r="BE34" s="476"/>
      <c r="BF34" s="476" t="str">
        <f>IF(AND('Mapa final'!$K$95="Alta",'Mapa final'!$O$95="Catastrófico"),CONCATENATE("R",'Mapa final'!$A$95),"")</f>
        <v/>
      </c>
      <c r="BG34" s="476"/>
      <c r="BH34" s="38"/>
      <c r="BI34" s="528"/>
      <c r="BJ34" s="529"/>
      <c r="BK34" s="529"/>
      <c r="BL34" s="529"/>
      <c r="BM34" s="529"/>
      <c r="BN34" s="530"/>
      <c r="BO34" s="38"/>
      <c r="BP34" s="38"/>
      <c r="BQ34" s="38"/>
      <c r="BR34" s="38"/>
      <c r="BS34" s="38"/>
      <c r="BT34" s="38"/>
      <c r="BU34" s="38"/>
      <c r="BV34" s="38"/>
      <c r="BW34" s="38"/>
      <c r="BX34" s="38"/>
      <c r="BY34" s="38"/>
      <c r="BZ34" s="38"/>
      <c r="CA34" s="38"/>
      <c r="CB34" s="38"/>
      <c r="CC34" s="38"/>
      <c r="CD34" s="38"/>
      <c r="CE34" s="38"/>
      <c r="CF34" s="38"/>
      <c r="CG34" s="38"/>
      <c r="CH34" s="38"/>
      <c r="CI34" s="38"/>
      <c r="CJ34" s="38"/>
      <c r="CK34" s="38"/>
      <c r="CL34" s="38"/>
      <c r="CM34" s="38"/>
      <c r="CN34" s="38"/>
      <c r="CO34" s="38"/>
      <c r="CP34" s="38"/>
      <c r="CQ34" s="38"/>
      <c r="CR34" s="38"/>
      <c r="CS34" s="38"/>
      <c r="CT34" s="38"/>
      <c r="CU34" s="38"/>
      <c r="CV34" s="38"/>
    </row>
    <row r="35" spans="1:100" ht="15" customHeight="1" x14ac:dyDescent="0.25">
      <c r="A35" s="38"/>
      <c r="B35" s="326"/>
      <c r="C35" s="327"/>
      <c r="D35" s="328"/>
      <c r="E35" s="554"/>
      <c r="F35" s="555"/>
      <c r="G35" s="555"/>
      <c r="H35" s="555"/>
      <c r="I35" s="555"/>
      <c r="J35" s="480"/>
      <c r="K35" s="479"/>
      <c r="L35" s="479"/>
      <c r="M35" s="479"/>
      <c r="N35" s="479"/>
      <c r="O35" s="479"/>
      <c r="P35" s="479"/>
      <c r="Q35" s="479"/>
      <c r="R35" s="479"/>
      <c r="S35" s="484"/>
      <c r="T35" s="480"/>
      <c r="U35" s="479"/>
      <c r="V35" s="479"/>
      <c r="W35" s="479"/>
      <c r="X35" s="479"/>
      <c r="Y35" s="479"/>
      <c r="Z35" s="479"/>
      <c r="AA35" s="479"/>
      <c r="AB35" s="479"/>
      <c r="AC35" s="479"/>
      <c r="AD35" s="483"/>
      <c r="AE35" s="481"/>
      <c r="AF35" s="481"/>
      <c r="AG35" s="481"/>
      <c r="AH35" s="481"/>
      <c r="AI35" s="481"/>
      <c r="AJ35" s="481"/>
      <c r="AK35" s="481"/>
      <c r="AL35" s="481"/>
      <c r="AM35" s="481"/>
      <c r="AN35" s="483"/>
      <c r="AO35" s="481"/>
      <c r="AP35" s="481"/>
      <c r="AQ35" s="481"/>
      <c r="AR35" s="481"/>
      <c r="AS35" s="481"/>
      <c r="AT35" s="481"/>
      <c r="AU35" s="481"/>
      <c r="AV35" s="481"/>
      <c r="AW35" s="482"/>
      <c r="AX35" s="476"/>
      <c r="AY35" s="476"/>
      <c r="AZ35" s="476"/>
      <c r="BA35" s="476"/>
      <c r="BB35" s="476"/>
      <c r="BC35" s="476"/>
      <c r="BD35" s="476"/>
      <c r="BE35" s="476"/>
      <c r="BF35" s="476"/>
      <c r="BG35" s="476"/>
      <c r="BH35" s="38"/>
      <c r="BI35" s="528"/>
      <c r="BJ35" s="529"/>
      <c r="BK35" s="529"/>
      <c r="BL35" s="529"/>
      <c r="BM35" s="529"/>
      <c r="BN35" s="530"/>
      <c r="BO35" s="38"/>
      <c r="BP35" s="38"/>
      <c r="BQ35" s="38"/>
      <c r="BR35" s="38"/>
      <c r="BS35" s="38"/>
      <c r="BT35" s="38"/>
      <c r="BU35" s="38"/>
      <c r="BV35" s="38"/>
      <c r="BW35" s="38"/>
      <c r="BX35" s="38"/>
      <c r="BY35" s="38"/>
      <c r="BZ35" s="38"/>
      <c r="CA35" s="38"/>
      <c r="CB35" s="38"/>
      <c r="CC35" s="38"/>
      <c r="CD35" s="38"/>
      <c r="CE35" s="38"/>
      <c r="CF35" s="38"/>
      <c r="CG35" s="38"/>
      <c r="CH35" s="38"/>
      <c r="CI35" s="38"/>
      <c r="CJ35" s="38"/>
      <c r="CK35" s="38"/>
      <c r="CL35" s="38"/>
      <c r="CM35" s="38"/>
      <c r="CN35" s="38"/>
      <c r="CO35" s="38"/>
      <c r="CP35" s="38"/>
      <c r="CQ35" s="38"/>
      <c r="CR35" s="38"/>
      <c r="CS35" s="38"/>
      <c r="CT35" s="38"/>
      <c r="CU35" s="38"/>
      <c r="CV35" s="38"/>
    </row>
    <row r="36" spans="1:100" ht="15" customHeight="1" x14ac:dyDescent="0.25">
      <c r="A36" s="38"/>
      <c r="B36" s="326"/>
      <c r="C36" s="327"/>
      <c r="D36" s="328"/>
      <c r="E36" s="554"/>
      <c r="F36" s="555"/>
      <c r="G36" s="555"/>
      <c r="H36" s="555"/>
      <c r="I36" s="555"/>
      <c r="J36" s="480" t="str">
        <f>IF(AND('Mapa final'!$K$98="Alta",'Mapa final'!$O$98="Leve"),CONCATENATE("R",'Mapa final'!$A$98),"")</f>
        <v/>
      </c>
      <c r="K36" s="479"/>
      <c r="L36" s="479" t="str">
        <f>IF(AND('Mapa final'!$K$101="Alta",'Mapa final'!$O$101="Leve"),CONCATENATE("R",'Mapa final'!$A$101),"")</f>
        <v/>
      </c>
      <c r="M36" s="479"/>
      <c r="N36" s="479" t="str">
        <f>IF(AND('Mapa final'!$K$104="Alta",'Mapa final'!$O$104="Leve"),CONCATENATE("R",'Mapa final'!$A$104),"")</f>
        <v/>
      </c>
      <c r="O36" s="479"/>
      <c r="P36" s="479" t="str">
        <f>IF(AND('Mapa final'!$K$107="Alta",'Mapa final'!$O$107="Leve"),CONCATENATE("R",'Mapa final'!$A$107),"")</f>
        <v/>
      </c>
      <c r="Q36" s="479"/>
      <c r="R36" s="479" t="str">
        <f>IF(AND('Mapa final'!$K$110="Alta",'Mapa final'!$O$110="Leve"),CONCATENATE("R",'Mapa final'!$A$110),"")</f>
        <v/>
      </c>
      <c r="S36" s="484"/>
      <c r="T36" s="480" t="str">
        <f>IF(AND('Mapa final'!$K$98="Alta",'Mapa final'!$O$98="Menor"),CONCATENATE("R",'Mapa final'!$A$98),"")</f>
        <v/>
      </c>
      <c r="U36" s="479"/>
      <c r="V36" s="479" t="str">
        <f>IF(AND('Mapa final'!$K$101="Alta",'Mapa final'!$O$101="Menor"),CONCATENATE("R",'Mapa final'!$A$101),"")</f>
        <v/>
      </c>
      <c r="W36" s="479"/>
      <c r="X36" s="479" t="str">
        <f>IF(AND('Mapa final'!$K$104="Alta",'Mapa final'!$O$104="Menor"),CONCATENATE("R",'Mapa final'!$A$104),"")</f>
        <v/>
      </c>
      <c r="Y36" s="479"/>
      <c r="Z36" s="479" t="str">
        <f>IF(AND('Mapa final'!$K$107="Alta",'Mapa final'!$O$107="Menor"),CONCATENATE("R",'Mapa final'!$A$107),"")</f>
        <v/>
      </c>
      <c r="AA36" s="479"/>
      <c r="AB36" s="479" t="str">
        <f>IF(AND('Mapa final'!$K$110="Alta",'Mapa final'!$O$110="Menor"),CONCATENATE("R",'Mapa final'!$A$110),"")</f>
        <v/>
      </c>
      <c r="AC36" s="479"/>
      <c r="AD36" s="483" t="str">
        <f>IF(AND('Mapa final'!$K$98="Alta",'Mapa final'!$O$98="Moderado"),CONCATENATE("R",'Mapa final'!$A$98),"")</f>
        <v/>
      </c>
      <c r="AE36" s="481"/>
      <c r="AF36" s="481" t="str">
        <f>IF(AND('Mapa final'!$K$101="Alta",'Mapa final'!$O$101="Moderado"),CONCATENATE("R",'Mapa final'!$A$101),"")</f>
        <v/>
      </c>
      <c r="AG36" s="481"/>
      <c r="AH36" s="481" t="str">
        <f>IF(AND('Mapa final'!$K$104="Alta",'Mapa final'!$O$104="Moderado"),CONCATENATE("R",'Mapa final'!$A$104),"")</f>
        <v/>
      </c>
      <c r="AI36" s="481"/>
      <c r="AJ36" s="481" t="str">
        <f>IF(AND('Mapa final'!$K$107="Alta",'Mapa final'!$O$107="Moderado"),CONCATENATE("R",'Mapa final'!$A$107),"")</f>
        <v/>
      </c>
      <c r="AK36" s="481"/>
      <c r="AL36" s="481" t="str">
        <f>IF(AND('Mapa final'!$K$110="Alta",'Mapa final'!$O$110="Moderado"),CONCATENATE("R",'Mapa final'!$A$110),"")</f>
        <v/>
      </c>
      <c r="AM36" s="481"/>
      <c r="AN36" s="483" t="str">
        <f>IF(AND('Mapa final'!$K$98="Alta",'Mapa final'!$O$98="Mayor"),CONCATENATE("R",'Mapa final'!$A$98),"")</f>
        <v/>
      </c>
      <c r="AO36" s="481"/>
      <c r="AP36" s="481" t="str">
        <f>IF(AND('Mapa final'!$K$101="Alta",'Mapa final'!$O$101="Mayor"),CONCATENATE("R",'Mapa final'!$A$101),"")</f>
        <v/>
      </c>
      <c r="AQ36" s="481"/>
      <c r="AR36" s="481" t="str">
        <f>IF(AND('Mapa final'!$K$104="Alta",'Mapa final'!$O$104="Mayor"),CONCATENATE("R",'Mapa final'!$A$104),"")</f>
        <v/>
      </c>
      <c r="AS36" s="481"/>
      <c r="AT36" s="481" t="str">
        <f>IF(AND('Mapa final'!$K$107="Alta",'Mapa final'!$O$107="Mayor"),CONCATENATE("R",'Mapa final'!$A$107),"")</f>
        <v/>
      </c>
      <c r="AU36" s="481"/>
      <c r="AV36" s="481" t="str">
        <f>IF(AND('Mapa final'!$K$110="Alta",'Mapa final'!$O$110="Mayor"),CONCATENATE("R",'Mapa final'!$A$110),"")</f>
        <v/>
      </c>
      <c r="AW36" s="482"/>
      <c r="AX36" s="476" t="str">
        <f>IF(AND('Mapa final'!$K$98="Alta",'Mapa final'!$O$98="Catastrófico"),CONCATENATE("R",'Mapa final'!$A$98),"")</f>
        <v/>
      </c>
      <c r="AY36" s="476"/>
      <c r="AZ36" s="476" t="str">
        <f>IF(AND('Mapa final'!$K$101="Alta",'Mapa final'!$O$101="Catastrófico"),CONCATENATE("R",'Mapa final'!$A$101),"")</f>
        <v/>
      </c>
      <c r="BA36" s="476"/>
      <c r="BB36" s="476" t="str">
        <f>IF(AND('Mapa final'!$K$104="Alta",'Mapa final'!$O$104="Catastrófico"),CONCATENATE("R",'Mapa final'!$A$104),"")</f>
        <v/>
      </c>
      <c r="BC36" s="476"/>
      <c r="BD36" s="476" t="str">
        <f>IF(AND('Mapa final'!$K$107="Alta",'Mapa final'!$O$107="Catastrófico"),CONCATENATE("R",'Mapa final'!$A$107),"")</f>
        <v/>
      </c>
      <c r="BE36" s="476"/>
      <c r="BF36" s="476" t="str">
        <f>IF(AND('Mapa final'!$K$110="Alta",'Mapa final'!$O$110="Catastrófico"),CONCATENATE("R",'Mapa final'!$A$110),"")</f>
        <v/>
      </c>
      <c r="BG36" s="476"/>
      <c r="BH36" s="38"/>
      <c r="BI36" s="528"/>
      <c r="BJ36" s="529"/>
      <c r="BK36" s="529"/>
      <c r="BL36" s="529"/>
      <c r="BM36" s="529"/>
      <c r="BN36" s="530"/>
      <c r="BO36" s="38"/>
      <c r="BP36" s="38"/>
      <c r="BQ36" s="38"/>
      <c r="BR36" s="38"/>
      <c r="BS36" s="38"/>
      <c r="BT36" s="38"/>
      <c r="BU36" s="38"/>
      <c r="BV36" s="38"/>
      <c r="BW36" s="38"/>
      <c r="BX36" s="38"/>
      <c r="BY36" s="38"/>
      <c r="BZ36" s="38"/>
      <c r="CA36" s="38"/>
      <c r="CB36" s="38"/>
      <c r="CC36" s="38"/>
      <c r="CD36" s="38"/>
      <c r="CE36" s="38"/>
      <c r="CF36" s="38"/>
      <c r="CG36" s="38"/>
      <c r="CH36" s="38"/>
      <c r="CI36" s="38"/>
      <c r="CJ36" s="38"/>
      <c r="CK36" s="38"/>
      <c r="CL36" s="38"/>
      <c r="CM36" s="38"/>
      <c r="CN36" s="38"/>
      <c r="CO36" s="38"/>
      <c r="CP36" s="38"/>
      <c r="CQ36" s="38"/>
      <c r="CR36" s="38"/>
      <c r="CS36" s="38"/>
      <c r="CT36" s="38"/>
      <c r="CU36" s="38"/>
      <c r="CV36" s="38"/>
    </row>
    <row r="37" spans="1:100" ht="15" customHeight="1" x14ac:dyDescent="0.25">
      <c r="A37" s="38"/>
      <c r="B37" s="326"/>
      <c r="C37" s="327"/>
      <c r="D37" s="328"/>
      <c r="E37" s="554"/>
      <c r="F37" s="555"/>
      <c r="G37" s="555"/>
      <c r="H37" s="555"/>
      <c r="I37" s="555"/>
      <c r="J37" s="480"/>
      <c r="K37" s="479"/>
      <c r="L37" s="479"/>
      <c r="M37" s="479"/>
      <c r="N37" s="479"/>
      <c r="O37" s="479"/>
      <c r="P37" s="479"/>
      <c r="Q37" s="479"/>
      <c r="R37" s="479"/>
      <c r="S37" s="484"/>
      <c r="T37" s="480"/>
      <c r="U37" s="479"/>
      <c r="V37" s="479"/>
      <c r="W37" s="479"/>
      <c r="X37" s="479"/>
      <c r="Y37" s="479"/>
      <c r="Z37" s="479"/>
      <c r="AA37" s="479"/>
      <c r="AB37" s="479"/>
      <c r="AC37" s="479"/>
      <c r="AD37" s="483"/>
      <c r="AE37" s="481"/>
      <c r="AF37" s="481"/>
      <c r="AG37" s="481"/>
      <c r="AH37" s="481"/>
      <c r="AI37" s="481"/>
      <c r="AJ37" s="481"/>
      <c r="AK37" s="481"/>
      <c r="AL37" s="481"/>
      <c r="AM37" s="481"/>
      <c r="AN37" s="483"/>
      <c r="AO37" s="481"/>
      <c r="AP37" s="481"/>
      <c r="AQ37" s="481"/>
      <c r="AR37" s="481"/>
      <c r="AS37" s="481"/>
      <c r="AT37" s="481"/>
      <c r="AU37" s="481"/>
      <c r="AV37" s="481"/>
      <c r="AW37" s="482"/>
      <c r="AX37" s="476"/>
      <c r="AY37" s="476"/>
      <c r="AZ37" s="476"/>
      <c r="BA37" s="476"/>
      <c r="BB37" s="476"/>
      <c r="BC37" s="476"/>
      <c r="BD37" s="476"/>
      <c r="BE37" s="476"/>
      <c r="BF37" s="476"/>
      <c r="BG37" s="476"/>
      <c r="BH37" s="38"/>
      <c r="BI37" s="528"/>
      <c r="BJ37" s="529"/>
      <c r="BK37" s="529"/>
      <c r="BL37" s="529"/>
      <c r="BM37" s="529"/>
      <c r="BN37" s="530"/>
      <c r="BO37" s="38"/>
      <c r="BP37" s="38"/>
      <c r="BQ37" s="38"/>
      <c r="BR37" s="38"/>
      <c r="BS37" s="38"/>
      <c r="BT37" s="38"/>
      <c r="BU37" s="38"/>
      <c r="BV37" s="38"/>
      <c r="BW37" s="38"/>
      <c r="BX37" s="38"/>
      <c r="BY37" s="38"/>
      <c r="BZ37" s="38"/>
      <c r="CA37" s="38"/>
      <c r="CB37" s="38"/>
      <c r="CC37" s="38"/>
      <c r="CD37" s="38"/>
      <c r="CE37" s="38"/>
      <c r="CF37" s="38"/>
      <c r="CG37" s="38"/>
      <c r="CH37" s="38"/>
      <c r="CI37" s="38"/>
      <c r="CJ37" s="38"/>
      <c r="CK37" s="38"/>
      <c r="CL37" s="38"/>
      <c r="CM37" s="38"/>
      <c r="CN37" s="38"/>
      <c r="CO37" s="38"/>
      <c r="CP37" s="38"/>
      <c r="CQ37" s="38"/>
      <c r="CR37" s="38"/>
      <c r="CS37" s="38"/>
      <c r="CT37" s="38"/>
      <c r="CU37" s="38"/>
      <c r="CV37" s="38"/>
    </row>
    <row r="38" spans="1:100" ht="15" customHeight="1" x14ac:dyDescent="0.25">
      <c r="A38" s="38"/>
      <c r="B38" s="326"/>
      <c r="C38" s="327"/>
      <c r="D38" s="328"/>
      <c r="E38" s="554"/>
      <c r="F38" s="555"/>
      <c r="G38" s="555"/>
      <c r="H38" s="555"/>
      <c r="I38" s="555"/>
      <c r="J38" s="480" t="str">
        <f>IF(AND('Mapa final'!$K$113="Alta",'Mapa final'!$O$113="Leve"),CONCATENATE("R",'Mapa final'!$A$113),"")</f>
        <v/>
      </c>
      <c r="K38" s="479"/>
      <c r="L38" s="479" t="str">
        <f>IF(AND('Mapa final'!$K$116="Alta",'Mapa final'!$O$116="Leve"),CONCATENATE("R",'Mapa final'!$A$116),"")</f>
        <v/>
      </c>
      <c r="M38" s="479"/>
      <c r="N38" s="479" t="str">
        <f>IF(AND('Mapa final'!$K$119="Alta",'Mapa final'!$O$119="Leve"),CONCATENATE("R",'Mapa final'!$A$119),"")</f>
        <v/>
      </c>
      <c r="O38" s="479"/>
      <c r="P38" s="479" t="str">
        <f>IF(AND('Mapa final'!$K$122="Alta",'Mapa final'!$O$122="Leve"),CONCATENATE("R",'Mapa final'!$A$122),"")</f>
        <v/>
      </c>
      <c r="Q38" s="479"/>
      <c r="R38" s="479" t="str">
        <f>IF(AND('Mapa final'!$K$125="Alta",'Mapa final'!$O$125="Leve"),CONCATENATE("R",'Mapa final'!$A$125),"")</f>
        <v/>
      </c>
      <c r="S38" s="484"/>
      <c r="T38" s="480" t="str">
        <f>IF(AND('Mapa final'!$K$113="Alta",'Mapa final'!$O$113="Menor"),CONCATENATE("R",'Mapa final'!$A$113),"")</f>
        <v/>
      </c>
      <c r="U38" s="479"/>
      <c r="V38" s="479" t="str">
        <f>IF(AND('Mapa final'!$K$116="Alta",'Mapa final'!$O$116="Menor"),CONCATENATE("R",'Mapa final'!$A$116),"")</f>
        <v/>
      </c>
      <c r="W38" s="479"/>
      <c r="X38" s="479" t="str">
        <f>IF(AND('Mapa final'!$K$119="Alta",'Mapa final'!$O$119="Menor"),CONCATENATE("R",'Mapa final'!$A$119),"")</f>
        <v/>
      </c>
      <c r="Y38" s="479"/>
      <c r="Z38" s="479" t="str">
        <f>IF(AND('Mapa final'!$K$122="Alta",'Mapa final'!$O$122="Menor"),CONCATENATE("R",'Mapa final'!$A$122),"")</f>
        <v/>
      </c>
      <c r="AA38" s="479"/>
      <c r="AB38" s="479" t="str">
        <f>IF(AND('Mapa final'!$K$125="Alta",'Mapa final'!$O$125="Menor"),CONCATENATE("R",'Mapa final'!$A$125),"")</f>
        <v/>
      </c>
      <c r="AC38" s="479"/>
      <c r="AD38" s="483" t="str">
        <f>IF(AND('Mapa final'!$K$113="Alta",'Mapa final'!$O$113="Moderado"),CONCATENATE("R",'Mapa final'!$A$113),"")</f>
        <v>R36</v>
      </c>
      <c r="AE38" s="481"/>
      <c r="AF38" s="481" t="str">
        <f>IF(AND('Mapa final'!$K$116="Alta",'Mapa final'!$O$116="Moderado"),CONCATENATE("R",'Mapa final'!$A$116),"")</f>
        <v/>
      </c>
      <c r="AG38" s="481"/>
      <c r="AH38" s="481" t="str">
        <f>IF(AND('Mapa final'!$K$119="Alta",'Mapa final'!$O$119="Moderado"),CONCATENATE("R",'Mapa final'!$A$119),"")</f>
        <v/>
      </c>
      <c r="AI38" s="481"/>
      <c r="AJ38" s="481" t="str">
        <f>IF(AND('Mapa final'!$K$122="Alta",'Mapa final'!$O$122="Moderado"),CONCATENATE("R",'Mapa final'!$A$122),"")</f>
        <v/>
      </c>
      <c r="AK38" s="481"/>
      <c r="AL38" s="481" t="str">
        <f>IF(AND('Mapa final'!$K$125="Alta",'Mapa final'!$O$125="Moderado"),CONCATENATE("R",'Mapa final'!$A$125),"")</f>
        <v/>
      </c>
      <c r="AM38" s="481"/>
      <c r="AN38" s="483" t="str">
        <f>IF(AND('Mapa final'!$K$113="Alta",'Mapa final'!$O$113="Mayor"),CONCATENATE("R",'Mapa final'!$A$113),"")</f>
        <v/>
      </c>
      <c r="AO38" s="481"/>
      <c r="AP38" s="481" t="str">
        <f>IF(AND('Mapa final'!$K$116="Alta",'Mapa final'!$O$116="Mayor"),CONCATENATE("R",'Mapa final'!$A$116),"")</f>
        <v/>
      </c>
      <c r="AQ38" s="481"/>
      <c r="AR38" s="481" t="str">
        <f>IF(AND('Mapa final'!$K$119="Alta",'Mapa final'!$O$119="Mayor"),CONCATENATE("R",'Mapa final'!$A$119),"")</f>
        <v/>
      </c>
      <c r="AS38" s="481"/>
      <c r="AT38" s="481" t="str">
        <f>IF(AND('Mapa final'!$K$122="Alta",'Mapa final'!$O$122="Mayor"),CONCATENATE("R",'Mapa final'!$A$122),"")</f>
        <v/>
      </c>
      <c r="AU38" s="481"/>
      <c r="AV38" s="481" t="str">
        <f>IF(AND('Mapa final'!$K$125="Alta",'Mapa final'!$O$125="Mayor"),CONCATENATE("R",'Mapa final'!$A$125),"")</f>
        <v/>
      </c>
      <c r="AW38" s="482"/>
      <c r="AX38" s="476" t="str">
        <f>IF(AND('Mapa final'!$K$113="Alta",'Mapa final'!$O$113="Catastrófico"),CONCATENATE("R",'Mapa final'!$A$113),"")</f>
        <v/>
      </c>
      <c r="AY38" s="476"/>
      <c r="AZ38" s="476" t="str">
        <f>IF(AND('Mapa final'!$K$116="Alta",'Mapa final'!$O$116="Catastrófico"),CONCATENATE("R",'Mapa final'!$A$116),"")</f>
        <v/>
      </c>
      <c r="BA38" s="476"/>
      <c r="BB38" s="476" t="str">
        <f>IF(AND('Mapa final'!$K$119="Alta",'Mapa final'!$O$119="Catastrófico"),CONCATENATE("R",'Mapa final'!$A$119),"")</f>
        <v/>
      </c>
      <c r="BC38" s="476"/>
      <c r="BD38" s="476" t="str">
        <f>IF(AND('Mapa final'!$K$122="Alta",'Mapa final'!$O$122="Catastrófico"),CONCATENATE("R",'Mapa final'!$A$122),"")</f>
        <v/>
      </c>
      <c r="BE38" s="476"/>
      <c r="BF38" s="476" t="str">
        <f>IF(AND('Mapa final'!$K$125="Alta",'Mapa final'!$O$125="Catastrófico"),CONCATENATE("R",'Mapa final'!$A$125),"")</f>
        <v/>
      </c>
      <c r="BG38" s="476"/>
      <c r="BH38" s="38"/>
      <c r="BI38" s="528"/>
      <c r="BJ38" s="529"/>
      <c r="BK38" s="529"/>
      <c r="BL38" s="529"/>
      <c r="BM38" s="529"/>
      <c r="BN38" s="530"/>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c r="CQ38" s="38"/>
      <c r="CR38" s="38"/>
      <c r="CS38" s="38"/>
      <c r="CT38" s="38"/>
      <c r="CU38" s="38"/>
      <c r="CV38" s="38"/>
    </row>
    <row r="39" spans="1:100" ht="15" customHeight="1" x14ac:dyDescent="0.25">
      <c r="A39" s="38"/>
      <c r="B39" s="326"/>
      <c r="C39" s="327"/>
      <c r="D39" s="328"/>
      <c r="E39" s="554"/>
      <c r="F39" s="555"/>
      <c r="G39" s="555"/>
      <c r="H39" s="555"/>
      <c r="I39" s="555"/>
      <c r="J39" s="480"/>
      <c r="K39" s="479"/>
      <c r="L39" s="479"/>
      <c r="M39" s="479"/>
      <c r="N39" s="479"/>
      <c r="O39" s="479"/>
      <c r="P39" s="479"/>
      <c r="Q39" s="479"/>
      <c r="R39" s="479"/>
      <c r="S39" s="484"/>
      <c r="T39" s="480"/>
      <c r="U39" s="479"/>
      <c r="V39" s="479"/>
      <c r="W39" s="479"/>
      <c r="X39" s="479"/>
      <c r="Y39" s="479"/>
      <c r="Z39" s="479"/>
      <c r="AA39" s="479"/>
      <c r="AB39" s="479"/>
      <c r="AC39" s="479"/>
      <c r="AD39" s="483"/>
      <c r="AE39" s="481"/>
      <c r="AF39" s="481"/>
      <c r="AG39" s="481"/>
      <c r="AH39" s="481"/>
      <c r="AI39" s="481"/>
      <c r="AJ39" s="481"/>
      <c r="AK39" s="481"/>
      <c r="AL39" s="481"/>
      <c r="AM39" s="481"/>
      <c r="AN39" s="483"/>
      <c r="AO39" s="481"/>
      <c r="AP39" s="481"/>
      <c r="AQ39" s="481"/>
      <c r="AR39" s="481"/>
      <c r="AS39" s="481"/>
      <c r="AT39" s="481"/>
      <c r="AU39" s="481"/>
      <c r="AV39" s="481"/>
      <c r="AW39" s="482"/>
      <c r="AX39" s="476"/>
      <c r="AY39" s="476"/>
      <c r="AZ39" s="476"/>
      <c r="BA39" s="476"/>
      <c r="BB39" s="476"/>
      <c r="BC39" s="476"/>
      <c r="BD39" s="476"/>
      <c r="BE39" s="476"/>
      <c r="BF39" s="476"/>
      <c r="BG39" s="476"/>
      <c r="BH39" s="38"/>
      <c r="BI39" s="528"/>
      <c r="BJ39" s="529"/>
      <c r="BK39" s="529"/>
      <c r="BL39" s="529"/>
      <c r="BM39" s="529"/>
      <c r="BN39" s="530"/>
      <c r="BO39" s="38"/>
      <c r="BP39" s="38"/>
      <c r="BQ39" s="38"/>
      <c r="BR39" s="38"/>
      <c r="BS39" s="38"/>
      <c r="BT39" s="38"/>
      <c r="BU39" s="38"/>
      <c r="BV39" s="38"/>
      <c r="BW39" s="38"/>
      <c r="BX39" s="38"/>
      <c r="BY39" s="38"/>
      <c r="BZ39" s="38"/>
      <c r="CA39" s="38"/>
      <c r="CB39" s="38"/>
      <c r="CC39" s="38"/>
      <c r="CD39" s="38"/>
      <c r="CE39" s="38"/>
      <c r="CF39" s="38"/>
      <c r="CG39" s="38"/>
      <c r="CH39" s="38"/>
      <c r="CI39" s="38"/>
      <c r="CJ39" s="38"/>
      <c r="CK39" s="38"/>
      <c r="CL39" s="38"/>
      <c r="CM39" s="38"/>
      <c r="CN39" s="38"/>
      <c r="CO39" s="38"/>
      <c r="CP39" s="38"/>
      <c r="CQ39" s="38"/>
      <c r="CR39" s="38"/>
      <c r="CS39" s="38"/>
      <c r="CT39" s="38"/>
      <c r="CU39" s="38"/>
      <c r="CV39" s="38"/>
    </row>
    <row r="40" spans="1:100" ht="15" customHeight="1" x14ac:dyDescent="0.25">
      <c r="A40" s="38"/>
      <c r="B40" s="326"/>
      <c r="C40" s="327"/>
      <c r="D40" s="328"/>
      <c r="E40" s="554"/>
      <c r="F40" s="555"/>
      <c r="G40" s="555"/>
      <c r="H40" s="555"/>
      <c r="I40" s="555"/>
      <c r="J40" s="480" t="str">
        <f>IF(AND('Mapa final'!$K$128="Alta",'Mapa final'!$O$128="Leve"),CONCATENATE("R",'Mapa final'!$A$128),"")</f>
        <v/>
      </c>
      <c r="K40" s="479"/>
      <c r="L40" s="479" t="str">
        <f>IF(AND('Mapa final'!$K$131="Alta",'Mapa final'!$O$131="Leve"),CONCATENATE("R",'Mapa final'!$A$131),"")</f>
        <v/>
      </c>
      <c r="M40" s="479"/>
      <c r="N40" s="479" t="str">
        <f>IF(AND('Mapa final'!$K$134="Alta",'Mapa final'!$O$134="Leve"),CONCATENATE("R",'Mapa final'!$A$134),"")</f>
        <v/>
      </c>
      <c r="O40" s="479"/>
      <c r="P40" s="479" t="str">
        <f>IF(AND('Mapa final'!$K$137="Alta",'Mapa final'!$O$137="Leve"),CONCATENATE("R",'Mapa final'!$A$137),"")</f>
        <v/>
      </c>
      <c r="Q40" s="479"/>
      <c r="R40" s="479" t="str">
        <f>IF(AND('Mapa final'!$K$140="Alta",'Mapa final'!$O$140="Leve"),CONCATENATE("R",'Mapa final'!$A$140),"")</f>
        <v/>
      </c>
      <c r="S40" s="484"/>
      <c r="T40" s="480" t="str">
        <f>IF(AND('Mapa final'!$K$128="Alta",'Mapa final'!$O$128="Menor"),CONCATENATE("R",'Mapa final'!$A$128),"")</f>
        <v/>
      </c>
      <c r="U40" s="479"/>
      <c r="V40" s="479" t="str">
        <f>IF(AND('Mapa final'!$K$131="Alta",'Mapa final'!$O$131="Menor"),CONCATENATE("R",'Mapa final'!$A$131),"")</f>
        <v/>
      </c>
      <c r="W40" s="479"/>
      <c r="X40" s="479" t="str">
        <f>IF(AND('Mapa final'!$K$134="Alta",'Mapa final'!$O$134="Menor"),CONCATENATE("R",'Mapa final'!$A$134),"")</f>
        <v/>
      </c>
      <c r="Y40" s="479"/>
      <c r="Z40" s="479" t="str">
        <f>IF(AND('Mapa final'!$K$137="Alta",'Mapa final'!$O$137="Menor"),CONCATENATE("R",'Mapa final'!$A$137),"")</f>
        <v/>
      </c>
      <c r="AA40" s="479"/>
      <c r="AB40" s="479" t="str">
        <f>IF(AND('Mapa final'!$K$140="Alta",'Mapa final'!$O$140="Menor"),CONCATENATE("R",'Mapa final'!$A$140),"")</f>
        <v/>
      </c>
      <c r="AC40" s="479"/>
      <c r="AD40" s="483" t="str">
        <f>IF(AND('Mapa final'!$K$128="Alta",'Mapa final'!$O$128="Moderado"),CONCATENATE("R",'Mapa final'!$A$128),"")</f>
        <v/>
      </c>
      <c r="AE40" s="481"/>
      <c r="AF40" s="481" t="str">
        <f>IF(AND('Mapa final'!$K$131="Alta",'Mapa final'!$O$131="Moderado"),CONCATENATE("R",'Mapa final'!$A$131),"")</f>
        <v/>
      </c>
      <c r="AG40" s="481"/>
      <c r="AH40" s="481" t="str">
        <f>IF(AND('Mapa final'!$K$134="Alta",'Mapa final'!$O$134="Moderado"),CONCATENATE("R",'Mapa final'!$A$134),"")</f>
        <v/>
      </c>
      <c r="AI40" s="481"/>
      <c r="AJ40" s="481" t="str">
        <f>IF(AND('Mapa final'!$K$137="Alta",'Mapa final'!$O$137="Moderado"),CONCATENATE("R",'Mapa final'!$A$137),"")</f>
        <v/>
      </c>
      <c r="AK40" s="481"/>
      <c r="AL40" s="481" t="str">
        <f>IF(AND('Mapa final'!$K$140="Alta",'Mapa final'!$O$140="Moderado"),CONCATENATE("R",'Mapa final'!$A$140),"")</f>
        <v/>
      </c>
      <c r="AM40" s="481"/>
      <c r="AN40" s="483" t="str">
        <f>IF(AND('Mapa final'!$K$128="Alta",'Mapa final'!$O$128="Mayor"),CONCATENATE("R",'Mapa final'!$A$128),"")</f>
        <v/>
      </c>
      <c r="AO40" s="481"/>
      <c r="AP40" s="481" t="str">
        <f>IF(AND('Mapa final'!$K$131="Alta",'Mapa final'!$O$131="Mayor"),CONCATENATE("R",'Mapa final'!$A$131),"")</f>
        <v/>
      </c>
      <c r="AQ40" s="481"/>
      <c r="AR40" s="481" t="str">
        <f>IF(AND('Mapa final'!$K$134="Alta",'Mapa final'!$O$134="Mayor"),CONCATENATE("R",'Mapa final'!$A$134),"")</f>
        <v/>
      </c>
      <c r="AS40" s="481"/>
      <c r="AT40" s="481" t="str">
        <f>IF(AND('Mapa final'!$K$137="Alta",'Mapa final'!$O$137="Mayor"),CONCATENATE("R",'Mapa final'!$A$137),"")</f>
        <v/>
      </c>
      <c r="AU40" s="481"/>
      <c r="AV40" s="481" t="str">
        <f>IF(AND('Mapa final'!$K$140="Alta",'Mapa final'!$O$140="Mayor"),CONCATENATE("R",'Mapa final'!$A$140),"")</f>
        <v/>
      </c>
      <c r="AW40" s="482"/>
      <c r="AX40" s="476" t="str">
        <f>IF(AND('Mapa final'!$K$128="Alta",'Mapa final'!$O$128="Catastrófico"),CONCATENATE("R",'Mapa final'!$A$128),"")</f>
        <v/>
      </c>
      <c r="AY40" s="476"/>
      <c r="AZ40" s="476" t="str">
        <f>IF(AND('Mapa final'!$K$131="Alta",'Mapa final'!$O$131="Catastrófico"),CONCATENATE("R",'Mapa final'!$A$131),"")</f>
        <v/>
      </c>
      <c r="BA40" s="476"/>
      <c r="BB40" s="476" t="str">
        <f>IF(AND('Mapa final'!$K$134="Alta",'Mapa final'!$O$134="Catastrófico"),CONCATENATE("R",'Mapa final'!$A$134),"")</f>
        <v/>
      </c>
      <c r="BC40" s="476"/>
      <c r="BD40" s="476" t="str">
        <f>IF(AND('Mapa final'!$K$137="Alta",'Mapa final'!$O$137="Catastrófico"),CONCATENATE("R",'Mapa final'!$A$137),"")</f>
        <v/>
      </c>
      <c r="BE40" s="476"/>
      <c r="BF40" s="476" t="str">
        <f>IF(AND('Mapa final'!$K$140="Alta",'Mapa final'!$O$140="Catastrófico"),CONCATENATE("R",'Mapa final'!$A$140),"")</f>
        <v/>
      </c>
      <c r="BG40" s="476"/>
      <c r="BH40" s="38"/>
      <c r="BI40" s="528"/>
      <c r="BJ40" s="529"/>
      <c r="BK40" s="529"/>
      <c r="BL40" s="529"/>
      <c r="BM40" s="529"/>
      <c r="BN40" s="530"/>
      <c r="BO40" s="38"/>
      <c r="BP40" s="38"/>
      <c r="BQ40" s="38"/>
      <c r="BR40" s="38"/>
      <c r="BS40" s="38"/>
      <c r="BT40" s="38"/>
      <c r="BU40" s="38"/>
      <c r="BV40" s="38"/>
      <c r="BW40" s="38"/>
      <c r="BX40" s="38"/>
      <c r="BY40" s="38"/>
      <c r="BZ40" s="38"/>
      <c r="CA40" s="38"/>
      <c r="CB40" s="38"/>
      <c r="CC40" s="38"/>
      <c r="CD40" s="38"/>
      <c r="CE40" s="38"/>
      <c r="CF40" s="38"/>
      <c r="CG40" s="38"/>
      <c r="CH40" s="38"/>
      <c r="CI40" s="38"/>
      <c r="CJ40" s="38"/>
      <c r="CK40" s="38"/>
      <c r="CL40" s="38"/>
      <c r="CM40" s="38"/>
      <c r="CN40" s="38"/>
      <c r="CO40" s="38"/>
      <c r="CP40" s="38"/>
      <c r="CQ40" s="38"/>
      <c r="CR40" s="38"/>
      <c r="CS40" s="38"/>
      <c r="CT40" s="38"/>
      <c r="CU40" s="38"/>
      <c r="CV40" s="38"/>
    </row>
    <row r="41" spans="1:100" ht="15" customHeight="1" thickBot="1" x14ac:dyDescent="0.3">
      <c r="A41" s="38"/>
      <c r="B41" s="326"/>
      <c r="C41" s="327"/>
      <c r="D41" s="328"/>
      <c r="E41" s="554"/>
      <c r="F41" s="555"/>
      <c r="G41" s="555"/>
      <c r="H41" s="555"/>
      <c r="I41" s="555"/>
      <c r="J41" s="499"/>
      <c r="K41" s="497"/>
      <c r="L41" s="497"/>
      <c r="M41" s="497"/>
      <c r="N41" s="497"/>
      <c r="O41" s="497"/>
      <c r="P41" s="497"/>
      <c r="Q41" s="497"/>
      <c r="R41" s="497"/>
      <c r="S41" s="515"/>
      <c r="T41" s="499"/>
      <c r="U41" s="497"/>
      <c r="V41" s="497"/>
      <c r="W41" s="497"/>
      <c r="X41" s="497"/>
      <c r="Y41" s="497"/>
      <c r="Z41" s="497"/>
      <c r="AA41" s="497"/>
      <c r="AB41" s="497"/>
      <c r="AC41" s="497"/>
      <c r="AD41" s="500"/>
      <c r="AE41" s="487"/>
      <c r="AF41" s="487"/>
      <c r="AG41" s="487"/>
      <c r="AH41" s="487"/>
      <c r="AI41" s="487"/>
      <c r="AJ41" s="487"/>
      <c r="AK41" s="487"/>
      <c r="AL41" s="487"/>
      <c r="AM41" s="487"/>
      <c r="AN41" s="483"/>
      <c r="AO41" s="481"/>
      <c r="AP41" s="481"/>
      <c r="AQ41" s="481"/>
      <c r="AR41" s="481"/>
      <c r="AS41" s="481"/>
      <c r="AT41" s="481"/>
      <c r="AU41" s="481"/>
      <c r="AV41" s="481"/>
      <c r="AW41" s="482"/>
      <c r="AX41" s="476"/>
      <c r="AY41" s="476"/>
      <c r="AZ41" s="476"/>
      <c r="BA41" s="476"/>
      <c r="BB41" s="476"/>
      <c r="BC41" s="476"/>
      <c r="BD41" s="476"/>
      <c r="BE41" s="476"/>
      <c r="BF41" s="476"/>
      <c r="BG41" s="476"/>
      <c r="BH41" s="38"/>
      <c r="BI41" s="528"/>
      <c r="BJ41" s="529"/>
      <c r="BK41" s="529"/>
      <c r="BL41" s="529"/>
      <c r="BM41" s="529"/>
      <c r="BN41" s="530"/>
      <c r="BO41" s="38"/>
      <c r="BP41" s="38"/>
      <c r="BQ41" s="38"/>
      <c r="BR41" s="38"/>
      <c r="BS41" s="38"/>
      <c r="BT41" s="38"/>
      <c r="BU41" s="38"/>
      <c r="BV41" s="38"/>
      <c r="BW41" s="38"/>
      <c r="BX41" s="38"/>
      <c r="BY41" s="38"/>
      <c r="BZ41" s="38"/>
      <c r="CA41" s="38"/>
      <c r="CB41" s="38"/>
      <c r="CC41" s="38"/>
      <c r="CD41" s="38"/>
      <c r="CE41" s="38"/>
      <c r="CF41" s="38"/>
      <c r="CG41" s="38"/>
      <c r="CH41" s="38"/>
      <c r="CI41" s="38"/>
      <c r="CJ41" s="38"/>
      <c r="CK41" s="38"/>
      <c r="CL41" s="38"/>
      <c r="CM41" s="38"/>
      <c r="CN41" s="38"/>
      <c r="CO41" s="38"/>
      <c r="CP41" s="38"/>
      <c r="CQ41" s="38"/>
      <c r="CR41" s="38"/>
      <c r="CS41" s="38"/>
      <c r="CT41" s="38"/>
      <c r="CU41" s="38"/>
      <c r="CV41" s="38"/>
    </row>
    <row r="42" spans="1:100" ht="15" customHeight="1" x14ac:dyDescent="0.25">
      <c r="A42" s="38"/>
      <c r="B42" s="326"/>
      <c r="C42" s="327"/>
      <c r="D42" s="328"/>
      <c r="E42" s="552" t="s">
        <v>108</v>
      </c>
      <c r="F42" s="553"/>
      <c r="G42" s="553"/>
      <c r="H42" s="553"/>
      <c r="I42" s="553"/>
      <c r="J42" s="488" t="str">
        <f>IF(AND('Mapa final'!$K$7="Media",'Mapa final'!$O$7="Leve"),CONCATENATE("R",'Mapa final'!$A$7),"")</f>
        <v/>
      </c>
      <c r="K42" s="489"/>
      <c r="L42" s="489" t="str">
        <f>IF(AND('Mapa final'!$K$10="Media",'Mapa final'!$O$10="Leve"),CONCATENATE("R",'Mapa final'!$A$10),"")</f>
        <v/>
      </c>
      <c r="M42" s="489"/>
      <c r="N42" s="489" t="str">
        <f>IF(AND('Mapa final'!$K$11="Media",'Mapa final'!$O$11="Leve"),CONCATENATE("R",'Mapa final'!$A$11),"")</f>
        <v/>
      </c>
      <c r="O42" s="489"/>
      <c r="P42" s="489" t="str">
        <f>IF(AND('Mapa final'!$K$14="Media",'Mapa final'!$O$14="Leve"),CONCATENATE("R",'Mapa final'!$A$14),"")</f>
        <v/>
      </c>
      <c r="Q42" s="489"/>
      <c r="R42" s="489" t="str">
        <f>IF(AND('Mapa final'!$K$17="Media",'Mapa final'!$O$17="Leve"),CONCATENATE("R",'Mapa final'!$A$17),"")</f>
        <v/>
      </c>
      <c r="S42" s="498"/>
      <c r="T42" s="488" t="str">
        <f>IF(AND('Mapa final'!$K$7="Media",'Mapa final'!$O$7="Menor"),CONCATENATE("R",'Mapa final'!$A$7),"")</f>
        <v/>
      </c>
      <c r="U42" s="489"/>
      <c r="V42" s="489" t="str">
        <f>IF(AND('Mapa final'!$K$10="Media",'Mapa final'!$O$10="Menor"),CONCATENATE("R",'Mapa final'!$A$10),"")</f>
        <v/>
      </c>
      <c r="W42" s="489"/>
      <c r="X42" s="489" t="str">
        <f>IF(AND('Mapa final'!$K$11="Media",'Mapa final'!$O$11="Menor"),CONCATENATE("R",'Mapa final'!$A$11),"")</f>
        <v/>
      </c>
      <c r="Y42" s="489"/>
      <c r="Z42" s="489" t="str">
        <f>IF(AND('Mapa final'!$K$14="Media",'Mapa final'!$O$14="Menor"),CONCATENATE("R",'Mapa final'!$A$14),"")</f>
        <v>R4</v>
      </c>
      <c r="AA42" s="489"/>
      <c r="AB42" s="489" t="str">
        <f>IF(AND('Mapa final'!$K$17="Media",'Mapa final'!$O$17="Menor"),CONCATENATE("R",'Mapa final'!$A$17),"")</f>
        <v/>
      </c>
      <c r="AC42" s="498"/>
      <c r="AD42" s="488" t="str">
        <f>IF(AND('Mapa final'!$K$7="Media",'Mapa final'!$O$7="Moderado"),CONCATENATE("R",'Mapa final'!$A$7),"")</f>
        <v>R1</v>
      </c>
      <c r="AE42" s="489"/>
      <c r="AF42" s="489" t="str">
        <f>IF(AND('Mapa final'!$K$10="Media",'Mapa final'!$O$10="Moderado"),CONCATENATE("R",'Mapa final'!$A$10),"")</f>
        <v>R2</v>
      </c>
      <c r="AG42" s="489"/>
      <c r="AH42" s="489" t="str">
        <f>IF(AND('Mapa final'!$K$11="Media",'Mapa final'!$O$11="Moderado"),CONCATENATE("R",'Mapa final'!$A$11),"")</f>
        <v/>
      </c>
      <c r="AI42" s="489"/>
      <c r="AJ42" s="489" t="str">
        <f>IF(AND('Mapa final'!$K$14="Media",'Mapa final'!$O$14="Moderado"),CONCATENATE("R",'Mapa final'!$A$14),"")</f>
        <v/>
      </c>
      <c r="AK42" s="489"/>
      <c r="AL42" s="489" t="str">
        <f>IF(AND('Mapa final'!$K$17="Media",'Mapa final'!$O$17="Moderado"),CONCATENATE("R",'Mapa final'!$A$17),"")</f>
        <v/>
      </c>
      <c r="AM42" s="489"/>
      <c r="AN42" s="485" t="str">
        <f>IF(AND('Mapa final'!$K$7="Media",'Mapa final'!$O$7="Mayor"),CONCATENATE("R",'Mapa final'!$A$7),"")</f>
        <v/>
      </c>
      <c r="AO42" s="486"/>
      <c r="AP42" s="486" t="str">
        <f>IF(AND('Mapa final'!$K$10="Media",'Mapa final'!$O$10="Mayor"),CONCATENATE("R",'Mapa final'!$A$10),"")</f>
        <v/>
      </c>
      <c r="AQ42" s="486"/>
      <c r="AR42" s="486" t="str">
        <f>IF(AND('Mapa final'!$K$11="Media",'Mapa final'!$O$11="Mayor"),CONCATENATE("R",'Mapa final'!$A$11),"")</f>
        <v/>
      </c>
      <c r="AS42" s="486"/>
      <c r="AT42" s="486" t="str">
        <f>IF(AND('Mapa final'!$K$14="Media",'Mapa final'!$O$14="Mayor"),CONCATENATE("R",'Mapa final'!$A$14),"")</f>
        <v/>
      </c>
      <c r="AU42" s="486"/>
      <c r="AV42" s="486" t="str">
        <f>IF(AND('Mapa final'!$K$17="Media",'Mapa final'!$O$17="Mayor"),CONCATENATE("R",'Mapa final'!$A$17),"")</f>
        <v/>
      </c>
      <c r="AW42" s="496"/>
      <c r="AX42" s="507" t="str">
        <f>IF(AND('Mapa final'!$K$7="Media",'Mapa final'!$O$7="Catastrófico"),CONCATENATE("R",'Mapa final'!$A$7),"")</f>
        <v/>
      </c>
      <c r="AY42" s="508"/>
      <c r="AZ42" s="508" t="str">
        <f>IF(AND('Mapa final'!$K$10="Media",'Mapa final'!$O$10="Catastrófico"),CONCATENATE("R",'Mapa final'!$A$10),"")</f>
        <v/>
      </c>
      <c r="BA42" s="508"/>
      <c r="BB42" s="508" t="str">
        <f>IF(AND('Mapa final'!$K$11="Media",'Mapa final'!$O$11="Catastrófico"),CONCATENATE("R",'Mapa final'!$A$11),"")</f>
        <v/>
      </c>
      <c r="BC42" s="508"/>
      <c r="BD42" s="508" t="str">
        <f>IF(AND('Mapa final'!$K$14="Media",'Mapa final'!$O$14="Catastrófico"),CONCATENATE("R",'Mapa final'!$A$14),"")</f>
        <v/>
      </c>
      <c r="BE42" s="508"/>
      <c r="BF42" s="508" t="str">
        <f>IF(AND('Mapa final'!$K$17="Media",'Mapa final'!$O$17="Catastrófico"),CONCATENATE("R",'Mapa final'!$A$17),"")</f>
        <v/>
      </c>
      <c r="BG42" s="509"/>
      <c r="BH42" s="38"/>
      <c r="BI42" s="528"/>
      <c r="BJ42" s="529"/>
      <c r="BK42" s="529"/>
      <c r="BL42" s="529"/>
      <c r="BM42" s="529"/>
      <c r="BN42" s="530"/>
      <c r="BO42" s="38"/>
      <c r="BP42" s="38"/>
      <c r="BQ42" s="38"/>
      <c r="BR42" s="38"/>
      <c r="BS42" s="38"/>
      <c r="BT42" s="38"/>
      <c r="BU42" s="38"/>
      <c r="BV42" s="38"/>
      <c r="BW42" s="38"/>
      <c r="BX42" s="38"/>
      <c r="BY42" s="38"/>
      <c r="BZ42" s="38"/>
      <c r="CA42" s="38"/>
      <c r="CB42" s="38"/>
      <c r="CC42" s="38"/>
      <c r="CD42" s="38"/>
      <c r="CE42" s="38"/>
      <c r="CF42" s="38"/>
      <c r="CG42" s="38"/>
      <c r="CH42" s="38"/>
      <c r="CI42" s="38"/>
      <c r="CJ42" s="38"/>
      <c r="CK42" s="38"/>
      <c r="CL42" s="38"/>
      <c r="CM42" s="38"/>
      <c r="CN42" s="38"/>
      <c r="CO42" s="38"/>
      <c r="CP42" s="38"/>
      <c r="CQ42" s="38"/>
      <c r="CR42" s="38"/>
      <c r="CS42" s="38"/>
      <c r="CT42" s="38"/>
      <c r="CU42" s="38"/>
      <c r="CV42" s="38"/>
    </row>
    <row r="43" spans="1:100" ht="15" customHeight="1" x14ac:dyDescent="0.25">
      <c r="A43" s="38"/>
      <c r="B43" s="326"/>
      <c r="C43" s="327"/>
      <c r="D43" s="328"/>
      <c r="E43" s="554"/>
      <c r="F43" s="555"/>
      <c r="G43" s="555"/>
      <c r="H43" s="555"/>
      <c r="I43" s="555"/>
      <c r="J43" s="480"/>
      <c r="K43" s="479"/>
      <c r="L43" s="479"/>
      <c r="M43" s="479"/>
      <c r="N43" s="479"/>
      <c r="O43" s="479"/>
      <c r="P43" s="479"/>
      <c r="Q43" s="479"/>
      <c r="R43" s="479"/>
      <c r="S43" s="484"/>
      <c r="T43" s="480"/>
      <c r="U43" s="479"/>
      <c r="V43" s="479"/>
      <c r="W43" s="479"/>
      <c r="X43" s="479"/>
      <c r="Y43" s="479"/>
      <c r="Z43" s="479"/>
      <c r="AA43" s="479"/>
      <c r="AB43" s="479"/>
      <c r="AC43" s="484"/>
      <c r="AD43" s="480"/>
      <c r="AE43" s="479"/>
      <c r="AF43" s="479"/>
      <c r="AG43" s="479"/>
      <c r="AH43" s="479"/>
      <c r="AI43" s="479"/>
      <c r="AJ43" s="479"/>
      <c r="AK43" s="479"/>
      <c r="AL43" s="479"/>
      <c r="AM43" s="479"/>
      <c r="AN43" s="483"/>
      <c r="AO43" s="481"/>
      <c r="AP43" s="481"/>
      <c r="AQ43" s="481"/>
      <c r="AR43" s="481"/>
      <c r="AS43" s="481"/>
      <c r="AT43" s="481"/>
      <c r="AU43" s="481"/>
      <c r="AV43" s="481"/>
      <c r="AW43" s="482"/>
      <c r="AX43" s="478"/>
      <c r="AY43" s="476"/>
      <c r="AZ43" s="476"/>
      <c r="BA43" s="476"/>
      <c r="BB43" s="476"/>
      <c r="BC43" s="476"/>
      <c r="BD43" s="476"/>
      <c r="BE43" s="476"/>
      <c r="BF43" s="476"/>
      <c r="BG43" s="477"/>
      <c r="BH43" s="38"/>
      <c r="BI43" s="528"/>
      <c r="BJ43" s="529"/>
      <c r="BK43" s="529"/>
      <c r="BL43" s="529"/>
      <c r="BM43" s="529"/>
      <c r="BN43" s="530"/>
      <c r="BO43" s="38"/>
      <c r="BP43" s="38"/>
      <c r="BQ43" s="38"/>
      <c r="BR43" s="38"/>
      <c r="BS43" s="38"/>
      <c r="BT43" s="38"/>
      <c r="BU43" s="38"/>
      <c r="BV43" s="38"/>
      <c r="BW43" s="38"/>
      <c r="BX43" s="38"/>
      <c r="BY43" s="38"/>
      <c r="BZ43" s="38"/>
      <c r="CA43" s="38"/>
      <c r="CB43" s="38"/>
      <c r="CC43" s="38"/>
      <c r="CD43" s="38"/>
      <c r="CE43" s="38"/>
      <c r="CF43" s="38"/>
      <c r="CG43" s="38"/>
      <c r="CH43" s="38"/>
      <c r="CI43" s="38"/>
      <c r="CJ43" s="38"/>
      <c r="CK43" s="38"/>
      <c r="CL43" s="38"/>
      <c r="CM43" s="38"/>
      <c r="CN43" s="38"/>
      <c r="CO43" s="38"/>
      <c r="CP43" s="38"/>
      <c r="CQ43" s="38"/>
      <c r="CR43" s="38"/>
      <c r="CS43" s="38"/>
      <c r="CT43" s="38"/>
      <c r="CU43" s="38"/>
      <c r="CV43" s="38"/>
    </row>
    <row r="44" spans="1:100" ht="15" customHeight="1" x14ac:dyDescent="0.25">
      <c r="A44" s="38"/>
      <c r="B44" s="326"/>
      <c r="C44" s="327"/>
      <c r="D44" s="328"/>
      <c r="E44" s="554"/>
      <c r="F44" s="555"/>
      <c r="G44" s="555"/>
      <c r="H44" s="555"/>
      <c r="I44" s="555"/>
      <c r="J44" s="480" t="str">
        <f>IF(AND('Mapa final'!$K$20="Media",'Mapa final'!$O$20="Leve"),CONCATENATE("R",'Mapa final'!$A$20),"")</f>
        <v/>
      </c>
      <c r="K44" s="479"/>
      <c r="L44" s="479" t="str">
        <f>IF(AND('Mapa final'!$K$23="Media",'Mapa final'!$O$23="Leve"),CONCATENATE("R",'Mapa final'!$A$23),"")</f>
        <v/>
      </c>
      <c r="M44" s="479"/>
      <c r="N44" s="479" t="str">
        <f>IF(AND('Mapa final'!$K$26="Media",'Mapa final'!$O$26="Leve"),CONCATENATE("R",'Mapa final'!$A$26),"")</f>
        <v/>
      </c>
      <c r="O44" s="479"/>
      <c r="P44" s="479" t="str">
        <f>IF(AND('Mapa final'!$K$29="Media",'Mapa final'!$O$29="Leve"),CONCATENATE("R",'Mapa final'!$A$29),"")</f>
        <v/>
      </c>
      <c r="Q44" s="479"/>
      <c r="R44" s="479" t="str">
        <f>IF(AND('Mapa final'!$K$32="Media",'Mapa final'!$O$32="Leve"),CONCATENATE("R",'Mapa final'!$A$32),"")</f>
        <v/>
      </c>
      <c r="S44" s="484"/>
      <c r="T44" s="480" t="str">
        <f>IF(AND('Mapa final'!$K$20="Media",'Mapa final'!$O$20="Menor"),CONCATENATE("R",'Mapa final'!$A$20),"")</f>
        <v/>
      </c>
      <c r="U44" s="479"/>
      <c r="V44" s="479" t="str">
        <f>IF(AND('Mapa final'!$K$23="Media",'Mapa final'!$O$23="Menor"),CONCATENATE("R",'Mapa final'!$A$23),"")</f>
        <v/>
      </c>
      <c r="W44" s="479"/>
      <c r="X44" s="479" t="str">
        <f>IF(AND('Mapa final'!$K$26="Media",'Mapa final'!$O$26="Menor"),CONCATENATE("R",'Mapa final'!$A$26),"")</f>
        <v/>
      </c>
      <c r="Y44" s="479"/>
      <c r="Z44" s="479" t="str">
        <f>IF(AND('Mapa final'!$K$29="Media",'Mapa final'!$O$29="Menor"),CONCATENATE("R",'Mapa final'!$A$29),"")</f>
        <v/>
      </c>
      <c r="AA44" s="479"/>
      <c r="AB44" s="479" t="str">
        <f>IF(AND('Mapa final'!$K$32="Media",'Mapa final'!$O$32="Menor"),CONCATENATE("R",'Mapa final'!$A$32),"")</f>
        <v/>
      </c>
      <c r="AC44" s="484"/>
      <c r="AD44" s="480" t="str">
        <f>IF(AND('Mapa final'!$K$20="Media",'Mapa final'!$O$20="Moderado"),CONCATENATE("R",'Mapa final'!$A$20),"")</f>
        <v/>
      </c>
      <c r="AE44" s="479"/>
      <c r="AF44" s="479" t="str">
        <f>IF(AND('Mapa final'!$K$23="Media",'Mapa final'!$O$23="Moderado"),CONCATENATE("R",'Mapa final'!$A$23),"")</f>
        <v/>
      </c>
      <c r="AG44" s="479"/>
      <c r="AH44" s="479" t="str">
        <f>IF(AND('Mapa final'!$K$26="Media",'Mapa final'!$O$26="Moderado"),CONCATENATE("R",'Mapa final'!$A$26),"")</f>
        <v/>
      </c>
      <c r="AI44" s="479"/>
      <c r="AJ44" s="479" t="str">
        <f>IF(AND('Mapa final'!$K$29="Media",'Mapa final'!$O$29="Moderado"),CONCATENATE("R",'Mapa final'!$A$29),"")</f>
        <v/>
      </c>
      <c r="AK44" s="479"/>
      <c r="AL44" s="479" t="str">
        <f>IF(AND('Mapa final'!$K$32="Media",'Mapa final'!$O$32="Moderado"),CONCATENATE("R",'Mapa final'!$A$32),"")</f>
        <v>R10</v>
      </c>
      <c r="AM44" s="479"/>
      <c r="AN44" s="483" t="str">
        <f>IF(AND('Mapa final'!$K$20="Media",'Mapa final'!$O$20="Mayor"),CONCATENATE("R",'Mapa final'!$A$20),"")</f>
        <v/>
      </c>
      <c r="AO44" s="481"/>
      <c r="AP44" s="481" t="str">
        <f>IF(AND('Mapa final'!$K$23="Media",'Mapa final'!$O$23="Mayor"),CONCATENATE("R",'Mapa final'!$A$23),"")</f>
        <v/>
      </c>
      <c r="AQ44" s="481"/>
      <c r="AR44" s="481" t="str">
        <f>IF(AND('Mapa final'!$K$26="Media",'Mapa final'!$O$26="Mayor"),CONCATENATE("R",'Mapa final'!$A$26),"")</f>
        <v/>
      </c>
      <c r="AS44" s="481"/>
      <c r="AT44" s="481" t="str">
        <f>IF(AND('Mapa final'!$K$29="Media",'Mapa final'!$O$29="Mayor"),CONCATENATE("R",'Mapa final'!$A$29),"")</f>
        <v/>
      </c>
      <c r="AU44" s="481"/>
      <c r="AV44" s="481" t="str">
        <f>IF(AND('Mapa final'!$K$32="Media",'Mapa final'!$O$32="Mayor"),CONCATENATE("R",'Mapa final'!$A$32),"")</f>
        <v/>
      </c>
      <c r="AW44" s="482"/>
      <c r="AX44" s="478" t="str">
        <f>IF(AND('Mapa final'!$K$20="Media",'Mapa final'!$O$20="Catastrófico"),CONCATENATE("R",'Mapa final'!$A$20),"")</f>
        <v/>
      </c>
      <c r="AY44" s="476"/>
      <c r="AZ44" s="476" t="str">
        <f>IF(AND('Mapa final'!$K$23="Media",'Mapa final'!$O$23="Catastrófico"),CONCATENATE("R",'Mapa final'!$A$23),"")</f>
        <v/>
      </c>
      <c r="BA44" s="476"/>
      <c r="BB44" s="476" t="str">
        <f>IF(AND('Mapa final'!$K$26="Media",'Mapa final'!$O$26="Catastrófico"),CONCATENATE("R",'Mapa final'!$A$26),"")</f>
        <v/>
      </c>
      <c r="BC44" s="476"/>
      <c r="BD44" s="476" t="str">
        <f>IF(AND('Mapa final'!$K$29="Media",'Mapa final'!$O$29="Catastrófico"),CONCATENATE("R",'Mapa final'!$A$29),"")</f>
        <v/>
      </c>
      <c r="BE44" s="476"/>
      <c r="BF44" s="476" t="str">
        <f>IF(AND('Mapa final'!$K$32="Media",'Mapa final'!$O$32="Catastrófico"),CONCATENATE("R",'Mapa final'!$A$32),"")</f>
        <v/>
      </c>
      <c r="BG44" s="477"/>
      <c r="BH44" s="38"/>
      <c r="BI44" s="528"/>
      <c r="BJ44" s="529"/>
      <c r="BK44" s="529"/>
      <c r="BL44" s="529"/>
      <c r="BM44" s="529"/>
      <c r="BN44" s="530"/>
      <c r="BO44" s="38"/>
      <c r="BP44" s="38"/>
      <c r="BQ44" s="38"/>
      <c r="BR44" s="38"/>
      <c r="BS44" s="38"/>
      <c r="BT44" s="38"/>
      <c r="BU44" s="38"/>
      <c r="BV44" s="38"/>
      <c r="BW44" s="38"/>
      <c r="BX44" s="38"/>
      <c r="BY44" s="38"/>
      <c r="BZ44" s="38"/>
      <c r="CA44" s="38"/>
      <c r="CB44" s="38"/>
      <c r="CC44" s="38"/>
      <c r="CD44" s="38"/>
      <c r="CE44" s="38"/>
      <c r="CF44" s="38"/>
      <c r="CG44" s="38"/>
      <c r="CH44" s="38"/>
      <c r="CI44" s="38"/>
      <c r="CJ44" s="38"/>
      <c r="CK44" s="38"/>
      <c r="CL44" s="38"/>
      <c r="CM44" s="38"/>
      <c r="CN44" s="38"/>
      <c r="CO44" s="38"/>
      <c r="CP44" s="38"/>
      <c r="CQ44" s="38"/>
      <c r="CR44" s="38"/>
      <c r="CS44" s="38"/>
      <c r="CT44" s="38"/>
      <c r="CU44" s="38"/>
      <c r="CV44" s="38"/>
    </row>
    <row r="45" spans="1:100" ht="15" customHeight="1" x14ac:dyDescent="0.25">
      <c r="A45" s="38"/>
      <c r="B45" s="326"/>
      <c r="C45" s="327"/>
      <c r="D45" s="328"/>
      <c r="E45" s="554"/>
      <c r="F45" s="555"/>
      <c r="G45" s="555"/>
      <c r="H45" s="555"/>
      <c r="I45" s="555"/>
      <c r="J45" s="480"/>
      <c r="K45" s="479"/>
      <c r="L45" s="479"/>
      <c r="M45" s="479"/>
      <c r="N45" s="479"/>
      <c r="O45" s="479"/>
      <c r="P45" s="479"/>
      <c r="Q45" s="479"/>
      <c r="R45" s="479"/>
      <c r="S45" s="484"/>
      <c r="T45" s="480"/>
      <c r="U45" s="479"/>
      <c r="V45" s="479"/>
      <c r="W45" s="479"/>
      <c r="X45" s="479"/>
      <c r="Y45" s="479"/>
      <c r="Z45" s="479"/>
      <c r="AA45" s="479"/>
      <c r="AB45" s="479"/>
      <c r="AC45" s="484"/>
      <c r="AD45" s="480"/>
      <c r="AE45" s="479"/>
      <c r="AF45" s="479"/>
      <c r="AG45" s="479"/>
      <c r="AH45" s="479"/>
      <c r="AI45" s="479"/>
      <c r="AJ45" s="479"/>
      <c r="AK45" s="479"/>
      <c r="AL45" s="479"/>
      <c r="AM45" s="479"/>
      <c r="AN45" s="483"/>
      <c r="AO45" s="481"/>
      <c r="AP45" s="481"/>
      <c r="AQ45" s="481"/>
      <c r="AR45" s="481"/>
      <c r="AS45" s="481"/>
      <c r="AT45" s="481"/>
      <c r="AU45" s="481"/>
      <c r="AV45" s="481"/>
      <c r="AW45" s="482"/>
      <c r="AX45" s="478"/>
      <c r="AY45" s="476"/>
      <c r="AZ45" s="476"/>
      <c r="BA45" s="476"/>
      <c r="BB45" s="476"/>
      <c r="BC45" s="476"/>
      <c r="BD45" s="476"/>
      <c r="BE45" s="476"/>
      <c r="BF45" s="476"/>
      <c r="BG45" s="477"/>
      <c r="BH45" s="38"/>
      <c r="BI45" s="528"/>
      <c r="BJ45" s="529"/>
      <c r="BK45" s="529"/>
      <c r="BL45" s="529"/>
      <c r="BM45" s="529"/>
      <c r="BN45" s="530"/>
      <c r="BO45" s="38"/>
      <c r="BP45" s="38"/>
      <c r="BQ45" s="38"/>
      <c r="BR45" s="38"/>
      <c r="BS45" s="38"/>
      <c r="BT45" s="38"/>
      <c r="BU45" s="38"/>
      <c r="BV45" s="38"/>
      <c r="BW45" s="38"/>
      <c r="BX45" s="38"/>
      <c r="BY45" s="38"/>
      <c r="BZ45" s="38"/>
      <c r="CA45" s="38"/>
      <c r="CB45" s="38"/>
      <c r="CC45" s="38"/>
      <c r="CD45" s="38"/>
      <c r="CE45" s="38"/>
      <c r="CF45" s="38"/>
      <c r="CG45" s="38"/>
      <c r="CH45" s="38"/>
      <c r="CI45" s="38"/>
      <c r="CJ45" s="38"/>
      <c r="CK45" s="38"/>
      <c r="CL45" s="38"/>
      <c r="CM45" s="38"/>
      <c r="CN45" s="38"/>
      <c r="CO45" s="38"/>
      <c r="CP45" s="38"/>
      <c r="CQ45" s="38"/>
      <c r="CR45" s="38"/>
      <c r="CS45" s="38"/>
      <c r="CT45" s="38"/>
      <c r="CU45" s="38"/>
      <c r="CV45" s="38"/>
    </row>
    <row r="46" spans="1:100" ht="15" customHeight="1" x14ac:dyDescent="0.25">
      <c r="A46" s="38"/>
      <c r="B46" s="326"/>
      <c r="C46" s="327"/>
      <c r="D46" s="328"/>
      <c r="E46" s="554"/>
      <c r="F46" s="555"/>
      <c r="G46" s="555"/>
      <c r="H46" s="555"/>
      <c r="I46" s="555"/>
      <c r="J46" s="480" t="str">
        <f>IF(AND('Mapa final'!$K$35="Media",'Mapa final'!$O$35="Leve"),CONCATENATE("R",'Mapa final'!$A$35),"")</f>
        <v/>
      </c>
      <c r="K46" s="479"/>
      <c r="L46" s="479" t="str">
        <f>IF(AND('Mapa final'!$K$39="Media",'Mapa final'!$O$39="Leve"),CONCATENATE("R",'Mapa final'!$A$39),"")</f>
        <v/>
      </c>
      <c r="M46" s="479"/>
      <c r="N46" s="479" t="str">
        <f>IF(AND('Mapa final'!$K$42="Media",'Mapa final'!$O$42="Leve"),CONCATENATE("R",'Mapa final'!$A$42),"")</f>
        <v/>
      </c>
      <c r="O46" s="479"/>
      <c r="P46" s="479" t="str">
        <f>IF(AND('Mapa final'!$K$47="Media",'Mapa final'!$O$47="Leve"),CONCATENATE("R",'Mapa final'!$A$47),"")</f>
        <v/>
      </c>
      <c r="Q46" s="479"/>
      <c r="R46" s="479" t="str">
        <f>IF(AND('Mapa final'!$K$50="Media",'Mapa final'!$O$50="Leve"),CONCATENATE("R",'Mapa final'!$A$50),"")</f>
        <v/>
      </c>
      <c r="S46" s="484"/>
      <c r="T46" s="480" t="str">
        <f>IF(AND('Mapa final'!$K$35="Media",'Mapa final'!$O$35="Menor"),CONCATENATE("R",'Mapa final'!$A$35),"")</f>
        <v/>
      </c>
      <c r="U46" s="479"/>
      <c r="V46" s="479" t="str">
        <f>IF(AND('Mapa final'!$K$39="Media",'Mapa final'!$O$39="Menor"),CONCATENATE("R",'Mapa final'!$A$39),"")</f>
        <v/>
      </c>
      <c r="W46" s="479"/>
      <c r="X46" s="479" t="str">
        <f>IF(AND('Mapa final'!$K$42="Media",'Mapa final'!$O$42="Menor"),CONCATENATE("R",'Mapa final'!$A$42),"")</f>
        <v/>
      </c>
      <c r="Y46" s="479"/>
      <c r="Z46" s="479" t="str">
        <f>IF(AND('Mapa final'!$K$47="Media",'Mapa final'!$O$47="Menor"),CONCATENATE("R",'Mapa final'!$A$47),"")</f>
        <v/>
      </c>
      <c r="AA46" s="479"/>
      <c r="AB46" s="479" t="str">
        <f>IF(AND('Mapa final'!$K$50="Media",'Mapa final'!$O$50="Menor"),CONCATENATE("R",'Mapa final'!$A$50),"")</f>
        <v/>
      </c>
      <c r="AC46" s="484"/>
      <c r="AD46" s="480" t="str">
        <f>IF(AND('Mapa final'!$K$35="Media",'Mapa final'!$O$35="Moderado"),CONCATENATE("R",'Mapa final'!$A$35),"")</f>
        <v>R11</v>
      </c>
      <c r="AE46" s="479"/>
      <c r="AF46" s="479" t="str">
        <f>IF(AND('Mapa final'!$K$39="Media",'Mapa final'!$O$39="Moderado"),CONCATENATE("R",'Mapa final'!$A$39),"")</f>
        <v>R12</v>
      </c>
      <c r="AG46" s="479"/>
      <c r="AH46" s="479" t="str">
        <f>IF(AND('Mapa final'!$K$42="Media",'Mapa final'!$O$42="Moderado"),CONCATENATE("R",'Mapa final'!$A$42),"")</f>
        <v>R13</v>
      </c>
      <c r="AI46" s="479"/>
      <c r="AJ46" s="479" t="str">
        <f>IF(AND('Mapa final'!$K$47="Media",'Mapa final'!$O$47="Moderado"),CONCATENATE("R",'Mapa final'!$A$47),"")</f>
        <v/>
      </c>
      <c r="AK46" s="479"/>
      <c r="AL46" s="479" t="str">
        <f>IF(AND('Mapa final'!$K$50="Media",'Mapa final'!$O$50="Moderado"),CONCATENATE("R",'Mapa final'!$A$50),"")</f>
        <v/>
      </c>
      <c r="AM46" s="479"/>
      <c r="AN46" s="483" t="str">
        <f>IF(AND('Mapa final'!$K$35="Media",'Mapa final'!$O$35="Mayor"),CONCATENATE("R",'Mapa final'!$A$35),"")</f>
        <v/>
      </c>
      <c r="AO46" s="481"/>
      <c r="AP46" s="481" t="str">
        <f>IF(AND('Mapa final'!$K$39="Media",'Mapa final'!$O$39="Mayor"),CONCATENATE("R",'Mapa final'!$A$39),"")</f>
        <v/>
      </c>
      <c r="AQ46" s="481"/>
      <c r="AR46" s="481" t="str">
        <f>IF(AND('Mapa final'!$K$42="Media",'Mapa final'!$O$42="Mayor"),CONCATENATE("R",'Mapa final'!$A$42),"")</f>
        <v/>
      </c>
      <c r="AS46" s="481"/>
      <c r="AT46" s="481" t="str">
        <f>IF(AND('Mapa final'!$K$47="Media",'Mapa final'!$O$47="Mayor"),CONCATENATE("R",'Mapa final'!$A$47),"")</f>
        <v/>
      </c>
      <c r="AU46" s="481"/>
      <c r="AV46" s="481" t="str">
        <f>IF(AND('Mapa final'!$K$50="Media",'Mapa final'!$O$50="Mayor"),CONCATENATE("R",'Mapa final'!$A$50),"")</f>
        <v/>
      </c>
      <c r="AW46" s="482"/>
      <c r="AX46" s="478" t="str">
        <f>IF(AND('Mapa final'!$K$35="Media",'Mapa final'!$O$35="Catastrófico"),CONCATENATE("R",'Mapa final'!$A$35),"")</f>
        <v/>
      </c>
      <c r="AY46" s="476"/>
      <c r="AZ46" s="476" t="str">
        <f>IF(AND('Mapa final'!$K$39="Media",'Mapa final'!$O$39="Catastrófico"),CONCATENATE("R",'Mapa final'!$A$39),"")</f>
        <v/>
      </c>
      <c r="BA46" s="476"/>
      <c r="BB46" s="476" t="str">
        <f>IF(AND('Mapa final'!$K$42="Media",'Mapa final'!$O$42="Catastrófico"),CONCATENATE("R",'Mapa final'!$A$42),"")</f>
        <v/>
      </c>
      <c r="BC46" s="476"/>
      <c r="BD46" s="476" t="str">
        <f>IF(AND('Mapa final'!$K$47="Media",'Mapa final'!$O$47="Catastrófico"),CONCATENATE("R",'Mapa final'!$A$47),"")</f>
        <v/>
      </c>
      <c r="BE46" s="476"/>
      <c r="BF46" s="476" t="str">
        <f>IF(AND('Mapa final'!$K$50="Media",'Mapa final'!$O$50="Catastrófico"),CONCATENATE("R",'Mapa final'!$A$50),"")</f>
        <v/>
      </c>
      <c r="BG46" s="477"/>
      <c r="BH46" s="38"/>
      <c r="BI46" s="528"/>
      <c r="BJ46" s="529"/>
      <c r="BK46" s="529"/>
      <c r="BL46" s="529"/>
      <c r="BM46" s="529"/>
      <c r="BN46" s="530"/>
      <c r="BO46" s="38"/>
      <c r="BP46" s="38"/>
      <c r="BQ46" s="38"/>
      <c r="BR46" s="38"/>
      <c r="BS46" s="38"/>
      <c r="BT46" s="38"/>
      <c r="BU46" s="38"/>
      <c r="BV46" s="38"/>
      <c r="BW46" s="38"/>
      <c r="BX46" s="38"/>
      <c r="BY46" s="38"/>
      <c r="BZ46" s="38"/>
      <c r="CA46" s="38"/>
      <c r="CB46" s="38"/>
      <c r="CC46" s="38"/>
      <c r="CD46" s="38"/>
      <c r="CE46" s="38"/>
      <c r="CF46" s="38"/>
      <c r="CG46" s="38"/>
      <c r="CH46" s="38"/>
      <c r="CI46" s="38"/>
      <c r="CJ46" s="38"/>
      <c r="CK46" s="38"/>
      <c r="CL46" s="38"/>
      <c r="CM46" s="38"/>
      <c r="CN46" s="38"/>
      <c r="CO46" s="38"/>
      <c r="CP46" s="38"/>
      <c r="CQ46" s="38"/>
      <c r="CR46" s="38"/>
      <c r="CS46" s="38"/>
      <c r="CT46" s="38"/>
      <c r="CU46" s="38"/>
      <c r="CV46" s="38"/>
    </row>
    <row r="47" spans="1:100" ht="15" customHeight="1" x14ac:dyDescent="0.25">
      <c r="A47" s="38"/>
      <c r="B47" s="326"/>
      <c r="C47" s="327"/>
      <c r="D47" s="328"/>
      <c r="E47" s="554"/>
      <c r="F47" s="555"/>
      <c r="G47" s="555"/>
      <c r="H47" s="555"/>
      <c r="I47" s="555"/>
      <c r="J47" s="480"/>
      <c r="K47" s="479"/>
      <c r="L47" s="479"/>
      <c r="M47" s="479"/>
      <c r="N47" s="479"/>
      <c r="O47" s="479"/>
      <c r="P47" s="479"/>
      <c r="Q47" s="479"/>
      <c r="R47" s="479"/>
      <c r="S47" s="484"/>
      <c r="T47" s="480"/>
      <c r="U47" s="479"/>
      <c r="V47" s="479"/>
      <c r="W47" s="479"/>
      <c r="X47" s="479"/>
      <c r="Y47" s="479"/>
      <c r="Z47" s="479"/>
      <c r="AA47" s="479"/>
      <c r="AB47" s="479"/>
      <c r="AC47" s="484"/>
      <c r="AD47" s="480"/>
      <c r="AE47" s="479"/>
      <c r="AF47" s="479"/>
      <c r="AG47" s="479"/>
      <c r="AH47" s="479"/>
      <c r="AI47" s="479"/>
      <c r="AJ47" s="479"/>
      <c r="AK47" s="479"/>
      <c r="AL47" s="479"/>
      <c r="AM47" s="479"/>
      <c r="AN47" s="483"/>
      <c r="AO47" s="481"/>
      <c r="AP47" s="481"/>
      <c r="AQ47" s="481"/>
      <c r="AR47" s="481"/>
      <c r="AS47" s="481"/>
      <c r="AT47" s="481"/>
      <c r="AU47" s="481"/>
      <c r="AV47" s="481"/>
      <c r="AW47" s="482"/>
      <c r="AX47" s="478"/>
      <c r="AY47" s="476"/>
      <c r="AZ47" s="476"/>
      <c r="BA47" s="476"/>
      <c r="BB47" s="476"/>
      <c r="BC47" s="476"/>
      <c r="BD47" s="476"/>
      <c r="BE47" s="476"/>
      <c r="BF47" s="476"/>
      <c r="BG47" s="477"/>
      <c r="BH47" s="38"/>
      <c r="BI47" s="528"/>
      <c r="BJ47" s="529"/>
      <c r="BK47" s="529"/>
      <c r="BL47" s="529"/>
      <c r="BM47" s="529"/>
      <c r="BN47" s="530"/>
      <c r="BO47" s="38"/>
      <c r="BP47" s="38"/>
      <c r="BQ47" s="38"/>
      <c r="BR47" s="38"/>
      <c r="BS47" s="38"/>
      <c r="BT47" s="38"/>
      <c r="BU47" s="38"/>
      <c r="BV47" s="38"/>
      <c r="BW47" s="38"/>
      <c r="BX47" s="38"/>
      <c r="BY47" s="38"/>
      <c r="BZ47" s="38"/>
      <c r="CA47" s="38"/>
      <c r="CB47" s="38"/>
      <c r="CC47" s="38"/>
      <c r="CD47" s="38"/>
      <c r="CE47" s="38"/>
      <c r="CF47" s="38"/>
      <c r="CG47" s="38"/>
      <c r="CH47" s="38"/>
      <c r="CI47" s="38"/>
      <c r="CJ47" s="38"/>
      <c r="CK47" s="38"/>
      <c r="CL47" s="38"/>
      <c r="CM47" s="38"/>
      <c r="CN47" s="38"/>
      <c r="CO47" s="38"/>
      <c r="CP47" s="38"/>
      <c r="CQ47" s="38"/>
      <c r="CR47" s="38"/>
      <c r="CS47" s="38"/>
      <c r="CT47" s="38"/>
      <c r="CU47" s="38"/>
      <c r="CV47" s="38"/>
    </row>
    <row r="48" spans="1:100" ht="15" customHeight="1" x14ac:dyDescent="0.25">
      <c r="A48" s="38"/>
      <c r="B48" s="326"/>
      <c r="C48" s="327"/>
      <c r="D48" s="328"/>
      <c r="E48" s="554"/>
      <c r="F48" s="555"/>
      <c r="G48" s="555"/>
      <c r="H48" s="555"/>
      <c r="I48" s="555"/>
      <c r="J48" s="480" t="str">
        <f>IF(AND('Mapa final'!$K$53="Media",'Mapa final'!$O$53="Leve"),CONCATENATE("R",'Mapa final'!$A$53),"")</f>
        <v/>
      </c>
      <c r="K48" s="479"/>
      <c r="L48" s="479" t="str">
        <f>IF(AND('Mapa final'!$K$56="Media",'Mapa final'!$O$56="Leve"),CONCATENATE("R",'Mapa final'!$A$56),"")</f>
        <v/>
      </c>
      <c r="M48" s="479"/>
      <c r="N48" s="479" t="str">
        <f>IF(AND('Mapa final'!$K$59="Media",'Mapa final'!$O$59="Leve"),CONCATENATE("R",'Mapa final'!$A$59),"")</f>
        <v/>
      </c>
      <c r="O48" s="479"/>
      <c r="P48" s="479" t="str">
        <f>IF(AND('Mapa final'!$K$62="Media",'Mapa final'!$O$62="Leve"),CONCATENATE("R",'Mapa final'!$A$62),"")</f>
        <v/>
      </c>
      <c r="Q48" s="479"/>
      <c r="R48" s="479" t="str">
        <f>IF(AND('Mapa final'!$K$65="Media",'Mapa final'!$O$65="Leve"),CONCATENATE("R",'Mapa final'!$A$65),"")</f>
        <v/>
      </c>
      <c r="S48" s="484"/>
      <c r="T48" s="480" t="str">
        <f>IF(AND('Mapa final'!$K$53="Media",'Mapa final'!$O$53="Menor"),CONCATENATE("R",'Mapa final'!$A$53),"")</f>
        <v/>
      </c>
      <c r="U48" s="479"/>
      <c r="V48" s="479" t="str">
        <f>IF(AND('Mapa final'!$K$56="Media",'Mapa final'!$O$56="Menor"),CONCATENATE("R",'Mapa final'!$A$56),"")</f>
        <v/>
      </c>
      <c r="W48" s="479"/>
      <c r="X48" s="479" t="str">
        <f>IF(AND('Mapa final'!$K$59="Media",'Mapa final'!$O$59="Menor"),CONCATENATE("R",'Mapa final'!$A$59),"")</f>
        <v/>
      </c>
      <c r="Y48" s="479"/>
      <c r="Z48" s="479" t="str">
        <f>IF(AND('Mapa final'!$K$62="Media",'Mapa final'!$O$62="Menor"),CONCATENATE("R",'Mapa final'!$A$62),"")</f>
        <v/>
      </c>
      <c r="AA48" s="479"/>
      <c r="AB48" s="479" t="str">
        <f>IF(AND('Mapa final'!$K$65="Media",'Mapa final'!$O$65="Menor"),CONCATENATE("R",'Mapa final'!$A$65),"")</f>
        <v/>
      </c>
      <c r="AC48" s="484"/>
      <c r="AD48" s="480" t="str">
        <f>IF(AND('Mapa final'!$K$53="Media",'Mapa final'!$O$53="Moderado"),CONCATENATE("R",'Mapa final'!$A$53),"")</f>
        <v/>
      </c>
      <c r="AE48" s="479"/>
      <c r="AF48" s="479" t="str">
        <f>IF(AND('Mapa final'!$K$56="Media",'Mapa final'!$O$56="Moderado"),CONCATENATE("R",'Mapa final'!$A$56),"")</f>
        <v/>
      </c>
      <c r="AG48" s="479"/>
      <c r="AH48" s="479" t="str">
        <f>IF(AND('Mapa final'!$K$59="Media",'Mapa final'!$O$59="Moderado"),CONCATENATE("R",'Mapa final'!$A$59),"")</f>
        <v/>
      </c>
      <c r="AI48" s="479"/>
      <c r="AJ48" s="479" t="str">
        <f>IF(AND('Mapa final'!$K$62="Media",'Mapa final'!$O$62="Moderado"),CONCATENATE("R",'Mapa final'!$A$62),"")</f>
        <v/>
      </c>
      <c r="AK48" s="479"/>
      <c r="AL48" s="479" t="str">
        <f>IF(AND('Mapa final'!$K$65="Media",'Mapa final'!$O$65="Moderado"),CONCATENATE("R",'Mapa final'!$A$65),"")</f>
        <v/>
      </c>
      <c r="AM48" s="479"/>
      <c r="AN48" s="483" t="str">
        <f>IF(AND('Mapa final'!$K$53="Media",'Mapa final'!$O$53="Mayor"),CONCATENATE("R",'Mapa final'!$A$53),"")</f>
        <v/>
      </c>
      <c r="AO48" s="481"/>
      <c r="AP48" s="481" t="str">
        <f>IF(AND('Mapa final'!$K$56="Media",'Mapa final'!$O$56="Mayor"),CONCATENATE("R",'Mapa final'!$A$56),"")</f>
        <v/>
      </c>
      <c r="AQ48" s="481"/>
      <c r="AR48" s="481" t="str">
        <f>IF(AND('Mapa final'!$K$59="Media",'Mapa final'!$O$59="Mayor"),CONCATENATE("R",'Mapa final'!$A$59),"")</f>
        <v>R18</v>
      </c>
      <c r="AS48" s="481"/>
      <c r="AT48" s="481" t="str">
        <f>IF(AND('Mapa final'!$K$62="Media",'Mapa final'!$O$62="Mayor"),CONCATENATE("R",'Mapa final'!$A$62),"")</f>
        <v>R19</v>
      </c>
      <c r="AU48" s="481"/>
      <c r="AV48" s="481" t="str">
        <f>IF(AND('Mapa final'!$K$65="Media",'Mapa final'!$O$65="Mayor"),CONCATENATE("R",'Mapa final'!$A$65),"")</f>
        <v/>
      </c>
      <c r="AW48" s="482"/>
      <c r="AX48" s="478" t="str">
        <f>IF(AND('Mapa final'!$K$53="Media",'Mapa final'!$O$53="Catastrófico"),CONCATENATE("R",'Mapa final'!$A$53),"")</f>
        <v/>
      </c>
      <c r="AY48" s="476"/>
      <c r="AZ48" s="476" t="str">
        <f>IF(AND('Mapa final'!$K$56="Media",'Mapa final'!$O$56="Catastrófico"),CONCATENATE("R",'Mapa final'!$A$56),"")</f>
        <v/>
      </c>
      <c r="BA48" s="476"/>
      <c r="BB48" s="476" t="str">
        <f>IF(AND('Mapa final'!$K$59="Media",'Mapa final'!$O$59="Catastrófico"),CONCATENATE("R",'Mapa final'!$A$59),"")</f>
        <v/>
      </c>
      <c r="BC48" s="476"/>
      <c r="BD48" s="476" t="str">
        <f>IF(AND('Mapa final'!$K$62="Media",'Mapa final'!$O$62="Catastrófico"),CONCATENATE("R",'Mapa final'!$A$62),"")</f>
        <v/>
      </c>
      <c r="BE48" s="476"/>
      <c r="BF48" s="476" t="str">
        <f>IF(AND('Mapa final'!$K$65="Media",'Mapa final'!$O$65="Catastrófico"),CONCATENATE("R",'Mapa final'!$A$65),"")</f>
        <v/>
      </c>
      <c r="BG48" s="477"/>
      <c r="BH48" s="38"/>
      <c r="BI48" s="528"/>
      <c r="BJ48" s="529"/>
      <c r="BK48" s="529"/>
      <c r="BL48" s="529"/>
      <c r="BM48" s="529"/>
      <c r="BN48" s="530"/>
      <c r="BO48" s="38"/>
      <c r="BP48" s="38"/>
      <c r="BQ48" s="38"/>
      <c r="BR48" s="38"/>
      <c r="BS48" s="38"/>
      <c r="BT48" s="38"/>
      <c r="BU48" s="38"/>
      <c r="BV48" s="38"/>
      <c r="BW48" s="38"/>
      <c r="BX48" s="38"/>
      <c r="BY48" s="38"/>
      <c r="BZ48" s="38"/>
      <c r="CA48" s="38"/>
      <c r="CB48" s="38"/>
      <c r="CC48" s="38"/>
      <c r="CD48" s="38"/>
      <c r="CE48" s="38"/>
      <c r="CF48" s="38"/>
      <c r="CG48" s="38"/>
      <c r="CH48" s="38"/>
      <c r="CI48" s="38"/>
      <c r="CJ48" s="38"/>
      <c r="CK48" s="38"/>
      <c r="CL48" s="38"/>
      <c r="CM48" s="38"/>
      <c r="CN48" s="38"/>
      <c r="CO48" s="38"/>
      <c r="CP48" s="38"/>
      <c r="CQ48" s="38"/>
      <c r="CR48" s="38"/>
      <c r="CS48" s="38"/>
      <c r="CT48" s="38"/>
      <c r="CU48" s="38"/>
      <c r="CV48" s="38"/>
    </row>
    <row r="49" spans="1:100" ht="15" customHeight="1" thickBot="1" x14ac:dyDescent="0.3">
      <c r="A49" s="38"/>
      <c r="B49" s="326"/>
      <c r="C49" s="327"/>
      <c r="D49" s="328"/>
      <c r="E49" s="554"/>
      <c r="F49" s="555"/>
      <c r="G49" s="555"/>
      <c r="H49" s="555"/>
      <c r="I49" s="555"/>
      <c r="J49" s="480"/>
      <c r="K49" s="479"/>
      <c r="L49" s="479"/>
      <c r="M49" s="479"/>
      <c r="N49" s="479"/>
      <c r="O49" s="479"/>
      <c r="P49" s="479"/>
      <c r="Q49" s="479"/>
      <c r="R49" s="479"/>
      <c r="S49" s="484"/>
      <c r="T49" s="480"/>
      <c r="U49" s="479"/>
      <c r="V49" s="479"/>
      <c r="W49" s="479"/>
      <c r="X49" s="479"/>
      <c r="Y49" s="479"/>
      <c r="Z49" s="479"/>
      <c r="AA49" s="479"/>
      <c r="AB49" s="479"/>
      <c r="AC49" s="484"/>
      <c r="AD49" s="480"/>
      <c r="AE49" s="479"/>
      <c r="AF49" s="479"/>
      <c r="AG49" s="479"/>
      <c r="AH49" s="479"/>
      <c r="AI49" s="479"/>
      <c r="AJ49" s="479"/>
      <c r="AK49" s="479"/>
      <c r="AL49" s="479"/>
      <c r="AM49" s="479"/>
      <c r="AN49" s="483"/>
      <c r="AO49" s="481"/>
      <c r="AP49" s="481"/>
      <c r="AQ49" s="481"/>
      <c r="AR49" s="481"/>
      <c r="AS49" s="481"/>
      <c r="AT49" s="481"/>
      <c r="AU49" s="481"/>
      <c r="AV49" s="481"/>
      <c r="AW49" s="482"/>
      <c r="AX49" s="478"/>
      <c r="AY49" s="476"/>
      <c r="AZ49" s="476"/>
      <c r="BA49" s="476"/>
      <c r="BB49" s="476"/>
      <c r="BC49" s="476"/>
      <c r="BD49" s="476"/>
      <c r="BE49" s="476"/>
      <c r="BF49" s="476"/>
      <c r="BG49" s="477"/>
      <c r="BH49" s="38"/>
      <c r="BI49" s="531"/>
      <c r="BJ49" s="532"/>
      <c r="BK49" s="532"/>
      <c r="BL49" s="532"/>
      <c r="BM49" s="532"/>
      <c r="BN49" s="533"/>
      <c r="BO49" s="38"/>
      <c r="BP49" s="38"/>
      <c r="BQ49" s="38"/>
      <c r="BR49" s="38"/>
      <c r="BS49" s="38"/>
      <c r="BT49" s="38"/>
      <c r="BU49" s="38"/>
      <c r="BV49" s="38"/>
      <c r="BW49" s="38"/>
      <c r="BX49" s="38"/>
      <c r="BY49" s="38"/>
      <c r="BZ49" s="38"/>
      <c r="CA49" s="38"/>
      <c r="CB49" s="38"/>
      <c r="CC49" s="38"/>
      <c r="CD49" s="38"/>
      <c r="CE49" s="38"/>
      <c r="CF49" s="38"/>
      <c r="CG49" s="38"/>
      <c r="CH49" s="38"/>
      <c r="CI49" s="38"/>
      <c r="CJ49" s="38"/>
      <c r="CK49" s="38"/>
      <c r="CL49" s="38"/>
      <c r="CM49" s="38"/>
      <c r="CN49" s="38"/>
      <c r="CO49" s="38"/>
      <c r="CP49" s="38"/>
      <c r="CQ49" s="38"/>
      <c r="CR49" s="38"/>
      <c r="CS49" s="38"/>
      <c r="CT49" s="38"/>
      <c r="CU49" s="38"/>
      <c r="CV49" s="38"/>
    </row>
    <row r="50" spans="1:100" ht="15" customHeight="1" x14ac:dyDescent="0.25">
      <c r="A50" s="38"/>
      <c r="B50" s="326"/>
      <c r="C50" s="327"/>
      <c r="D50" s="328"/>
      <c r="E50" s="554"/>
      <c r="F50" s="555"/>
      <c r="G50" s="555"/>
      <c r="H50" s="555"/>
      <c r="I50" s="555"/>
      <c r="J50" s="480" t="str">
        <f>IF(AND('Mapa final'!$K$68="Media",'Mapa final'!$O$68="Leve"),CONCATENATE("R",'Mapa final'!$A$68),"")</f>
        <v/>
      </c>
      <c r="K50" s="479"/>
      <c r="L50" s="479" t="str">
        <f>IF(AND('Mapa final'!$K$71="Media",'Mapa final'!$O$71="Leve"),CONCATENATE("R",'Mapa final'!$A$71),"")</f>
        <v/>
      </c>
      <c r="M50" s="479"/>
      <c r="N50" s="479" t="str">
        <f>IF(AND('Mapa final'!$K$74="Media",'Mapa final'!$O$74="Leve"),CONCATENATE("R",'Mapa final'!$A$74),"")</f>
        <v/>
      </c>
      <c r="O50" s="479"/>
      <c r="P50" s="479" t="str">
        <f>IF(AND('Mapa final'!$K$77="Media",'Mapa final'!$O$77="Leve"),CONCATENATE("R",'Mapa final'!$A$77),"")</f>
        <v/>
      </c>
      <c r="Q50" s="479"/>
      <c r="R50" s="479" t="str">
        <f>IF(AND('Mapa final'!$K$80="Media",'Mapa final'!$O$80="Leve"),CONCATENATE("R",'Mapa final'!$A$80),"")</f>
        <v/>
      </c>
      <c r="S50" s="484"/>
      <c r="T50" s="480" t="str">
        <f>IF(AND('Mapa final'!$K$68="Media",'Mapa final'!$O$68="Menor"),CONCATENATE("R",'Mapa final'!$A$68),"")</f>
        <v>R21</v>
      </c>
      <c r="U50" s="479"/>
      <c r="V50" s="479" t="str">
        <f>IF(AND('Mapa final'!$K$71="Media",'Mapa final'!$O$71="Menor"),CONCATENATE("R",'Mapa final'!$A$71),"")</f>
        <v>R22</v>
      </c>
      <c r="W50" s="479"/>
      <c r="X50" s="479" t="str">
        <f>IF(AND('Mapa final'!$K$74="Media",'Mapa final'!$O$74="Menor"),CONCATENATE("R",'Mapa final'!$A$74),"")</f>
        <v>R23</v>
      </c>
      <c r="Y50" s="479"/>
      <c r="Z50" s="479" t="str">
        <f>IF(AND('Mapa final'!$K$77="Media",'Mapa final'!$O$77="Menor"),CONCATENATE("R",'Mapa final'!$A$77),"")</f>
        <v/>
      </c>
      <c r="AA50" s="479"/>
      <c r="AB50" s="479" t="str">
        <f>IF(AND('Mapa final'!$K$80="Media",'Mapa final'!$O$80="Menor"),CONCATENATE("R",'Mapa final'!$A$80),"")</f>
        <v/>
      </c>
      <c r="AC50" s="484"/>
      <c r="AD50" s="480" t="str">
        <f>IF(AND('Mapa final'!$K$68="Media",'Mapa final'!$O$68="Moderado"),CONCATENATE("R",'Mapa final'!$A$68),"")</f>
        <v/>
      </c>
      <c r="AE50" s="479"/>
      <c r="AF50" s="479" t="str">
        <f>IF(AND('Mapa final'!$K$71="Media",'Mapa final'!$O$71="Moderado"),CONCATENATE("R",'Mapa final'!$A$71),"")</f>
        <v/>
      </c>
      <c r="AG50" s="479"/>
      <c r="AH50" s="479" t="str">
        <f>IF(AND('Mapa final'!$K$74="Media",'Mapa final'!$O$74="Moderado"),CONCATENATE("R",'Mapa final'!$A$74),"")</f>
        <v/>
      </c>
      <c r="AI50" s="479"/>
      <c r="AJ50" s="479" t="str">
        <f>IF(AND('Mapa final'!$K$77="Media",'Mapa final'!$O$77="Moderado"),CONCATENATE("R",'Mapa final'!$A$77),"")</f>
        <v>R24</v>
      </c>
      <c r="AK50" s="479"/>
      <c r="AL50" s="479" t="str">
        <f>IF(AND('Mapa final'!$K$80="Media",'Mapa final'!$O$80="Moderado"),CONCATENATE("R",'Mapa final'!$A$80),"")</f>
        <v/>
      </c>
      <c r="AM50" s="479"/>
      <c r="AN50" s="483" t="str">
        <f>IF(AND('Mapa final'!$K$68="Media",'Mapa final'!$O$68="Mayor"),CONCATENATE("R",'Mapa final'!$A$68),"")</f>
        <v/>
      </c>
      <c r="AO50" s="481"/>
      <c r="AP50" s="481" t="str">
        <f>IF(AND('Mapa final'!$K$71="Media",'Mapa final'!$O$71="Mayor"),CONCATENATE("R",'Mapa final'!$A$71),"")</f>
        <v/>
      </c>
      <c r="AQ50" s="481"/>
      <c r="AR50" s="481" t="str">
        <f>IF(AND('Mapa final'!$K$74="Media",'Mapa final'!$O$74="Mayor"),CONCATENATE("R",'Mapa final'!$A$74),"")</f>
        <v/>
      </c>
      <c r="AS50" s="481"/>
      <c r="AT50" s="481" t="str">
        <f>IF(AND('Mapa final'!$K$77="Media",'Mapa final'!$O$77="Mayor"),CONCATENATE("R",'Mapa final'!$A$77),"")</f>
        <v/>
      </c>
      <c r="AU50" s="481"/>
      <c r="AV50" s="481" t="str">
        <f>IF(AND('Mapa final'!$K$80="Media",'Mapa final'!$O$80="Mayor"),CONCATENATE("R",'Mapa final'!$A$80),"")</f>
        <v/>
      </c>
      <c r="AW50" s="482"/>
      <c r="AX50" s="478" t="str">
        <f>IF(AND('Mapa final'!$K$68="Media",'Mapa final'!$O$68="Catastrófico"),CONCATENATE("R",'Mapa final'!$A$68),"")</f>
        <v/>
      </c>
      <c r="AY50" s="476"/>
      <c r="AZ50" s="476" t="str">
        <f>IF(AND('Mapa final'!$K$71="Media",'Mapa final'!$O$71="Catastrófico"),CONCATENATE("R",'Mapa final'!$A$71),"")</f>
        <v/>
      </c>
      <c r="BA50" s="476"/>
      <c r="BB50" s="476" t="str">
        <f>IF(AND('Mapa final'!$K$74="Media",'Mapa final'!$O$74="Catastrófico"),CONCATENATE("R",'Mapa final'!$A$74),"")</f>
        <v/>
      </c>
      <c r="BC50" s="476"/>
      <c r="BD50" s="476" t="str">
        <f>IF(AND('Mapa final'!$K$77="Media",'Mapa final'!$O$77="Catastrófico"),CONCATENATE("R",'Mapa final'!$A$77),"")</f>
        <v/>
      </c>
      <c r="BE50" s="476"/>
      <c r="BF50" s="476" t="str">
        <f>IF(AND('Mapa final'!$K$80="Media",'Mapa final'!$O$80="Catastrófico"),CONCATENATE("R",'Mapa final'!$A$80),"")</f>
        <v/>
      </c>
      <c r="BG50" s="477"/>
      <c r="BH50" s="38"/>
      <c r="BI50" s="534" t="s">
        <v>75</v>
      </c>
      <c r="BJ50" s="535"/>
      <c r="BK50" s="535"/>
      <c r="BL50" s="535"/>
      <c r="BM50" s="535"/>
      <c r="BN50" s="536"/>
      <c r="BO50" s="38"/>
      <c r="BP50" s="38"/>
      <c r="BQ50" s="38"/>
      <c r="BR50" s="38"/>
      <c r="BS50" s="38"/>
      <c r="BT50" s="38"/>
      <c r="BU50" s="38"/>
      <c r="BV50" s="38"/>
      <c r="BW50" s="38"/>
      <c r="BX50" s="38"/>
      <c r="BY50" s="38"/>
      <c r="BZ50" s="38"/>
      <c r="CA50" s="38"/>
      <c r="CB50" s="38"/>
      <c r="CC50" s="38"/>
      <c r="CD50" s="38"/>
      <c r="CE50" s="38"/>
      <c r="CF50" s="38"/>
      <c r="CG50" s="38"/>
      <c r="CH50" s="38"/>
      <c r="CI50" s="38"/>
      <c r="CJ50" s="38"/>
      <c r="CK50" s="38"/>
      <c r="CL50" s="38"/>
      <c r="CM50" s="38"/>
      <c r="CN50" s="38"/>
      <c r="CO50" s="38"/>
      <c r="CP50" s="38"/>
      <c r="CQ50" s="38"/>
      <c r="CR50" s="38"/>
      <c r="CS50" s="38"/>
      <c r="CT50" s="38"/>
      <c r="CU50" s="38"/>
      <c r="CV50" s="38"/>
    </row>
    <row r="51" spans="1:100" ht="15" customHeight="1" x14ac:dyDescent="0.25">
      <c r="A51" s="38"/>
      <c r="B51" s="326"/>
      <c r="C51" s="327"/>
      <c r="D51" s="328"/>
      <c r="E51" s="554"/>
      <c r="F51" s="555"/>
      <c r="G51" s="555"/>
      <c r="H51" s="555"/>
      <c r="I51" s="555"/>
      <c r="J51" s="480"/>
      <c r="K51" s="479"/>
      <c r="L51" s="479"/>
      <c r="M51" s="479"/>
      <c r="N51" s="479"/>
      <c r="O51" s="479"/>
      <c r="P51" s="479"/>
      <c r="Q51" s="479"/>
      <c r="R51" s="479"/>
      <c r="S51" s="484"/>
      <c r="T51" s="480"/>
      <c r="U51" s="479"/>
      <c r="V51" s="479"/>
      <c r="W51" s="479"/>
      <c r="X51" s="479"/>
      <c r="Y51" s="479"/>
      <c r="Z51" s="479"/>
      <c r="AA51" s="479"/>
      <c r="AB51" s="479"/>
      <c r="AC51" s="484"/>
      <c r="AD51" s="480"/>
      <c r="AE51" s="479"/>
      <c r="AF51" s="479"/>
      <c r="AG51" s="479"/>
      <c r="AH51" s="479"/>
      <c r="AI51" s="479"/>
      <c r="AJ51" s="479"/>
      <c r="AK51" s="479"/>
      <c r="AL51" s="479"/>
      <c r="AM51" s="479"/>
      <c r="AN51" s="483"/>
      <c r="AO51" s="481"/>
      <c r="AP51" s="481"/>
      <c r="AQ51" s="481"/>
      <c r="AR51" s="481"/>
      <c r="AS51" s="481"/>
      <c r="AT51" s="481"/>
      <c r="AU51" s="481"/>
      <c r="AV51" s="481"/>
      <c r="AW51" s="482"/>
      <c r="AX51" s="478"/>
      <c r="AY51" s="476"/>
      <c r="AZ51" s="476"/>
      <c r="BA51" s="476"/>
      <c r="BB51" s="476"/>
      <c r="BC51" s="476"/>
      <c r="BD51" s="476"/>
      <c r="BE51" s="476"/>
      <c r="BF51" s="476"/>
      <c r="BG51" s="477"/>
      <c r="BH51" s="38"/>
      <c r="BI51" s="537"/>
      <c r="BJ51" s="538"/>
      <c r="BK51" s="538"/>
      <c r="BL51" s="538"/>
      <c r="BM51" s="538"/>
      <c r="BN51" s="539"/>
      <c r="BO51" s="38"/>
      <c r="BP51" s="38"/>
      <c r="BQ51" s="38"/>
      <c r="BR51" s="38"/>
      <c r="BS51" s="38"/>
      <c r="BT51" s="38"/>
      <c r="BU51" s="38"/>
      <c r="BV51" s="38"/>
      <c r="BW51" s="38"/>
      <c r="BX51" s="38"/>
      <c r="BY51" s="38"/>
      <c r="BZ51" s="38"/>
      <c r="CA51" s="38"/>
      <c r="CB51" s="38"/>
      <c r="CC51" s="38"/>
      <c r="CD51" s="38"/>
      <c r="CE51" s="38"/>
      <c r="CF51" s="38"/>
      <c r="CG51" s="38"/>
      <c r="CH51" s="38"/>
      <c r="CI51" s="38"/>
      <c r="CJ51" s="38"/>
      <c r="CK51" s="38"/>
      <c r="CL51" s="38"/>
      <c r="CM51" s="38"/>
      <c r="CN51" s="38"/>
      <c r="CO51" s="38"/>
      <c r="CP51" s="38"/>
      <c r="CQ51" s="38"/>
      <c r="CR51" s="38"/>
      <c r="CS51" s="38"/>
      <c r="CT51" s="38"/>
      <c r="CU51" s="38"/>
      <c r="CV51" s="38"/>
    </row>
    <row r="52" spans="1:100" ht="15" customHeight="1" x14ac:dyDescent="0.25">
      <c r="A52" s="38"/>
      <c r="B52" s="326"/>
      <c r="C52" s="327"/>
      <c r="D52" s="328"/>
      <c r="E52" s="554"/>
      <c r="F52" s="555"/>
      <c r="G52" s="555"/>
      <c r="H52" s="555"/>
      <c r="I52" s="555"/>
      <c r="J52" s="480" t="str">
        <f>IF(AND('Mapa final'!$K$83="Media",'Mapa final'!$O$83="Leve"),CONCATENATE("R",'Mapa final'!$A$83),"")</f>
        <v/>
      </c>
      <c r="K52" s="479"/>
      <c r="L52" s="479" t="str">
        <f>IF(AND('Mapa final'!$K$86="Media",'Mapa final'!$O$86="Leve"),CONCATENATE("R",'Mapa final'!$A$86),"")</f>
        <v/>
      </c>
      <c r="M52" s="479"/>
      <c r="N52" s="479" t="str">
        <f>IF(AND('Mapa final'!$K$89="Media",'Mapa final'!$O$89="Leve"),CONCATENATE("R",'Mapa final'!$A$89),"")</f>
        <v/>
      </c>
      <c r="O52" s="479"/>
      <c r="P52" s="479" t="str">
        <f>IF(AND('Mapa final'!$K$92="Media",'Mapa final'!$O$92="Leve"),CONCATENATE("R",'Mapa final'!$A$92),"")</f>
        <v/>
      </c>
      <c r="Q52" s="479"/>
      <c r="R52" s="479" t="str">
        <f>IF(AND('Mapa final'!$K$95="Media",'Mapa final'!$O$95="Leve"),CONCATENATE("R",'Mapa final'!$A$95),"")</f>
        <v/>
      </c>
      <c r="S52" s="484"/>
      <c r="T52" s="480" t="str">
        <f>IF(AND('Mapa final'!$K$83="Media",'Mapa final'!$O$83="Menor"),CONCATENATE("R",'Mapa final'!$A$83),"")</f>
        <v/>
      </c>
      <c r="U52" s="479"/>
      <c r="V52" s="479" t="str">
        <f>IF(AND('Mapa final'!$K$86="Media",'Mapa final'!$O$86="Menor"),CONCATENATE("R",'Mapa final'!$A$86),"")</f>
        <v/>
      </c>
      <c r="W52" s="479"/>
      <c r="X52" s="479" t="str">
        <f>IF(AND('Mapa final'!$K$89="Media",'Mapa final'!$O$89="Menor"),CONCATENATE("R",'Mapa final'!$A$89),"")</f>
        <v/>
      </c>
      <c r="Y52" s="479"/>
      <c r="Z52" s="479" t="str">
        <f>IF(AND('Mapa final'!$K$92="Media",'Mapa final'!$O$92="Menor"),CONCATENATE("R",'Mapa final'!$A$92),"")</f>
        <v/>
      </c>
      <c r="AA52" s="479"/>
      <c r="AB52" s="479" t="str">
        <f>IF(AND('Mapa final'!$K$95="Media",'Mapa final'!$O$95="Menor"),CONCATENATE("R",'Mapa final'!$A$95),"")</f>
        <v/>
      </c>
      <c r="AC52" s="484"/>
      <c r="AD52" s="480" t="str">
        <f>IF(AND('Mapa final'!$K$83="Media",'Mapa final'!$O$83="Moderado"),CONCATENATE("R",'Mapa final'!$A$83),"")</f>
        <v/>
      </c>
      <c r="AE52" s="479"/>
      <c r="AF52" s="479" t="str">
        <f>IF(AND('Mapa final'!$K$86="Media",'Mapa final'!$O$86="Moderado"),CONCATENATE("R",'Mapa final'!$A$86),"")</f>
        <v/>
      </c>
      <c r="AG52" s="479"/>
      <c r="AH52" s="479" t="str">
        <f>IF(AND('Mapa final'!$K$89="Media",'Mapa final'!$O$89="Moderado"),CONCATENATE("R",'Mapa final'!$A$89),"")</f>
        <v/>
      </c>
      <c r="AI52" s="479"/>
      <c r="AJ52" s="479" t="str">
        <f>IF(AND('Mapa final'!$K$92="Media",'Mapa final'!$O$92="Moderado"),CONCATENATE("R",'Mapa final'!$A$92),"")</f>
        <v/>
      </c>
      <c r="AK52" s="479"/>
      <c r="AL52" s="479" t="str">
        <f>IF(AND('Mapa final'!$K$95="Media",'Mapa final'!$O$95="Moderado"),CONCATENATE("R",'Mapa final'!$A$95),"")</f>
        <v/>
      </c>
      <c r="AM52" s="479"/>
      <c r="AN52" s="483" t="str">
        <f>IF(AND('Mapa final'!$K$83="Media",'Mapa final'!$O$83="Mayor"),CONCATENATE("R",'Mapa final'!$A$83),"")</f>
        <v/>
      </c>
      <c r="AO52" s="481"/>
      <c r="AP52" s="481" t="str">
        <f>IF(AND('Mapa final'!$K$86="Media",'Mapa final'!$O$86="Mayor"),CONCATENATE("R",'Mapa final'!$A$86),"")</f>
        <v/>
      </c>
      <c r="AQ52" s="481"/>
      <c r="AR52" s="481" t="str">
        <f>IF(AND('Mapa final'!$K$89="Media",'Mapa final'!$O$89="Mayor"),CONCATENATE("R",'Mapa final'!$A$89),"")</f>
        <v/>
      </c>
      <c r="AS52" s="481"/>
      <c r="AT52" s="481" t="str">
        <f>IF(AND('Mapa final'!$K$92="Media",'Mapa final'!$O$92="Mayor"),CONCATENATE("R",'Mapa final'!$A$92),"")</f>
        <v/>
      </c>
      <c r="AU52" s="481"/>
      <c r="AV52" s="481" t="str">
        <f>IF(AND('Mapa final'!$K$95="Media",'Mapa final'!$O$95="Mayor"),CONCATENATE("R",'Mapa final'!$A$95),"")</f>
        <v>R30</v>
      </c>
      <c r="AW52" s="482"/>
      <c r="AX52" s="478" t="str">
        <f>IF(AND('Mapa final'!$K$83="Media",'Mapa final'!$O$83="Catastrófico"),CONCATENATE("R",'Mapa final'!$A$83),"")</f>
        <v/>
      </c>
      <c r="AY52" s="476"/>
      <c r="AZ52" s="476" t="str">
        <f>IF(AND('Mapa final'!$K$86="Media",'Mapa final'!$O$86="Catastrófico"),CONCATENATE("R",'Mapa final'!$A$86),"")</f>
        <v/>
      </c>
      <c r="BA52" s="476"/>
      <c r="BB52" s="476" t="str">
        <f>IF(AND('Mapa final'!$K$89="Media",'Mapa final'!$O$89="Catastrófico"),CONCATENATE("R",'Mapa final'!$A$89),"")</f>
        <v/>
      </c>
      <c r="BC52" s="476"/>
      <c r="BD52" s="476" t="str">
        <f>IF(AND('Mapa final'!$K$92="Media",'Mapa final'!$O$92="Catastrófico"),CONCATENATE("R",'Mapa final'!$A$92),"")</f>
        <v/>
      </c>
      <c r="BE52" s="476"/>
      <c r="BF52" s="476" t="str">
        <f>IF(AND('Mapa final'!$K$95="Media",'Mapa final'!$O$95="Catastrófico"),CONCATENATE("R",'Mapa final'!$A$95),"")</f>
        <v/>
      </c>
      <c r="BG52" s="477"/>
      <c r="BH52" s="38"/>
      <c r="BI52" s="537"/>
      <c r="BJ52" s="538"/>
      <c r="BK52" s="538"/>
      <c r="BL52" s="538"/>
      <c r="BM52" s="538"/>
      <c r="BN52" s="539"/>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row>
    <row r="53" spans="1:100" ht="15" customHeight="1" x14ac:dyDescent="0.25">
      <c r="A53" s="38"/>
      <c r="B53" s="326"/>
      <c r="C53" s="327"/>
      <c r="D53" s="328"/>
      <c r="E53" s="554"/>
      <c r="F53" s="555"/>
      <c r="G53" s="555"/>
      <c r="H53" s="555"/>
      <c r="I53" s="555"/>
      <c r="J53" s="480"/>
      <c r="K53" s="479"/>
      <c r="L53" s="479"/>
      <c r="M53" s="479"/>
      <c r="N53" s="479"/>
      <c r="O53" s="479"/>
      <c r="P53" s="479"/>
      <c r="Q53" s="479"/>
      <c r="R53" s="479"/>
      <c r="S53" s="484"/>
      <c r="T53" s="480"/>
      <c r="U53" s="479"/>
      <c r="V53" s="479"/>
      <c r="W53" s="479"/>
      <c r="X53" s="479"/>
      <c r="Y53" s="479"/>
      <c r="Z53" s="479"/>
      <c r="AA53" s="479"/>
      <c r="AB53" s="479"/>
      <c r="AC53" s="484"/>
      <c r="AD53" s="480"/>
      <c r="AE53" s="479"/>
      <c r="AF53" s="479"/>
      <c r="AG53" s="479"/>
      <c r="AH53" s="479"/>
      <c r="AI53" s="479"/>
      <c r="AJ53" s="479"/>
      <c r="AK53" s="479"/>
      <c r="AL53" s="479"/>
      <c r="AM53" s="479"/>
      <c r="AN53" s="483"/>
      <c r="AO53" s="481"/>
      <c r="AP53" s="481"/>
      <c r="AQ53" s="481"/>
      <c r="AR53" s="481"/>
      <c r="AS53" s="481"/>
      <c r="AT53" s="481"/>
      <c r="AU53" s="481"/>
      <c r="AV53" s="481"/>
      <c r="AW53" s="482"/>
      <c r="AX53" s="478"/>
      <c r="AY53" s="476"/>
      <c r="AZ53" s="476"/>
      <c r="BA53" s="476"/>
      <c r="BB53" s="476"/>
      <c r="BC53" s="476"/>
      <c r="BD53" s="476"/>
      <c r="BE53" s="476"/>
      <c r="BF53" s="476"/>
      <c r="BG53" s="477"/>
      <c r="BH53" s="38"/>
      <c r="BI53" s="537"/>
      <c r="BJ53" s="538"/>
      <c r="BK53" s="538"/>
      <c r="BL53" s="538"/>
      <c r="BM53" s="538"/>
      <c r="BN53" s="539"/>
      <c r="BO53" s="38"/>
      <c r="BP53" s="38"/>
      <c r="BQ53" s="38"/>
      <c r="BR53" s="38"/>
      <c r="BS53" s="38"/>
      <c r="BT53" s="38"/>
      <c r="BU53" s="38"/>
      <c r="BV53" s="38"/>
      <c r="BW53" s="38"/>
      <c r="BX53" s="38"/>
      <c r="BY53" s="38"/>
      <c r="BZ53" s="38"/>
      <c r="CA53" s="38"/>
      <c r="CB53" s="38"/>
      <c r="CC53" s="38"/>
      <c r="CD53" s="38"/>
      <c r="CE53" s="38"/>
      <c r="CF53" s="38"/>
      <c r="CG53" s="38"/>
      <c r="CH53" s="38"/>
      <c r="CI53" s="38"/>
      <c r="CJ53" s="38"/>
      <c r="CK53" s="38"/>
      <c r="CL53" s="38"/>
      <c r="CM53" s="38"/>
      <c r="CN53" s="38"/>
      <c r="CO53" s="38"/>
      <c r="CP53" s="38"/>
      <c r="CQ53" s="38"/>
      <c r="CR53" s="38"/>
      <c r="CS53" s="38"/>
      <c r="CT53" s="38"/>
      <c r="CU53" s="38"/>
      <c r="CV53" s="38"/>
    </row>
    <row r="54" spans="1:100" ht="15" customHeight="1" x14ac:dyDescent="0.25">
      <c r="A54" s="38"/>
      <c r="B54" s="326"/>
      <c r="C54" s="327"/>
      <c r="D54" s="328"/>
      <c r="E54" s="554"/>
      <c r="F54" s="555"/>
      <c r="G54" s="555"/>
      <c r="H54" s="555"/>
      <c r="I54" s="555"/>
      <c r="J54" s="480" t="str">
        <f>IF(AND('Mapa final'!$K$98="Media",'Mapa final'!$O$98="Leve"),CONCATENATE("R",'Mapa final'!$A$98),"")</f>
        <v/>
      </c>
      <c r="K54" s="479"/>
      <c r="L54" s="479" t="str">
        <f>IF(AND('Mapa final'!$K$101="Media",'Mapa final'!$O$101="Leve"),CONCATENATE("R",'Mapa final'!$A$101),"")</f>
        <v/>
      </c>
      <c r="M54" s="479"/>
      <c r="N54" s="479" t="str">
        <f>IF(AND('Mapa final'!$K$104="Media",'Mapa final'!$O$104="Leve"),CONCATENATE("R",'Mapa final'!$A$104),"")</f>
        <v/>
      </c>
      <c r="O54" s="479"/>
      <c r="P54" s="479" t="str">
        <f>IF(AND('Mapa final'!$K$107="Media",'Mapa final'!$O$107="Leve"),CONCATENATE("R",'Mapa final'!$A$107),"")</f>
        <v/>
      </c>
      <c r="Q54" s="479"/>
      <c r="R54" s="479" t="str">
        <f>IF(AND('Mapa final'!$K$110="Media",'Mapa final'!$O$110="Leve"),CONCATENATE("R",'Mapa final'!$A$110),"")</f>
        <v/>
      </c>
      <c r="S54" s="484"/>
      <c r="T54" s="480" t="str">
        <f>IF(AND('Mapa final'!$K$98="Media",'Mapa final'!$O$98="Menor"),CONCATENATE("R",'Mapa final'!$A$98),"")</f>
        <v/>
      </c>
      <c r="U54" s="479"/>
      <c r="V54" s="479" t="str">
        <f>IF(AND('Mapa final'!$K$101="Media",'Mapa final'!$O$101="Menor"),CONCATENATE("R",'Mapa final'!$A$101),"")</f>
        <v/>
      </c>
      <c r="W54" s="479"/>
      <c r="X54" s="479" t="str">
        <f>IF(AND('Mapa final'!$K$104="Media",'Mapa final'!$O$104="Menor"),CONCATENATE("R",'Mapa final'!$A$104),"")</f>
        <v/>
      </c>
      <c r="Y54" s="479"/>
      <c r="Z54" s="479" t="str">
        <f>IF(AND('Mapa final'!$K$107="Media",'Mapa final'!$O$107="Menor"),CONCATENATE("R",'Mapa final'!$A$107),"")</f>
        <v/>
      </c>
      <c r="AA54" s="479"/>
      <c r="AB54" s="479" t="str">
        <f>IF(AND('Mapa final'!$K$110="Media",'Mapa final'!$O$110="Menor"),CONCATENATE("R",'Mapa final'!$A$110),"")</f>
        <v/>
      </c>
      <c r="AC54" s="484"/>
      <c r="AD54" s="480" t="str">
        <f>IF(AND('Mapa final'!$K$98="Media",'Mapa final'!$O$98="Moderado"),CONCATENATE("R",'Mapa final'!$A$98),"")</f>
        <v/>
      </c>
      <c r="AE54" s="479"/>
      <c r="AF54" s="479" t="str">
        <f>IF(AND('Mapa final'!$K$101="Media",'Mapa final'!$O$101="Moderado"),CONCATENATE("R",'Mapa final'!$A$101),"")</f>
        <v/>
      </c>
      <c r="AG54" s="479"/>
      <c r="AH54" s="479" t="str">
        <f>IF(AND('Mapa final'!$K$104="Media",'Mapa final'!$O$104="Moderado"),CONCATENATE("R",'Mapa final'!$A$104),"")</f>
        <v>R33</v>
      </c>
      <c r="AI54" s="479"/>
      <c r="AJ54" s="479" t="str">
        <f>IF(AND('Mapa final'!$K$107="Media",'Mapa final'!$O$107="Moderado"),CONCATENATE("R",'Mapa final'!$A$107),"")</f>
        <v>R34</v>
      </c>
      <c r="AK54" s="479"/>
      <c r="AL54" s="479" t="str">
        <f>IF(AND('Mapa final'!$K$110="Media",'Mapa final'!$O$110="Moderado"),CONCATENATE("R",'Mapa final'!$A$110),"")</f>
        <v/>
      </c>
      <c r="AM54" s="479"/>
      <c r="AN54" s="483" t="str">
        <f>IF(AND('Mapa final'!$K$98="Media",'Mapa final'!$O$98="Mayor"),CONCATENATE("R",'Mapa final'!$A$98),"")</f>
        <v/>
      </c>
      <c r="AO54" s="481"/>
      <c r="AP54" s="481" t="str">
        <f>IF(AND('Mapa final'!$K$101="Media",'Mapa final'!$O$101="Mayor"),CONCATENATE("R",'Mapa final'!$A$101),"")</f>
        <v/>
      </c>
      <c r="AQ54" s="481"/>
      <c r="AR54" s="481" t="str">
        <f>IF(AND('Mapa final'!$K$104="Media",'Mapa final'!$O$104="Mayor"),CONCATENATE("R",'Mapa final'!$A$104),"")</f>
        <v/>
      </c>
      <c r="AS54" s="481"/>
      <c r="AT54" s="481" t="str">
        <f>IF(AND('Mapa final'!$K$107="Media",'Mapa final'!$O$107="Mayor"),CONCATENATE("R",'Mapa final'!$A$107),"")</f>
        <v/>
      </c>
      <c r="AU54" s="481"/>
      <c r="AV54" s="481" t="str">
        <f>IF(AND('Mapa final'!$K$110="Media",'Mapa final'!$O$110="Mayor"),CONCATENATE("R",'Mapa final'!$A$110),"")</f>
        <v>R35</v>
      </c>
      <c r="AW54" s="482"/>
      <c r="AX54" s="478" t="str">
        <f>IF(AND('Mapa final'!$K$98="Media",'Mapa final'!$O$98="Catastrófico"),CONCATENATE("R",'Mapa final'!$A$98),"")</f>
        <v/>
      </c>
      <c r="AY54" s="476"/>
      <c r="AZ54" s="476" t="str">
        <f>IF(AND('Mapa final'!$K$101="Media",'Mapa final'!$O$101="Catastrófico"),CONCATENATE("R",'Mapa final'!$A$101),"")</f>
        <v/>
      </c>
      <c r="BA54" s="476"/>
      <c r="BB54" s="476" t="str">
        <f>IF(AND('Mapa final'!$K$104="Media",'Mapa final'!$O$104="Catastrófico"),CONCATENATE("R",'Mapa final'!$A$104),"")</f>
        <v/>
      </c>
      <c r="BC54" s="476"/>
      <c r="BD54" s="476" t="str">
        <f>IF(AND('Mapa final'!$K$107="Media",'Mapa final'!$O$107="Catastrófico"),CONCATENATE("R",'Mapa final'!$A$107),"")</f>
        <v/>
      </c>
      <c r="BE54" s="476"/>
      <c r="BF54" s="476" t="str">
        <f>IF(AND('Mapa final'!$K$110="Media",'Mapa final'!$O$110="Catastrófico"),CONCATENATE("R",'Mapa final'!$A$110),"")</f>
        <v/>
      </c>
      <c r="BG54" s="477"/>
      <c r="BH54" s="38"/>
      <c r="BI54" s="537"/>
      <c r="BJ54" s="538"/>
      <c r="BK54" s="538"/>
      <c r="BL54" s="538"/>
      <c r="BM54" s="538"/>
      <c r="BN54" s="539"/>
      <c r="BO54" s="38"/>
      <c r="BP54" s="38"/>
      <c r="BQ54" s="38"/>
      <c r="BR54" s="38"/>
      <c r="BS54" s="38"/>
      <c r="BT54" s="38"/>
      <c r="BU54" s="38"/>
      <c r="BV54" s="38"/>
      <c r="BW54" s="38"/>
      <c r="BX54" s="38"/>
      <c r="BY54" s="38"/>
      <c r="BZ54" s="38"/>
      <c r="CA54" s="38"/>
      <c r="CB54" s="38"/>
      <c r="CC54" s="38"/>
      <c r="CD54" s="38"/>
      <c r="CE54" s="38"/>
      <c r="CF54" s="38"/>
      <c r="CG54" s="38"/>
      <c r="CH54" s="38"/>
      <c r="CI54" s="38"/>
      <c r="CJ54" s="38"/>
      <c r="CK54" s="38"/>
      <c r="CL54" s="38"/>
      <c r="CM54" s="38"/>
      <c r="CN54" s="38"/>
      <c r="CO54" s="38"/>
      <c r="CP54" s="38"/>
      <c r="CQ54" s="38"/>
      <c r="CR54" s="38"/>
      <c r="CS54" s="38"/>
      <c r="CT54" s="38"/>
      <c r="CU54" s="38"/>
      <c r="CV54" s="38"/>
    </row>
    <row r="55" spans="1:100" ht="15" customHeight="1" x14ac:dyDescent="0.25">
      <c r="A55" s="38"/>
      <c r="B55" s="326"/>
      <c r="C55" s="327"/>
      <c r="D55" s="328"/>
      <c r="E55" s="554"/>
      <c r="F55" s="555"/>
      <c r="G55" s="555"/>
      <c r="H55" s="555"/>
      <c r="I55" s="555"/>
      <c r="J55" s="480"/>
      <c r="K55" s="479"/>
      <c r="L55" s="479"/>
      <c r="M55" s="479"/>
      <c r="N55" s="479"/>
      <c r="O55" s="479"/>
      <c r="P55" s="479"/>
      <c r="Q55" s="479"/>
      <c r="R55" s="479"/>
      <c r="S55" s="484"/>
      <c r="T55" s="480"/>
      <c r="U55" s="479"/>
      <c r="V55" s="479"/>
      <c r="W55" s="479"/>
      <c r="X55" s="479"/>
      <c r="Y55" s="479"/>
      <c r="Z55" s="479"/>
      <c r="AA55" s="479"/>
      <c r="AB55" s="479"/>
      <c r="AC55" s="484"/>
      <c r="AD55" s="480"/>
      <c r="AE55" s="479"/>
      <c r="AF55" s="479"/>
      <c r="AG55" s="479"/>
      <c r="AH55" s="479"/>
      <c r="AI55" s="479"/>
      <c r="AJ55" s="479"/>
      <c r="AK55" s="479"/>
      <c r="AL55" s="479"/>
      <c r="AM55" s="479"/>
      <c r="AN55" s="483"/>
      <c r="AO55" s="481"/>
      <c r="AP55" s="481"/>
      <c r="AQ55" s="481"/>
      <c r="AR55" s="481"/>
      <c r="AS55" s="481"/>
      <c r="AT55" s="481"/>
      <c r="AU55" s="481"/>
      <c r="AV55" s="481"/>
      <c r="AW55" s="482"/>
      <c r="AX55" s="478"/>
      <c r="AY55" s="476"/>
      <c r="AZ55" s="476"/>
      <c r="BA55" s="476"/>
      <c r="BB55" s="476"/>
      <c r="BC55" s="476"/>
      <c r="BD55" s="476"/>
      <c r="BE55" s="476"/>
      <c r="BF55" s="476"/>
      <c r="BG55" s="477"/>
      <c r="BH55" s="38"/>
      <c r="BI55" s="537"/>
      <c r="BJ55" s="538"/>
      <c r="BK55" s="538"/>
      <c r="BL55" s="538"/>
      <c r="BM55" s="538"/>
      <c r="BN55" s="539"/>
      <c r="BO55" s="38"/>
      <c r="BP55" s="38"/>
      <c r="BQ55" s="38"/>
      <c r="BR55" s="38"/>
      <c r="BS55" s="38"/>
      <c r="BT55" s="38"/>
      <c r="BU55" s="38"/>
      <c r="BV55" s="38"/>
      <c r="BW55" s="38"/>
      <c r="BX55" s="38"/>
      <c r="BY55" s="38"/>
      <c r="BZ55" s="38"/>
      <c r="CA55" s="38"/>
      <c r="CB55" s="38"/>
      <c r="CC55" s="38"/>
      <c r="CD55" s="38"/>
      <c r="CE55" s="38"/>
      <c r="CF55" s="38"/>
      <c r="CG55" s="38"/>
      <c r="CH55" s="38"/>
      <c r="CI55" s="38"/>
      <c r="CJ55" s="38"/>
      <c r="CK55" s="38"/>
      <c r="CL55" s="38"/>
      <c r="CM55" s="38"/>
      <c r="CN55" s="38"/>
      <c r="CO55" s="38"/>
      <c r="CP55" s="38"/>
      <c r="CQ55" s="38"/>
      <c r="CR55" s="38"/>
      <c r="CS55" s="38"/>
      <c r="CT55" s="38"/>
      <c r="CU55" s="38"/>
      <c r="CV55" s="38"/>
    </row>
    <row r="56" spans="1:100" ht="15" customHeight="1" x14ac:dyDescent="0.25">
      <c r="A56" s="38"/>
      <c r="B56" s="326"/>
      <c r="C56" s="327"/>
      <c r="D56" s="328"/>
      <c r="E56" s="554"/>
      <c r="F56" s="555"/>
      <c r="G56" s="555"/>
      <c r="H56" s="555"/>
      <c r="I56" s="555"/>
      <c r="J56" s="480" t="str">
        <f>IF(AND('Mapa final'!$K$113="Media",'Mapa final'!$O$113="Leve"),CONCATENATE("R",'Mapa final'!$A$113),"")</f>
        <v/>
      </c>
      <c r="K56" s="479"/>
      <c r="L56" s="479" t="str">
        <f>IF(AND('Mapa final'!$K$116="Media",'Mapa final'!$O$116="Leve"),CONCATENATE("R",'Mapa final'!$A$116),"")</f>
        <v/>
      </c>
      <c r="M56" s="479"/>
      <c r="N56" s="479" t="str">
        <f>IF(AND('Mapa final'!$K$119="Media",'Mapa final'!$O$119="Leve"),CONCATENATE("R",'Mapa final'!$A$119),"")</f>
        <v/>
      </c>
      <c r="O56" s="479"/>
      <c r="P56" s="479" t="str">
        <f>IF(AND('Mapa final'!$K$122="Media",'Mapa final'!$O$122="Leve"),CONCATENATE("R",'Mapa final'!$A$122),"")</f>
        <v/>
      </c>
      <c r="Q56" s="479"/>
      <c r="R56" s="479" t="str">
        <f>IF(AND('Mapa final'!$K$125="Media",'Mapa final'!$O$125="Leve"),CONCATENATE("R",'Mapa final'!$A$125),"")</f>
        <v/>
      </c>
      <c r="S56" s="484"/>
      <c r="T56" s="480" t="str">
        <f>IF(AND('Mapa final'!$K$113="Media",'Mapa final'!$O$113="Menor"),CONCATENATE("R",'Mapa final'!$A$113),"")</f>
        <v/>
      </c>
      <c r="U56" s="479"/>
      <c r="V56" s="479" t="str">
        <f>IF(AND('Mapa final'!$K$116="Media",'Mapa final'!$O$116="Menor"),CONCATENATE("R",'Mapa final'!$A$116),"")</f>
        <v/>
      </c>
      <c r="W56" s="479"/>
      <c r="X56" s="479" t="str">
        <f>IF(AND('Mapa final'!$K$119="Media",'Mapa final'!$O$119="Menor"),CONCATENATE("R",'Mapa final'!$A$119),"")</f>
        <v/>
      </c>
      <c r="Y56" s="479"/>
      <c r="Z56" s="479" t="str">
        <f>IF(AND('Mapa final'!$K$122="Media",'Mapa final'!$O$122="Menor"),CONCATENATE("R",'Mapa final'!$A$122),"")</f>
        <v/>
      </c>
      <c r="AA56" s="479"/>
      <c r="AB56" s="479" t="str">
        <f>IF(AND('Mapa final'!$K$125="Media",'Mapa final'!$O$125="Menor"),CONCATENATE("R",'Mapa final'!$A$125),"")</f>
        <v/>
      </c>
      <c r="AC56" s="484"/>
      <c r="AD56" s="480" t="str">
        <f>IF(AND('Mapa final'!$K$113="Media",'Mapa final'!$O$113="Moderado"),CONCATENATE("R",'Mapa final'!$A$113),"")</f>
        <v/>
      </c>
      <c r="AE56" s="479"/>
      <c r="AF56" s="479" t="str">
        <f>IF(AND('Mapa final'!$K$116="Media",'Mapa final'!$O$116="Moderado"),CONCATENATE("R",'Mapa final'!$A$116),"")</f>
        <v>R37</v>
      </c>
      <c r="AG56" s="479"/>
      <c r="AH56" s="479" t="str">
        <f>IF(AND('Mapa final'!$K$119="Media",'Mapa final'!$O$119="Moderado"),CONCATENATE("R",'Mapa final'!$A$119),"")</f>
        <v/>
      </c>
      <c r="AI56" s="479"/>
      <c r="AJ56" s="479" t="str">
        <f>IF(AND('Mapa final'!$K$122="Media",'Mapa final'!$O$122="Moderado"),CONCATENATE("R",'Mapa final'!$A$122),"")</f>
        <v/>
      </c>
      <c r="AK56" s="479"/>
      <c r="AL56" s="479" t="str">
        <f>IF(AND('Mapa final'!$K$125="Media",'Mapa final'!$O$125="Moderado"),CONCATENATE("R",'Mapa final'!$A$125),"")</f>
        <v/>
      </c>
      <c r="AM56" s="479"/>
      <c r="AN56" s="483" t="str">
        <f>IF(AND('Mapa final'!$K$113="Media",'Mapa final'!$O$113="Mayor"),CONCATENATE("R",'Mapa final'!$A$113),"")</f>
        <v/>
      </c>
      <c r="AO56" s="481"/>
      <c r="AP56" s="481" t="str">
        <f>IF(AND('Mapa final'!$K$116="Media",'Mapa final'!$O$116="Mayor"),CONCATENATE("R",'Mapa final'!$A$116),"")</f>
        <v/>
      </c>
      <c r="AQ56" s="481"/>
      <c r="AR56" s="481" t="str">
        <f>IF(AND('Mapa final'!$K$119="Media",'Mapa final'!$O$119="Mayor"),CONCATENATE("R",'Mapa final'!$A$119),"")</f>
        <v>R38</v>
      </c>
      <c r="AS56" s="481"/>
      <c r="AT56" s="481" t="str">
        <f>IF(AND('Mapa final'!$K$122="Media",'Mapa final'!$O$122="Mayor"),CONCATENATE("R",'Mapa final'!$A$122),"")</f>
        <v>R39</v>
      </c>
      <c r="AU56" s="481"/>
      <c r="AV56" s="481" t="str">
        <f>IF(AND('Mapa final'!$K$125="Media",'Mapa final'!$O$125="Mayor"),CONCATENATE("R",'Mapa final'!$A$125),"")</f>
        <v/>
      </c>
      <c r="AW56" s="482"/>
      <c r="AX56" s="478" t="str">
        <f>IF(AND('Mapa final'!$K$113="Media",'Mapa final'!$O$113="Catastrófico"),CONCATENATE("R",'Mapa final'!$A$113),"")</f>
        <v/>
      </c>
      <c r="AY56" s="476"/>
      <c r="AZ56" s="476" t="str">
        <f>IF(AND('Mapa final'!$K$116="Media",'Mapa final'!$O$116="Catastrófico"),CONCATENATE("R",'Mapa final'!$A$116),"")</f>
        <v/>
      </c>
      <c r="BA56" s="476"/>
      <c r="BB56" s="476" t="str">
        <f>IF(AND('Mapa final'!$K$119="Media",'Mapa final'!$O$119="Catastrófico"),CONCATENATE("R",'Mapa final'!$A$119),"")</f>
        <v/>
      </c>
      <c r="BC56" s="476"/>
      <c r="BD56" s="476" t="str">
        <f>IF(AND('Mapa final'!$K$122="Media",'Mapa final'!$O$122="Catastrófico"),CONCATENATE("R",'Mapa final'!$A$122),"")</f>
        <v/>
      </c>
      <c r="BE56" s="476"/>
      <c r="BF56" s="476" t="str">
        <f>IF(AND('Mapa final'!$K$125="Media",'Mapa final'!$O$125="Catastrófico"),CONCATENATE("R",'Mapa final'!$A$125),"")</f>
        <v/>
      </c>
      <c r="BG56" s="477"/>
      <c r="BH56" s="38"/>
      <c r="BI56" s="537"/>
      <c r="BJ56" s="538"/>
      <c r="BK56" s="538"/>
      <c r="BL56" s="538"/>
      <c r="BM56" s="538"/>
      <c r="BN56" s="539"/>
      <c r="BO56" s="38"/>
      <c r="BP56" s="38"/>
      <c r="BQ56" s="38"/>
      <c r="BR56" s="38"/>
      <c r="BS56" s="38"/>
      <c r="BT56" s="38"/>
      <c r="BU56" s="38"/>
      <c r="BV56" s="38"/>
      <c r="BW56" s="38"/>
      <c r="BX56" s="38"/>
      <c r="BY56" s="38"/>
      <c r="BZ56" s="38"/>
      <c r="CA56" s="38"/>
      <c r="CB56" s="38"/>
      <c r="CC56" s="38"/>
      <c r="CD56" s="38"/>
      <c r="CE56" s="38"/>
      <c r="CF56" s="38"/>
      <c r="CG56" s="38"/>
      <c r="CH56" s="38"/>
      <c r="CI56" s="38"/>
      <c r="CJ56" s="38"/>
      <c r="CK56" s="38"/>
      <c r="CL56" s="38"/>
      <c r="CM56" s="38"/>
      <c r="CN56" s="38"/>
      <c r="CO56" s="38"/>
      <c r="CP56" s="38"/>
      <c r="CQ56" s="38"/>
      <c r="CR56" s="38"/>
      <c r="CS56" s="38"/>
      <c r="CT56" s="38"/>
      <c r="CU56" s="38"/>
      <c r="CV56" s="38"/>
    </row>
    <row r="57" spans="1:100" ht="15" customHeight="1" x14ac:dyDescent="0.25">
      <c r="A57" s="38"/>
      <c r="B57" s="326"/>
      <c r="C57" s="327"/>
      <c r="D57" s="328"/>
      <c r="E57" s="554"/>
      <c r="F57" s="555"/>
      <c r="G57" s="555"/>
      <c r="H57" s="555"/>
      <c r="I57" s="555"/>
      <c r="J57" s="480"/>
      <c r="K57" s="479"/>
      <c r="L57" s="479"/>
      <c r="M57" s="479"/>
      <c r="N57" s="479"/>
      <c r="O57" s="479"/>
      <c r="P57" s="479"/>
      <c r="Q57" s="479"/>
      <c r="R57" s="479"/>
      <c r="S57" s="484"/>
      <c r="T57" s="480"/>
      <c r="U57" s="479"/>
      <c r="V57" s="479"/>
      <c r="W57" s="479"/>
      <c r="X57" s="479"/>
      <c r="Y57" s="479"/>
      <c r="Z57" s="479"/>
      <c r="AA57" s="479"/>
      <c r="AB57" s="479"/>
      <c r="AC57" s="484"/>
      <c r="AD57" s="480"/>
      <c r="AE57" s="479"/>
      <c r="AF57" s="479"/>
      <c r="AG57" s="479"/>
      <c r="AH57" s="479"/>
      <c r="AI57" s="479"/>
      <c r="AJ57" s="479"/>
      <c r="AK57" s="479"/>
      <c r="AL57" s="479"/>
      <c r="AM57" s="479"/>
      <c r="AN57" s="483"/>
      <c r="AO57" s="481"/>
      <c r="AP57" s="481"/>
      <c r="AQ57" s="481"/>
      <c r="AR57" s="481"/>
      <c r="AS57" s="481"/>
      <c r="AT57" s="481"/>
      <c r="AU57" s="481"/>
      <c r="AV57" s="481"/>
      <c r="AW57" s="482"/>
      <c r="AX57" s="478"/>
      <c r="AY57" s="476"/>
      <c r="AZ57" s="476"/>
      <c r="BA57" s="476"/>
      <c r="BB57" s="476"/>
      <c r="BC57" s="476"/>
      <c r="BD57" s="476"/>
      <c r="BE57" s="476"/>
      <c r="BF57" s="476"/>
      <c r="BG57" s="477"/>
      <c r="BH57" s="38"/>
      <c r="BI57" s="537"/>
      <c r="BJ57" s="538"/>
      <c r="BK57" s="538"/>
      <c r="BL57" s="538"/>
      <c r="BM57" s="538"/>
      <c r="BN57" s="539"/>
      <c r="BO57" s="38"/>
      <c r="BP57" s="38"/>
      <c r="BQ57" s="38"/>
      <c r="BR57" s="38"/>
      <c r="BS57" s="38"/>
      <c r="BT57" s="38"/>
      <c r="BU57" s="38"/>
      <c r="BV57" s="38"/>
      <c r="BW57" s="38"/>
      <c r="BX57" s="38"/>
      <c r="BY57" s="38"/>
      <c r="BZ57" s="38"/>
      <c r="CA57" s="38"/>
      <c r="CB57" s="38"/>
      <c r="CC57" s="38"/>
      <c r="CD57" s="38"/>
      <c r="CE57" s="38"/>
      <c r="CF57" s="38"/>
      <c r="CG57" s="38"/>
      <c r="CH57" s="38"/>
      <c r="CI57" s="38"/>
      <c r="CJ57" s="38"/>
      <c r="CK57" s="38"/>
      <c r="CL57" s="38"/>
      <c r="CM57" s="38"/>
      <c r="CN57" s="38"/>
      <c r="CO57" s="38"/>
      <c r="CP57" s="38"/>
      <c r="CQ57" s="38"/>
      <c r="CR57" s="38"/>
      <c r="CS57" s="38"/>
      <c r="CT57" s="38"/>
      <c r="CU57" s="38"/>
      <c r="CV57" s="38"/>
    </row>
    <row r="58" spans="1:100" ht="15" customHeight="1" x14ac:dyDescent="0.25">
      <c r="A58" s="38"/>
      <c r="B58" s="326"/>
      <c r="C58" s="327"/>
      <c r="D58" s="328"/>
      <c r="E58" s="554"/>
      <c r="F58" s="555"/>
      <c r="G58" s="555"/>
      <c r="H58" s="555"/>
      <c r="I58" s="555"/>
      <c r="J58" s="480" t="str">
        <f>IF(AND('Mapa final'!$K$128="Media",'Mapa final'!$O$128="Leve"),CONCATENATE("R",'Mapa final'!$A$128),"")</f>
        <v/>
      </c>
      <c r="K58" s="479"/>
      <c r="L58" s="479" t="str">
        <f>IF(AND('Mapa final'!$K$131="Media",'Mapa final'!$O$131="Leve"),CONCATENATE("R",'Mapa final'!$A$131),"")</f>
        <v/>
      </c>
      <c r="M58" s="479"/>
      <c r="N58" s="479" t="str">
        <f>IF(AND('Mapa final'!$K$134="Media",'Mapa final'!$O$134="Leve"),CONCATENATE("R",'Mapa final'!$A$134),"")</f>
        <v/>
      </c>
      <c r="O58" s="479"/>
      <c r="P58" s="479" t="str">
        <f>IF(AND('Mapa final'!$K$137="Media",'Mapa final'!$O$137="Leve"),CONCATENATE("R",'Mapa final'!$A$137),"")</f>
        <v/>
      </c>
      <c r="Q58" s="479"/>
      <c r="R58" s="479" t="str">
        <f>IF(AND('Mapa final'!$K$140="Media",'Mapa final'!$O$140="Leve"),CONCATENATE("R",'Mapa final'!$A$140),"")</f>
        <v/>
      </c>
      <c r="S58" s="484"/>
      <c r="T58" s="480" t="str">
        <f>IF(AND('Mapa final'!$K$128="Media",'Mapa final'!$O$128="Menor"),CONCATENATE("R",'Mapa final'!$A$128),"")</f>
        <v/>
      </c>
      <c r="U58" s="479"/>
      <c r="V58" s="479" t="str">
        <f>IF(AND('Mapa final'!$K$131="Media",'Mapa final'!$O$131="Menor"),CONCATENATE("R",'Mapa final'!$A$131),"")</f>
        <v/>
      </c>
      <c r="W58" s="479"/>
      <c r="X58" s="479" t="str">
        <f>IF(AND('Mapa final'!$K$134="Media",'Mapa final'!$O$134="Menor"),CONCATENATE("R",'Mapa final'!$A$134),"")</f>
        <v/>
      </c>
      <c r="Y58" s="479"/>
      <c r="Z58" s="479" t="str">
        <f>IF(AND('Mapa final'!$K$137="Media",'Mapa final'!$O$137="Menor"),CONCATENATE("R",'Mapa final'!$A$137),"")</f>
        <v/>
      </c>
      <c r="AA58" s="479"/>
      <c r="AB58" s="479" t="str">
        <f>IF(AND('Mapa final'!$K$140="Media",'Mapa final'!$O$140="Menor"),CONCATENATE("R",'Mapa final'!$A$140),"")</f>
        <v/>
      </c>
      <c r="AC58" s="484"/>
      <c r="AD58" s="480" t="str">
        <f>IF(AND('Mapa final'!$K$128="Media",'Mapa final'!$O$128="Moderado"),CONCATENATE("R",'Mapa final'!$A$128),"")</f>
        <v/>
      </c>
      <c r="AE58" s="479"/>
      <c r="AF58" s="479" t="str">
        <f>IF(AND('Mapa final'!$K$131="Media",'Mapa final'!$O$131="Moderado"),CONCATENATE("R",'Mapa final'!$A$131),"")</f>
        <v/>
      </c>
      <c r="AG58" s="479"/>
      <c r="AH58" s="479" t="str">
        <f>IF(AND('Mapa final'!$K$134="Media",'Mapa final'!$O$134="Moderado"),CONCATENATE("R",'Mapa final'!$A$134),"")</f>
        <v/>
      </c>
      <c r="AI58" s="479"/>
      <c r="AJ58" s="479" t="str">
        <f>IF(AND('Mapa final'!$K$137="Media",'Mapa final'!$O$137="Moderado"),CONCATENATE("R",'Mapa final'!$A$137),"")</f>
        <v/>
      </c>
      <c r="AK58" s="479"/>
      <c r="AL58" s="479" t="str">
        <f>IF(AND('Mapa final'!$K$140="Media",'Mapa final'!$O$140="Moderado"),CONCATENATE("R",'Mapa final'!$A$140),"")</f>
        <v/>
      </c>
      <c r="AM58" s="479"/>
      <c r="AN58" s="483" t="str">
        <f>IF(AND('Mapa final'!$K$128="Media",'Mapa final'!$O$128="Mayor"),CONCATENATE("R",'Mapa final'!$A$128),"")</f>
        <v/>
      </c>
      <c r="AO58" s="481"/>
      <c r="AP58" s="481" t="str">
        <f>IF(AND('Mapa final'!$K$131="Media",'Mapa final'!$O$131="Mayor"),CONCATENATE("R",'Mapa final'!$A$131),"")</f>
        <v/>
      </c>
      <c r="AQ58" s="481"/>
      <c r="AR58" s="481" t="str">
        <f>IF(AND('Mapa final'!$K$134="Media",'Mapa final'!$O$134="Mayor"),CONCATENATE("R",'Mapa final'!$A$134),"")</f>
        <v/>
      </c>
      <c r="AS58" s="481"/>
      <c r="AT58" s="481" t="str">
        <f>IF(AND('Mapa final'!$K$137="Media",'Mapa final'!$O$137="Mayor"),CONCATENATE("R",'Mapa final'!$A$137),"")</f>
        <v/>
      </c>
      <c r="AU58" s="481"/>
      <c r="AV58" s="481" t="str">
        <f>IF(AND('Mapa final'!$K$140="Media",'Mapa final'!$O$140="Mayor"),CONCATENATE("R",'Mapa final'!$A$140),"")</f>
        <v/>
      </c>
      <c r="AW58" s="482"/>
      <c r="AX58" s="478" t="str">
        <f>IF(AND('Mapa final'!$K$128="Media",'Mapa final'!$O$128="Catastrófico"),CONCATENATE("R",'Mapa final'!$A$128),"")</f>
        <v/>
      </c>
      <c r="AY58" s="476"/>
      <c r="AZ58" s="476" t="str">
        <f>IF(AND('Mapa final'!$K$131="Media",'Mapa final'!$O$131="Catastrófico"),CONCATENATE("R",'Mapa final'!$A$131),"")</f>
        <v/>
      </c>
      <c r="BA58" s="476"/>
      <c r="BB58" s="476" t="str">
        <f>IF(AND('Mapa final'!$K$134="Media",'Mapa final'!$O$134="Catastrófico"),CONCATENATE("R",'Mapa final'!$A$134),"")</f>
        <v/>
      </c>
      <c r="BC58" s="476"/>
      <c r="BD58" s="476" t="str">
        <f>IF(AND('Mapa final'!$K$137="Media",'Mapa final'!$O$137="Catastrófico"),CONCATENATE("R",'Mapa final'!$A$137),"")</f>
        <v/>
      </c>
      <c r="BE58" s="476"/>
      <c r="BF58" s="476" t="str">
        <f>IF(AND('Mapa final'!$K$140="Media",'Mapa final'!$O$140="Catastrófico"),CONCATENATE("R",'Mapa final'!$A$140),"")</f>
        <v/>
      </c>
      <c r="BG58" s="477"/>
      <c r="BH58" s="38"/>
      <c r="BI58" s="537"/>
      <c r="BJ58" s="538"/>
      <c r="BK58" s="538"/>
      <c r="BL58" s="538"/>
      <c r="BM58" s="538"/>
      <c r="BN58" s="539"/>
      <c r="BO58" s="38"/>
      <c r="BP58" s="38"/>
      <c r="BQ58" s="38"/>
      <c r="BR58" s="38"/>
      <c r="BS58" s="38"/>
      <c r="BT58" s="38"/>
      <c r="BU58" s="38"/>
      <c r="BV58" s="38"/>
      <c r="BW58" s="38"/>
      <c r="BX58" s="38"/>
      <c r="BY58" s="38"/>
      <c r="BZ58" s="38"/>
      <c r="CA58" s="38"/>
      <c r="CB58" s="38"/>
      <c r="CC58" s="38"/>
      <c r="CD58" s="38"/>
      <c r="CE58" s="38"/>
      <c r="CF58" s="38"/>
      <c r="CG58" s="38"/>
      <c r="CH58" s="38"/>
      <c r="CI58" s="38"/>
      <c r="CJ58" s="38"/>
      <c r="CK58" s="38"/>
      <c r="CL58" s="38"/>
      <c r="CM58" s="38"/>
      <c r="CN58" s="38"/>
      <c r="CO58" s="38"/>
      <c r="CP58" s="38"/>
      <c r="CQ58" s="38"/>
      <c r="CR58" s="38"/>
      <c r="CS58" s="38"/>
      <c r="CT58" s="38"/>
      <c r="CU58" s="38"/>
      <c r="CV58" s="38"/>
    </row>
    <row r="59" spans="1:100" ht="15" customHeight="1" thickBot="1" x14ac:dyDescent="0.3">
      <c r="A59" s="38"/>
      <c r="B59" s="326"/>
      <c r="C59" s="327"/>
      <c r="D59" s="328"/>
      <c r="E59" s="554"/>
      <c r="F59" s="555"/>
      <c r="G59" s="555"/>
      <c r="H59" s="555"/>
      <c r="I59" s="555"/>
      <c r="J59" s="480"/>
      <c r="K59" s="479"/>
      <c r="L59" s="479"/>
      <c r="M59" s="479"/>
      <c r="N59" s="479"/>
      <c r="O59" s="479"/>
      <c r="P59" s="479"/>
      <c r="Q59" s="479"/>
      <c r="R59" s="479"/>
      <c r="S59" s="484"/>
      <c r="T59" s="480"/>
      <c r="U59" s="479"/>
      <c r="V59" s="479"/>
      <c r="W59" s="479"/>
      <c r="X59" s="479"/>
      <c r="Y59" s="479"/>
      <c r="Z59" s="479"/>
      <c r="AA59" s="479"/>
      <c r="AB59" s="479"/>
      <c r="AC59" s="484"/>
      <c r="AD59" s="480"/>
      <c r="AE59" s="479"/>
      <c r="AF59" s="479"/>
      <c r="AG59" s="479"/>
      <c r="AH59" s="479"/>
      <c r="AI59" s="479"/>
      <c r="AJ59" s="479"/>
      <c r="AK59" s="479"/>
      <c r="AL59" s="479"/>
      <c r="AM59" s="479"/>
      <c r="AN59" s="500"/>
      <c r="AO59" s="487"/>
      <c r="AP59" s="487"/>
      <c r="AQ59" s="487"/>
      <c r="AR59" s="487"/>
      <c r="AS59" s="487"/>
      <c r="AT59" s="487"/>
      <c r="AU59" s="487"/>
      <c r="AV59" s="487"/>
      <c r="AW59" s="512"/>
      <c r="AX59" s="501"/>
      <c r="AY59" s="502"/>
      <c r="AZ59" s="502"/>
      <c r="BA59" s="502"/>
      <c r="BB59" s="502"/>
      <c r="BC59" s="502"/>
      <c r="BD59" s="502"/>
      <c r="BE59" s="502"/>
      <c r="BF59" s="502"/>
      <c r="BG59" s="503"/>
      <c r="BH59" s="38"/>
      <c r="BI59" s="537"/>
      <c r="BJ59" s="538"/>
      <c r="BK59" s="538"/>
      <c r="BL59" s="538"/>
      <c r="BM59" s="538"/>
      <c r="BN59" s="539"/>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c r="CT59" s="38"/>
      <c r="CU59" s="38"/>
      <c r="CV59" s="38"/>
    </row>
    <row r="60" spans="1:100" ht="15" customHeight="1" x14ac:dyDescent="0.25">
      <c r="A60" s="38"/>
      <c r="B60" s="326"/>
      <c r="C60" s="327"/>
      <c r="D60" s="328"/>
      <c r="E60" s="552" t="s">
        <v>105</v>
      </c>
      <c r="F60" s="553"/>
      <c r="G60" s="553"/>
      <c r="H60" s="553"/>
      <c r="I60" s="553"/>
      <c r="J60" s="514" t="str">
        <f>IF(AND('Mapa final'!$K$7="Baja",'Mapa final'!$O$7="Leve"),CONCATENATE("R",'Mapa final'!$A$7),"")</f>
        <v/>
      </c>
      <c r="K60" s="511"/>
      <c r="L60" s="511" t="str">
        <f>IF(AND('Mapa final'!$K$10="Baja",'Mapa final'!$O$10="Leve"),CONCATENATE("R",'Mapa final'!$A$10),"")</f>
        <v/>
      </c>
      <c r="M60" s="511"/>
      <c r="N60" s="511" t="str">
        <f>IF(AND('Mapa final'!$K$11="Baja",'Mapa final'!$O$11="Leve"),CONCATENATE("R",'Mapa final'!$A$11),"")</f>
        <v/>
      </c>
      <c r="O60" s="511"/>
      <c r="P60" s="511" t="str">
        <f>IF(AND('Mapa final'!$K$14="Baja",'Mapa final'!$O$14="Leve"),CONCATENATE("R",'Mapa final'!$A$14),"")</f>
        <v/>
      </c>
      <c r="Q60" s="511"/>
      <c r="R60" s="511" t="str">
        <f>IF(AND('Mapa final'!$K$17="Baja",'Mapa final'!$O$17="Leve"),CONCATENATE("R",'Mapa final'!$A$17),"")</f>
        <v/>
      </c>
      <c r="S60" s="511"/>
      <c r="T60" s="488" t="str">
        <f>IF(AND('Mapa final'!$K$7="Baja",'Mapa final'!$O$7="Menor"),CONCATENATE("R",'Mapa final'!$A$7),"")</f>
        <v/>
      </c>
      <c r="U60" s="489"/>
      <c r="V60" s="489" t="str">
        <f>IF(AND('Mapa final'!$K$10="Baja",'Mapa final'!$O$10="Menor"),CONCATENATE("R",'Mapa final'!$A$10),"")</f>
        <v/>
      </c>
      <c r="W60" s="489"/>
      <c r="X60" s="489" t="str">
        <f>IF(AND('Mapa final'!$K$11="Baja",'Mapa final'!$O$11="Menor"),CONCATENATE("R",'Mapa final'!$A$11),"")</f>
        <v/>
      </c>
      <c r="Y60" s="489"/>
      <c r="Z60" s="489" t="str">
        <f>IF(AND('Mapa final'!$K$14="Baja",'Mapa final'!$O$14="Menor"),CONCATENATE("R",'Mapa final'!$A$14),"")</f>
        <v/>
      </c>
      <c r="AA60" s="489"/>
      <c r="AB60" s="489" t="str">
        <f>IF(AND('Mapa final'!$K$17="Baja",'Mapa final'!$O$17="Menor"),CONCATENATE("R",'Mapa final'!$A$17),"")</f>
        <v/>
      </c>
      <c r="AC60" s="489"/>
      <c r="AD60" s="488" t="str">
        <f>IF(AND('Mapa final'!$K$7="Baja",'Mapa final'!$O$7="Moderado"),CONCATENATE("R",'Mapa final'!$A$7),"")</f>
        <v/>
      </c>
      <c r="AE60" s="489"/>
      <c r="AF60" s="489" t="str">
        <f>IF(AND('Mapa final'!$K$10="Baja",'Mapa final'!$O$10="Moderado"),CONCATENATE("R",'Mapa final'!$A$10),"")</f>
        <v/>
      </c>
      <c r="AG60" s="489"/>
      <c r="AH60" s="489" t="str">
        <f>IF(AND('Mapa final'!$K$11="Baja",'Mapa final'!$O$11="Moderado"),CONCATENATE("R",'Mapa final'!$A$11),"")</f>
        <v/>
      </c>
      <c r="AI60" s="489"/>
      <c r="AJ60" s="489" t="str">
        <f>IF(AND('Mapa final'!$K$14="Baja",'Mapa final'!$O$14="Moderado"),CONCATENATE("R",'Mapa final'!$A$14),"")</f>
        <v/>
      </c>
      <c r="AK60" s="489"/>
      <c r="AL60" s="489" t="str">
        <f>IF(AND('Mapa final'!$K$17="Baja",'Mapa final'!$O$17="Moderado"),CONCATENATE("R",'Mapa final'!$A$17),"")</f>
        <v/>
      </c>
      <c r="AM60" s="498"/>
      <c r="AN60" s="481" t="str">
        <f>IF(AND('Mapa final'!$K$7="Baja",'Mapa final'!$O$7="Mayor"),CONCATENATE("R",'Mapa final'!$A$7),"")</f>
        <v/>
      </c>
      <c r="AO60" s="481"/>
      <c r="AP60" s="481" t="str">
        <f>IF(AND('Mapa final'!$K$10="Baja",'Mapa final'!$O$10="Mayor"),CONCATENATE("R",'Mapa final'!$A$10),"")</f>
        <v/>
      </c>
      <c r="AQ60" s="481"/>
      <c r="AR60" s="481" t="str">
        <f>IF(AND('Mapa final'!$K$11="Baja",'Mapa final'!$O$11="Mayor"),CONCATENATE("R",'Mapa final'!$A$11),"")</f>
        <v/>
      </c>
      <c r="AS60" s="481"/>
      <c r="AT60" s="481" t="str">
        <f>IF(AND('Mapa final'!$K$14="Baja",'Mapa final'!$O$14="Mayor"),CONCATENATE("R",'Mapa final'!$A$14),"")</f>
        <v/>
      </c>
      <c r="AU60" s="481"/>
      <c r="AV60" s="481" t="str">
        <f>IF(AND('Mapa final'!$K$17="Baja",'Mapa final'!$O$17="Mayor"),CONCATENATE("R",'Mapa final'!$A$17),"")</f>
        <v/>
      </c>
      <c r="AW60" s="481"/>
      <c r="AX60" s="507" t="str">
        <f>IF(AND('Mapa final'!$K$7="Baja",'Mapa final'!$O$7="Catastrófico"),CONCATENATE("R",'Mapa final'!$A$7),"")</f>
        <v/>
      </c>
      <c r="AY60" s="508"/>
      <c r="AZ60" s="508" t="str">
        <f>IF(AND('Mapa final'!$K$10="Baja",'Mapa final'!$O$10="Catastrófico"),CONCATENATE("R",'Mapa final'!$A$10),"")</f>
        <v/>
      </c>
      <c r="BA60" s="508"/>
      <c r="BB60" s="508" t="str">
        <f>IF(AND('Mapa final'!$K$11="Baja",'Mapa final'!$O$11="Catastrófico"),CONCATENATE("R",'Mapa final'!$A$11),"")</f>
        <v/>
      </c>
      <c r="BC60" s="508"/>
      <c r="BD60" s="508" t="str">
        <f>IF(AND('Mapa final'!$K$14="Baja",'Mapa final'!$O$14="Catastrófico"),CONCATENATE("R",'Mapa final'!$A$14),"")</f>
        <v/>
      </c>
      <c r="BE60" s="508"/>
      <c r="BF60" s="508" t="str">
        <f>IF(AND('Mapa final'!$K$17="Baja",'Mapa final'!$O$17="Catastrófico"),CONCATENATE("R",'Mapa final'!$A$17),"")</f>
        <v/>
      </c>
      <c r="BG60" s="509"/>
      <c r="BH60" s="38"/>
      <c r="BI60" s="537"/>
      <c r="BJ60" s="538"/>
      <c r="BK60" s="538"/>
      <c r="BL60" s="538"/>
      <c r="BM60" s="538"/>
      <c r="BN60" s="539"/>
      <c r="BO60" s="38"/>
      <c r="BP60" s="38"/>
      <c r="BQ60" s="38"/>
      <c r="BR60" s="38"/>
      <c r="BS60" s="38"/>
      <c r="BT60" s="38"/>
      <c r="BU60" s="38"/>
      <c r="BV60" s="38"/>
      <c r="BW60" s="38"/>
      <c r="BX60" s="38"/>
      <c r="BY60" s="38"/>
      <c r="BZ60" s="38"/>
      <c r="CA60" s="38"/>
      <c r="CB60" s="38"/>
      <c r="CC60" s="38"/>
      <c r="CD60" s="38"/>
      <c r="CE60" s="38"/>
      <c r="CF60" s="38"/>
      <c r="CG60" s="38"/>
      <c r="CH60" s="38"/>
      <c r="CI60" s="38"/>
      <c r="CJ60" s="38"/>
      <c r="CK60" s="38"/>
      <c r="CL60" s="38"/>
      <c r="CM60" s="38"/>
      <c r="CN60" s="38"/>
      <c r="CO60" s="38"/>
      <c r="CP60" s="38"/>
      <c r="CQ60" s="38"/>
      <c r="CR60" s="38"/>
      <c r="CS60" s="38"/>
      <c r="CT60" s="38"/>
      <c r="CU60" s="38"/>
      <c r="CV60" s="38"/>
    </row>
    <row r="61" spans="1:100" ht="15" customHeight="1" x14ac:dyDescent="0.25">
      <c r="A61" s="38"/>
      <c r="B61" s="326"/>
      <c r="C61" s="327"/>
      <c r="D61" s="328"/>
      <c r="E61" s="554"/>
      <c r="F61" s="555"/>
      <c r="G61" s="555"/>
      <c r="H61" s="555"/>
      <c r="I61" s="555"/>
      <c r="J61" s="473"/>
      <c r="K61" s="474"/>
      <c r="L61" s="474"/>
      <c r="M61" s="474"/>
      <c r="N61" s="474"/>
      <c r="O61" s="474"/>
      <c r="P61" s="474"/>
      <c r="Q61" s="474"/>
      <c r="R61" s="474"/>
      <c r="S61" s="474"/>
      <c r="T61" s="480"/>
      <c r="U61" s="479"/>
      <c r="V61" s="479"/>
      <c r="W61" s="479"/>
      <c r="X61" s="479"/>
      <c r="Y61" s="479"/>
      <c r="Z61" s="479"/>
      <c r="AA61" s="479"/>
      <c r="AB61" s="479"/>
      <c r="AC61" s="479"/>
      <c r="AD61" s="480"/>
      <c r="AE61" s="479"/>
      <c r="AF61" s="479"/>
      <c r="AG61" s="479"/>
      <c r="AH61" s="479"/>
      <c r="AI61" s="479"/>
      <c r="AJ61" s="479"/>
      <c r="AK61" s="479"/>
      <c r="AL61" s="479"/>
      <c r="AM61" s="484"/>
      <c r="AN61" s="481"/>
      <c r="AO61" s="481"/>
      <c r="AP61" s="481"/>
      <c r="AQ61" s="481"/>
      <c r="AR61" s="481"/>
      <c r="AS61" s="481"/>
      <c r="AT61" s="481"/>
      <c r="AU61" s="481"/>
      <c r="AV61" s="481"/>
      <c r="AW61" s="481"/>
      <c r="AX61" s="478"/>
      <c r="AY61" s="476"/>
      <c r="AZ61" s="476"/>
      <c r="BA61" s="476"/>
      <c r="BB61" s="476"/>
      <c r="BC61" s="476"/>
      <c r="BD61" s="476"/>
      <c r="BE61" s="476"/>
      <c r="BF61" s="476"/>
      <c r="BG61" s="477"/>
      <c r="BH61" s="38"/>
      <c r="BI61" s="537"/>
      <c r="BJ61" s="538"/>
      <c r="BK61" s="538"/>
      <c r="BL61" s="538"/>
      <c r="BM61" s="538"/>
      <c r="BN61" s="539"/>
      <c r="BO61" s="38"/>
      <c r="BP61" s="38"/>
      <c r="BQ61" s="38"/>
      <c r="BR61" s="38"/>
      <c r="BS61" s="38"/>
      <c r="BT61" s="38"/>
      <c r="BU61" s="38"/>
      <c r="BV61" s="38"/>
      <c r="BW61" s="38"/>
      <c r="BX61" s="38"/>
      <c r="BY61" s="38"/>
      <c r="BZ61" s="38"/>
      <c r="CA61" s="38"/>
      <c r="CB61" s="38"/>
      <c r="CC61" s="38"/>
      <c r="CD61" s="38"/>
      <c r="CE61" s="38"/>
      <c r="CF61" s="38"/>
      <c r="CG61" s="38"/>
      <c r="CH61" s="38"/>
      <c r="CI61" s="38"/>
      <c r="CJ61" s="38"/>
      <c r="CK61" s="38"/>
      <c r="CL61" s="38"/>
      <c r="CM61" s="38"/>
      <c r="CN61" s="38"/>
      <c r="CO61" s="38"/>
      <c r="CP61" s="38"/>
      <c r="CQ61" s="38"/>
      <c r="CR61" s="38"/>
      <c r="CS61" s="38"/>
      <c r="CT61" s="38"/>
      <c r="CU61" s="38"/>
      <c r="CV61" s="38"/>
    </row>
    <row r="62" spans="1:100" ht="15" customHeight="1" x14ac:dyDescent="0.25">
      <c r="A62" s="38"/>
      <c r="B62" s="326"/>
      <c r="C62" s="327"/>
      <c r="D62" s="328"/>
      <c r="E62" s="554"/>
      <c r="F62" s="555"/>
      <c r="G62" s="555"/>
      <c r="H62" s="555"/>
      <c r="I62" s="555"/>
      <c r="J62" s="473" t="str">
        <f>IF(AND('Mapa final'!$K$20="Baja",'Mapa final'!$O$20="Leve"),CONCATENATE("R",'Mapa final'!$A$20),"")</f>
        <v/>
      </c>
      <c r="K62" s="474"/>
      <c r="L62" s="474" t="str">
        <f>IF(AND('Mapa final'!$K$23="Baja",'Mapa final'!$O$23="Leve"),CONCATENATE("R",'Mapa final'!$A$23),"")</f>
        <v/>
      </c>
      <c r="M62" s="474"/>
      <c r="N62" s="474" t="str">
        <f>IF(AND('Mapa final'!$K$26="Baja",'Mapa final'!$O$26="Leve"),CONCATENATE("R",'Mapa final'!$A$26),"")</f>
        <v/>
      </c>
      <c r="O62" s="474"/>
      <c r="P62" s="474" t="str">
        <f>IF(AND('Mapa final'!$K$29="Baja",'Mapa final'!$O$29="Leve"),CONCATENATE("R",'Mapa final'!$A$29),"")</f>
        <v/>
      </c>
      <c r="Q62" s="474"/>
      <c r="R62" s="474" t="str">
        <f>IF(AND('Mapa final'!$K$32="Baja",'Mapa final'!$O$32="Leve"),CONCATENATE("R",'Mapa final'!$A$32),"")</f>
        <v/>
      </c>
      <c r="S62" s="474"/>
      <c r="T62" s="480" t="str">
        <f>IF(AND('Mapa final'!$K$20="Baja",'Mapa final'!$O$20="Menor"),CONCATENATE("R",'Mapa final'!$A$20),"")</f>
        <v/>
      </c>
      <c r="U62" s="479"/>
      <c r="V62" s="479" t="str">
        <f>IF(AND('Mapa final'!$K$23="Baja",'Mapa final'!$O$23="Menor"),CONCATENATE("R",'Mapa final'!$A$23),"")</f>
        <v/>
      </c>
      <c r="W62" s="479"/>
      <c r="X62" s="479" t="str">
        <f>IF(AND('Mapa final'!$K$26="Baja",'Mapa final'!$O$26="Menor"),CONCATENATE("R",'Mapa final'!$A$26),"")</f>
        <v/>
      </c>
      <c r="Y62" s="479"/>
      <c r="Z62" s="479" t="str">
        <f>IF(AND('Mapa final'!$K$29="Baja",'Mapa final'!$O$29="Menor"),CONCATENATE("R",'Mapa final'!$A$29),"")</f>
        <v/>
      </c>
      <c r="AA62" s="479"/>
      <c r="AB62" s="479" t="str">
        <f>IF(AND('Mapa final'!$K$32="Baja",'Mapa final'!$O$32="Menor"),CONCATENATE("R",'Mapa final'!$A$32),"")</f>
        <v/>
      </c>
      <c r="AC62" s="479"/>
      <c r="AD62" s="480" t="str">
        <f>IF(AND('Mapa final'!$K$20="Baja",'Mapa final'!$O$20="Moderado"),CONCATENATE("R",'Mapa final'!$A$20),"")</f>
        <v/>
      </c>
      <c r="AE62" s="479"/>
      <c r="AF62" s="479" t="str">
        <f>IF(AND('Mapa final'!$K$23="Baja",'Mapa final'!$O$23="Moderado"),CONCATENATE("R",'Mapa final'!$A$23),"")</f>
        <v/>
      </c>
      <c r="AG62" s="479"/>
      <c r="AH62" s="479" t="str">
        <f>IF(AND('Mapa final'!$K$26="Baja",'Mapa final'!$O$26="Moderado"),CONCATENATE("R",'Mapa final'!$A$26),"")</f>
        <v>R8</v>
      </c>
      <c r="AI62" s="479"/>
      <c r="AJ62" s="479" t="str">
        <f>IF(AND('Mapa final'!$K$29="Baja",'Mapa final'!$O$29="Moderado"),CONCATENATE("R",'Mapa final'!$A$29),"")</f>
        <v>R9</v>
      </c>
      <c r="AK62" s="479"/>
      <c r="AL62" s="479" t="str">
        <f>IF(AND('Mapa final'!$K$32="Baja",'Mapa final'!$O$32="Moderado"),CONCATENATE("R",'Mapa final'!$A$32),"")</f>
        <v/>
      </c>
      <c r="AM62" s="484"/>
      <c r="AN62" s="481" t="str">
        <f>IF(AND('Mapa final'!$K$20="Baja",'Mapa final'!$O$20="Mayor"),CONCATENATE("R",'Mapa final'!$A$20),"")</f>
        <v/>
      </c>
      <c r="AO62" s="481"/>
      <c r="AP62" s="481" t="str">
        <f>IF(AND('Mapa final'!$K$23="Baja",'Mapa final'!$O$23="Mayor"),CONCATENATE("R",'Mapa final'!$A$23),"")</f>
        <v>R7</v>
      </c>
      <c r="AQ62" s="481"/>
      <c r="AR62" s="481" t="str">
        <f>IF(AND('Mapa final'!$K$26="Baja",'Mapa final'!$O$26="Mayor"),CONCATENATE("R",'Mapa final'!$A$26),"")</f>
        <v/>
      </c>
      <c r="AS62" s="481"/>
      <c r="AT62" s="481" t="str">
        <f>IF(AND('Mapa final'!$K$29="Baja",'Mapa final'!$O$29="Mayor"),CONCATENATE("R",'Mapa final'!$A$29),"")</f>
        <v/>
      </c>
      <c r="AU62" s="481"/>
      <c r="AV62" s="481" t="str">
        <f>IF(AND('Mapa final'!$K$32="Baja",'Mapa final'!$O$32="Mayor"),CONCATENATE("R",'Mapa final'!$A$32),"")</f>
        <v/>
      </c>
      <c r="AW62" s="481"/>
      <c r="AX62" s="478" t="str">
        <f>IF(AND('Mapa final'!$K$20="Baja",'Mapa final'!$O$20="Catastrófico"),CONCATENATE("R",'Mapa final'!$A$20),"")</f>
        <v/>
      </c>
      <c r="AY62" s="476"/>
      <c r="AZ62" s="476" t="str">
        <f>IF(AND('Mapa final'!$K$23="Baja",'Mapa final'!$O$23="Catastrófico"),CONCATENATE("R",'Mapa final'!$A$23),"")</f>
        <v/>
      </c>
      <c r="BA62" s="476"/>
      <c r="BB62" s="476" t="str">
        <f>IF(AND('Mapa final'!$K$26="Baja",'Mapa final'!$O$26="Catastrófico"),CONCATENATE("R",'Mapa final'!$A$26),"")</f>
        <v/>
      </c>
      <c r="BC62" s="476"/>
      <c r="BD62" s="476" t="str">
        <f>IF(AND('Mapa final'!$K$29="Baja",'Mapa final'!$O$29="Catastrófico"),CONCATENATE("R",'Mapa final'!$A$29),"")</f>
        <v/>
      </c>
      <c r="BE62" s="476"/>
      <c r="BF62" s="476" t="str">
        <f>IF(AND('Mapa final'!$K$32="Baja",'Mapa final'!$O$32="Catastrófico"),CONCATENATE("R",'Mapa final'!$A$32),"")</f>
        <v/>
      </c>
      <c r="BG62" s="477"/>
      <c r="BH62" s="38"/>
      <c r="BI62" s="537"/>
      <c r="BJ62" s="538"/>
      <c r="BK62" s="538"/>
      <c r="BL62" s="538"/>
      <c r="BM62" s="538"/>
      <c r="BN62" s="539"/>
      <c r="BO62" s="38"/>
      <c r="BP62" s="38"/>
      <c r="BQ62" s="38"/>
      <c r="BR62" s="38"/>
      <c r="BS62" s="38"/>
      <c r="BT62" s="38"/>
      <c r="BU62" s="38"/>
      <c r="BV62" s="38"/>
      <c r="BW62" s="38"/>
      <c r="BX62" s="38"/>
      <c r="BY62" s="38"/>
      <c r="BZ62" s="38"/>
      <c r="CA62" s="38"/>
      <c r="CB62" s="38"/>
      <c r="CC62" s="38"/>
      <c r="CD62" s="38"/>
      <c r="CE62" s="38"/>
      <c r="CF62" s="38"/>
      <c r="CG62" s="38"/>
      <c r="CH62" s="38"/>
      <c r="CI62" s="38"/>
      <c r="CJ62" s="38"/>
      <c r="CK62" s="38"/>
      <c r="CL62" s="38"/>
      <c r="CM62" s="38"/>
      <c r="CN62" s="38"/>
      <c r="CO62" s="38"/>
      <c r="CP62" s="38"/>
      <c r="CQ62" s="38"/>
      <c r="CR62" s="38"/>
      <c r="CS62" s="38"/>
      <c r="CT62" s="38"/>
      <c r="CU62" s="38"/>
      <c r="CV62" s="38"/>
    </row>
    <row r="63" spans="1:100" ht="15" customHeight="1" x14ac:dyDescent="0.25">
      <c r="A63" s="38"/>
      <c r="B63" s="326"/>
      <c r="C63" s="327"/>
      <c r="D63" s="328"/>
      <c r="E63" s="554"/>
      <c r="F63" s="555"/>
      <c r="G63" s="555"/>
      <c r="H63" s="555"/>
      <c r="I63" s="555"/>
      <c r="J63" s="473"/>
      <c r="K63" s="474"/>
      <c r="L63" s="474"/>
      <c r="M63" s="474"/>
      <c r="N63" s="474"/>
      <c r="O63" s="474"/>
      <c r="P63" s="474"/>
      <c r="Q63" s="474"/>
      <c r="R63" s="474"/>
      <c r="S63" s="474"/>
      <c r="T63" s="480"/>
      <c r="U63" s="479"/>
      <c r="V63" s="479"/>
      <c r="W63" s="479"/>
      <c r="X63" s="479"/>
      <c r="Y63" s="479"/>
      <c r="Z63" s="479"/>
      <c r="AA63" s="479"/>
      <c r="AB63" s="479"/>
      <c r="AC63" s="479"/>
      <c r="AD63" s="480"/>
      <c r="AE63" s="479"/>
      <c r="AF63" s="479"/>
      <c r="AG63" s="479"/>
      <c r="AH63" s="479"/>
      <c r="AI63" s="479"/>
      <c r="AJ63" s="479"/>
      <c r="AK63" s="479"/>
      <c r="AL63" s="479"/>
      <c r="AM63" s="484"/>
      <c r="AN63" s="481"/>
      <c r="AO63" s="481"/>
      <c r="AP63" s="481"/>
      <c r="AQ63" s="481"/>
      <c r="AR63" s="481"/>
      <c r="AS63" s="481"/>
      <c r="AT63" s="481"/>
      <c r="AU63" s="481"/>
      <c r="AV63" s="481"/>
      <c r="AW63" s="481"/>
      <c r="AX63" s="478"/>
      <c r="AY63" s="476"/>
      <c r="AZ63" s="476"/>
      <c r="BA63" s="476"/>
      <c r="BB63" s="476"/>
      <c r="BC63" s="476"/>
      <c r="BD63" s="476"/>
      <c r="BE63" s="476"/>
      <c r="BF63" s="476"/>
      <c r="BG63" s="477"/>
      <c r="BH63" s="38"/>
      <c r="BI63" s="537"/>
      <c r="BJ63" s="538"/>
      <c r="BK63" s="538"/>
      <c r="BL63" s="538"/>
      <c r="BM63" s="538"/>
      <c r="BN63" s="539"/>
      <c r="BO63" s="38"/>
      <c r="BP63" s="38"/>
      <c r="BQ63" s="38"/>
      <c r="BR63" s="38"/>
      <c r="BS63" s="38"/>
      <c r="BT63" s="38"/>
      <c r="BU63" s="38"/>
      <c r="BV63" s="38"/>
      <c r="BW63" s="38"/>
      <c r="BX63" s="38"/>
      <c r="BY63" s="38"/>
      <c r="BZ63" s="38"/>
      <c r="CA63" s="38"/>
      <c r="CB63" s="38"/>
      <c r="CC63" s="38"/>
      <c r="CD63" s="38"/>
      <c r="CE63" s="38"/>
      <c r="CF63" s="38"/>
      <c r="CG63" s="38"/>
      <c r="CH63" s="38"/>
      <c r="CI63" s="38"/>
      <c r="CJ63" s="38"/>
      <c r="CK63" s="38"/>
      <c r="CL63" s="38"/>
      <c r="CM63" s="38"/>
      <c r="CN63" s="38"/>
      <c r="CO63" s="38"/>
      <c r="CP63" s="38"/>
      <c r="CQ63" s="38"/>
      <c r="CR63" s="38"/>
      <c r="CS63" s="38"/>
      <c r="CT63" s="38"/>
      <c r="CU63" s="38"/>
      <c r="CV63" s="38"/>
    </row>
    <row r="64" spans="1:100" ht="15" customHeight="1" x14ac:dyDescent="0.25">
      <c r="A64" s="38"/>
      <c r="B64" s="326"/>
      <c r="C64" s="327"/>
      <c r="D64" s="328"/>
      <c r="E64" s="554"/>
      <c r="F64" s="555"/>
      <c r="G64" s="555"/>
      <c r="H64" s="555"/>
      <c r="I64" s="555"/>
      <c r="J64" s="473" t="str">
        <f>IF(AND('Mapa final'!$K$35="Baja",'Mapa final'!$O$35="Leve"),CONCATENATE("R",'Mapa final'!$A$35),"")</f>
        <v/>
      </c>
      <c r="K64" s="474"/>
      <c r="L64" s="474" t="str">
        <f>IF(AND('Mapa final'!$K$39="Baja",'Mapa final'!$O$39="Leve"),CONCATENATE("R",'Mapa final'!$A$39),"")</f>
        <v/>
      </c>
      <c r="M64" s="474"/>
      <c r="N64" s="474" t="str">
        <f>IF(AND('Mapa final'!$K$42="Baja",'Mapa final'!$O$42="Leve"),CONCATENATE("R",'Mapa final'!$A$42),"")</f>
        <v/>
      </c>
      <c r="O64" s="474"/>
      <c r="P64" s="474" t="str">
        <f>IF(AND('Mapa final'!$K$47="Baja",'Mapa final'!$O$47="Leve"),CONCATENATE("R",'Mapa final'!$A$47),"")</f>
        <v/>
      </c>
      <c r="Q64" s="474"/>
      <c r="R64" s="474" t="str">
        <f>IF(AND('Mapa final'!$K$50="Baja",'Mapa final'!$O$50="Leve"),CONCATENATE("R",'Mapa final'!$A$50),"")</f>
        <v/>
      </c>
      <c r="S64" s="474"/>
      <c r="T64" s="480" t="str">
        <f>IF(AND('Mapa final'!$K$35="Baja",'Mapa final'!$O$35="Menor"),CONCATENATE("R",'Mapa final'!$A$35),"")</f>
        <v/>
      </c>
      <c r="U64" s="479"/>
      <c r="V64" s="479" t="str">
        <f>IF(AND('Mapa final'!$K$39="Baja",'Mapa final'!$O$39="Menor"),CONCATENATE("R",'Mapa final'!$A$39),"")</f>
        <v/>
      </c>
      <c r="W64" s="479"/>
      <c r="X64" s="479" t="str">
        <f>IF(AND('Mapa final'!$K$42="Baja",'Mapa final'!$O$42="Menor"),CONCATENATE("R",'Mapa final'!$A$42),"")</f>
        <v/>
      </c>
      <c r="Y64" s="479"/>
      <c r="Z64" s="479" t="str">
        <f>IF(AND('Mapa final'!$K$47="Baja",'Mapa final'!$O$47="Menor"),CONCATENATE("R",'Mapa final'!$A$47),"")</f>
        <v/>
      </c>
      <c r="AA64" s="479"/>
      <c r="AB64" s="479" t="str">
        <f>IF(AND('Mapa final'!$K$50="Baja",'Mapa final'!$O$50="Menor"),CONCATENATE("R",'Mapa final'!$A$50),"")</f>
        <v/>
      </c>
      <c r="AC64" s="479"/>
      <c r="AD64" s="480" t="str">
        <f>IF(AND('Mapa final'!$K$35="Baja",'Mapa final'!$O$35="Moderado"),CONCATENATE("R",'Mapa final'!$A$35),"")</f>
        <v/>
      </c>
      <c r="AE64" s="479"/>
      <c r="AF64" s="479" t="str">
        <f>IF(AND('Mapa final'!$K$39="Baja",'Mapa final'!$O$39="Moderado"),CONCATENATE("R",'Mapa final'!$A$39),"")</f>
        <v/>
      </c>
      <c r="AG64" s="479"/>
      <c r="AH64" s="479" t="str">
        <f>IF(AND('Mapa final'!$K$42="Baja",'Mapa final'!$O$42="Moderado"),CONCATENATE("R",'Mapa final'!$A$42),"")</f>
        <v/>
      </c>
      <c r="AI64" s="479"/>
      <c r="AJ64" s="479" t="str">
        <f>IF(AND('Mapa final'!$K$47="Baja",'Mapa final'!$O$47="Moderado"),CONCATENATE("R",'Mapa final'!$A$47),"")</f>
        <v/>
      </c>
      <c r="AK64" s="479"/>
      <c r="AL64" s="479" t="str">
        <f>IF(AND('Mapa final'!$K$50="Baja",'Mapa final'!$O$50="Moderado"),CONCATENATE("R",'Mapa final'!$A$50),"")</f>
        <v>R15</v>
      </c>
      <c r="AM64" s="484"/>
      <c r="AN64" s="481" t="str">
        <f>IF(AND('Mapa final'!$K$35="Baja",'Mapa final'!$O$35="Mayor"),CONCATENATE("R",'Mapa final'!$A$35),"")</f>
        <v/>
      </c>
      <c r="AO64" s="481"/>
      <c r="AP64" s="481" t="str">
        <f>IF(AND('Mapa final'!$K$39="Baja",'Mapa final'!$O$39="Mayor"),CONCATENATE("R",'Mapa final'!$A$39),"")</f>
        <v/>
      </c>
      <c r="AQ64" s="481"/>
      <c r="AR64" s="481" t="str">
        <f>IF(AND('Mapa final'!$K$42="Baja",'Mapa final'!$O$42="Mayor"),CONCATENATE("R",'Mapa final'!$A$42),"")</f>
        <v/>
      </c>
      <c r="AS64" s="481"/>
      <c r="AT64" s="481" t="str">
        <f>IF(AND('Mapa final'!$K$47="Baja",'Mapa final'!$O$47="Mayor"),CONCATENATE("R",'Mapa final'!$A$47),"")</f>
        <v/>
      </c>
      <c r="AU64" s="481"/>
      <c r="AV64" s="481" t="str">
        <f>IF(AND('Mapa final'!$K$50="Baja",'Mapa final'!$O$50="Mayor"),CONCATENATE("R",'Mapa final'!$A$50),"")</f>
        <v/>
      </c>
      <c r="AW64" s="481"/>
      <c r="AX64" s="478" t="str">
        <f>IF(AND('Mapa final'!$K$35="Baja",'Mapa final'!$O$35="Catastrófico"),CONCATENATE("R",'Mapa final'!$A$35),"")</f>
        <v/>
      </c>
      <c r="AY64" s="476"/>
      <c r="AZ64" s="476" t="str">
        <f>IF(AND('Mapa final'!$K$39="Baja",'Mapa final'!$O$39="Catastrófico"),CONCATENATE("R",'Mapa final'!$A$39),"")</f>
        <v/>
      </c>
      <c r="BA64" s="476"/>
      <c r="BB64" s="476" t="str">
        <f>IF(AND('Mapa final'!$K$42="Baja",'Mapa final'!$O$42="Catastrófico"),CONCATENATE("R",'Mapa final'!$A$42),"")</f>
        <v/>
      </c>
      <c r="BC64" s="476"/>
      <c r="BD64" s="476" t="str">
        <f>IF(AND('Mapa final'!$K$47="Baja",'Mapa final'!$O$47="Catastrófico"),CONCATENATE("R",'Mapa final'!$A$47),"")</f>
        <v/>
      </c>
      <c r="BE64" s="476"/>
      <c r="BF64" s="476" t="str">
        <f>IF(AND('Mapa final'!$K$50="Baja",'Mapa final'!$O$50="Catastrófico"),CONCATENATE("R",'Mapa final'!$A$50),"")</f>
        <v/>
      </c>
      <c r="BG64" s="477"/>
      <c r="BH64" s="38"/>
      <c r="BI64" s="537"/>
      <c r="BJ64" s="538"/>
      <c r="BK64" s="538"/>
      <c r="BL64" s="538"/>
      <c r="BM64" s="538"/>
      <c r="BN64" s="539"/>
      <c r="BO64" s="38"/>
      <c r="BP64" s="38"/>
      <c r="BQ64" s="38"/>
      <c r="BR64" s="38"/>
      <c r="BS64" s="38"/>
      <c r="BT64" s="38"/>
      <c r="BU64" s="38"/>
      <c r="BV64" s="38"/>
      <c r="BW64" s="38"/>
      <c r="BX64" s="38"/>
      <c r="BY64" s="38"/>
      <c r="BZ64" s="38"/>
      <c r="CA64" s="38"/>
      <c r="CB64" s="38"/>
      <c r="CC64" s="38"/>
      <c r="CD64" s="38"/>
      <c r="CE64" s="38"/>
      <c r="CF64" s="38"/>
      <c r="CG64" s="38"/>
      <c r="CH64" s="38"/>
      <c r="CI64" s="38"/>
      <c r="CJ64" s="38"/>
      <c r="CK64" s="38"/>
      <c r="CL64" s="38"/>
      <c r="CM64" s="38"/>
      <c r="CN64" s="38"/>
      <c r="CO64" s="38"/>
      <c r="CP64" s="38"/>
      <c r="CQ64" s="38"/>
      <c r="CR64" s="38"/>
      <c r="CS64" s="38"/>
      <c r="CT64" s="38"/>
      <c r="CU64" s="38"/>
      <c r="CV64" s="38"/>
    </row>
    <row r="65" spans="1:100" ht="15" customHeight="1" x14ac:dyDescent="0.25">
      <c r="A65" s="38"/>
      <c r="B65" s="326"/>
      <c r="C65" s="327"/>
      <c r="D65" s="328"/>
      <c r="E65" s="554"/>
      <c r="F65" s="555"/>
      <c r="G65" s="555"/>
      <c r="H65" s="555"/>
      <c r="I65" s="555"/>
      <c r="J65" s="473"/>
      <c r="K65" s="474"/>
      <c r="L65" s="474"/>
      <c r="M65" s="474"/>
      <c r="N65" s="474"/>
      <c r="O65" s="474"/>
      <c r="P65" s="474"/>
      <c r="Q65" s="474"/>
      <c r="R65" s="474"/>
      <c r="S65" s="474"/>
      <c r="T65" s="480"/>
      <c r="U65" s="479"/>
      <c r="V65" s="479"/>
      <c r="W65" s="479"/>
      <c r="X65" s="479"/>
      <c r="Y65" s="479"/>
      <c r="Z65" s="479"/>
      <c r="AA65" s="479"/>
      <c r="AB65" s="479"/>
      <c r="AC65" s="479"/>
      <c r="AD65" s="480"/>
      <c r="AE65" s="479"/>
      <c r="AF65" s="479"/>
      <c r="AG65" s="479"/>
      <c r="AH65" s="479"/>
      <c r="AI65" s="479"/>
      <c r="AJ65" s="479"/>
      <c r="AK65" s="479"/>
      <c r="AL65" s="479"/>
      <c r="AM65" s="484"/>
      <c r="AN65" s="481"/>
      <c r="AO65" s="481"/>
      <c r="AP65" s="481"/>
      <c r="AQ65" s="481"/>
      <c r="AR65" s="481"/>
      <c r="AS65" s="481"/>
      <c r="AT65" s="481"/>
      <c r="AU65" s="481"/>
      <c r="AV65" s="481"/>
      <c r="AW65" s="481"/>
      <c r="AX65" s="478"/>
      <c r="AY65" s="476"/>
      <c r="AZ65" s="476"/>
      <c r="BA65" s="476"/>
      <c r="BB65" s="476"/>
      <c r="BC65" s="476"/>
      <c r="BD65" s="476"/>
      <c r="BE65" s="476"/>
      <c r="BF65" s="476"/>
      <c r="BG65" s="477"/>
      <c r="BH65" s="38"/>
      <c r="BI65" s="537"/>
      <c r="BJ65" s="538"/>
      <c r="BK65" s="538"/>
      <c r="BL65" s="538"/>
      <c r="BM65" s="538"/>
      <c r="BN65" s="539"/>
      <c r="BO65" s="38"/>
      <c r="BP65" s="38"/>
      <c r="BQ65" s="38"/>
      <c r="BR65" s="38"/>
      <c r="BS65" s="38"/>
      <c r="BT65" s="38"/>
      <c r="BU65" s="38"/>
      <c r="BV65" s="38"/>
      <c r="BW65" s="38"/>
      <c r="BX65" s="38"/>
      <c r="BY65" s="38"/>
      <c r="BZ65" s="38"/>
      <c r="CA65" s="38"/>
      <c r="CB65" s="38"/>
      <c r="CC65" s="38"/>
      <c r="CD65" s="38"/>
      <c r="CE65" s="38"/>
      <c r="CF65" s="38"/>
      <c r="CG65" s="38"/>
      <c r="CH65" s="38"/>
      <c r="CI65" s="38"/>
      <c r="CJ65" s="38"/>
      <c r="CK65" s="38"/>
      <c r="CL65" s="38"/>
      <c r="CM65" s="38"/>
      <c r="CN65" s="38"/>
      <c r="CO65" s="38"/>
      <c r="CP65" s="38"/>
      <c r="CQ65" s="38"/>
      <c r="CR65" s="38"/>
      <c r="CS65" s="38"/>
      <c r="CT65" s="38"/>
      <c r="CU65" s="38"/>
      <c r="CV65" s="38"/>
    </row>
    <row r="66" spans="1:100" ht="15" customHeight="1" x14ac:dyDescent="0.25">
      <c r="A66" s="38"/>
      <c r="B66" s="326"/>
      <c r="C66" s="327"/>
      <c r="D66" s="328"/>
      <c r="E66" s="554"/>
      <c r="F66" s="555"/>
      <c r="G66" s="555"/>
      <c r="H66" s="555"/>
      <c r="I66" s="555"/>
      <c r="J66" s="473" t="str">
        <f>IF(AND('Mapa final'!$K$53="Baja",'Mapa final'!$O$53="Leve"),CONCATENATE("R",'Mapa final'!$A$53),"")</f>
        <v/>
      </c>
      <c r="K66" s="474"/>
      <c r="L66" s="474" t="str">
        <f>IF(AND('Mapa final'!$K$56="Baja",'Mapa final'!$O$56="Leve"),CONCATENATE("R",'Mapa final'!$A$56),"")</f>
        <v/>
      </c>
      <c r="M66" s="474"/>
      <c r="N66" s="474" t="str">
        <f>IF(AND('Mapa final'!$K$59="Baja",'Mapa final'!$O$59="Leve"),CONCATENATE("R",'Mapa final'!$A$59),"")</f>
        <v/>
      </c>
      <c r="O66" s="474"/>
      <c r="P66" s="474" t="str">
        <f>IF(AND('Mapa final'!$K$62="Baja",'Mapa final'!$O$62="Leve"),CONCATENATE("R",'Mapa final'!$A$62),"")</f>
        <v/>
      </c>
      <c r="Q66" s="474"/>
      <c r="R66" s="474" t="str">
        <f>IF(AND('Mapa final'!$K$65="Baja",'Mapa final'!$O$65="Leve"),CONCATENATE("R",'Mapa final'!$A$65),"")</f>
        <v/>
      </c>
      <c r="S66" s="474"/>
      <c r="T66" s="480" t="str">
        <f>IF(AND('Mapa final'!$K$53="Baja",'Mapa final'!$O$53="Menor"),CONCATENATE("R",'Mapa final'!$A$53),"")</f>
        <v/>
      </c>
      <c r="U66" s="479"/>
      <c r="V66" s="479" t="str">
        <f>IF(AND('Mapa final'!$K$56="Baja",'Mapa final'!$O$56="Menor"),CONCATENATE("R",'Mapa final'!$A$56),"")</f>
        <v/>
      </c>
      <c r="W66" s="479"/>
      <c r="X66" s="479" t="str">
        <f>IF(AND('Mapa final'!$K$59="Baja",'Mapa final'!$O$59="Menor"),CONCATENATE("R",'Mapa final'!$A$59),"")</f>
        <v/>
      </c>
      <c r="Y66" s="479"/>
      <c r="Z66" s="479" t="str">
        <f>IF(AND('Mapa final'!$K$62="Baja",'Mapa final'!$O$62="Menor"),CONCATENATE("R",'Mapa final'!$A$62),"")</f>
        <v/>
      </c>
      <c r="AA66" s="479"/>
      <c r="AB66" s="479" t="str">
        <f>IF(AND('Mapa final'!$K$65="Baja",'Mapa final'!$O$65="Menor"),CONCATENATE("R",'Mapa final'!$A$65),"")</f>
        <v/>
      </c>
      <c r="AC66" s="479"/>
      <c r="AD66" s="480" t="str">
        <f>IF(AND('Mapa final'!$K$53="Baja",'Mapa final'!$O$53="Moderado"),CONCATENATE("R",'Mapa final'!$A$53),"")</f>
        <v/>
      </c>
      <c r="AE66" s="479"/>
      <c r="AF66" s="479" t="str">
        <f>IF(AND('Mapa final'!$K$56="Baja",'Mapa final'!$O$56="Moderado"),CONCATENATE("R",'Mapa final'!$A$56),"")</f>
        <v>R17</v>
      </c>
      <c r="AG66" s="479"/>
      <c r="AH66" s="479" t="str">
        <f>IF(AND('Mapa final'!$K$59="Baja",'Mapa final'!$O$59="Moderado"),CONCATENATE("R",'Mapa final'!$A$59),"")</f>
        <v/>
      </c>
      <c r="AI66" s="479"/>
      <c r="AJ66" s="479" t="str">
        <f>IF(AND('Mapa final'!$K$62="Baja",'Mapa final'!$O$62="Moderado"),CONCATENATE("R",'Mapa final'!$A$62),"")</f>
        <v/>
      </c>
      <c r="AK66" s="479"/>
      <c r="AL66" s="479" t="str">
        <f>IF(AND('Mapa final'!$K$65="Baja",'Mapa final'!$O$65="Moderado"),CONCATENATE("R",'Mapa final'!$A$65),"")</f>
        <v/>
      </c>
      <c r="AM66" s="484"/>
      <c r="AN66" s="481" t="str">
        <f>IF(AND('Mapa final'!$K$53="Baja",'Mapa final'!$O$53="Mayor"),CONCATENATE("R",'Mapa final'!$A$53),"")</f>
        <v/>
      </c>
      <c r="AO66" s="481"/>
      <c r="AP66" s="481" t="str">
        <f>IF(AND('Mapa final'!$K$56="Baja",'Mapa final'!$O$56="Mayor"),CONCATENATE("R",'Mapa final'!$A$56),"")</f>
        <v/>
      </c>
      <c r="AQ66" s="481"/>
      <c r="AR66" s="481" t="str">
        <f>IF(AND('Mapa final'!$K$59="Baja",'Mapa final'!$O$59="Mayor"),CONCATENATE("R",'Mapa final'!$A$59),"")</f>
        <v/>
      </c>
      <c r="AS66" s="481"/>
      <c r="AT66" s="481" t="str">
        <f>IF(AND('Mapa final'!$K$62="Baja",'Mapa final'!$O$62="Mayor"),CONCATENATE("R",'Mapa final'!$A$62),"")</f>
        <v/>
      </c>
      <c r="AU66" s="481"/>
      <c r="AV66" s="481" t="str">
        <f>IF(AND('Mapa final'!$K$65="Baja",'Mapa final'!$O$65="Mayor"),CONCATENATE("R",'Mapa final'!$A$65),"")</f>
        <v/>
      </c>
      <c r="AW66" s="481"/>
      <c r="AX66" s="478" t="str">
        <f>IF(AND('Mapa final'!$K$53="Baja",'Mapa final'!$O$53="Catastrófico"),CONCATENATE("R",'Mapa final'!$A$53),"")</f>
        <v/>
      </c>
      <c r="AY66" s="476"/>
      <c r="AZ66" s="476" t="str">
        <f>IF(AND('Mapa final'!$K$56="Baja",'Mapa final'!$O$56="Catastrófico"),CONCATENATE("R",'Mapa final'!$A$56),"")</f>
        <v/>
      </c>
      <c r="BA66" s="476"/>
      <c r="BB66" s="476" t="str">
        <f>IF(AND('Mapa final'!$K$59="Baja",'Mapa final'!$O$59="Catastrófico"),CONCATENATE("R",'Mapa final'!$A$59),"")</f>
        <v/>
      </c>
      <c r="BC66" s="476"/>
      <c r="BD66" s="476" t="str">
        <f>IF(AND('Mapa final'!$K$62="Baja",'Mapa final'!$O$62="Catastrófico"),CONCATENATE("R",'Mapa final'!$A$62),"")</f>
        <v/>
      </c>
      <c r="BE66" s="476"/>
      <c r="BF66" s="476" t="str">
        <f>IF(AND('Mapa final'!$K$65="Baja",'Mapa final'!$O$65="Catastrófico"),CONCATENATE("R",'Mapa final'!$A$65),"")</f>
        <v/>
      </c>
      <c r="BG66" s="477"/>
      <c r="BH66" s="38"/>
      <c r="BI66" s="537"/>
      <c r="BJ66" s="538"/>
      <c r="BK66" s="538"/>
      <c r="BL66" s="538"/>
      <c r="BM66" s="538"/>
      <c r="BN66" s="539"/>
      <c r="BO66" s="38"/>
      <c r="BP66" s="38"/>
      <c r="BQ66" s="38"/>
      <c r="BR66" s="38"/>
      <c r="BS66" s="38"/>
      <c r="BT66" s="38"/>
      <c r="BU66" s="38"/>
      <c r="BV66" s="38"/>
      <c r="BW66" s="38"/>
      <c r="BX66" s="38"/>
      <c r="BY66" s="38"/>
      <c r="BZ66" s="38"/>
      <c r="CA66" s="38"/>
      <c r="CB66" s="38"/>
      <c r="CC66" s="38"/>
      <c r="CD66" s="38"/>
      <c r="CE66" s="38"/>
      <c r="CF66" s="38"/>
      <c r="CG66" s="38"/>
      <c r="CH66" s="38"/>
      <c r="CI66" s="38"/>
      <c r="CJ66" s="38"/>
      <c r="CK66" s="38"/>
      <c r="CL66" s="38"/>
      <c r="CM66" s="38"/>
      <c r="CN66" s="38"/>
      <c r="CO66" s="38"/>
      <c r="CP66" s="38"/>
      <c r="CQ66" s="38"/>
      <c r="CR66" s="38"/>
      <c r="CS66" s="38"/>
      <c r="CT66" s="38"/>
      <c r="CU66" s="38"/>
      <c r="CV66" s="38"/>
    </row>
    <row r="67" spans="1:100" ht="15" customHeight="1" thickBot="1" x14ac:dyDescent="0.3">
      <c r="A67" s="38"/>
      <c r="B67" s="326"/>
      <c r="C67" s="327"/>
      <c r="D67" s="328"/>
      <c r="E67" s="554"/>
      <c r="F67" s="555"/>
      <c r="G67" s="555"/>
      <c r="H67" s="555"/>
      <c r="I67" s="555"/>
      <c r="J67" s="473"/>
      <c r="K67" s="474"/>
      <c r="L67" s="474"/>
      <c r="M67" s="474"/>
      <c r="N67" s="474"/>
      <c r="O67" s="474"/>
      <c r="P67" s="474"/>
      <c r="Q67" s="474"/>
      <c r="R67" s="474"/>
      <c r="S67" s="474"/>
      <c r="T67" s="480"/>
      <c r="U67" s="479"/>
      <c r="V67" s="479"/>
      <c r="W67" s="479"/>
      <c r="X67" s="479"/>
      <c r="Y67" s="479"/>
      <c r="Z67" s="479"/>
      <c r="AA67" s="479"/>
      <c r="AB67" s="479"/>
      <c r="AC67" s="479"/>
      <c r="AD67" s="480"/>
      <c r="AE67" s="479"/>
      <c r="AF67" s="479"/>
      <c r="AG67" s="479"/>
      <c r="AH67" s="479"/>
      <c r="AI67" s="479"/>
      <c r="AJ67" s="479"/>
      <c r="AK67" s="479"/>
      <c r="AL67" s="479"/>
      <c r="AM67" s="484"/>
      <c r="AN67" s="481"/>
      <c r="AO67" s="481"/>
      <c r="AP67" s="481"/>
      <c r="AQ67" s="481"/>
      <c r="AR67" s="481"/>
      <c r="AS67" s="481"/>
      <c r="AT67" s="481"/>
      <c r="AU67" s="481"/>
      <c r="AV67" s="481"/>
      <c r="AW67" s="481"/>
      <c r="AX67" s="478"/>
      <c r="AY67" s="476"/>
      <c r="AZ67" s="476"/>
      <c r="BA67" s="476"/>
      <c r="BB67" s="476"/>
      <c r="BC67" s="476"/>
      <c r="BD67" s="476"/>
      <c r="BE67" s="476"/>
      <c r="BF67" s="476"/>
      <c r="BG67" s="477"/>
      <c r="BH67" s="38"/>
      <c r="BI67" s="540"/>
      <c r="BJ67" s="541"/>
      <c r="BK67" s="541"/>
      <c r="BL67" s="541"/>
      <c r="BM67" s="541"/>
      <c r="BN67" s="542"/>
      <c r="BO67" s="38"/>
      <c r="BP67" s="38"/>
      <c r="BQ67" s="38"/>
      <c r="BR67" s="38"/>
      <c r="BS67" s="38"/>
      <c r="BT67" s="38"/>
      <c r="BU67" s="38"/>
      <c r="BV67" s="38"/>
      <c r="BW67" s="38"/>
      <c r="BX67" s="38"/>
      <c r="BY67" s="38"/>
      <c r="BZ67" s="38"/>
      <c r="CA67" s="38"/>
      <c r="CB67" s="38"/>
      <c r="CC67" s="38"/>
      <c r="CD67" s="38"/>
      <c r="CE67" s="38"/>
      <c r="CF67" s="38"/>
      <c r="CG67" s="38"/>
      <c r="CH67" s="38"/>
      <c r="CI67" s="38"/>
      <c r="CJ67" s="38"/>
      <c r="CK67" s="38"/>
      <c r="CL67" s="38"/>
      <c r="CM67" s="38"/>
      <c r="CN67" s="38"/>
      <c r="CO67" s="38"/>
      <c r="CP67" s="38"/>
      <c r="CQ67" s="38"/>
      <c r="CR67" s="38"/>
      <c r="CS67" s="38"/>
      <c r="CT67" s="38"/>
      <c r="CU67" s="38"/>
      <c r="CV67" s="38"/>
    </row>
    <row r="68" spans="1:100" ht="15" customHeight="1" x14ac:dyDescent="0.25">
      <c r="A68" s="38"/>
      <c r="B68" s="326"/>
      <c r="C68" s="327"/>
      <c r="D68" s="328"/>
      <c r="E68" s="554"/>
      <c r="F68" s="555"/>
      <c r="G68" s="555"/>
      <c r="H68" s="555"/>
      <c r="I68" s="555"/>
      <c r="J68" s="473" t="str">
        <f>IF(AND('Mapa final'!$K$68="Baja",'Mapa final'!$O$68="Leve"),CONCATENATE("R",'Mapa final'!$A$68),"")</f>
        <v/>
      </c>
      <c r="K68" s="474"/>
      <c r="L68" s="474" t="str">
        <f>IF(AND('Mapa final'!$K$71="Baja",'Mapa final'!$O$71="Leve"),CONCATENATE("R",'Mapa final'!$A$71),"")</f>
        <v/>
      </c>
      <c r="M68" s="474"/>
      <c r="N68" s="474" t="str">
        <f>IF(AND('Mapa final'!$K$74="Baja",'Mapa final'!$O$74="Leve"),CONCATENATE("R",'Mapa final'!$A$74),"")</f>
        <v/>
      </c>
      <c r="O68" s="474"/>
      <c r="P68" s="474" t="str">
        <f>IF(AND('Mapa final'!$K$77="Baja",'Mapa final'!$O$77="Leve"),CONCATENATE("R",'Mapa final'!$A$77),"")</f>
        <v/>
      </c>
      <c r="Q68" s="474"/>
      <c r="R68" s="474" t="str">
        <f>IF(AND('Mapa final'!$K$80="Baja",'Mapa final'!$O$80="Leve"),CONCATENATE("R",'Mapa final'!$A$80),"")</f>
        <v/>
      </c>
      <c r="S68" s="474"/>
      <c r="T68" s="480" t="str">
        <f>IF(AND('Mapa final'!$K$68="Baja",'Mapa final'!$O$68="Menor"),CONCATENATE("R",'Mapa final'!$A$68),"")</f>
        <v/>
      </c>
      <c r="U68" s="479"/>
      <c r="V68" s="479" t="str">
        <f>IF(AND('Mapa final'!$K$71="Baja",'Mapa final'!$O$71="Menor"),CONCATENATE("R",'Mapa final'!$A$71),"")</f>
        <v/>
      </c>
      <c r="W68" s="479"/>
      <c r="X68" s="479" t="str">
        <f>IF(AND('Mapa final'!$K$74="Baja",'Mapa final'!$O$74="Menor"),CONCATENATE("R",'Mapa final'!$A$74),"")</f>
        <v/>
      </c>
      <c r="Y68" s="479"/>
      <c r="Z68" s="479" t="str">
        <f>IF(AND('Mapa final'!$K$77="Baja",'Mapa final'!$O$77="Menor"),CONCATENATE("R",'Mapa final'!$A$77),"")</f>
        <v/>
      </c>
      <c r="AA68" s="479"/>
      <c r="AB68" s="479" t="str">
        <f>IF(AND('Mapa final'!$K$80="Baja",'Mapa final'!$O$80="Menor"),CONCATENATE("R",'Mapa final'!$A$80),"")</f>
        <v/>
      </c>
      <c r="AC68" s="479"/>
      <c r="AD68" s="480" t="str">
        <f>IF(AND('Mapa final'!$K$68="Baja",'Mapa final'!$O$68="Moderado"),CONCATENATE("R",'Mapa final'!$A$68),"")</f>
        <v/>
      </c>
      <c r="AE68" s="479"/>
      <c r="AF68" s="479" t="str">
        <f>IF(AND('Mapa final'!$K$71="Baja",'Mapa final'!$O$71="Moderado"),CONCATENATE("R",'Mapa final'!$A$71),"")</f>
        <v/>
      </c>
      <c r="AG68" s="479"/>
      <c r="AH68" s="479" t="str">
        <f>IF(AND('Mapa final'!$K$74="Baja",'Mapa final'!$O$74="Moderado"),CONCATENATE("R",'Mapa final'!$A$74),"")</f>
        <v/>
      </c>
      <c r="AI68" s="479"/>
      <c r="AJ68" s="479" t="str">
        <f>IF(AND('Mapa final'!$K$77="Baja",'Mapa final'!$O$77="Moderado"),CONCATENATE("R",'Mapa final'!$A$77),"")</f>
        <v/>
      </c>
      <c r="AK68" s="479"/>
      <c r="AL68" s="479" t="str">
        <f>IF(AND('Mapa final'!$K$80="Baja",'Mapa final'!$O$80="Moderado"),CONCATENATE("R",'Mapa final'!$A$80),"")</f>
        <v/>
      </c>
      <c r="AM68" s="484"/>
      <c r="AN68" s="481" t="str">
        <f>IF(AND('Mapa final'!$K$68="Baja",'Mapa final'!$O$68="Mayor"),CONCATENATE("R",'Mapa final'!$A$68),"")</f>
        <v/>
      </c>
      <c r="AO68" s="481"/>
      <c r="AP68" s="481" t="str">
        <f>IF(AND('Mapa final'!$K$71="Baja",'Mapa final'!$O$71="Mayor"),CONCATENATE("R",'Mapa final'!$A$71),"")</f>
        <v/>
      </c>
      <c r="AQ68" s="481"/>
      <c r="AR68" s="481" t="str">
        <f>IF(AND('Mapa final'!$K$74="Baja",'Mapa final'!$O$74="Mayor"),CONCATENATE("R",'Mapa final'!$A$74),"")</f>
        <v/>
      </c>
      <c r="AS68" s="481"/>
      <c r="AT68" s="481" t="str">
        <f>IF(AND('Mapa final'!$K$77="Baja",'Mapa final'!$O$77="Mayor"),CONCATENATE("R",'Mapa final'!$A$77),"")</f>
        <v/>
      </c>
      <c r="AU68" s="481"/>
      <c r="AV68" s="481" t="str">
        <f>IF(AND('Mapa final'!$K$80="Baja",'Mapa final'!$O$80="Mayor"),CONCATENATE("R",'Mapa final'!$A$80),"")</f>
        <v/>
      </c>
      <c r="AW68" s="481"/>
      <c r="AX68" s="478" t="str">
        <f>IF(AND('Mapa final'!$K$68="Baja",'Mapa final'!$O$68="Catastrófico"),CONCATENATE("R",'Mapa final'!$A$68),"")</f>
        <v/>
      </c>
      <c r="AY68" s="476"/>
      <c r="AZ68" s="476" t="str">
        <f>IF(AND('Mapa final'!$K$71="Baja",'Mapa final'!$O$71="Catastrófico"),CONCATENATE("R",'Mapa final'!$A$71),"")</f>
        <v/>
      </c>
      <c r="BA68" s="476"/>
      <c r="BB68" s="476" t="str">
        <f>IF(AND('Mapa final'!$K$74="Baja",'Mapa final'!$O$74="Catastrófico"),CONCATENATE("R",'Mapa final'!$A$74),"")</f>
        <v/>
      </c>
      <c r="BC68" s="476"/>
      <c r="BD68" s="476" t="str">
        <f>IF(AND('Mapa final'!$K$77="Baja",'Mapa final'!$O$77="Catastrófico"),CONCATENATE("R",'Mapa final'!$A$77),"")</f>
        <v/>
      </c>
      <c r="BE68" s="476"/>
      <c r="BF68" s="476" t="str">
        <f>IF(AND('Mapa final'!$K$80="Baja",'Mapa final'!$O$80="Catastrófico"),CONCATENATE("R",'Mapa final'!$A$80),"")</f>
        <v/>
      </c>
      <c r="BG68" s="477"/>
      <c r="BH68" s="38"/>
      <c r="BI68" s="543" t="s">
        <v>76</v>
      </c>
      <c r="BJ68" s="544"/>
      <c r="BK68" s="544"/>
      <c r="BL68" s="544"/>
      <c r="BM68" s="544"/>
      <c r="BN68" s="545"/>
      <c r="BO68" s="38"/>
      <c r="BP68" s="38"/>
      <c r="BQ68" s="38"/>
      <c r="BR68" s="38"/>
      <c r="BS68" s="38"/>
      <c r="BT68" s="38"/>
      <c r="BU68" s="38"/>
      <c r="BV68" s="38"/>
      <c r="BW68" s="38"/>
      <c r="BX68" s="38"/>
      <c r="BY68" s="38"/>
      <c r="BZ68" s="38"/>
      <c r="CA68" s="38"/>
      <c r="CB68" s="38"/>
      <c r="CC68" s="38"/>
      <c r="CD68" s="38"/>
      <c r="CE68" s="38"/>
      <c r="CF68" s="38"/>
      <c r="CG68" s="38"/>
      <c r="CH68" s="38"/>
      <c r="CI68" s="38"/>
      <c r="CJ68" s="38"/>
      <c r="CK68" s="38"/>
      <c r="CL68" s="38"/>
      <c r="CM68" s="38"/>
      <c r="CN68" s="38"/>
      <c r="CO68" s="38"/>
      <c r="CP68" s="38"/>
      <c r="CQ68" s="38"/>
      <c r="CR68" s="38"/>
      <c r="CS68" s="38"/>
      <c r="CT68" s="38"/>
      <c r="CU68" s="38"/>
      <c r="CV68" s="38"/>
    </row>
    <row r="69" spans="1:100" ht="15" customHeight="1" x14ac:dyDescent="0.25">
      <c r="A69" s="38"/>
      <c r="B69" s="326"/>
      <c r="C69" s="327"/>
      <c r="D69" s="328"/>
      <c r="E69" s="554"/>
      <c r="F69" s="555"/>
      <c r="G69" s="555"/>
      <c r="H69" s="555"/>
      <c r="I69" s="555"/>
      <c r="J69" s="473"/>
      <c r="K69" s="474"/>
      <c r="L69" s="474"/>
      <c r="M69" s="474"/>
      <c r="N69" s="474"/>
      <c r="O69" s="474"/>
      <c r="P69" s="474"/>
      <c r="Q69" s="474"/>
      <c r="R69" s="474"/>
      <c r="S69" s="474"/>
      <c r="T69" s="480"/>
      <c r="U69" s="479"/>
      <c r="V69" s="479"/>
      <c r="W69" s="479"/>
      <c r="X69" s="479"/>
      <c r="Y69" s="479"/>
      <c r="Z69" s="479"/>
      <c r="AA69" s="479"/>
      <c r="AB69" s="479"/>
      <c r="AC69" s="479"/>
      <c r="AD69" s="480"/>
      <c r="AE69" s="479"/>
      <c r="AF69" s="479"/>
      <c r="AG69" s="479"/>
      <c r="AH69" s="479"/>
      <c r="AI69" s="479"/>
      <c r="AJ69" s="479"/>
      <c r="AK69" s="479"/>
      <c r="AL69" s="479"/>
      <c r="AM69" s="484"/>
      <c r="AN69" s="481"/>
      <c r="AO69" s="481"/>
      <c r="AP69" s="481"/>
      <c r="AQ69" s="481"/>
      <c r="AR69" s="481"/>
      <c r="AS69" s="481"/>
      <c r="AT69" s="481"/>
      <c r="AU69" s="481"/>
      <c r="AV69" s="481"/>
      <c r="AW69" s="481"/>
      <c r="AX69" s="478"/>
      <c r="AY69" s="476"/>
      <c r="AZ69" s="476"/>
      <c r="BA69" s="476"/>
      <c r="BB69" s="476"/>
      <c r="BC69" s="476"/>
      <c r="BD69" s="476"/>
      <c r="BE69" s="476"/>
      <c r="BF69" s="476"/>
      <c r="BG69" s="477"/>
      <c r="BH69" s="38"/>
      <c r="BI69" s="546"/>
      <c r="BJ69" s="547"/>
      <c r="BK69" s="547"/>
      <c r="BL69" s="547"/>
      <c r="BM69" s="547"/>
      <c r="BN69" s="54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row>
    <row r="70" spans="1:100" ht="15" customHeight="1" x14ac:dyDescent="0.25">
      <c r="A70" s="38"/>
      <c r="B70" s="326"/>
      <c r="C70" s="327"/>
      <c r="D70" s="328"/>
      <c r="E70" s="554"/>
      <c r="F70" s="555"/>
      <c r="G70" s="555"/>
      <c r="H70" s="555"/>
      <c r="I70" s="555"/>
      <c r="J70" s="473" t="str">
        <f>IF(AND('Mapa final'!$K$83="Baja",'Mapa final'!$O$83="Leve"),CONCATENATE("R",'Mapa final'!$A$83),"")</f>
        <v/>
      </c>
      <c r="K70" s="474"/>
      <c r="L70" s="474" t="str">
        <f>IF(AND('Mapa final'!$K$86="Baja",'Mapa final'!$O$86="Leve"),CONCATENATE("R",'Mapa final'!$A$86),"")</f>
        <v>R27</v>
      </c>
      <c r="M70" s="474"/>
      <c r="N70" s="474" t="str">
        <f>IF(AND('Mapa final'!$K$89="Baja",'Mapa final'!$O$89="Leve"),CONCATENATE("R",'Mapa final'!$A$89),"")</f>
        <v/>
      </c>
      <c r="O70" s="474"/>
      <c r="P70" s="474" t="str">
        <f>IF(AND('Mapa final'!$K$92="Baja",'Mapa final'!$O$92="Leve"),CONCATENATE("R",'Mapa final'!$A$92),"")</f>
        <v/>
      </c>
      <c r="Q70" s="474"/>
      <c r="R70" s="474" t="str">
        <f>IF(AND('Mapa final'!$K$95="Baja",'Mapa final'!$O$95="Leve"),CONCATENATE("R",'Mapa final'!$A$95),"")</f>
        <v/>
      </c>
      <c r="S70" s="474"/>
      <c r="T70" s="480" t="str">
        <f>IF(AND('Mapa final'!$K$83="Baja",'Mapa final'!$O$83="Menor"),CONCATENATE("R",'Mapa final'!$A$83),"")</f>
        <v/>
      </c>
      <c r="U70" s="479"/>
      <c r="V70" s="479" t="str">
        <f>IF(AND('Mapa final'!$K$86="Baja",'Mapa final'!$O$86="Menor"),CONCATENATE("R",'Mapa final'!$A$86),"")</f>
        <v/>
      </c>
      <c r="W70" s="479"/>
      <c r="X70" s="479" t="str">
        <f>IF(AND('Mapa final'!$K$89="Baja",'Mapa final'!$O$89="Menor"),CONCATENATE("R",'Mapa final'!$A$89),"")</f>
        <v>R28</v>
      </c>
      <c r="Y70" s="479"/>
      <c r="Z70" s="479" t="str">
        <f>IF(AND('Mapa final'!$K$92="Baja",'Mapa final'!$O$92="Menor"),CONCATENATE("R",'Mapa final'!$A$92),"")</f>
        <v/>
      </c>
      <c r="AA70" s="479"/>
      <c r="AB70" s="479" t="str">
        <f>IF(AND('Mapa final'!$K$95="Baja",'Mapa final'!$O$95="Menor"),CONCATENATE("R",'Mapa final'!$A$95),"")</f>
        <v/>
      </c>
      <c r="AC70" s="479"/>
      <c r="AD70" s="480" t="str">
        <f>IF(AND('Mapa final'!$K$83="Baja",'Mapa final'!$O$83="Moderado"),CONCATENATE("R",'Mapa final'!$A$83),"")</f>
        <v/>
      </c>
      <c r="AE70" s="479"/>
      <c r="AF70" s="479" t="str">
        <f>IF(AND('Mapa final'!$K$86="Baja",'Mapa final'!$O$86="Moderado"),CONCATENATE("R",'Mapa final'!$A$86),"")</f>
        <v/>
      </c>
      <c r="AG70" s="479"/>
      <c r="AH70" s="479" t="str">
        <f>IF(AND('Mapa final'!$K$89="Baja",'Mapa final'!$O$89="Moderado"),CONCATENATE("R",'Mapa final'!$A$89),"")</f>
        <v/>
      </c>
      <c r="AI70" s="479"/>
      <c r="AJ70" s="479" t="str">
        <f>IF(AND('Mapa final'!$K$92="Baja",'Mapa final'!$O$92="Moderado"),CONCATENATE("R",'Mapa final'!$A$92),"")</f>
        <v>R29</v>
      </c>
      <c r="AK70" s="479"/>
      <c r="AL70" s="479" t="str">
        <f>IF(AND('Mapa final'!$K$95="Baja",'Mapa final'!$O$95="Moderado"),CONCATENATE("R",'Mapa final'!$A$95),"")</f>
        <v/>
      </c>
      <c r="AM70" s="484"/>
      <c r="AN70" s="481" t="str">
        <f>IF(AND('Mapa final'!$K$83="Baja",'Mapa final'!$O$83="Mayor"),CONCATENATE("R",'Mapa final'!$A$83),"")</f>
        <v/>
      </c>
      <c r="AO70" s="481"/>
      <c r="AP70" s="481" t="str">
        <f>IF(AND('Mapa final'!$K$86="Baja",'Mapa final'!$O$86="Mayor"),CONCATENATE("R",'Mapa final'!$A$86),"")</f>
        <v/>
      </c>
      <c r="AQ70" s="481"/>
      <c r="AR70" s="481" t="str">
        <f>IF(AND('Mapa final'!$K$89="Baja",'Mapa final'!$O$89="Mayor"),CONCATENATE("R",'Mapa final'!$A$89),"")</f>
        <v/>
      </c>
      <c r="AS70" s="481"/>
      <c r="AT70" s="481" t="str">
        <f>IF(AND('Mapa final'!$K$92="Baja",'Mapa final'!$O$92="Mayor"),CONCATENATE("R",'Mapa final'!$A$92),"")</f>
        <v/>
      </c>
      <c r="AU70" s="481"/>
      <c r="AV70" s="481" t="str">
        <f>IF(AND('Mapa final'!$K$95="Baja",'Mapa final'!$O$95="Mayor"),CONCATENATE("R",'Mapa final'!$A$95),"")</f>
        <v/>
      </c>
      <c r="AW70" s="481"/>
      <c r="AX70" s="478" t="str">
        <f>IF(AND('Mapa final'!$K$83="Baja",'Mapa final'!$O$83="Catastrófico"),CONCATENATE("R",'Mapa final'!$A$83),"")</f>
        <v/>
      </c>
      <c r="AY70" s="476"/>
      <c r="AZ70" s="476" t="str">
        <f>IF(AND('Mapa final'!$K$86="Baja",'Mapa final'!$O$86="Catastrófico"),CONCATENATE("R",'Mapa final'!$A$86),"")</f>
        <v/>
      </c>
      <c r="BA70" s="476"/>
      <c r="BB70" s="476" t="str">
        <f>IF(AND('Mapa final'!$K$89="Baja",'Mapa final'!$O$89="Catastrófico"),CONCATENATE("R",'Mapa final'!$A$89),"")</f>
        <v/>
      </c>
      <c r="BC70" s="476"/>
      <c r="BD70" s="476" t="str">
        <f>IF(AND('Mapa final'!$K$92="Baja",'Mapa final'!$O$92="Catastrófico"),CONCATENATE("R",'Mapa final'!$A$92),"")</f>
        <v/>
      </c>
      <c r="BE70" s="476"/>
      <c r="BF70" s="476" t="str">
        <f>IF(AND('Mapa final'!$K$95="Baja",'Mapa final'!$O$95="Catastrófico"),CONCATENATE("R",'Mapa final'!$A$95),"")</f>
        <v/>
      </c>
      <c r="BG70" s="477"/>
      <c r="BH70" s="38"/>
      <c r="BI70" s="546"/>
      <c r="BJ70" s="547"/>
      <c r="BK70" s="547"/>
      <c r="BL70" s="547"/>
      <c r="BM70" s="547"/>
      <c r="BN70" s="548"/>
      <c r="BO70" s="38"/>
      <c r="BP70" s="38"/>
      <c r="BQ70" s="38"/>
      <c r="BR70" s="38"/>
      <c r="BS70" s="38"/>
      <c r="BT70" s="38"/>
      <c r="BU70" s="38"/>
      <c r="BV70" s="38"/>
      <c r="BW70" s="38"/>
      <c r="BX70" s="38"/>
      <c r="BY70" s="38"/>
      <c r="BZ70" s="38"/>
      <c r="CA70" s="38"/>
      <c r="CB70" s="38"/>
      <c r="CC70" s="38"/>
      <c r="CD70" s="38"/>
      <c r="CE70" s="38"/>
      <c r="CF70" s="38"/>
      <c r="CG70" s="38"/>
      <c r="CH70" s="38"/>
      <c r="CI70" s="38"/>
      <c r="CJ70" s="38"/>
      <c r="CK70" s="38"/>
      <c r="CL70" s="38"/>
      <c r="CM70" s="38"/>
      <c r="CN70" s="38"/>
      <c r="CO70" s="38"/>
      <c r="CP70" s="38"/>
      <c r="CQ70" s="38"/>
      <c r="CR70" s="38"/>
      <c r="CS70" s="38"/>
      <c r="CT70" s="38"/>
      <c r="CU70" s="38"/>
      <c r="CV70" s="38"/>
    </row>
    <row r="71" spans="1:100" ht="15" customHeight="1" x14ac:dyDescent="0.25">
      <c r="A71" s="38"/>
      <c r="B71" s="326"/>
      <c r="C71" s="327"/>
      <c r="D71" s="328"/>
      <c r="E71" s="554"/>
      <c r="F71" s="555"/>
      <c r="G71" s="555"/>
      <c r="H71" s="555"/>
      <c r="I71" s="555"/>
      <c r="J71" s="473"/>
      <c r="K71" s="474"/>
      <c r="L71" s="474"/>
      <c r="M71" s="474"/>
      <c r="N71" s="474"/>
      <c r="O71" s="474"/>
      <c r="P71" s="474"/>
      <c r="Q71" s="474"/>
      <c r="R71" s="474"/>
      <c r="S71" s="474"/>
      <c r="T71" s="480"/>
      <c r="U71" s="479"/>
      <c r="V71" s="479"/>
      <c r="W71" s="479"/>
      <c r="X71" s="479"/>
      <c r="Y71" s="479"/>
      <c r="Z71" s="479"/>
      <c r="AA71" s="479"/>
      <c r="AB71" s="479"/>
      <c r="AC71" s="479"/>
      <c r="AD71" s="480"/>
      <c r="AE71" s="479"/>
      <c r="AF71" s="479"/>
      <c r="AG71" s="479"/>
      <c r="AH71" s="479"/>
      <c r="AI71" s="479"/>
      <c r="AJ71" s="479"/>
      <c r="AK71" s="479"/>
      <c r="AL71" s="479"/>
      <c r="AM71" s="484"/>
      <c r="AN71" s="481"/>
      <c r="AO71" s="481"/>
      <c r="AP71" s="481"/>
      <c r="AQ71" s="481"/>
      <c r="AR71" s="481"/>
      <c r="AS71" s="481"/>
      <c r="AT71" s="481"/>
      <c r="AU71" s="481"/>
      <c r="AV71" s="481"/>
      <c r="AW71" s="481"/>
      <c r="AX71" s="478"/>
      <c r="AY71" s="476"/>
      <c r="AZ71" s="476"/>
      <c r="BA71" s="476"/>
      <c r="BB71" s="476"/>
      <c r="BC71" s="476"/>
      <c r="BD71" s="476"/>
      <c r="BE71" s="476"/>
      <c r="BF71" s="476"/>
      <c r="BG71" s="477"/>
      <c r="BH71" s="38"/>
      <c r="BI71" s="546"/>
      <c r="BJ71" s="547"/>
      <c r="BK71" s="547"/>
      <c r="BL71" s="547"/>
      <c r="BM71" s="547"/>
      <c r="BN71" s="54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row>
    <row r="72" spans="1:100" ht="15" customHeight="1" x14ac:dyDescent="0.25">
      <c r="A72" s="38"/>
      <c r="B72" s="326"/>
      <c r="C72" s="327"/>
      <c r="D72" s="328"/>
      <c r="E72" s="554"/>
      <c r="F72" s="555"/>
      <c r="G72" s="555"/>
      <c r="H72" s="555"/>
      <c r="I72" s="555"/>
      <c r="J72" s="473" t="str">
        <f>IF(AND('Mapa final'!$K$98="Baja",'Mapa final'!$O$98="Leve"),CONCATENATE("R",'Mapa final'!$A$98),"")</f>
        <v/>
      </c>
      <c r="K72" s="474"/>
      <c r="L72" s="474" t="str">
        <f>IF(AND('Mapa final'!$K$101="Baja",'Mapa final'!$O$101="Leve"),CONCATENATE("R",'Mapa final'!$A$101),"")</f>
        <v/>
      </c>
      <c r="M72" s="474"/>
      <c r="N72" s="474" t="str">
        <f>IF(AND('Mapa final'!$K$104="Baja",'Mapa final'!$O$104="Leve"),CONCATENATE("R",'Mapa final'!$A$104),"")</f>
        <v/>
      </c>
      <c r="O72" s="474"/>
      <c r="P72" s="474" t="str">
        <f>IF(AND('Mapa final'!$K$107="Baja",'Mapa final'!$O$107="Leve"),CONCATENATE("R",'Mapa final'!$A$107),"")</f>
        <v/>
      </c>
      <c r="Q72" s="474"/>
      <c r="R72" s="474" t="str">
        <f>IF(AND('Mapa final'!$K$110="Baja",'Mapa final'!$O$110="Leve"),CONCATENATE("R",'Mapa final'!$A$110),"")</f>
        <v/>
      </c>
      <c r="S72" s="474"/>
      <c r="T72" s="480" t="str">
        <f>IF(AND('Mapa final'!$K$98="Baja",'Mapa final'!$O$98="Menor"),CONCATENATE("R",'Mapa final'!$A$98),"")</f>
        <v/>
      </c>
      <c r="U72" s="479"/>
      <c r="V72" s="479" t="str">
        <f>IF(AND('Mapa final'!$K$101="Baja",'Mapa final'!$O$101="Menor"),CONCATENATE("R",'Mapa final'!$A$101),"")</f>
        <v/>
      </c>
      <c r="W72" s="479"/>
      <c r="X72" s="479" t="str">
        <f>IF(AND('Mapa final'!$K$104="Baja",'Mapa final'!$O$104="Menor"),CONCATENATE("R",'Mapa final'!$A$104),"")</f>
        <v/>
      </c>
      <c r="Y72" s="479"/>
      <c r="Z72" s="479" t="str">
        <f>IF(AND('Mapa final'!$K$107="Baja",'Mapa final'!$O$107="Menor"),CONCATENATE("R",'Mapa final'!$A$107),"")</f>
        <v/>
      </c>
      <c r="AA72" s="479"/>
      <c r="AB72" s="479" t="str">
        <f>IF(AND('Mapa final'!$K$110="Baja",'Mapa final'!$O$110="Menor"),CONCATENATE("R",'Mapa final'!$A$110),"")</f>
        <v/>
      </c>
      <c r="AC72" s="479"/>
      <c r="AD72" s="480" t="str">
        <f>IF(AND('Mapa final'!$K$98="Baja",'Mapa final'!$O$98="Moderado"),CONCATENATE("R",'Mapa final'!$A$98),"")</f>
        <v>R31</v>
      </c>
      <c r="AE72" s="479"/>
      <c r="AF72" s="479" t="str">
        <f>IF(AND('Mapa final'!$K$101="Baja",'Mapa final'!$O$101="Moderado"),CONCATENATE("R",'Mapa final'!$A$101),"")</f>
        <v>R32</v>
      </c>
      <c r="AG72" s="479"/>
      <c r="AH72" s="479" t="str">
        <f>IF(AND('Mapa final'!$K$104="Baja",'Mapa final'!$O$104="Moderado"),CONCATENATE("R",'Mapa final'!$A$104),"")</f>
        <v/>
      </c>
      <c r="AI72" s="479"/>
      <c r="AJ72" s="479" t="str">
        <f>IF(AND('Mapa final'!$K$107="Baja",'Mapa final'!$O$107="Moderado"),CONCATENATE("R",'Mapa final'!$A$107),"")</f>
        <v/>
      </c>
      <c r="AK72" s="479"/>
      <c r="AL72" s="479" t="str">
        <f>IF(AND('Mapa final'!$K$110="Baja",'Mapa final'!$O$110="Moderado"),CONCATENATE("R",'Mapa final'!$A$110),"")</f>
        <v/>
      </c>
      <c r="AM72" s="484"/>
      <c r="AN72" s="481" t="str">
        <f>IF(AND('Mapa final'!$K$98="Baja",'Mapa final'!$O$98="Mayor"),CONCATENATE("R",'Mapa final'!$A$98),"")</f>
        <v/>
      </c>
      <c r="AO72" s="481"/>
      <c r="AP72" s="481" t="str">
        <f>IF(AND('Mapa final'!$K$101="Baja",'Mapa final'!$O$101="Mayor"),CONCATENATE("R",'Mapa final'!$A$101),"")</f>
        <v/>
      </c>
      <c r="AQ72" s="481"/>
      <c r="AR72" s="481" t="str">
        <f>IF(AND('Mapa final'!$K$104="Baja",'Mapa final'!$O$104="Mayor"),CONCATENATE("R",'Mapa final'!$A$104),"")</f>
        <v/>
      </c>
      <c r="AS72" s="481"/>
      <c r="AT72" s="481" t="str">
        <f>IF(AND('Mapa final'!$K$107="Baja",'Mapa final'!$O$107="Mayor"),CONCATENATE("R",'Mapa final'!$A$107),"")</f>
        <v/>
      </c>
      <c r="AU72" s="481"/>
      <c r="AV72" s="481" t="str">
        <f>IF(AND('Mapa final'!$K$110="Baja",'Mapa final'!$O$110="Mayor"),CONCATENATE("R",'Mapa final'!$A$110),"")</f>
        <v/>
      </c>
      <c r="AW72" s="481"/>
      <c r="AX72" s="478" t="str">
        <f>IF(AND('Mapa final'!$K$98="Baja",'Mapa final'!$O$98="Catastrófico"),CONCATENATE("R",'Mapa final'!$A$98),"")</f>
        <v/>
      </c>
      <c r="AY72" s="476"/>
      <c r="AZ72" s="476" t="str">
        <f>IF(AND('Mapa final'!$K$101="Baja",'Mapa final'!$O$101="Catastrófico"),CONCATENATE("R",'Mapa final'!$A$101),"")</f>
        <v/>
      </c>
      <c r="BA72" s="476"/>
      <c r="BB72" s="476" t="str">
        <f>IF(AND('Mapa final'!$K$104="Baja",'Mapa final'!$O$104="Catastrófico"),CONCATENATE("R",'Mapa final'!$A$104),"")</f>
        <v/>
      </c>
      <c r="BC72" s="476"/>
      <c r="BD72" s="476" t="str">
        <f>IF(AND('Mapa final'!$K$107="Baja",'Mapa final'!$O$107="Catastrófico"),CONCATENATE("R",'Mapa final'!$A$107),"")</f>
        <v/>
      </c>
      <c r="BE72" s="476"/>
      <c r="BF72" s="476" t="str">
        <f>IF(AND('Mapa final'!$K$110="Baja",'Mapa final'!$O$110="Catastrófico"),CONCATENATE("R",'Mapa final'!$A$110),"")</f>
        <v/>
      </c>
      <c r="BG72" s="477"/>
      <c r="BH72" s="38"/>
      <c r="BI72" s="546"/>
      <c r="BJ72" s="547"/>
      <c r="BK72" s="547"/>
      <c r="BL72" s="547"/>
      <c r="BM72" s="547"/>
      <c r="BN72" s="54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row>
    <row r="73" spans="1:100" ht="15" customHeight="1" x14ac:dyDescent="0.25">
      <c r="A73" s="38"/>
      <c r="B73" s="326"/>
      <c r="C73" s="327"/>
      <c r="D73" s="328"/>
      <c r="E73" s="554"/>
      <c r="F73" s="555"/>
      <c r="G73" s="555"/>
      <c r="H73" s="555"/>
      <c r="I73" s="555"/>
      <c r="J73" s="473"/>
      <c r="K73" s="474"/>
      <c r="L73" s="474"/>
      <c r="M73" s="474"/>
      <c r="N73" s="474"/>
      <c r="O73" s="474"/>
      <c r="P73" s="474"/>
      <c r="Q73" s="474"/>
      <c r="R73" s="474"/>
      <c r="S73" s="474"/>
      <c r="T73" s="480"/>
      <c r="U73" s="479"/>
      <c r="V73" s="479"/>
      <c r="W73" s="479"/>
      <c r="X73" s="479"/>
      <c r="Y73" s="479"/>
      <c r="Z73" s="479"/>
      <c r="AA73" s="479"/>
      <c r="AB73" s="479"/>
      <c r="AC73" s="479"/>
      <c r="AD73" s="480"/>
      <c r="AE73" s="479"/>
      <c r="AF73" s="479"/>
      <c r="AG73" s="479"/>
      <c r="AH73" s="479"/>
      <c r="AI73" s="479"/>
      <c r="AJ73" s="479"/>
      <c r="AK73" s="479"/>
      <c r="AL73" s="479"/>
      <c r="AM73" s="484"/>
      <c r="AN73" s="481"/>
      <c r="AO73" s="481"/>
      <c r="AP73" s="481"/>
      <c r="AQ73" s="481"/>
      <c r="AR73" s="481"/>
      <c r="AS73" s="481"/>
      <c r="AT73" s="481"/>
      <c r="AU73" s="481"/>
      <c r="AV73" s="481"/>
      <c r="AW73" s="481"/>
      <c r="AX73" s="478"/>
      <c r="AY73" s="476"/>
      <c r="AZ73" s="476"/>
      <c r="BA73" s="476"/>
      <c r="BB73" s="476"/>
      <c r="BC73" s="476"/>
      <c r="BD73" s="476"/>
      <c r="BE73" s="476"/>
      <c r="BF73" s="476"/>
      <c r="BG73" s="477"/>
      <c r="BH73" s="38"/>
      <c r="BI73" s="546"/>
      <c r="BJ73" s="547"/>
      <c r="BK73" s="547"/>
      <c r="BL73" s="547"/>
      <c r="BM73" s="547"/>
      <c r="BN73" s="54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row>
    <row r="74" spans="1:100" ht="15" customHeight="1" x14ac:dyDescent="0.25">
      <c r="A74" s="38"/>
      <c r="B74" s="326"/>
      <c r="C74" s="327"/>
      <c r="D74" s="328"/>
      <c r="E74" s="554"/>
      <c r="F74" s="555"/>
      <c r="G74" s="555"/>
      <c r="H74" s="555"/>
      <c r="I74" s="555"/>
      <c r="J74" s="473" t="str">
        <f>IF(AND('Mapa final'!$K$113="Baja",'Mapa final'!$O$113="Leve"),CONCATENATE("R",'Mapa final'!$A$113),"")</f>
        <v/>
      </c>
      <c r="K74" s="474"/>
      <c r="L74" s="474" t="str">
        <f>IF(AND('Mapa final'!$K$116="Baja",'Mapa final'!$O$116="Leve"),CONCATENATE("R",'Mapa final'!$A$116),"")</f>
        <v/>
      </c>
      <c r="M74" s="474"/>
      <c r="N74" s="474" t="str">
        <f>IF(AND('Mapa final'!$K$119="Baja",'Mapa final'!$O$119="Leve"),CONCATENATE("R",'Mapa final'!$A$119),"")</f>
        <v/>
      </c>
      <c r="O74" s="474"/>
      <c r="P74" s="474" t="str">
        <f>IF(AND('Mapa final'!$K$122="Baja",'Mapa final'!$O$122="Leve"),CONCATENATE("R",'Mapa final'!$A$122),"")</f>
        <v/>
      </c>
      <c r="Q74" s="474"/>
      <c r="R74" s="474" t="str">
        <f>IF(AND('Mapa final'!$K$125="Baja",'Mapa final'!$O$125="Leve"),CONCATENATE("R",'Mapa final'!$A$125),"")</f>
        <v/>
      </c>
      <c r="S74" s="474"/>
      <c r="T74" s="480" t="str">
        <f>IF(AND('Mapa final'!$K$113="Baja",'Mapa final'!$O$113="Menor"),CONCATENATE("R",'Mapa final'!$A$113),"")</f>
        <v/>
      </c>
      <c r="U74" s="479"/>
      <c r="V74" s="479" t="str">
        <f>IF(AND('Mapa final'!$K$116="Baja",'Mapa final'!$O$116="Menor"),CONCATENATE("R",'Mapa final'!$A$116),"")</f>
        <v/>
      </c>
      <c r="W74" s="479"/>
      <c r="X74" s="479" t="str">
        <f>IF(AND('Mapa final'!$K$119="Baja",'Mapa final'!$O$119="Menor"),CONCATENATE("R",'Mapa final'!$A$119),"")</f>
        <v/>
      </c>
      <c r="Y74" s="479"/>
      <c r="Z74" s="479" t="str">
        <f>IF(AND('Mapa final'!$K$122="Baja",'Mapa final'!$O$122="Menor"),CONCATENATE("R",'Mapa final'!$A$122),"")</f>
        <v/>
      </c>
      <c r="AA74" s="479"/>
      <c r="AB74" s="479" t="str">
        <f>IF(AND('Mapa final'!$K$125="Baja",'Mapa final'!$O$125="Menor"),CONCATENATE("R",'Mapa final'!$A$125),"")</f>
        <v/>
      </c>
      <c r="AC74" s="479"/>
      <c r="AD74" s="480" t="str">
        <f>IF(AND('Mapa final'!$K$113="Baja",'Mapa final'!$O$113="Moderado"),CONCATENATE("R",'Mapa final'!$A$113),"")</f>
        <v/>
      </c>
      <c r="AE74" s="479"/>
      <c r="AF74" s="479" t="str">
        <f>IF(AND('Mapa final'!$K$116="Baja",'Mapa final'!$O$116="Moderado"),CONCATENATE("R",'Mapa final'!$A$116),"")</f>
        <v/>
      </c>
      <c r="AG74" s="479"/>
      <c r="AH74" s="479" t="str">
        <f>IF(AND('Mapa final'!$K$119="Baja",'Mapa final'!$O$119="Moderado"),CONCATENATE("R",'Mapa final'!$A$119),"")</f>
        <v/>
      </c>
      <c r="AI74" s="479"/>
      <c r="AJ74" s="479" t="str">
        <f>IF(AND('Mapa final'!$K$122="Baja",'Mapa final'!$O$122="Moderado"),CONCATENATE("R",'Mapa final'!$A$122),"")</f>
        <v/>
      </c>
      <c r="AK74" s="479"/>
      <c r="AL74" s="479" t="str">
        <f>IF(AND('Mapa final'!$K$125="Baja",'Mapa final'!$O$125="Moderado"),CONCATENATE("R",'Mapa final'!$A$125),"")</f>
        <v/>
      </c>
      <c r="AM74" s="484"/>
      <c r="AN74" s="481" t="str">
        <f>IF(AND('Mapa final'!$K$113="Baja",'Mapa final'!$O$113="Mayor"),CONCATENATE("R",'Mapa final'!$A$113),"")</f>
        <v/>
      </c>
      <c r="AO74" s="481"/>
      <c r="AP74" s="481" t="str">
        <f>IF(AND('Mapa final'!$K$116="Baja",'Mapa final'!$O$116="Mayor"),CONCATENATE("R",'Mapa final'!$A$116),"")</f>
        <v/>
      </c>
      <c r="AQ74" s="481"/>
      <c r="AR74" s="481" t="str">
        <f>IF(AND('Mapa final'!$K$119="Baja",'Mapa final'!$O$119="Mayor"),CONCATENATE("R",'Mapa final'!$A$119),"")</f>
        <v/>
      </c>
      <c r="AS74" s="481"/>
      <c r="AT74" s="481" t="str">
        <f>IF(AND('Mapa final'!$K$122="Baja",'Mapa final'!$O$122="Mayor"),CONCATENATE("R",'Mapa final'!$A$122),"")</f>
        <v/>
      </c>
      <c r="AU74" s="481"/>
      <c r="AV74" s="481" t="str">
        <f>IF(AND('Mapa final'!$K$125="Baja",'Mapa final'!$O$125="Mayor"),CONCATENATE("R",'Mapa final'!$A$125),"")</f>
        <v/>
      </c>
      <c r="AW74" s="481"/>
      <c r="AX74" s="478" t="str">
        <f>IF(AND('Mapa final'!$K$113="Baja",'Mapa final'!$O$113="Catastrófico"),CONCATENATE("R",'Mapa final'!$A$113),"")</f>
        <v/>
      </c>
      <c r="AY74" s="476"/>
      <c r="AZ74" s="476" t="str">
        <f>IF(AND('Mapa final'!$K$116="Baja",'Mapa final'!$O$116="Catastrófico"),CONCATENATE("R",'Mapa final'!$A$116),"")</f>
        <v/>
      </c>
      <c r="BA74" s="476"/>
      <c r="BB74" s="476" t="str">
        <f>IF(AND('Mapa final'!$K$119="Baja",'Mapa final'!$O$119="Catastrófico"),CONCATENATE("R",'Mapa final'!$A$119),"")</f>
        <v/>
      </c>
      <c r="BC74" s="476"/>
      <c r="BD74" s="476" t="str">
        <f>IF(AND('Mapa final'!$K$122="Baja",'Mapa final'!$O$122="Catastrófico"),CONCATENATE("R",'Mapa final'!$A$122),"")</f>
        <v/>
      </c>
      <c r="BE74" s="476"/>
      <c r="BF74" s="476" t="str">
        <f>IF(AND('Mapa final'!$K$125="Baja",'Mapa final'!$O$125="Catastrófico"),CONCATENATE("R",'Mapa final'!$A$125),"")</f>
        <v/>
      </c>
      <c r="BG74" s="477"/>
      <c r="BH74" s="38"/>
      <c r="BI74" s="546"/>
      <c r="BJ74" s="547"/>
      <c r="BK74" s="547"/>
      <c r="BL74" s="547"/>
      <c r="BM74" s="547"/>
      <c r="BN74" s="54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row>
    <row r="75" spans="1:100" ht="15" customHeight="1" x14ac:dyDescent="0.25">
      <c r="A75" s="38"/>
      <c r="B75" s="326"/>
      <c r="C75" s="327"/>
      <c r="D75" s="328"/>
      <c r="E75" s="554"/>
      <c r="F75" s="555"/>
      <c r="G75" s="555"/>
      <c r="H75" s="555"/>
      <c r="I75" s="555"/>
      <c r="J75" s="473"/>
      <c r="K75" s="474"/>
      <c r="L75" s="474"/>
      <c r="M75" s="474"/>
      <c r="N75" s="474"/>
      <c r="O75" s="474"/>
      <c r="P75" s="474"/>
      <c r="Q75" s="474"/>
      <c r="R75" s="474"/>
      <c r="S75" s="474"/>
      <c r="T75" s="480"/>
      <c r="U75" s="479"/>
      <c r="V75" s="479"/>
      <c r="W75" s="479"/>
      <c r="X75" s="479"/>
      <c r="Y75" s="479"/>
      <c r="Z75" s="479"/>
      <c r="AA75" s="479"/>
      <c r="AB75" s="479"/>
      <c r="AC75" s="479"/>
      <c r="AD75" s="480"/>
      <c r="AE75" s="479"/>
      <c r="AF75" s="479"/>
      <c r="AG75" s="479"/>
      <c r="AH75" s="479"/>
      <c r="AI75" s="479"/>
      <c r="AJ75" s="479"/>
      <c r="AK75" s="479"/>
      <c r="AL75" s="479"/>
      <c r="AM75" s="484"/>
      <c r="AN75" s="481"/>
      <c r="AO75" s="481"/>
      <c r="AP75" s="481"/>
      <c r="AQ75" s="481"/>
      <c r="AR75" s="481"/>
      <c r="AS75" s="481"/>
      <c r="AT75" s="481"/>
      <c r="AU75" s="481"/>
      <c r="AV75" s="481"/>
      <c r="AW75" s="481"/>
      <c r="AX75" s="478"/>
      <c r="AY75" s="476"/>
      <c r="AZ75" s="476"/>
      <c r="BA75" s="476"/>
      <c r="BB75" s="476"/>
      <c r="BC75" s="476"/>
      <c r="BD75" s="476"/>
      <c r="BE75" s="476"/>
      <c r="BF75" s="476"/>
      <c r="BG75" s="477"/>
      <c r="BH75" s="38"/>
      <c r="BI75" s="546"/>
      <c r="BJ75" s="547"/>
      <c r="BK75" s="547"/>
      <c r="BL75" s="547"/>
      <c r="BM75" s="547"/>
      <c r="BN75" s="54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row>
    <row r="76" spans="1:100" ht="15" customHeight="1" x14ac:dyDescent="0.25">
      <c r="A76" s="38"/>
      <c r="B76" s="326"/>
      <c r="C76" s="327"/>
      <c r="D76" s="328"/>
      <c r="E76" s="554"/>
      <c r="F76" s="555"/>
      <c r="G76" s="555"/>
      <c r="H76" s="555"/>
      <c r="I76" s="555"/>
      <c r="J76" s="473" t="str">
        <f>IF(AND('Mapa final'!$K$128="Baja",'Mapa final'!$O$128="Leve"),CONCATENATE("R",'Mapa final'!$A$128),"")</f>
        <v/>
      </c>
      <c r="K76" s="474"/>
      <c r="L76" s="474" t="str">
        <f>IF(AND('Mapa final'!$K$131="Baja",'Mapa final'!$O$131="Leve"),CONCATENATE("R",'Mapa final'!$A$131),"")</f>
        <v/>
      </c>
      <c r="M76" s="474"/>
      <c r="N76" s="474" t="str">
        <f>IF(AND('Mapa final'!$K$134="Baja",'Mapa final'!$O$134="Leve"),CONCATENATE("R",'Mapa final'!$A$134),"")</f>
        <v/>
      </c>
      <c r="O76" s="474"/>
      <c r="P76" s="474" t="str">
        <f>IF(AND('Mapa final'!$K$137="Baja",'Mapa final'!$O$137="Leve"),CONCATENATE("R",'Mapa final'!$A$137),"")</f>
        <v/>
      </c>
      <c r="Q76" s="474"/>
      <c r="R76" s="474" t="str">
        <f>IF(AND('Mapa final'!$K$140="Baja",'Mapa final'!$O$140="Leve"),CONCATENATE("R",'Mapa final'!$A$140),"")</f>
        <v/>
      </c>
      <c r="S76" s="474"/>
      <c r="T76" s="480" t="str">
        <f>IF(AND('Mapa final'!$K$128="Baja",'Mapa final'!$O$128="Menor"),CONCATENATE("R",'Mapa final'!$A$128),"")</f>
        <v/>
      </c>
      <c r="U76" s="479"/>
      <c r="V76" s="479" t="str">
        <f>IF(AND('Mapa final'!$K$131="Baja",'Mapa final'!$O$131="Menor"),CONCATENATE("R",'Mapa final'!$A$131),"")</f>
        <v/>
      </c>
      <c r="W76" s="479"/>
      <c r="X76" s="479" t="str">
        <f>IF(AND('Mapa final'!$K$134="Baja",'Mapa final'!$O$134="Menor"),CONCATENATE("R",'Mapa final'!$A$134),"")</f>
        <v/>
      </c>
      <c r="Y76" s="479"/>
      <c r="Z76" s="479" t="str">
        <f>IF(AND('Mapa final'!$K$137="Baja",'Mapa final'!$O$137="Menor"),CONCATENATE("R",'Mapa final'!$A$137),"")</f>
        <v/>
      </c>
      <c r="AA76" s="479"/>
      <c r="AB76" s="479" t="str">
        <f>IF(AND('Mapa final'!$K$140="Baja",'Mapa final'!$O$140="Menor"),CONCATENATE("R",'Mapa final'!$A$140),"")</f>
        <v/>
      </c>
      <c r="AC76" s="479"/>
      <c r="AD76" s="480" t="str">
        <f>IF(AND('Mapa final'!$K$128="Baja",'Mapa final'!$O$128="Moderado"),CONCATENATE("R",'Mapa final'!$A$128),"")</f>
        <v/>
      </c>
      <c r="AE76" s="479"/>
      <c r="AF76" s="479" t="str">
        <f>IF(AND('Mapa final'!$K$131="Baja",'Mapa final'!$O$131="Moderado"),CONCATENATE("R",'Mapa final'!$A$131),"")</f>
        <v>R42</v>
      </c>
      <c r="AG76" s="479"/>
      <c r="AH76" s="479" t="str">
        <f>IF(AND('Mapa final'!$K$134="Baja",'Mapa final'!$O$134="Moderado"),CONCATENATE("R",'Mapa final'!$A$134),"")</f>
        <v/>
      </c>
      <c r="AI76" s="479"/>
      <c r="AJ76" s="479" t="str">
        <f>IF(AND('Mapa final'!$K$137="Baja",'Mapa final'!$O$137="Moderado"),CONCATENATE("R",'Mapa final'!$A$137),"")</f>
        <v/>
      </c>
      <c r="AK76" s="479"/>
      <c r="AL76" s="479" t="str">
        <f>IF(AND('Mapa final'!$K$140="Baja",'Mapa final'!$O$140="Moderado"),CONCATENATE("R",'Mapa final'!$A$140),"")</f>
        <v/>
      </c>
      <c r="AM76" s="484"/>
      <c r="AN76" s="481" t="str">
        <f>IF(AND('Mapa final'!$K$128="Baja",'Mapa final'!$O$128="Mayor"),CONCATENATE("R",'Mapa final'!$A$128),"")</f>
        <v>R41</v>
      </c>
      <c r="AO76" s="481"/>
      <c r="AP76" s="481" t="str">
        <f>IF(AND('Mapa final'!$K$131="Baja",'Mapa final'!$O$131="Mayor"),CONCATENATE("R",'Mapa final'!$A$131),"")</f>
        <v/>
      </c>
      <c r="AQ76" s="481"/>
      <c r="AR76" s="481" t="str">
        <f>IF(AND('Mapa final'!$K$134="Baja",'Mapa final'!$O$134="Mayor"),CONCATENATE("R",'Mapa final'!$A$134),"")</f>
        <v/>
      </c>
      <c r="AS76" s="481"/>
      <c r="AT76" s="481" t="str">
        <f>IF(AND('Mapa final'!$K$137="Baja",'Mapa final'!$O$137="Mayor"),CONCATENATE("R",'Mapa final'!$A$137),"")</f>
        <v/>
      </c>
      <c r="AU76" s="481"/>
      <c r="AV76" s="481" t="str">
        <f>IF(AND('Mapa final'!$K$140="Baja",'Mapa final'!$O$140="Mayor"),CONCATENATE("R",'Mapa final'!$A$140),"")</f>
        <v/>
      </c>
      <c r="AW76" s="481"/>
      <c r="AX76" s="478" t="str">
        <f>IF(AND('Mapa final'!$K$128="Baja",'Mapa final'!$O$128="Catastrófico"),CONCATENATE("R",'Mapa final'!$A$128),"")</f>
        <v/>
      </c>
      <c r="AY76" s="476"/>
      <c r="AZ76" s="476" t="str">
        <f>IF(AND('Mapa final'!$K$131="Baja",'Mapa final'!$O$131="Catastrófico"),CONCATENATE("R",'Mapa final'!$A$131),"")</f>
        <v/>
      </c>
      <c r="BA76" s="476"/>
      <c r="BB76" s="476" t="str">
        <f>IF(AND('Mapa final'!$K$134="Baja",'Mapa final'!$O$134="Catastrófico"),CONCATENATE("R",'Mapa final'!$A$134),"")</f>
        <v/>
      </c>
      <c r="BC76" s="476"/>
      <c r="BD76" s="476" t="str">
        <f>IF(AND('Mapa final'!$K$137="Baja",'Mapa final'!$O$137="Catastrófico"),CONCATENATE("R",'Mapa final'!$A$137),"")</f>
        <v/>
      </c>
      <c r="BE76" s="476"/>
      <c r="BF76" s="476" t="str">
        <f>IF(AND('Mapa final'!$K$140="Baja",'Mapa final'!$O$140="Catastrófico"),CONCATENATE("R",'Mapa final'!$A$140),"")</f>
        <v/>
      </c>
      <c r="BG76" s="477"/>
      <c r="BH76" s="38"/>
      <c r="BI76" s="546"/>
      <c r="BJ76" s="547"/>
      <c r="BK76" s="547"/>
      <c r="BL76" s="547"/>
      <c r="BM76" s="547"/>
      <c r="BN76" s="54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row>
    <row r="77" spans="1:100" ht="15" customHeight="1" thickBot="1" x14ac:dyDescent="0.3">
      <c r="A77" s="38"/>
      <c r="B77" s="326"/>
      <c r="C77" s="327"/>
      <c r="D77" s="328"/>
      <c r="E77" s="554"/>
      <c r="F77" s="555"/>
      <c r="G77" s="555"/>
      <c r="H77" s="555"/>
      <c r="I77" s="555"/>
      <c r="J77" s="504"/>
      <c r="K77" s="505"/>
      <c r="L77" s="505"/>
      <c r="M77" s="505"/>
      <c r="N77" s="505"/>
      <c r="O77" s="505"/>
      <c r="P77" s="505"/>
      <c r="Q77" s="505"/>
      <c r="R77" s="505"/>
      <c r="S77" s="505"/>
      <c r="T77" s="499"/>
      <c r="U77" s="497"/>
      <c r="V77" s="497"/>
      <c r="W77" s="497"/>
      <c r="X77" s="497"/>
      <c r="Y77" s="497"/>
      <c r="Z77" s="497"/>
      <c r="AA77" s="497"/>
      <c r="AB77" s="497"/>
      <c r="AC77" s="497"/>
      <c r="AD77" s="499"/>
      <c r="AE77" s="497"/>
      <c r="AF77" s="497"/>
      <c r="AG77" s="497"/>
      <c r="AH77" s="497"/>
      <c r="AI77" s="497"/>
      <c r="AJ77" s="497"/>
      <c r="AK77" s="497"/>
      <c r="AL77" s="497"/>
      <c r="AM77" s="515"/>
      <c r="AN77" s="481"/>
      <c r="AO77" s="481"/>
      <c r="AP77" s="481"/>
      <c r="AQ77" s="481"/>
      <c r="AR77" s="481"/>
      <c r="AS77" s="481"/>
      <c r="AT77" s="481"/>
      <c r="AU77" s="481"/>
      <c r="AV77" s="481"/>
      <c r="AW77" s="481"/>
      <c r="AX77" s="501"/>
      <c r="AY77" s="502"/>
      <c r="AZ77" s="502"/>
      <c r="BA77" s="502"/>
      <c r="BB77" s="502"/>
      <c r="BC77" s="502"/>
      <c r="BD77" s="502"/>
      <c r="BE77" s="502"/>
      <c r="BF77" s="502"/>
      <c r="BG77" s="503"/>
      <c r="BH77" s="38"/>
      <c r="BI77" s="546"/>
      <c r="BJ77" s="547"/>
      <c r="BK77" s="547"/>
      <c r="BL77" s="547"/>
      <c r="BM77" s="547"/>
      <c r="BN77" s="54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row>
    <row r="78" spans="1:100" ht="15" customHeight="1" x14ac:dyDescent="0.25">
      <c r="A78" s="38"/>
      <c r="B78" s="326"/>
      <c r="C78" s="327"/>
      <c r="D78" s="328"/>
      <c r="E78" s="552" t="s">
        <v>104</v>
      </c>
      <c r="F78" s="553"/>
      <c r="G78" s="553"/>
      <c r="H78" s="553"/>
      <c r="I78" s="556"/>
      <c r="J78" s="514" t="str">
        <f>IF(AND('Mapa final'!$K$7="Muy Baja",'Mapa final'!$O$7="Leve"),CONCATENATE("R",'Mapa final'!$A$7),"")</f>
        <v/>
      </c>
      <c r="K78" s="511"/>
      <c r="L78" s="511" t="str">
        <f>IF(AND('Mapa final'!$K$10="Muy Baja",'Mapa final'!$O$10="Leve"),CONCATENATE("R",'Mapa final'!$A$10),"")</f>
        <v/>
      </c>
      <c r="M78" s="511"/>
      <c r="N78" s="511" t="str">
        <f>IF(AND('Mapa final'!$K$11="Muy Baja",'Mapa final'!$O$11="Leve"),CONCATENATE("R",'Mapa final'!$A$11),"")</f>
        <v/>
      </c>
      <c r="O78" s="511"/>
      <c r="P78" s="511" t="str">
        <f>IF(AND('Mapa final'!$K$14="Muy Baja",'Mapa final'!$O$14="Leve"),CONCATENATE("R",'Mapa final'!$A$14),"")</f>
        <v/>
      </c>
      <c r="Q78" s="511"/>
      <c r="R78" s="511" t="str">
        <f>IF(AND('Mapa final'!$K$17="Muy Baja",'Mapa final'!$O$17="Leve"),CONCATENATE("R",'Mapa final'!$A$17),"")</f>
        <v/>
      </c>
      <c r="S78" s="513"/>
      <c r="T78" s="514" t="str">
        <f>IF(AND('Mapa final'!$K$7="Muy Baja",'Mapa final'!$O$7="Menor"),CONCATENATE("R",'Mapa final'!$A$7),"")</f>
        <v/>
      </c>
      <c r="U78" s="511"/>
      <c r="V78" s="511" t="str">
        <f>IF(AND('Mapa final'!$K$10="Muy Baja",'Mapa final'!$O$10="Menor"),CONCATENATE("R",'Mapa final'!$A$10),"")</f>
        <v/>
      </c>
      <c r="W78" s="511"/>
      <c r="X78" s="511" t="str">
        <f>IF(AND('Mapa final'!$K$11="Muy Baja",'Mapa final'!$O$11="Menor"),CONCATENATE("R",'Mapa final'!$A$11),"")</f>
        <v/>
      </c>
      <c r="Y78" s="511"/>
      <c r="Z78" s="511" t="str">
        <f>IF(AND('Mapa final'!$K$14="Muy Baja",'Mapa final'!$O$14="Menor"),CONCATENATE("R",'Mapa final'!$A$14),"")</f>
        <v/>
      </c>
      <c r="AA78" s="511"/>
      <c r="AB78" s="511" t="str">
        <f>IF(AND('Mapa final'!$K$17="Muy Baja",'Mapa final'!$O$17="Menor"),CONCATENATE("R",'Mapa final'!$A$17),"")</f>
        <v/>
      </c>
      <c r="AC78" s="513"/>
      <c r="AD78" s="488" t="str">
        <f>IF(AND('Mapa final'!$K$7="Muy Baja",'Mapa final'!$O$7="Moderado"),CONCATENATE("R",'Mapa final'!$A$7),"")</f>
        <v/>
      </c>
      <c r="AE78" s="489"/>
      <c r="AF78" s="489" t="str">
        <f>IF(AND('Mapa final'!$K$10="Muy Baja",'Mapa final'!$O$10="Moderado"),CONCATENATE("R",'Mapa final'!$A$10),"")</f>
        <v/>
      </c>
      <c r="AG78" s="489"/>
      <c r="AH78" s="489" t="str">
        <f>IF(AND('Mapa final'!$K$11="Muy Baja",'Mapa final'!$O$11="Moderado"),CONCATENATE("R",'Mapa final'!$A$11),"")</f>
        <v/>
      </c>
      <c r="AI78" s="489"/>
      <c r="AJ78" s="489" t="str">
        <f>IF(AND('Mapa final'!$K$14="Muy Baja",'Mapa final'!$O$14="Moderado"),CONCATENATE("R",'Mapa final'!$A$14),"")</f>
        <v/>
      </c>
      <c r="AK78" s="489"/>
      <c r="AL78" s="489" t="str">
        <f>IF(AND('Mapa final'!$K$17="Muy Baja",'Mapa final'!$O$17="Moderado"),CONCATENATE("R",'Mapa final'!$A$17),"")</f>
        <v/>
      </c>
      <c r="AM78" s="489"/>
      <c r="AN78" s="485" t="str">
        <f>IF(AND('Mapa final'!$K$7="Muy Baja",'Mapa final'!$O$7="Mayor"),CONCATENATE("R",'Mapa final'!$A$7),"")</f>
        <v/>
      </c>
      <c r="AO78" s="486"/>
      <c r="AP78" s="486" t="str">
        <f>IF(AND('Mapa final'!$K$10="Muy Baja",'Mapa final'!$O$10="Mayor"),CONCATENATE("R",'Mapa final'!$A$10),"")</f>
        <v/>
      </c>
      <c r="AQ78" s="486"/>
      <c r="AR78" s="486" t="str">
        <f>IF(AND('Mapa final'!$K$11="Muy Baja",'Mapa final'!$O$11="Mayor"),CONCATENATE("R",'Mapa final'!$A$11),"")</f>
        <v/>
      </c>
      <c r="AS78" s="486"/>
      <c r="AT78" s="486" t="str">
        <f>IF(AND('Mapa final'!$K$14="Muy Baja",'Mapa final'!$O$14="Mayor"),CONCATENATE("R",'Mapa final'!$A$14),"")</f>
        <v/>
      </c>
      <c r="AU78" s="486"/>
      <c r="AV78" s="486" t="str">
        <f>IF(AND('Mapa final'!$K$17="Muy Baja",'Mapa final'!$O$17="Mayor"),CONCATENATE("R",'Mapa final'!$A$17),"")</f>
        <v/>
      </c>
      <c r="AW78" s="496"/>
      <c r="AX78" s="507" t="str">
        <f>IF(AND('Mapa final'!$K$7="Muy Baja",'Mapa final'!$O$7="Catastrófico"),CONCATENATE("R",'Mapa final'!$A$7),"")</f>
        <v/>
      </c>
      <c r="AY78" s="508"/>
      <c r="AZ78" s="508" t="str">
        <f>IF(AND('Mapa final'!$K$10="Muy Baja",'Mapa final'!$O$10="Catastrófico"),CONCATENATE("R",'Mapa final'!$A$10),"")</f>
        <v/>
      </c>
      <c r="BA78" s="508"/>
      <c r="BB78" s="508" t="str">
        <f>IF(AND('Mapa final'!$K$11="Muy Baja",'Mapa final'!$O$11="Catastrófico"),CONCATENATE("R",'Mapa final'!$A$11),"")</f>
        <v/>
      </c>
      <c r="BC78" s="508"/>
      <c r="BD78" s="508" t="str">
        <f>IF(AND('Mapa final'!$K$14="Muy Baja",'Mapa final'!$O$14="Catastrófico"),CONCATENATE("R",'Mapa final'!$A$14),"")</f>
        <v/>
      </c>
      <c r="BE78" s="508"/>
      <c r="BF78" s="508" t="str">
        <f>IF(AND('Mapa final'!$K$17="Muy Baja",'Mapa final'!$O$17="Catastrófico"),CONCATENATE("R",'Mapa final'!$A$17),"")</f>
        <v/>
      </c>
      <c r="BG78" s="509"/>
      <c r="BH78" s="38"/>
      <c r="BI78" s="546"/>
      <c r="BJ78" s="547"/>
      <c r="BK78" s="547"/>
      <c r="BL78" s="547"/>
      <c r="BM78" s="547"/>
      <c r="BN78" s="54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row>
    <row r="79" spans="1:100" ht="15" customHeight="1" x14ac:dyDescent="0.25">
      <c r="A79" s="38"/>
      <c r="B79" s="326"/>
      <c r="C79" s="327"/>
      <c r="D79" s="328"/>
      <c r="E79" s="554"/>
      <c r="F79" s="555"/>
      <c r="G79" s="555"/>
      <c r="H79" s="555"/>
      <c r="I79" s="557"/>
      <c r="J79" s="473"/>
      <c r="K79" s="474"/>
      <c r="L79" s="474"/>
      <c r="M79" s="474"/>
      <c r="N79" s="474"/>
      <c r="O79" s="474"/>
      <c r="P79" s="474"/>
      <c r="Q79" s="474"/>
      <c r="R79" s="474"/>
      <c r="S79" s="475"/>
      <c r="T79" s="473"/>
      <c r="U79" s="474"/>
      <c r="V79" s="474"/>
      <c r="W79" s="474"/>
      <c r="X79" s="474"/>
      <c r="Y79" s="474"/>
      <c r="Z79" s="474"/>
      <c r="AA79" s="474"/>
      <c r="AB79" s="474"/>
      <c r="AC79" s="475"/>
      <c r="AD79" s="480"/>
      <c r="AE79" s="479"/>
      <c r="AF79" s="479"/>
      <c r="AG79" s="479"/>
      <c r="AH79" s="479"/>
      <c r="AI79" s="479"/>
      <c r="AJ79" s="479"/>
      <c r="AK79" s="479"/>
      <c r="AL79" s="479"/>
      <c r="AM79" s="479"/>
      <c r="AN79" s="483"/>
      <c r="AO79" s="481"/>
      <c r="AP79" s="481"/>
      <c r="AQ79" s="481"/>
      <c r="AR79" s="481"/>
      <c r="AS79" s="481"/>
      <c r="AT79" s="481"/>
      <c r="AU79" s="481"/>
      <c r="AV79" s="481"/>
      <c r="AW79" s="482"/>
      <c r="AX79" s="478"/>
      <c r="AY79" s="476"/>
      <c r="AZ79" s="476"/>
      <c r="BA79" s="476"/>
      <c r="BB79" s="476"/>
      <c r="BC79" s="476"/>
      <c r="BD79" s="476"/>
      <c r="BE79" s="476"/>
      <c r="BF79" s="476"/>
      <c r="BG79" s="477"/>
      <c r="BH79" s="38"/>
      <c r="BI79" s="546"/>
      <c r="BJ79" s="547"/>
      <c r="BK79" s="547"/>
      <c r="BL79" s="547"/>
      <c r="BM79" s="547"/>
      <c r="BN79" s="548"/>
      <c r="BO79" s="38"/>
      <c r="BP79" s="38"/>
      <c r="BQ79" s="38"/>
      <c r="BR79" s="38"/>
      <c r="BS79" s="38"/>
      <c r="BT79" s="38"/>
      <c r="BU79" s="38"/>
      <c r="BV79" s="38"/>
      <c r="BW79" s="38"/>
      <c r="BX79" s="38"/>
      <c r="BY79" s="38"/>
      <c r="BZ79" s="38"/>
      <c r="CA79" s="38"/>
      <c r="CB79" s="38"/>
      <c r="CC79" s="38"/>
      <c r="CD79" s="38"/>
      <c r="CE79" s="38"/>
      <c r="CF79" s="38"/>
      <c r="CG79" s="38"/>
      <c r="CH79" s="38"/>
      <c r="CI79" s="38"/>
      <c r="CJ79" s="38"/>
      <c r="CK79" s="38"/>
      <c r="CL79" s="38"/>
      <c r="CM79" s="38"/>
      <c r="CN79" s="38"/>
      <c r="CO79" s="38"/>
      <c r="CP79" s="38"/>
      <c r="CQ79" s="38"/>
      <c r="CR79" s="38"/>
      <c r="CS79" s="38"/>
      <c r="CT79" s="38"/>
      <c r="CU79" s="38"/>
      <c r="CV79" s="38"/>
    </row>
    <row r="80" spans="1:100" ht="15" customHeight="1" x14ac:dyDescent="0.25">
      <c r="A80" s="38"/>
      <c r="B80" s="326"/>
      <c r="C80" s="327"/>
      <c r="D80" s="328"/>
      <c r="E80" s="554"/>
      <c r="F80" s="555"/>
      <c r="G80" s="555"/>
      <c r="H80" s="555"/>
      <c r="I80" s="557"/>
      <c r="J80" s="473" t="str">
        <f>IF(AND('Mapa final'!$K$20="Muy Baja",'Mapa final'!$O$20="Leve"),CONCATENATE("R",'Mapa final'!$A$20),"")</f>
        <v/>
      </c>
      <c r="K80" s="474"/>
      <c r="L80" s="474" t="str">
        <f>IF(AND('Mapa final'!$K$23="Muy Baja",'Mapa final'!$O$23="Leve"),CONCATENATE("R",'Mapa final'!$A$23),"")</f>
        <v/>
      </c>
      <c r="M80" s="474"/>
      <c r="N80" s="474" t="str">
        <f>IF(AND('Mapa final'!$K$26="Muy Baja",'Mapa final'!$O$26="Leve"),CONCATENATE("R",'Mapa final'!$A$26),"")</f>
        <v/>
      </c>
      <c r="O80" s="474"/>
      <c r="P80" s="474" t="str">
        <f>IF(AND('Mapa final'!$K$29="Muy Baja",'Mapa final'!$O$29="Leve"),CONCATENATE("R",'Mapa final'!$A$29),"")</f>
        <v/>
      </c>
      <c r="Q80" s="474"/>
      <c r="R80" s="474" t="str">
        <f>IF(AND('Mapa final'!$K$32="Muy Baja",'Mapa final'!$O$32="Leve"),CONCATENATE("R",'Mapa final'!$A$32),"")</f>
        <v/>
      </c>
      <c r="S80" s="475"/>
      <c r="T80" s="473" t="str">
        <f>IF(AND('Mapa final'!$K$20="Muy Baja",'Mapa final'!$O$20="Menor"),CONCATENATE("R",'Mapa final'!$A$20),"")</f>
        <v/>
      </c>
      <c r="U80" s="474"/>
      <c r="V80" s="474" t="str">
        <f>IF(AND('Mapa final'!$K$23="Muy Baja",'Mapa final'!$O$23="Menor"),CONCATENATE("R",'Mapa final'!$A$23),"")</f>
        <v/>
      </c>
      <c r="W80" s="474"/>
      <c r="X80" s="474" t="str">
        <f>IF(AND('Mapa final'!$K$26="Muy Baja",'Mapa final'!$O$26="Menor"),CONCATENATE("R",'Mapa final'!$A$26),"")</f>
        <v/>
      </c>
      <c r="Y80" s="474"/>
      <c r="Z80" s="474" t="str">
        <f>IF(AND('Mapa final'!$K$29="Muy Baja",'Mapa final'!$O$29="Menor"),CONCATENATE("R",'Mapa final'!$A$29),"")</f>
        <v/>
      </c>
      <c r="AA80" s="474"/>
      <c r="AB80" s="474" t="str">
        <f>IF(AND('Mapa final'!$K$32="Muy Baja",'Mapa final'!$O$32="Menor"),CONCATENATE("R",'Mapa final'!$A$32),"")</f>
        <v/>
      </c>
      <c r="AC80" s="475"/>
      <c r="AD80" s="480" t="str">
        <f>IF(AND('Mapa final'!$K$20="Muy Baja",'Mapa final'!$O$20="Moderado"),CONCATENATE("R",'Mapa final'!$A$20),"")</f>
        <v/>
      </c>
      <c r="AE80" s="479"/>
      <c r="AF80" s="479" t="str">
        <f>IF(AND('Mapa final'!$K$23="Muy Baja",'Mapa final'!$O$23="Moderado"),CONCATENATE("R",'Mapa final'!$A$23),"")</f>
        <v/>
      </c>
      <c r="AG80" s="479"/>
      <c r="AH80" s="479" t="str">
        <f>IF(AND('Mapa final'!$K$26="Muy Baja",'Mapa final'!$O$26="Moderado"),CONCATENATE("R",'Mapa final'!$A$26),"")</f>
        <v/>
      </c>
      <c r="AI80" s="479"/>
      <c r="AJ80" s="479" t="str">
        <f>IF(AND('Mapa final'!$K$29="Muy Baja",'Mapa final'!$O$29="Moderado"),CONCATENATE("R",'Mapa final'!$A$29),"")</f>
        <v/>
      </c>
      <c r="AK80" s="479"/>
      <c r="AL80" s="479" t="str">
        <f>IF(AND('Mapa final'!$K$32="Muy Baja",'Mapa final'!$O$32="Moderado"),CONCATENATE("R",'Mapa final'!$A$32),"")</f>
        <v/>
      </c>
      <c r="AM80" s="479"/>
      <c r="AN80" s="483" t="str">
        <f>IF(AND('Mapa final'!$K$20="Muy Baja",'Mapa final'!$O$20="Mayor"),CONCATENATE("R",'Mapa final'!$A$20),"")</f>
        <v/>
      </c>
      <c r="AO80" s="481"/>
      <c r="AP80" s="481" t="str">
        <f>IF(AND('Mapa final'!$K$23="Muy Baja",'Mapa final'!$O$23="Mayor"),CONCATENATE("R",'Mapa final'!$A$23),"")</f>
        <v/>
      </c>
      <c r="AQ80" s="481"/>
      <c r="AR80" s="481" t="str">
        <f>IF(AND('Mapa final'!$K$26="Muy Baja",'Mapa final'!$O$26="Mayor"),CONCATENATE("R",'Mapa final'!$A$26),"")</f>
        <v/>
      </c>
      <c r="AS80" s="481"/>
      <c r="AT80" s="481" t="str">
        <f>IF(AND('Mapa final'!$K$29="Muy Baja",'Mapa final'!$O$29="Mayor"),CONCATENATE("R",'Mapa final'!$A$29),"")</f>
        <v/>
      </c>
      <c r="AU80" s="481"/>
      <c r="AV80" s="481" t="str">
        <f>IF(AND('Mapa final'!$K$32="Muy Baja",'Mapa final'!$O$32="Mayor"),CONCATENATE("R",'Mapa final'!$A$32),"")</f>
        <v/>
      </c>
      <c r="AW80" s="482"/>
      <c r="AX80" s="478" t="str">
        <f>IF(AND('Mapa final'!$K$20="Muy Baja",'Mapa final'!$O$20="Catastrófico"),CONCATENATE("R",'Mapa final'!$A$20),"")</f>
        <v/>
      </c>
      <c r="AY80" s="476"/>
      <c r="AZ80" s="476" t="str">
        <f>IF(AND('Mapa final'!$K$23="Muy Baja",'Mapa final'!$O$23="Catastrófico"),CONCATENATE("R",'Mapa final'!$A$23),"")</f>
        <v/>
      </c>
      <c r="BA80" s="476"/>
      <c r="BB80" s="476" t="str">
        <f>IF(AND('Mapa final'!$K$26="Muy Baja",'Mapa final'!$O$26="Catastrófico"),CONCATENATE("R",'Mapa final'!$A$26),"")</f>
        <v/>
      </c>
      <c r="BC80" s="476"/>
      <c r="BD80" s="476" t="str">
        <f>IF(AND('Mapa final'!$K$29="Muy Baja",'Mapa final'!$O$29="Catastrófico"),CONCATENATE("R",'Mapa final'!$A$29),"")</f>
        <v/>
      </c>
      <c r="BE80" s="476"/>
      <c r="BF80" s="476" t="str">
        <f>IF(AND('Mapa final'!$K$32="Muy Baja",'Mapa final'!$O$32="Catastrófico"),CONCATENATE("R",'Mapa final'!$A$32),"")</f>
        <v/>
      </c>
      <c r="BG80" s="477"/>
      <c r="BH80" s="38"/>
      <c r="BI80" s="546"/>
      <c r="BJ80" s="547"/>
      <c r="BK80" s="547"/>
      <c r="BL80" s="547"/>
      <c r="BM80" s="547"/>
      <c r="BN80" s="548"/>
      <c r="BO80" s="38"/>
      <c r="BP80" s="38"/>
      <c r="BQ80" s="38"/>
      <c r="BR80" s="38"/>
      <c r="BS80" s="38"/>
      <c r="BT80" s="38"/>
      <c r="BU80" s="38"/>
      <c r="BV80" s="38"/>
      <c r="BW80" s="38"/>
      <c r="BX80" s="38"/>
      <c r="BY80" s="38"/>
      <c r="BZ80" s="38"/>
      <c r="CA80" s="38"/>
      <c r="CB80" s="38"/>
      <c r="CC80" s="38"/>
      <c r="CD80" s="38"/>
      <c r="CE80" s="38"/>
      <c r="CF80" s="38"/>
      <c r="CG80" s="38"/>
      <c r="CH80" s="38"/>
      <c r="CI80" s="38"/>
      <c r="CJ80" s="38"/>
      <c r="CK80" s="38"/>
      <c r="CL80" s="38"/>
      <c r="CM80" s="38"/>
      <c r="CN80" s="38"/>
      <c r="CO80" s="38"/>
      <c r="CP80" s="38"/>
      <c r="CQ80" s="38"/>
      <c r="CR80" s="38"/>
      <c r="CS80" s="38"/>
      <c r="CT80" s="38"/>
      <c r="CU80" s="38"/>
      <c r="CV80" s="38"/>
    </row>
    <row r="81" spans="1:100" ht="15" customHeight="1" x14ac:dyDescent="0.25">
      <c r="A81" s="38"/>
      <c r="B81" s="326"/>
      <c r="C81" s="327"/>
      <c r="D81" s="328"/>
      <c r="E81" s="554"/>
      <c r="F81" s="555"/>
      <c r="G81" s="555"/>
      <c r="H81" s="555"/>
      <c r="I81" s="557"/>
      <c r="J81" s="473"/>
      <c r="K81" s="474"/>
      <c r="L81" s="474"/>
      <c r="M81" s="474"/>
      <c r="N81" s="474"/>
      <c r="O81" s="474"/>
      <c r="P81" s="474"/>
      <c r="Q81" s="474"/>
      <c r="R81" s="474"/>
      <c r="S81" s="475"/>
      <c r="T81" s="473"/>
      <c r="U81" s="474"/>
      <c r="V81" s="474"/>
      <c r="W81" s="474"/>
      <c r="X81" s="474"/>
      <c r="Y81" s="474"/>
      <c r="Z81" s="474"/>
      <c r="AA81" s="474"/>
      <c r="AB81" s="474"/>
      <c r="AC81" s="475"/>
      <c r="AD81" s="480"/>
      <c r="AE81" s="479"/>
      <c r="AF81" s="479"/>
      <c r="AG81" s="479"/>
      <c r="AH81" s="479"/>
      <c r="AI81" s="479"/>
      <c r="AJ81" s="479"/>
      <c r="AK81" s="479"/>
      <c r="AL81" s="479"/>
      <c r="AM81" s="479"/>
      <c r="AN81" s="483"/>
      <c r="AO81" s="481"/>
      <c r="AP81" s="481"/>
      <c r="AQ81" s="481"/>
      <c r="AR81" s="481"/>
      <c r="AS81" s="481"/>
      <c r="AT81" s="481"/>
      <c r="AU81" s="481"/>
      <c r="AV81" s="481"/>
      <c r="AW81" s="482"/>
      <c r="AX81" s="478"/>
      <c r="AY81" s="476"/>
      <c r="AZ81" s="476"/>
      <c r="BA81" s="476"/>
      <c r="BB81" s="476"/>
      <c r="BC81" s="476"/>
      <c r="BD81" s="476"/>
      <c r="BE81" s="476"/>
      <c r="BF81" s="476"/>
      <c r="BG81" s="477"/>
      <c r="BH81" s="38"/>
      <c r="BI81" s="546"/>
      <c r="BJ81" s="547"/>
      <c r="BK81" s="547"/>
      <c r="BL81" s="547"/>
      <c r="BM81" s="547"/>
      <c r="BN81" s="548"/>
      <c r="BO81" s="38"/>
      <c r="BP81" s="38"/>
      <c r="BQ81" s="38"/>
      <c r="BR81" s="38"/>
      <c r="BS81" s="38"/>
      <c r="BT81" s="38"/>
      <c r="BU81" s="38"/>
      <c r="BV81" s="38"/>
      <c r="BW81" s="38"/>
      <c r="BX81" s="38"/>
      <c r="BY81" s="38"/>
      <c r="BZ81" s="38"/>
      <c r="CA81" s="38"/>
      <c r="CB81" s="38"/>
      <c r="CC81" s="38"/>
      <c r="CD81" s="38"/>
      <c r="CE81" s="38"/>
      <c r="CF81" s="38"/>
      <c r="CG81" s="38"/>
      <c r="CH81" s="38"/>
      <c r="CI81" s="38"/>
      <c r="CJ81" s="38"/>
      <c r="CK81" s="38"/>
      <c r="CL81" s="38"/>
      <c r="CM81" s="38"/>
      <c r="CN81" s="38"/>
      <c r="CO81" s="38"/>
      <c r="CP81" s="38"/>
      <c r="CQ81" s="38"/>
      <c r="CR81" s="38"/>
      <c r="CS81" s="38"/>
      <c r="CT81" s="38"/>
      <c r="CU81" s="38"/>
      <c r="CV81" s="38"/>
    </row>
    <row r="82" spans="1:100" ht="15" customHeight="1" x14ac:dyDescent="0.25">
      <c r="A82" s="38"/>
      <c r="B82" s="326"/>
      <c r="C82" s="327"/>
      <c r="D82" s="328"/>
      <c r="E82" s="554"/>
      <c r="F82" s="555"/>
      <c r="G82" s="555"/>
      <c r="H82" s="555"/>
      <c r="I82" s="557"/>
      <c r="J82" s="473" t="str">
        <f>IF(AND('Mapa final'!$K$35="Muy Baja",'Mapa final'!$O$35="Leve"),CONCATENATE("R",'Mapa final'!$A$35),"")</f>
        <v/>
      </c>
      <c r="K82" s="474"/>
      <c r="L82" s="474" t="str">
        <f>IF(AND('Mapa final'!$K$39="Muy Baja",'Mapa final'!$O$39="Leve"),CONCATENATE("R",'Mapa final'!$A$39),"")</f>
        <v/>
      </c>
      <c r="M82" s="474"/>
      <c r="N82" s="474" t="str">
        <f>IF(AND('Mapa final'!$K$42="Muy Baja",'Mapa final'!$O$42="Leve"),CONCATENATE("R",'Mapa final'!$A$42),"")</f>
        <v/>
      </c>
      <c r="O82" s="474"/>
      <c r="P82" s="474" t="str">
        <f>IF(AND('Mapa final'!$K$47="Muy Baja",'Mapa final'!$O$47="Leve"),CONCATENATE("R",'Mapa final'!$A$47),"")</f>
        <v/>
      </c>
      <c r="Q82" s="474"/>
      <c r="R82" s="474" t="str">
        <f>IF(AND('Mapa final'!$K$50="Muy Baja",'Mapa final'!$O$50="Leve"),CONCATENATE("R",'Mapa final'!$A$50),"")</f>
        <v/>
      </c>
      <c r="S82" s="475"/>
      <c r="T82" s="473" t="str">
        <f>IF(AND('Mapa final'!$K$35="Muy Baja",'Mapa final'!$O$35="Menor"),CONCATENATE("R",'Mapa final'!$A$35),"")</f>
        <v/>
      </c>
      <c r="U82" s="474"/>
      <c r="V82" s="474" t="str">
        <f>IF(AND('Mapa final'!$K$39="Muy Baja",'Mapa final'!$O$39="Menor"),CONCATENATE("R",'Mapa final'!$A$39),"")</f>
        <v/>
      </c>
      <c r="W82" s="474"/>
      <c r="X82" s="474" t="str">
        <f>IF(AND('Mapa final'!$K$42="Muy Baja",'Mapa final'!$O$42="Menor"),CONCATENATE("R",'Mapa final'!$A$42),"")</f>
        <v/>
      </c>
      <c r="Y82" s="474"/>
      <c r="Z82" s="474" t="str">
        <f>IF(AND('Mapa final'!$K$47="Muy Baja",'Mapa final'!$O$47="Menor"),CONCATENATE("R",'Mapa final'!$A$47),"")</f>
        <v/>
      </c>
      <c r="AA82" s="474"/>
      <c r="AB82" s="474" t="str">
        <f>IF(AND('Mapa final'!$K$50="Muy Baja",'Mapa final'!$O$50="Menor"),CONCATENATE("R",'Mapa final'!$A$50),"")</f>
        <v/>
      </c>
      <c r="AC82" s="475"/>
      <c r="AD82" s="480" t="str">
        <f>IF(AND('Mapa final'!$K$35="Muy Baja",'Mapa final'!$O$35="Moderado"),CONCATENATE("R",'Mapa final'!$A$35),"")</f>
        <v/>
      </c>
      <c r="AE82" s="479"/>
      <c r="AF82" s="479" t="str">
        <f>IF(AND('Mapa final'!$K$39="Muy Baja",'Mapa final'!$O$39="Moderado"),CONCATENATE("R",'Mapa final'!$A$39),"")</f>
        <v/>
      </c>
      <c r="AG82" s="479"/>
      <c r="AH82" s="479" t="str">
        <f>IF(AND('Mapa final'!$K$42="Muy Baja",'Mapa final'!$O$42="Moderado"),CONCATENATE("R",'Mapa final'!$A$42),"")</f>
        <v/>
      </c>
      <c r="AI82" s="479"/>
      <c r="AJ82" s="479" t="str">
        <f>IF(AND('Mapa final'!$K$47="Muy Baja",'Mapa final'!$O$47="Moderado"),CONCATENATE("R",'Mapa final'!$A$47),"")</f>
        <v>R14</v>
      </c>
      <c r="AK82" s="479"/>
      <c r="AL82" s="479" t="str">
        <f>IF(AND('Mapa final'!$K$50="Muy Baja",'Mapa final'!$O$50="Moderado"),CONCATENATE("R",'Mapa final'!$A$50),"")</f>
        <v/>
      </c>
      <c r="AM82" s="479"/>
      <c r="AN82" s="483" t="str">
        <f>IF(AND('Mapa final'!$K$35="Muy Baja",'Mapa final'!$O$35="Mayor"),CONCATENATE("R",'Mapa final'!$A$35),"")</f>
        <v/>
      </c>
      <c r="AO82" s="481"/>
      <c r="AP82" s="481" t="str">
        <f>IF(AND('Mapa final'!$K$39="Muy Baja",'Mapa final'!$O$39="Mayor"),CONCATENATE("R",'Mapa final'!$A$39),"")</f>
        <v/>
      </c>
      <c r="AQ82" s="481"/>
      <c r="AR82" s="481" t="str">
        <f>IF(AND('Mapa final'!$K$42="Muy Baja",'Mapa final'!$O$42="Mayor"),CONCATENATE("R",'Mapa final'!$A$42),"")</f>
        <v/>
      </c>
      <c r="AS82" s="481"/>
      <c r="AT82" s="481" t="str">
        <f>IF(AND('Mapa final'!$K$47="Muy Baja",'Mapa final'!$O$47="Mayor"),CONCATENATE("R",'Mapa final'!$A$47),"")</f>
        <v/>
      </c>
      <c r="AU82" s="481"/>
      <c r="AV82" s="481" t="str">
        <f>IF(AND('Mapa final'!$K$50="Muy Baja",'Mapa final'!$O$50="Mayor"),CONCATENATE("R",'Mapa final'!$A$50),"")</f>
        <v/>
      </c>
      <c r="AW82" s="482"/>
      <c r="AX82" s="478" t="str">
        <f>IF(AND('Mapa final'!$K$35="Muy Baja",'Mapa final'!$O$35="Catastrófico"),CONCATENATE("R",'Mapa final'!$A$35),"")</f>
        <v/>
      </c>
      <c r="AY82" s="476"/>
      <c r="AZ82" s="476" t="str">
        <f>IF(AND('Mapa final'!$K$39="Muy Baja",'Mapa final'!$O$39="Catastrófico"),CONCATENATE("R",'Mapa final'!$A$39),"")</f>
        <v/>
      </c>
      <c r="BA82" s="476"/>
      <c r="BB82" s="476" t="str">
        <f>IF(AND('Mapa final'!$K$42="Muy Baja",'Mapa final'!$O$42="Catastrófico"),CONCATENATE("R",'Mapa final'!$A$42),"")</f>
        <v/>
      </c>
      <c r="BC82" s="476"/>
      <c r="BD82" s="476" t="str">
        <f>IF(AND('Mapa final'!$K$47="Muy Baja",'Mapa final'!$O$47="Catastrófico"),CONCATENATE("R",'Mapa final'!$A$47),"")</f>
        <v/>
      </c>
      <c r="BE82" s="476"/>
      <c r="BF82" s="476" t="str">
        <f>IF(AND('Mapa final'!$K$50="Muy Baja",'Mapa final'!$O$50="Catastrófico"),CONCATENATE("R",'Mapa final'!$A$50),"")</f>
        <v/>
      </c>
      <c r="BG82" s="477"/>
      <c r="BH82" s="38"/>
      <c r="BI82" s="546"/>
      <c r="BJ82" s="547"/>
      <c r="BK82" s="547"/>
      <c r="BL82" s="547"/>
      <c r="BM82" s="547"/>
      <c r="BN82" s="548"/>
      <c r="BO82" s="38"/>
      <c r="BP82" s="38"/>
      <c r="BQ82" s="38"/>
      <c r="BR82" s="38"/>
      <c r="BS82" s="38"/>
      <c r="BT82" s="38"/>
      <c r="BU82" s="38"/>
      <c r="BV82" s="38"/>
      <c r="BW82" s="38"/>
      <c r="BX82" s="38"/>
      <c r="BY82" s="38"/>
      <c r="BZ82" s="38"/>
      <c r="CA82" s="38"/>
      <c r="CB82" s="38"/>
      <c r="CC82" s="38"/>
      <c r="CD82" s="38"/>
      <c r="CE82" s="38"/>
      <c r="CF82" s="38"/>
      <c r="CG82" s="38"/>
      <c r="CH82" s="38"/>
      <c r="CI82" s="38"/>
      <c r="CJ82" s="38"/>
      <c r="CK82" s="38"/>
      <c r="CL82" s="38"/>
      <c r="CM82" s="38"/>
      <c r="CN82" s="38"/>
      <c r="CO82" s="38"/>
      <c r="CP82" s="38"/>
      <c r="CQ82" s="38"/>
      <c r="CR82" s="38"/>
      <c r="CS82" s="38"/>
      <c r="CT82" s="38"/>
      <c r="CU82" s="38"/>
      <c r="CV82" s="38"/>
    </row>
    <row r="83" spans="1:100" ht="15" customHeight="1" x14ac:dyDescent="0.25">
      <c r="A83" s="38"/>
      <c r="B83" s="326"/>
      <c r="C83" s="327"/>
      <c r="D83" s="328"/>
      <c r="E83" s="554"/>
      <c r="F83" s="555"/>
      <c r="G83" s="555"/>
      <c r="H83" s="555"/>
      <c r="I83" s="557"/>
      <c r="J83" s="473"/>
      <c r="K83" s="474"/>
      <c r="L83" s="474"/>
      <c r="M83" s="474"/>
      <c r="N83" s="474"/>
      <c r="O83" s="474"/>
      <c r="P83" s="474"/>
      <c r="Q83" s="474"/>
      <c r="R83" s="474"/>
      <c r="S83" s="475"/>
      <c r="T83" s="473"/>
      <c r="U83" s="474"/>
      <c r="V83" s="474"/>
      <c r="W83" s="474"/>
      <c r="X83" s="474"/>
      <c r="Y83" s="474"/>
      <c r="Z83" s="474"/>
      <c r="AA83" s="474"/>
      <c r="AB83" s="474"/>
      <c r="AC83" s="475"/>
      <c r="AD83" s="480"/>
      <c r="AE83" s="479"/>
      <c r="AF83" s="479"/>
      <c r="AG83" s="479"/>
      <c r="AH83" s="479"/>
      <c r="AI83" s="479"/>
      <c r="AJ83" s="479"/>
      <c r="AK83" s="479"/>
      <c r="AL83" s="479"/>
      <c r="AM83" s="479"/>
      <c r="AN83" s="483"/>
      <c r="AO83" s="481"/>
      <c r="AP83" s="481"/>
      <c r="AQ83" s="481"/>
      <c r="AR83" s="481"/>
      <c r="AS83" s="481"/>
      <c r="AT83" s="481"/>
      <c r="AU83" s="481"/>
      <c r="AV83" s="481"/>
      <c r="AW83" s="482"/>
      <c r="AX83" s="478"/>
      <c r="AY83" s="476"/>
      <c r="AZ83" s="476"/>
      <c r="BA83" s="476"/>
      <c r="BB83" s="476"/>
      <c r="BC83" s="476"/>
      <c r="BD83" s="476"/>
      <c r="BE83" s="476"/>
      <c r="BF83" s="476"/>
      <c r="BG83" s="477"/>
      <c r="BH83" s="38"/>
      <c r="BI83" s="546"/>
      <c r="BJ83" s="547"/>
      <c r="BK83" s="547"/>
      <c r="BL83" s="547"/>
      <c r="BM83" s="547"/>
      <c r="BN83" s="548"/>
      <c r="BO83" s="38"/>
      <c r="BP83" s="38"/>
      <c r="BQ83" s="38"/>
      <c r="BR83" s="38"/>
      <c r="BS83" s="38"/>
      <c r="BT83" s="38"/>
      <c r="BU83" s="38"/>
      <c r="BV83" s="38"/>
      <c r="BW83" s="38"/>
      <c r="BX83" s="38"/>
      <c r="BY83" s="38"/>
      <c r="BZ83" s="38"/>
      <c r="CA83" s="38"/>
      <c r="CB83" s="38"/>
      <c r="CC83" s="38"/>
      <c r="CD83" s="38"/>
      <c r="CE83" s="38"/>
      <c r="CF83" s="38"/>
      <c r="CG83" s="38"/>
      <c r="CH83" s="38"/>
      <c r="CI83" s="38"/>
      <c r="CJ83" s="38"/>
      <c r="CK83" s="38"/>
      <c r="CL83" s="38"/>
      <c r="CM83" s="38"/>
      <c r="CN83" s="38"/>
      <c r="CO83" s="38"/>
      <c r="CP83" s="38"/>
      <c r="CQ83" s="38"/>
      <c r="CR83" s="38"/>
      <c r="CS83" s="38"/>
      <c r="CT83" s="38"/>
      <c r="CU83" s="38"/>
      <c r="CV83" s="38"/>
    </row>
    <row r="84" spans="1:100" ht="15" customHeight="1" x14ac:dyDescent="0.25">
      <c r="A84" s="38"/>
      <c r="B84" s="326"/>
      <c r="C84" s="327"/>
      <c r="D84" s="328"/>
      <c r="E84" s="554"/>
      <c r="F84" s="555"/>
      <c r="G84" s="555"/>
      <c r="H84" s="555"/>
      <c r="I84" s="557"/>
      <c r="J84" s="473" t="str">
        <f>IF(AND('Mapa final'!$K$53="Muy Baja",'Mapa final'!$O$53="Leve"),CONCATENATE("R",'Mapa final'!$A$53),"")</f>
        <v/>
      </c>
      <c r="K84" s="474"/>
      <c r="L84" s="474" t="str">
        <f>IF(AND('Mapa final'!$K$56="Muy Baja",'Mapa final'!$O$56="Leve"),CONCATENATE("R",'Mapa final'!$A$56),"")</f>
        <v/>
      </c>
      <c r="M84" s="474"/>
      <c r="N84" s="474" t="str">
        <f>IF(AND('Mapa final'!$K$59="Muy Baja",'Mapa final'!$O$59="Leve"),CONCATENATE("R",'Mapa final'!$A$59),"")</f>
        <v/>
      </c>
      <c r="O84" s="474"/>
      <c r="P84" s="474" t="str">
        <f>IF(AND('Mapa final'!$K$62="Muy Baja",'Mapa final'!$O$62="Leve"),CONCATENATE("R",'Mapa final'!$A$62),"")</f>
        <v/>
      </c>
      <c r="Q84" s="474"/>
      <c r="R84" s="474" t="str">
        <f>IF(AND('Mapa final'!$K$65="Muy Baja",'Mapa final'!$O$65="Leve"),CONCATENATE("R",'Mapa final'!$A$65),"")</f>
        <v/>
      </c>
      <c r="S84" s="475"/>
      <c r="T84" s="473" t="str">
        <f>IF(AND('Mapa final'!$K$53="Muy Baja",'Mapa final'!$O$53="Menor"),CONCATENATE("R",'Mapa final'!$A$53),"")</f>
        <v/>
      </c>
      <c r="U84" s="474"/>
      <c r="V84" s="474" t="str">
        <f>IF(AND('Mapa final'!$K$56="Muy Baja",'Mapa final'!$O$56="Menor"),CONCATENATE("R",'Mapa final'!$A$56),"")</f>
        <v/>
      </c>
      <c r="W84" s="474"/>
      <c r="X84" s="474" t="str">
        <f>IF(AND('Mapa final'!$K$59="Muy Baja",'Mapa final'!$O$59="Menor"),CONCATENATE("R",'Mapa final'!$A$59),"")</f>
        <v/>
      </c>
      <c r="Y84" s="474"/>
      <c r="Z84" s="474" t="str">
        <f>IF(AND('Mapa final'!$K$62="Muy Baja",'Mapa final'!$O$62="Menor"),CONCATENATE("R",'Mapa final'!$A$62),"")</f>
        <v/>
      </c>
      <c r="AA84" s="474"/>
      <c r="AB84" s="474" t="str">
        <f>IF(AND('Mapa final'!$K$65="Muy Baja",'Mapa final'!$O$65="Menor"),CONCATENATE("R",'Mapa final'!$A$65),"")</f>
        <v/>
      </c>
      <c r="AC84" s="475"/>
      <c r="AD84" s="480" t="str">
        <f>IF(AND('Mapa final'!$K$53="Muy Baja",'Mapa final'!$O$53="Moderado"),CONCATENATE("R",'Mapa final'!$A$53),"")</f>
        <v>R16</v>
      </c>
      <c r="AE84" s="479"/>
      <c r="AF84" s="479" t="str">
        <f>IF(AND('Mapa final'!$K$56="Muy Baja",'Mapa final'!$O$56="Moderado"),CONCATENATE("R",'Mapa final'!$A$56),"")</f>
        <v/>
      </c>
      <c r="AG84" s="479"/>
      <c r="AH84" s="479" t="str">
        <f>IF(AND('Mapa final'!$K$59="Muy Baja",'Mapa final'!$O$59="Moderado"),CONCATENATE("R",'Mapa final'!$A$59),"")</f>
        <v/>
      </c>
      <c r="AI84" s="479"/>
      <c r="AJ84" s="479" t="str">
        <f>IF(AND('Mapa final'!$K$62="Muy Baja",'Mapa final'!$O$62="Moderado"),CONCATENATE("R",'Mapa final'!$A$62),"")</f>
        <v/>
      </c>
      <c r="AK84" s="479"/>
      <c r="AL84" s="479" t="str">
        <f>IF(AND('Mapa final'!$K$65="Muy Baja",'Mapa final'!$O$65="Moderado"),CONCATENATE("R",'Mapa final'!$A$65),"")</f>
        <v/>
      </c>
      <c r="AM84" s="479"/>
      <c r="AN84" s="483" t="str">
        <f>IF(AND('Mapa final'!$K$53="Muy Baja",'Mapa final'!$O$53="Mayor"),CONCATENATE("R",'Mapa final'!$A$53),"")</f>
        <v/>
      </c>
      <c r="AO84" s="481"/>
      <c r="AP84" s="481" t="str">
        <f>IF(AND('Mapa final'!$K$56="Muy Baja",'Mapa final'!$O$56="Mayor"),CONCATENATE("R",'Mapa final'!$A$56),"")</f>
        <v/>
      </c>
      <c r="AQ84" s="481"/>
      <c r="AR84" s="481" t="str">
        <f>IF(AND('Mapa final'!$K$59="Muy Baja",'Mapa final'!$O$59="Mayor"),CONCATENATE("R",'Mapa final'!$A$59),"")</f>
        <v/>
      </c>
      <c r="AS84" s="481"/>
      <c r="AT84" s="481" t="str">
        <f>IF(AND('Mapa final'!$K$62="Muy Baja",'Mapa final'!$O$62="Mayor"),CONCATENATE("R",'Mapa final'!$A$62),"")</f>
        <v/>
      </c>
      <c r="AU84" s="481"/>
      <c r="AV84" s="481" t="str">
        <f>IF(AND('Mapa final'!$K$65="Muy Baja",'Mapa final'!$O$65="Mayor"),CONCATENATE("R",'Mapa final'!$A$65),"")</f>
        <v/>
      </c>
      <c r="AW84" s="482"/>
      <c r="AX84" s="478" t="str">
        <f>IF(AND('Mapa final'!$K$53="Muy Baja",'Mapa final'!$O$53="Catastrófico"),CONCATENATE("R",'Mapa final'!$A$53),"")</f>
        <v/>
      </c>
      <c r="AY84" s="476"/>
      <c r="AZ84" s="476" t="str">
        <f>IF(AND('Mapa final'!$K$56="Muy Baja",'Mapa final'!$O$56="Catastrófico"),CONCATENATE("R",'Mapa final'!$A$56),"")</f>
        <v/>
      </c>
      <c r="BA84" s="476"/>
      <c r="BB84" s="476" t="str">
        <f>IF(AND('Mapa final'!$K$59="Muy Baja",'Mapa final'!$O$59="Catastrófico"),CONCATENATE("R",'Mapa final'!$A$59),"")</f>
        <v/>
      </c>
      <c r="BC84" s="476"/>
      <c r="BD84" s="476" t="str">
        <f>IF(AND('Mapa final'!$K$62="Muy Baja",'Mapa final'!$O$62="Catastrófico"),CONCATENATE("R",'Mapa final'!$A$62),"")</f>
        <v/>
      </c>
      <c r="BE84" s="476"/>
      <c r="BF84" s="476" t="str">
        <f>IF(AND('Mapa final'!$K$65="Muy Baja",'Mapa final'!$O$65="Catastrófico"),CONCATENATE("R",'Mapa final'!$A$65),"")</f>
        <v/>
      </c>
      <c r="BG84" s="477"/>
      <c r="BH84" s="38"/>
      <c r="BI84" s="546"/>
      <c r="BJ84" s="547"/>
      <c r="BK84" s="547"/>
      <c r="BL84" s="547"/>
      <c r="BM84" s="547"/>
      <c r="BN84" s="548"/>
      <c r="BO84" s="38"/>
      <c r="BP84" s="38"/>
      <c r="BQ84" s="38"/>
      <c r="BR84" s="38"/>
      <c r="BS84" s="38"/>
      <c r="BT84" s="38"/>
      <c r="BU84" s="38"/>
      <c r="BV84" s="38"/>
      <c r="BW84" s="38"/>
      <c r="BX84" s="38"/>
      <c r="BY84" s="38"/>
      <c r="BZ84" s="38"/>
      <c r="CA84" s="38"/>
      <c r="CB84" s="38"/>
      <c r="CC84" s="38"/>
      <c r="CD84" s="38"/>
      <c r="CE84" s="38"/>
      <c r="CF84" s="38"/>
      <c r="CG84" s="38"/>
      <c r="CH84" s="38"/>
      <c r="CI84" s="38"/>
      <c r="CJ84" s="38"/>
      <c r="CK84" s="38"/>
      <c r="CL84" s="38"/>
      <c r="CM84" s="38"/>
      <c r="CN84" s="38"/>
      <c r="CO84" s="38"/>
      <c r="CP84" s="38"/>
      <c r="CQ84" s="38"/>
      <c r="CR84" s="38"/>
      <c r="CS84" s="38"/>
      <c r="CT84" s="38"/>
      <c r="CU84" s="38"/>
      <c r="CV84" s="38"/>
    </row>
    <row r="85" spans="1:100" ht="15" customHeight="1" x14ac:dyDescent="0.25">
      <c r="A85" s="38"/>
      <c r="B85" s="326"/>
      <c r="C85" s="327"/>
      <c r="D85" s="328"/>
      <c r="E85" s="554"/>
      <c r="F85" s="555"/>
      <c r="G85" s="555"/>
      <c r="H85" s="555"/>
      <c r="I85" s="557"/>
      <c r="J85" s="473"/>
      <c r="K85" s="474"/>
      <c r="L85" s="474"/>
      <c r="M85" s="474"/>
      <c r="N85" s="474"/>
      <c r="O85" s="474"/>
      <c r="P85" s="474"/>
      <c r="Q85" s="474"/>
      <c r="R85" s="474"/>
      <c r="S85" s="475"/>
      <c r="T85" s="473"/>
      <c r="U85" s="474"/>
      <c r="V85" s="474"/>
      <c r="W85" s="474"/>
      <c r="X85" s="474"/>
      <c r="Y85" s="474"/>
      <c r="Z85" s="474"/>
      <c r="AA85" s="474"/>
      <c r="AB85" s="474"/>
      <c r="AC85" s="475"/>
      <c r="AD85" s="480"/>
      <c r="AE85" s="479"/>
      <c r="AF85" s="479"/>
      <c r="AG85" s="479"/>
      <c r="AH85" s="479"/>
      <c r="AI85" s="479"/>
      <c r="AJ85" s="479"/>
      <c r="AK85" s="479"/>
      <c r="AL85" s="479"/>
      <c r="AM85" s="479"/>
      <c r="AN85" s="483"/>
      <c r="AO85" s="481"/>
      <c r="AP85" s="481"/>
      <c r="AQ85" s="481"/>
      <c r="AR85" s="481"/>
      <c r="AS85" s="481"/>
      <c r="AT85" s="481"/>
      <c r="AU85" s="481"/>
      <c r="AV85" s="481"/>
      <c r="AW85" s="482"/>
      <c r="AX85" s="478"/>
      <c r="AY85" s="476"/>
      <c r="AZ85" s="476"/>
      <c r="BA85" s="476"/>
      <c r="BB85" s="476"/>
      <c r="BC85" s="476"/>
      <c r="BD85" s="476"/>
      <c r="BE85" s="476"/>
      <c r="BF85" s="476"/>
      <c r="BG85" s="477"/>
      <c r="BH85" s="38"/>
      <c r="BI85" s="546"/>
      <c r="BJ85" s="547"/>
      <c r="BK85" s="547"/>
      <c r="BL85" s="547"/>
      <c r="BM85" s="547"/>
      <c r="BN85" s="548"/>
      <c r="BO85" s="38"/>
      <c r="BP85" s="38"/>
      <c r="BQ85" s="38"/>
      <c r="BR85" s="38"/>
      <c r="BS85" s="38"/>
      <c r="BT85" s="38"/>
      <c r="BU85" s="38"/>
      <c r="BV85" s="38"/>
      <c r="BW85" s="38"/>
      <c r="BX85" s="38"/>
      <c r="BY85" s="38"/>
      <c r="BZ85" s="38"/>
      <c r="CA85" s="38"/>
      <c r="CB85" s="38"/>
      <c r="CC85" s="38"/>
      <c r="CD85" s="38"/>
      <c r="CE85" s="38"/>
      <c r="CF85" s="38"/>
      <c r="CG85" s="38"/>
      <c r="CH85" s="38"/>
      <c r="CI85" s="38"/>
      <c r="CJ85" s="38"/>
      <c r="CK85" s="38"/>
      <c r="CL85" s="38"/>
      <c r="CM85" s="38"/>
      <c r="CN85" s="38"/>
      <c r="CO85" s="38"/>
      <c r="CP85" s="38"/>
      <c r="CQ85" s="38"/>
      <c r="CR85" s="38"/>
      <c r="CS85" s="38"/>
      <c r="CT85" s="38"/>
      <c r="CU85" s="38"/>
      <c r="CV85" s="38"/>
    </row>
    <row r="86" spans="1:100" ht="15" customHeight="1" x14ac:dyDescent="0.25">
      <c r="A86" s="38"/>
      <c r="B86" s="326"/>
      <c r="C86" s="327"/>
      <c r="D86" s="328"/>
      <c r="E86" s="554"/>
      <c r="F86" s="555"/>
      <c r="G86" s="555"/>
      <c r="H86" s="555"/>
      <c r="I86" s="557"/>
      <c r="J86" s="473" t="str">
        <f>IF(AND('Mapa final'!$K$68="Muy Baja",'Mapa final'!$O$68="Leve"),CONCATENATE("R",'Mapa final'!$A$68),"")</f>
        <v/>
      </c>
      <c r="K86" s="474"/>
      <c r="L86" s="474" t="str">
        <f>IF(AND('Mapa final'!$K$71="Muy Baja",'Mapa final'!$O$71="Leve"),CONCATENATE("R",'Mapa final'!$A$71),"")</f>
        <v/>
      </c>
      <c r="M86" s="474"/>
      <c r="N86" s="474" t="str">
        <f>IF(AND('Mapa final'!$K$74="Muy Baja",'Mapa final'!$O$74="Leve"),CONCATENATE("R",'Mapa final'!$A$74),"")</f>
        <v/>
      </c>
      <c r="O86" s="474"/>
      <c r="P86" s="474" t="str">
        <f>IF(AND('Mapa final'!$K$77="Muy Baja",'Mapa final'!$O$77="Leve"),CONCATENATE("R",'Mapa final'!$A$77),"")</f>
        <v/>
      </c>
      <c r="Q86" s="474"/>
      <c r="R86" s="474" t="str">
        <f>IF(AND('Mapa final'!$K$80="Muy Baja",'Mapa final'!$O$80="Leve"),CONCATENATE("R",'Mapa final'!$A$80),"")</f>
        <v>R25</v>
      </c>
      <c r="S86" s="475"/>
      <c r="T86" s="473" t="str">
        <f>IF(AND('Mapa final'!$K$68="Muy Baja",'Mapa final'!$O$68="Menor"),CONCATENATE("R",'Mapa final'!$A$68),"")</f>
        <v/>
      </c>
      <c r="U86" s="474"/>
      <c r="V86" s="474" t="str">
        <f>IF(AND('Mapa final'!$K$71="Muy Baja",'Mapa final'!$O$71="Menor"),CONCATENATE("R",'Mapa final'!$A$71),"")</f>
        <v/>
      </c>
      <c r="W86" s="474"/>
      <c r="X86" s="474" t="str">
        <f>IF(AND('Mapa final'!$K$74="Muy Baja",'Mapa final'!$O$74="Menor"),CONCATENATE("R",'Mapa final'!$A$74),"")</f>
        <v/>
      </c>
      <c r="Y86" s="474"/>
      <c r="Z86" s="474" t="str">
        <f>IF(AND('Mapa final'!$K$77="Muy Baja",'Mapa final'!$O$77="Menor"),CONCATENATE("R",'Mapa final'!$A$77),"")</f>
        <v/>
      </c>
      <c r="AA86" s="474"/>
      <c r="AB86" s="474" t="str">
        <f>IF(AND('Mapa final'!$K$80="Muy Baja",'Mapa final'!$O$80="Menor"),CONCATENATE("R",'Mapa final'!$A$80),"")</f>
        <v/>
      </c>
      <c r="AC86" s="475"/>
      <c r="AD86" s="480" t="str">
        <f>IF(AND('Mapa final'!$K$68="Muy Baja",'Mapa final'!$O$68="Moderado"),CONCATENATE("R",'Mapa final'!$A$68),"")</f>
        <v/>
      </c>
      <c r="AE86" s="479"/>
      <c r="AF86" s="479" t="str">
        <f>IF(AND('Mapa final'!$K$71="Muy Baja",'Mapa final'!$O$71="Moderado"),CONCATENATE("R",'Mapa final'!$A$71),"")</f>
        <v/>
      </c>
      <c r="AG86" s="479"/>
      <c r="AH86" s="479" t="str">
        <f>IF(AND('Mapa final'!$K$74="Muy Baja",'Mapa final'!$O$74="Moderado"),CONCATENATE("R",'Mapa final'!$A$74),"")</f>
        <v/>
      </c>
      <c r="AI86" s="479"/>
      <c r="AJ86" s="479" t="str">
        <f>IF(AND('Mapa final'!$K$77="Muy Baja",'Mapa final'!$O$77="Moderado"),CONCATENATE("R",'Mapa final'!$A$77),"")</f>
        <v/>
      </c>
      <c r="AK86" s="479"/>
      <c r="AL86" s="479" t="str">
        <f>IF(AND('Mapa final'!$K$80="Muy Baja",'Mapa final'!$O$80="Moderado"),CONCATENATE("R",'Mapa final'!$A$80),"")</f>
        <v/>
      </c>
      <c r="AM86" s="479"/>
      <c r="AN86" s="483" t="str">
        <f>IF(AND('Mapa final'!$K$68="Muy Baja",'Mapa final'!$O$68="Mayor"),CONCATENATE("R",'Mapa final'!$A$68),"")</f>
        <v/>
      </c>
      <c r="AO86" s="481"/>
      <c r="AP86" s="481" t="str">
        <f>IF(AND('Mapa final'!$K$71="Muy Baja",'Mapa final'!$O$71="Mayor"),CONCATENATE("R",'Mapa final'!$A$71),"")</f>
        <v/>
      </c>
      <c r="AQ86" s="481"/>
      <c r="AR86" s="481" t="str">
        <f>IF(AND('Mapa final'!$K$74="Muy Baja",'Mapa final'!$O$74="Mayor"),CONCATENATE("R",'Mapa final'!$A$74),"")</f>
        <v/>
      </c>
      <c r="AS86" s="481"/>
      <c r="AT86" s="481" t="str">
        <f>IF(AND('Mapa final'!$K$77="Muy Baja",'Mapa final'!$O$77="Mayor"),CONCATENATE("R",'Mapa final'!$A$77),"")</f>
        <v/>
      </c>
      <c r="AU86" s="481"/>
      <c r="AV86" s="481" t="str">
        <f>IF(AND('Mapa final'!$K$80="Muy Baja",'Mapa final'!$O$80="Mayor"),CONCATENATE("R",'Mapa final'!$A$80),"")</f>
        <v/>
      </c>
      <c r="AW86" s="482"/>
      <c r="AX86" s="478" t="str">
        <f>IF(AND('Mapa final'!$K$68="Muy Baja",'Mapa final'!$O$68="Catastrófico"),CONCATENATE("R",'Mapa final'!$A$68),"")</f>
        <v/>
      </c>
      <c r="AY86" s="476"/>
      <c r="AZ86" s="476" t="str">
        <f>IF(AND('Mapa final'!$K$71="Muy Baja",'Mapa final'!$O$71="Catastrófico"),CONCATENATE("R",'Mapa final'!$A$71),"")</f>
        <v/>
      </c>
      <c r="BA86" s="476"/>
      <c r="BB86" s="476" t="str">
        <f>IF(AND('Mapa final'!$K$74="Muy Baja",'Mapa final'!$O$74="Catastrófico"),CONCATENATE("R",'Mapa final'!$A$74),"")</f>
        <v/>
      </c>
      <c r="BC86" s="476"/>
      <c r="BD86" s="476" t="str">
        <f>IF(AND('Mapa final'!$K$77="Muy Baja",'Mapa final'!$O$77="Catastrófico"),CONCATENATE("R",'Mapa final'!$A$77),"")</f>
        <v/>
      </c>
      <c r="BE86" s="476"/>
      <c r="BF86" s="476" t="str">
        <f>IF(AND('Mapa final'!$K$80="Muy Baja",'Mapa final'!$O$80="Catastrófico"),CONCATENATE("R",'Mapa final'!$A$80),"")</f>
        <v/>
      </c>
      <c r="BG86" s="477"/>
      <c r="BH86" s="38"/>
      <c r="BI86" s="546"/>
      <c r="BJ86" s="547"/>
      <c r="BK86" s="547"/>
      <c r="BL86" s="547"/>
      <c r="BM86" s="547"/>
      <c r="BN86" s="548"/>
      <c r="BO86" s="38"/>
      <c r="BP86" s="38"/>
      <c r="BQ86" s="38"/>
      <c r="BR86" s="38"/>
      <c r="BS86" s="38"/>
      <c r="BT86" s="38"/>
      <c r="BU86" s="38"/>
      <c r="BV86" s="38"/>
      <c r="BW86" s="38"/>
      <c r="BX86" s="38"/>
      <c r="BY86" s="38"/>
      <c r="BZ86" s="38"/>
      <c r="CA86" s="38"/>
      <c r="CB86" s="38"/>
      <c r="CC86" s="38"/>
      <c r="CD86" s="38"/>
      <c r="CE86" s="38"/>
      <c r="CF86" s="38"/>
      <c r="CG86" s="38"/>
      <c r="CH86" s="38"/>
      <c r="CI86" s="38"/>
      <c r="CJ86" s="38"/>
      <c r="CK86" s="38"/>
      <c r="CL86" s="38"/>
      <c r="CM86" s="38"/>
      <c r="CN86" s="38"/>
      <c r="CO86" s="38"/>
      <c r="CP86" s="38"/>
      <c r="CQ86" s="38"/>
      <c r="CR86" s="38"/>
      <c r="CS86" s="38"/>
      <c r="CT86" s="38"/>
      <c r="CU86" s="38"/>
      <c r="CV86" s="38"/>
    </row>
    <row r="87" spans="1:100" ht="15" customHeight="1" x14ac:dyDescent="0.25">
      <c r="A87" s="38"/>
      <c r="B87" s="326"/>
      <c r="C87" s="327"/>
      <c r="D87" s="328"/>
      <c r="E87" s="554"/>
      <c r="F87" s="555"/>
      <c r="G87" s="555"/>
      <c r="H87" s="555"/>
      <c r="I87" s="557"/>
      <c r="J87" s="473"/>
      <c r="K87" s="474"/>
      <c r="L87" s="474"/>
      <c r="M87" s="474"/>
      <c r="N87" s="474"/>
      <c r="O87" s="474"/>
      <c r="P87" s="474"/>
      <c r="Q87" s="474"/>
      <c r="R87" s="474"/>
      <c r="S87" s="475"/>
      <c r="T87" s="473"/>
      <c r="U87" s="474"/>
      <c r="V87" s="474"/>
      <c r="W87" s="474"/>
      <c r="X87" s="474"/>
      <c r="Y87" s="474"/>
      <c r="Z87" s="474"/>
      <c r="AA87" s="474"/>
      <c r="AB87" s="474"/>
      <c r="AC87" s="475"/>
      <c r="AD87" s="480"/>
      <c r="AE87" s="479"/>
      <c r="AF87" s="479"/>
      <c r="AG87" s="479"/>
      <c r="AH87" s="479"/>
      <c r="AI87" s="479"/>
      <c r="AJ87" s="479"/>
      <c r="AK87" s="479"/>
      <c r="AL87" s="479"/>
      <c r="AM87" s="479"/>
      <c r="AN87" s="483"/>
      <c r="AO87" s="481"/>
      <c r="AP87" s="481"/>
      <c r="AQ87" s="481"/>
      <c r="AR87" s="481"/>
      <c r="AS87" s="481"/>
      <c r="AT87" s="481"/>
      <c r="AU87" s="481"/>
      <c r="AV87" s="481"/>
      <c r="AW87" s="482"/>
      <c r="AX87" s="478"/>
      <c r="AY87" s="476"/>
      <c r="AZ87" s="476"/>
      <c r="BA87" s="476"/>
      <c r="BB87" s="476"/>
      <c r="BC87" s="476"/>
      <c r="BD87" s="476"/>
      <c r="BE87" s="476"/>
      <c r="BF87" s="476"/>
      <c r="BG87" s="477"/>
      <c r="BH87" s="38"/>
      <c r="BI87" s="546"/>
      <c r="BJ87" s="547"/>
      <c r="BK87" s="547"/>
      <c r="BL87" s="547"/>
      <c r="BM87" s="547"/>
      <c r="BN87" s="548"/>
      <c r="BO87" s="38"/>
      <c r="BP87" s="38"/>
      <c r="BQ87" s="38"/>
      <c r="BR87" s="38"/>
      <c r="BS87" s="38"/>
      <c r="BT87" s="38"/>
      <c r="BU87" s="38"/>
      <c r="BV87" s="38"/>
      <c r="BW87" s="38"/>
      <c r="BX87" s="38"/>
      <c r="BY87" s="38"/>
      <c r="BZ87" s="38"/>
      <c r="CA87" s="38"/>
      <c r="CB87" s="38"/>
      <c r="CC87" s="38"/>
      <c r="CD87" s="38"/>
      <c r="CE87" s="38"/>
      <c r="CF87" s="38"/>
      <c r="CG87" s="38"/>
      <c r="CH87" s="38"/>
      <c r="CI87" s="38"/>
      <c r="CJ87" s="38"/>
      <c r="CK87" s="38"/>
      <c r="CL87" s="38"/>
      <c r="CM87" s="38"/>
      <c r="CN87" s="38"/>
      <c r="CO87" s="38"/>
      <c r="CP87" s="38"/>
      <c r="CQ87" s="38"/>
      <c r="CR87" s="38"/>
      <c r="CS87" s="38"/>
      <c r="CT87" s="38"/>
      <c r="CU87" s="38"/>
      <c r="CV87" s="38"/>
    </row>
    <row r="88" spans="1:100" ht="15" customHeight="1" x14ac:dyDescent="0.25">
      <c r="A88" s="38"/>
      <c r="B88" s="326"/>
      <c r="C88" s="327"/>
      <c r="D88" s="328"/>
      <c r="E88" s="554"/>
      <c r="F88" s="555"/>
      <c r="G88" s="555"/>
      <c r="H88" s="555"/>
      <c r="I88" s="557"/>
      <c r="J88" s="473" t="str">
        <f>IF(AND('Mapa final'!$K$83="Muy Baja",'Mapa final'!$O$83="Leve"),CONCATENATE("R",'Mapa final'!$A$83),"")</f>
        <v/>
      </c>
      <c r="K88" s="474"/>
      <c r="L88" s="474" t="str">
        <f>IF(AND('Mapa final'!$K$86="Muy Baja",'Mapa final'!$O$86="Leve"),CONCATENATE("R",'Mapa final'!$A$86),"")</f>
        <v/>
      </c>
      <c r="M88" s="474"/>
      <c r="N88" s="474" t="str">
        <f>IF(AND('Mapa final'!$K$89="Muy Baja",'Mapa final'!$O$89="Leve"),CONCATENATE("R",'Mapa final'!$A$89),"")</f>
        <v/>
      </c>
      <c r="O88" s="474"/>
      <c r="P88" s="474" t="str">
        <f>IF(AND('Mapa final'!$K$92="Muy Baja",'Mapa final'!$O$92="Leve"),CONCATENATE("R",'Mapa final'!$A$92),"")</f>
        <v/>
      </c>
      <c r="Q88" s="474"/>
      <c r="R88" s="474" t="str">
        <f>IF(AND('Mapa final'!$K$95="Muy Baja",'Mapa final'!$O$95="Leve"),CONCATENATE("R",'Mapa final'!$A$95),"")</f>
        <v/>
      </c>
      <c r="S88" s="475"/>
      <c r="T88" s="473" t="str">
        <f>IF(AND('Mapa final'!$K$83="Muy Baja",'Mapa final'!$O$83="Menor"),CONCATENATE("R",'Mapa final'!$A$83),"")</f>
        <v/>
      </c>
      <c r="U88" s="474"/>
      <c r="V88" s="474" t="str">
        <f>IF(AND('Mapa final'!$K$86="Muy Baja",'Mapa final'!$O$86="Menor"),CONCATENATE("R",'Mapa final'!$A$86),"")</f>
        <v/>
      </c>
      <c r="W88" s="474"/>
      <c r="X88" s="474" t="str">
        <f>IF(AND('Mapa final'!$K$89="Muy Baja",'Mapa final'!$O$89="Menor"),CONCATENATE("R",'Mapa final'!$A$89),"")</f>
        <v/>
      </c>
      <c r="Y88" s="474"/>
      <c r="Z88" s="474" t="str">
        <f>IF(AND('Mapa final'!$K$92="Muy Baja",'Mapa final'!$O$92="Menor"),CONCATENATE("R",'Mapa final'!$A$92),"")</f>
        <v/>
      </c>
      <c r="AA88" s="474"/>
      <c r="AB88" s="474" t="str">
        <f>IF(AND('Mapa final'!$K$95="Muy Baja",'Mapa final'!$O$95="Menor"),CONCATENATE("R",'Mapa final'!$A$95),"")</f>
        <v/>
      </c>
      <c r="AC88" s="475"/>
      <c r="AD88" s="480" t="str">
        <f>IF(AND('Mapa final'!$K$83="Muy Baja",'Mapa final'!$O$83="Moderado"),CONCATENATE("R",'Mapa final'!$A$83),"")</f>
        <v/>
      </c>
      <c r="AE88" s="479"/>
      <c r="AF88" s="479" t="str">
        <f>IF(AND('Mapa final'!$K$86="Muy Baja",'Mapa final'!$O$86="Moderado"),CONCATENATE("R",'Mapa final'!$A$86),"")</f>
        <v/>
      </c>
      <c r="AG88" s="479"/>
      <c r="AH88" s="479" t="str">
        <f>IF(AND('Mapa final'!$K$89="Muy Baja",'Mapa final'!$O$89="Moderado"),CONCATENATE("R",'Mapa final'!$A$89),"")</f>
        <v/>
      </c>
      <c r="AI88" s="479"/>
      <c r="AJ88" s="479" t="str">
        <f>IF(AND('Mapa final'!$K$92="Muy Baja",'Mapa final'!$O$92="Moderado"),CONCATENATE("R",'Mapa final'!$A$92),"")</f>
        <v/>
      </c>
      <c r="AK88" s="479"/>
      <c r="AL88" s="479" t="str">
        <f>IF(AND('Mapa final'!$K$95="Muy Baja",'Mapa final'!$O$95="Moderado"),CONCATENATE("R",'Mapa final'!$A$95),"")</f>
        <v/>
      </c>
      <c r="AM88" s="479"/>
      <c r="AN88" s="483" t="str">
        <f>IF(AND('Mapa final'!$K$83="Muy Baja",'Mapa final'!$O$83="Mayor"),CONCATENATE("R",'Mapa final'!$A$83),"")</f>
        <v/>
      </c>
      <c r="AO88" s="481"/>
      <c r="AP88" s="481" t="str">
        <f>IF(AND('Mapa final'!$K$86="Muy Baja",'Mapa final'!$O$86="Mayor"),CONCATENATE("R",'Mapa final'!$A$86),"")</f>
        <v/>
      </c>
      <c r="AQ88" s="481"/>
      <c r="AR88" s="481" t="str">
        <f>IF(AND('Mapa final'!$K$89="Muy Baja",'Mapa final'!$O$89="Mayor"),CONCATENATE("R",'Mapa final'!$A$89),"")</f>
        <v/>
      </c>
      <c r="AS88" s="481"/>
      <c r="AT88" s="481" t="str">
        <f>IF(AND('Mapa final'!$K$92="Muy Baja",'Mapa final'!$O$92="Mayor"),CONCATENATE("R",'Mapa final'!$A$92),"")</f>
        <v/>
      </c>
      <c r="AU88" s="481"/>
      <c r="AV88" s="481" t="str">
        <f>IF(AND('Mapa final'!$K$95="Muy Baja",'Mapa final'!$O$95="Mayor"),CONCATENATE("R",'Mapa final'!$A$95),"")</f>
        <v/>
      </c>
      <c r="AW88" s="482"/>
      <c r="AX88" s="478" t="str">
        <f>IF(AND('Mapa final'!$K$83="Muy Baja",'Mapa final'!$O$83="Catastrófico"),CONCATENATE("R",'Mapa final'!$A$83),"")</f>
        <v/>
      </c>
      <c r="AY88" s="476"/>
      <c r="AZ88" s="476" t="str">
        <f>IF(AND('Mapa final'!$K$86="Muy Baja",'Mapa final'!$O$86="Catastrófico"),CONCATENATE("R",'Mapa final'!$A$86),"")</f>
        <v/>
      </c>
      <c r="BA88" s="476"/>
      <c r="BB88" s="476" t="str">
        <f>IF(AND('Mapa final'!$K$89="Muy Baja",'Mapa final'!$O$89="Catastrófico"),CONCATENATE("R",'Mapa final'!$A$89),"")</f>
        <v/>
      </c>
      <c r="BC88" s="476"/>
      <c r="BD88" s="476" t="str">
        <f>IF(AND('Mapa final'!$K$92="Muy Baja",'Mapa final'!$O$92="Catastrófico"),CONCATENATE("R",'Mapa final'!$A$92),"")</f>
        <v/>
      </c>
      <c r="BE88" s="476"/>
      <c r="BF88" s="476" t="str">
        <f>IF(AND('Mapa final'!$K$95="Muy Baja",'Mapa final'!$O$95="Catastrófico"),CONCATENATE("R",'Mapa final'!$A$95),"")</f>
        <v/>
      </c>
      <c r="BG88" s="477"/>
      <c r="BH88" s="38"/>
      <c r="BI88" s="546"/>
      <c r="BJ88" s="547"/>
      <c r="BK88" s="547"/>
      <c r="BL88" s="547"/>
      <c r="BM88" s="547"/>
      <c r="BN88" s="548"/>
      <c r="BO88" s="38"/>
      <c r="BP88" s="38"/>
      <c r="BQ88" s="38"/>
      <c r="BR88" s="38"/>
      <c r="BS88" s="38"/>
      <c r="BT88" s="38"/>
      <c r="BU88" s="38"/>
      <c r="BV88" s="38"/>
      <c r="BW88" s="38"/>
      <c r="BX88" s="38"/>
      <c r="BY88" s="38"/>
      <c r="BZ88" s="38"/>
      <c r="CA88" s="38"/>
      <c r="CB88" s="38"/>
      <c r="CC88" s="38"/>
      <c r="CD88" s="38"/>
      <c r="CE88" s="38"/>
      <c r="CF88" s="38"/>
      <c r="CG88" s="38"/>
      <c r="CH88" s="38"/>
      <c r="CI88" s="38"/>
      <c r="CJ88" s="38"/>
      <c r="CK88" s="38"/>
      <c r="CL88" s="38"/>
      <c r="CM88" s="38"/>
      <c r="CN88" s="38"/>
      <c r="CO88" s="38"/>
      <c r="CP88" s="38"/>
      <c r="CQ88" s="38"/>
      <c r="CR88" s="38"/>
      <c r="CS88" s="38"/>
      <c r="CT88" s="38"/>
      <c r="CU88" s="38"/>
      <c r="CV88" s="38"/>
    </row>
    <row r="89" spans="1:100" ht="15" customHeight="1" thickBot="1" x14ac:dyDescent="0.3">
      <c r="A89" s="38"/>
      <c r="B89" s="326"/>
      <c r="C89" s="327"/>
      <c r="D89" s="328"/>
      <c r="E89" s="554"/>
      <c r="F89" s="555"/>
      <c r="G89" s="555"/>
      <c r="H89" s="555"/>
      <c r="I89" s="557"/>
      <c r="J89" s="473"/>
      <c r="K89" s="474"/>
      <c r="L89" s="474"/>
      <c r="M89" s="474"/>
      <c r="N89" s="474"/>
      <c r="O89" s="474"/>
      <c r="P89" s="474"/>
      <c r="Q89" s="474"/>
      <c r="R89" s="474"/>
      <c r="S89" s="475"/>
      <c r="T89" s="473"/>
      <c r="U89" s="474"/>
      <c r="V89" s="474"/>
      <c r="W89" s="474"/>
      <c r="X89" s="474"/>
      <c r="Y89" s="474"/>
      <c r="Z89" s="474"/>
      <c r="AA89" s="474"/>
      <c r="AB89" s="474"/>
      <c r="AC89" s="475"/>
      <c r="AD89" s="480"/>
      <c r="AE89" s="479"/>
      <c r="AF89" s="479"/>
      <c r="AG89" s="479"/>
      <c r="AH89" s="479"/>
      <c r="AI89" s="479"/>
      <c r="AJ89" s="479"/>
      <c r="AK89" s="479"/>
      <c r="AL89" s="479"/>
      <c r="AM89" s="479"/>
      <c r="AN89" s="483"/>
      <c r="AO89" s="481"/>
      <c r="AP89" s="481"/>
      <c r="AQ89" s="481"/>
      <c r="AR89" s="481"/>
      <c r="AS89" s="481"/>
      <c r="AT89" s="481"/>
      <c r="AU89" s="481"/>
      <c r="AV89" s="481"/>
      <c r="AW89" s="482"/>
      <c r="AX89" s="478"/>
      <c r="AY89" s="476"/>
      <c r="AZ89" s="476"/>
      <c r="BA89" s="476"/>
      <c r="BB89" s="476"/>
      <c r="BC89" s="476"/>
      <c r="BD89" s="476"/>
      <c r="BE89" s="476"/>
      <c r="BF89" s="476"/>
      <c r="BG89" s="477"/>
      <c r="BH89" s="38"/>
      <c r="BI89" s="549"/>
      <c r="BJ89" s="550"/>
      <c r="BK89" s="550"/>
      <c r="BL89" s="550"/>
      <c r="BM89" s="550"/>
      <c r="BN89" s="551"/>
      <c r="BO89" s="38"/>
      <c r="BP89" s="38"/>
      <c r="BQ89" s="38"/>
      <c r="BR89" s="38"/>
      <c r="BS89" s="38"/>
      <c r="BT89" s="38"/>
      <c r="BU89" s="38"/>
      <c r="BV89" s="38"/>
      <c r="BW89" s="38"/>
      <c r="BX89" s="38"/>
      <c r="BY89" s="38"/>
      <c r="BZ89" s="38"/>
      <c r="CA89" s="38"/>
      <c r="CB89" s="38"/>
      <c r="CC89" s="38"/>
      <c r="CD89" s="38"/>
      <c r="CE89" s="38"/>
      <c r="CF89" s="38"/>
      <c r="CG89" s="38"/>
      <c r="CH89" s="38"/>
      <c r="CI89" s="38"/>
      <c r="CJ89" s="38"/>
      <c r="CK89" s="38"/>
      <c r="CL89" s="38"/>
      <c r="CM89" s="38"/>
      <c r="CN89" s="38"/>
      <c r="CO89" s="38"/>
      <c r="CP89" s="38"/>
      <c r="CQ89" s="38"/>
      <c r="CR89" s="38"/>
      <c r="CS89" s="38"/>
      <c r="CT89" s="38"/>
      <c r="CU89" s="38"/>
      <c r="CV89" s="38"/>
    </row>
    <row r="90" spans="1:100" ht="15" customHeight="1" x14ac:dyDescent="0.25">
      <c r="A90" s="38"/>
      <c r="B90" s="326"/>
      <c r="C90" s="327"/>
      <c r="D90" s="328"/>
      <c r="E90" s="554"/>
      <c r="F90" s="555"/>
      <c r="G90" s="555"/>
      <c r="H90" s="555"/>
      <c r="I90" s="557"/>
      <c r="J90" s="473" t="str">
        <f>IF(AND('Mapa final'!$K$98="Muy Baja",'Mapa final'!$O$98="Leve"),CONCATENATE("R",'Mapa final'!$A$98),"")</f>
        <v/>
      </c>
      <c r="K90" s="474"/>
      <c r="L90" s="474" t="str">
        <f>IF(AND('Mapa final'!$K$101="Muy Baja",'Mapa final'!$O$101="Leve"),CONCATENATE("R",'Mapa final'!$A$101),"")</f>
        <v/>
      </c>
      <c r="M90" s="474"/>
      <c r="N90" s="474" t="str">
        <f>IF(AND('Mapa final'!$K$104="Muy Baja",'Mapa final'!$O$104="Leve"),CONCATENATE("R",'Mapa final'!$A$104),"")</f>
        <v/>
      </c>
      <c r="O90" s="474"/>
      <c r="P90" s="474" t="str">
        <f>IF(AND('Mapa final'!$K$107="Muy Baja",'Mapa final'!$O$107="Leve"),CONCATENATE("R",'Mapa final'!$A$107),"")</f>
        <v/>
      </c>
      <c r="Q90" s="474"/>
      <c r="R90" s="474" t="str">
        <f>IF(AND('Mapa final'!$K$110="Muy Baja",'Mapa final'!$O$110="Leve"),CONCATENATE("R",'Mapa final'!$A$110),"")</f>
        <v/>
      </c>
      <c r="S90" s="475"/>
      <c r="T90" s="473" t="str">
        <f>IF(AND('Mapa final'!$K$98="Muy Baja",'Mapa final'!$O$98="Menor"),CONCATENATE("R",'Mapa final'!$A$98),"")</f>
        <v/>
      </c>
      <c r="U90" s="474"/>
      <c r="V90" s="474" t="str">
        <f>IF(AND('Mapa final'!$K$101="Muy Baja",'Mapa final'!$O$101="Menor"),CONCATENATE("R",'Mapa final'!$A$101),"")</f>
        <v/>
      </c>
      <c r="W90" s="474"/>
      <c r="X90" s="474" t="str">
        <f>IF(AND('Mapa final'!$K$104="Muy Baja",'Mapa final'!$O$104="Menor"),CONCATENATE("R",'Mapa final'!$A$104),"")</f>
        <v/>
      </c>
      <c r="Y90" s="474"/>
      <c r="Z90" s="474" t="str">
        <f>IF(AND('Mapa final'!$K$107="Muy Baja",'Mapa final'!$O$107="Menor"),CONCATENATE("R",'Mapa final'!$A$107),"")</f>
        <v/>
      </c>
      <c r="AA90" s="474"/>
      <c r="AB90" s="474" t="str">
        <f>IF(AND('Mapa final'!$K$110="Muy Baja",'Mapa final'!$O$110="Menor"),CONCATENATE("R",'Mapa final'!$A$110),"")</f>
        <v/>
      </c>
      <c r="AC90" s="475"/>
      <c r="AD90" s="480" t="str">
        <f>IF(AND('Mapa final'!$K$98="Muy Baja",'Mapa final'!$O$98="Moderado"),CONCATENATE("R",'Mapa final'!$A$98),"")</f>
        <v/>
      </c>
      <c r="AE90" s="479"/>
      <c r="AF90" s="479" t="str">
        <f>IF(AND('Mapa final'!$K$101="Muy Baja",'Mapa final'!$O$101="Moderado"),CONCATENATE("R",'Mapa final'!$A$101),"")</f>
        <v/>
      </c>
      <c r="AG90" s="479"/>
      <c r="AH90" s="479" t="str">
        <f>IF(AND('Mapa final'!$K$104="Muy Baja",'Mapa final'!$O$104="Moderado"),CONCATENATE("R",'Mapa final'!$A$104),"")</f>
        <v/>
      </c>
      <c r="AI90" s="479"/>
      <c r="AJ90" s="479" t="str">
        <f>IF(AND('Mapa final'!$K$107="Muy Baja",'Mapa final'!$O$107="Moderado"),CONCATENATE("R",'Mapa final'!$A$107),"")</f>
        <v/>
      </c>
      <c r="AK90" s="479"/>
      <c r="AL90" s="479" t="str">
        <f>IF(AND('Mapa final'!$K$110="Muy Baja",'Mapa final'!$O$110="Moderado"),CONCATENATE("R",'Mapa final'!$A$110),"")</f>
        <v/>
      </c>
      <c r="AM90" s="479"/>
      <c r="AN90" s="483" t="str">
        <f>IF(AND('Mapa final'!$K$98="Muy Baja",'Mapa final'!$O$98="Mayor"),CONCATENATE("R",'Mapa final'!$A$98),"")</f>
        <v/>
      </c>
      <c r="AO90" s="481"/>
      <c r="AP90" s="481" t="str">
        <f>IF(AND('Mapa final'!$K$101="Muy Baja",'Mapa final'!$O$101="Mayor"),CONCATENATE("R",'Mapa final'!$A$101),"")</f>
        <v/>
      </c>
      <c r="AQ90" s="481"/>
      <c r="AR90" s="481" t="str">
        <f>IF(AND('Mapa final'!$K$104="Muy Baja",'Mapa final'!$O$104="Mayor"),CONCATENATE("R",'Mapa final'!$A$104),"")</f>
        <v/>
      </c>
      <c r="AS90" s="481"/>
      <c r="AT90" s="481" t="str">
        <f>IF(AND('Mapa final'!$K$107="Muy Baja",'Mapa final'!$O$107="Mayor"),CONCATENATE("R",'Mapa final'!$A$107),"")</f>
        <v/>
      </c>
      <c r="AU90" s="481"/>
      <c r="AV90" s="481" t="str">
        <f>IF(AND('Mapa final'!$K$110="Muy Baja",'Mapa final'!$O$110="Mayor"),CONCATENATE("R",'Mapa final'!$A$110),"")</f>
        <v/>
      </c>
      <c r="AW90" s="482"/>
      <c r="AX90" s="478" t="str">
        <f>IF(AND('Mapa final'!$K$98="Muy Baja",'Mapa final'!$O$98="Catastrófico"),CONCATENATE("R",'Mapa final'!$A$98),"")</f>
        <v/>
      </c>
      <c r="AY90" s="476"/>
      <c r="AZ90" s="476" t="str">
        <f>IF(AND('Mapa final'!$K$101="Muy Baja",'Mapa final'!$O$101="Catastrófico"),CONCATENATE("R",'Mapa final'!$A$101),"")</f>
        <v/>
      </c>
      <c r="BA90" s="476"/>
      <c r="BB90" s="476" t="str">
        <f>IF(AND('Mapa final'!$K$104="Muy Baja",'Mapa final'!$O$104="Catastrófico"),CONCATENATE("R",'Mapa final'!$A$104),"")</f>
        <v/>
      </c>
      <c r="BC90" s="476"/>
      <c r="BD90" s="476" t="str">
        <f>IF(AND('Mapa final'!$K$107="Muy Baja",'Mapa final'!$O$107="Catastrófico"),CONCATENATE("R",'Mapa final'!$A$107),"")</f>
        <v/>
      </c>
      <c r="BE90" s="476"/>
      <c r="BF90" s="476" t="str">
        <f>IF(AND('Mapa final'!$K$110="Muy Baja",'Mapa final'!$O$110="Catastrófico"),CONCATENATE("R",'Mapa final'!$A$110),"")</f>
        <v/>
      </c>
      <c r="BG90" s="477"/>
      <c r="BH90" s="38"/>
      <c r="BI90" s="38"/>
      <c r="BJ90" s="38"/>
      <c r="BK90" s="38"/>
      <c r="BL90" s="38"/>
      <c r="BM90" s="38"/>
      <c r="BN90" s="38"/>
      <c r="BO90" s="38"/>
      <c r="BP90" s="38"/>
      <c r="BQ90" s="38"/>
      <c r="BR90" s="38"/>
      <c r="BS90" s="38"/>
      <c r="BT90" s="38"/>
      <c r="BU90" s="38"/>
      <c r="BV90" s="38"/>
      <c r="BW90" s="38"/>
      <c r="BX90" s="38"/>
      <c r="BY90" s="38"/>
      <c r="BZ90" s="38"/>
      <c r="CA90" s="38"/>
      <c r="CB90" s="38"/>
      <c r="CC90" s="38"/>
      <c r="CD90" s="38"/>
      <c r="CE90" s="38"/>
      <c r="CF90" s="38"/>
      <c r="CG90" s="38"/>
      <c r="CH90" s="38"/>
      <c r="CI90" s="38"/>
      <c r="CJ90" s="38"/>
      <c r="CK90" s="38"/>
      <c r="CL90" s="38"/>
      <c r="CM90" s="38"/>
      <c r="CN90" s="38"/>
      <c r="CO90" s="38"/>
      <c r="CP90" s="38"/>
      <c r="CQ90" s="38"/>
      <c r="CR90" s="38"/>
      <c r="CS90" s="38"/>
      <c r="CT90" s="38"/>
      <c r="CU90" s="38"/>
      <c r="CV90" s="38"/>
    </row>
    <row r="91" spans="1:100" ht="15" customHeight="1" x14ac:dyDescent="0.25">
      <c r="A91" s="38"/>
      <c r="B91" s="326"/>
      <c r="C91" s="327"/>
      <c r="D91" s="328"/>
      <c r="E91" s="554"/>
      <c r="F91" s="555"/>
      <c r="G91" s="555"/>
      <c r="H91" s="555"/>
      <c r="I91" s="557"/>
      <c r="J91" s="473"/>
      <c r="K91" s="474"/>
      <c r="L91" s="474"/>
      <c r="M91" s="474"/>
      <c r="N91" s="474"/>
      <c r="O91" s="474"/>
      <c r="P91" s="474"/>
      <c r="Q91" s="474"/>
      <c r="R91" s="474"/>
      <c r="S91" s="475"/>
      <c r="T91" s="473"/>
      <c r="U91" s="474"/>
      <c r="V91" s="474"/>
      <c r="W91" s="474"/>
      <c r="X91" s="474"/>
      <c r="Y91" s="474"/>
      <c r="Z91" s="474"/>
      <c r="AA91" s="474"/>
      <c r="AB91" s="474"/>
      <c r="AC91" s="475"/>
      <c r="AD91" s="480"/>
      <c r="AE91" s="479"/>
      <c r="AF91" s="479"/>
      <c r="AG91" s="479"/>
      <c r="AH91" s="479"/>
      <c r="AI91" s="479"/>
      <c r="AJ91" s="479"/>
      <c r="AK91" s="479"/>
      <c r="AL91" s="479"/>
      <c r="AM91" s="479"/>
      <c r="AN91" s="483"/>
      <c r="AO91" s="481"/>
      <c r="AP91" s="481"/>
      <c r="AQ91" s="481"/>
      <c r="AR91" s="481"/>
      <c r="AS91" s="481"/>
      <c r="AT91" s="481"/>
      <c r="AU91" s="481"/>
      <c r="AV91" s="481"/>
      <c r="AW91" s="482"/>
      <c r="AX91" s="478"/>
      <c r="AY91" s="476"/>
      <c r="AZ91" s="476"/>
      <c r="BA91" s="476"/>
      <c r="BB91" s="476"/>
      <c r="BC91" s="476"/>
      <c r="BD91" s="476"/>
      <c r="BE91" s="476"/>
      <c r="BF91" s="476"/>
      <c r="BG91" s="477"/>
      <c r="BH91" s="38"/>
      <c r="BI91" s="38"/>
      <c r="BJ91" s="38"/>
      <c r="BK91" s="38"/>
      <c r="BL91" s="38"/>
      <c r="BM91" s="38"/>
      <c r="BN91" s="38"/>
      <c r="BO91" s="38"/>
      <c r="BP91" s="38"/>
      <c r="BQ91" s="38"/>
      <c r="BR91" s="38"/>
      <c r="BS91" s="38"/>
      <c r="BT91" s="38"/>
      <c r="BU91" s="38"/>
      <c r="BV91" s="38"/>
      <c r="BW91" s="38"/>
      <c r="BX91" s="38"/>
      <c r="BY91" s="38"/>
      <c r="BZ91" s="38"/>
      <c r="CA91" s="38"/>
      <c r="CB91" s="38"/>
      <c r="CC91" s="38"/>
      <c r="CD91" s="38"/>
      <c r="CE91" s="38"/>
      <c r="CF91" s="38"/>
      <c r="CG91" s="38"/>
      <c r="CH91" s="38"/>
      <c r="CI91" s="38"/>
      <c r="CJ91" s="38"/>
      <c r="CK91" s="38"/>
      <c r="CL91" s="38"/>
      <c r="CM91" s="38"/>
      <c r="CN91" s="38"/>
      <c r="CO91" s="38"/>
      <c r="CP91" s="38"/>
      <c r="CQ91" s="38"/>
      <c r="CR91" s="38"/>
      <c r="CS91" s="38"/>
      <c r="CT91" s="38"/>
      <c r="CU91" s="38"/>
      <c r="CV91" s="38"/>
    </row>
    <row r="92" spans="1:100" ht="15" customHeight="1" x14ac:dyDescent="0.25">
      <c r="A92" s="38"/>
      <c r="B92" s="326"/>
      <c r="C92" s="327"/>
      <c r="D92" s="328"/>
      <c r="E92" s="554"/>
      <c r="F92" s="555"/>
      <c r="G92" s="555"/>
      <c r="H92" s="555"/>
      <c r="I92" s="557"/>
      <c r="J92" s="473" t="str">
        <f>IF(AND('Mapa final'!$K$113="Muy Baja",'Mapa final'!$O$113="Leve"),CONCATENATE("R",'Mapa final'!$A$113),"")</f>
        <v/>
      </c>
      <c r="K92" s="474"/>
      <c r="L92" s="474" t="str">
        <f>IF(AND('Mapa final'!$K$116="Muy Baja",'Mapa final'!$O$116="Leve"),CONCATENATE("R",'Mapa final'!$A$116),"")</f>
        <v/>
      </c>
      <c r="M92" s="474"/>
      <c r="N92" s="474" t="str">
        <f>IF(AND('Mapa final'!$K$119="Muy Baja",'Mapa final'!$O$119="Leve"),CONCATENATE("R",'Mapa final'!$A$119),"")</f>
        <v/>
      </c>
      <c r="O92" s="474"/>
      <c r="P92" s="474" t="str">
        <f>IF(AND('Mapa final'!$K$122="Muy Baja",'Mapa final'!$O$122="Leve"),CONCATENATE("R",'Mapa final'!$A$122),"")</f>
        <v/>
      </c>
      <c r="Q92" s="474"/>
      <c r="R92" s="474" t="str">
        <f>IF(AND('Mapa final'!$K$125="Muy Baja",'Mapa final'!$O$125="Leve"),CONCATENATE("R",'Mapa final'!$A$125),"")</f>
        <v/>
      </c>
      <c r="S92" s="475"/>
      <c r="T92" s="473" t="str">
        <f>IF(AND('Mapa final'!$K$113="Muy Baja",'Mapa final'!$O$113="Menor"),CONCATENATE("R",'Mapa final'!$A$113),"")</f>
        <v/>
      </c>
      <c r="U92" s="474"/>
      <c r="V92" s="474" t="str">
        <f>IF(AND('Mapa final'!$K$116="Muy Baja",'Mapa final'!$O$116="Menor"),CONCATENATE("R",'Mapa final'!$A$116),"")</f>
        <v/>
      </c>
      <c r="W92" s="474"/>
      <c r="X92" s="474" t="str">
        <f>IF(AND('Mapa final'!$K$119="Muy Baja",'Mapa final'!$O$119="Menor"),CONCATENATE("R",'Mapa final'!$A$119),"")</f>
        <v/>
      </c>
      <c r="Y92" s="474"/>
      <c r="Z92" s="474" t="str">
        <f>IF(AND('Mapa final'!$K$122="Muy Baja",'Mapa final'!$O$122="Menor"),CONCATENATE("R",'Mapa final'!$A$122),"")</f>
        <v/>
      </c>
      <c r="AA92" s="474"/>
      <c r="AB92" s="474" t="str">
        <f>IF(AND('Mapa final'!$K$125="Muy Baja",'Mapa final'!$O$125="Menor"),CONCATENATE("R",'Mapa final'!$A$125),"")</f>
        <v/>
      </c>
      <c r="AC92" s="475"/>
      <c r="AD92" s="480" t="str">
        <f>IF(AND('Mapa final'!$K$113="Muy Baja",'Mapa final'!$O$113="Moderado"),CONCATENATE("R",'Mapa final'!$A$113),"")</f>
        <v/>
      </c>
      <c r="AE92" s="479"/>
      <c r="AF92" s="479" t="str">
        <f>IF(AND('Mapa final'!$K$116="Muy Baja",'Mapa final'!$O$116="Moderado"),CONCATENATE("R",'Mapa final'!$A$116),"")</f>
        <v/>
      </c>
      <c r="AG92" s="479"/>
      <c r="AH92" s="479" t="str">
        <f>IF(AND('Mapa final'!$K$119="Muy Baja",'Mapa final'!$O$119="Moderado"),CONCATENATE("R",'Mapa final'!$A$119),"")</f>
        <v/>
      </c>
      <c r="AI92" s="479"/>
      <c r="AJ92" s="479" t="str">
        <f>IF(AND('Mapa final'!$K$122="Muy Baja",'Mapa final'!$O$122="Moderado"),CONCATENATE("R",'Mapa final'!$A$122),"")</f>
        <v/>
      </c>
      <c r="AK92" s="479"/>
      <c r="AL92" s="479" t="str">
        <f>IF(AND('Mapa final'!$K$125="Muy Baja",'Mapa final'!$O$125="Moderado"),CONCATENATE("R",'Mapa final'!$A$125),"")</f>
        <v>R40</v>
      </c>
      <c r="AM92" s="479"/>
      <c r="AN92" s="483" t="str">
        <f>IF(AND('Mapa final'!$K$113="Muy Baja",'Mapa final'!$O$113="Mayor"),CONCATENATE("R",'Mapa final'!$A$113),"")</f>
        <v/>
      </c>
      <c r="AO92" s="481"/>
      <c r="AP92" s="481" t="str">
        <f>IF(AND('Mapa final'!$K$116="Muy Baja",'Mapa final'!$O$116="Mayor"),CONCATENATE("R",'Mapa final'!$A$116),"")</f>
        <v/>
      </c>
      <c r="AQ92" s="481"/>
      <c r="AR92" s="481" t="str">
        <f>IF(AND('Mapa final'!$K$119="Muy Baja",'Mapa final'!$O$119="Mayor"),CONCATENATE("R",'Mapa final'!$A$119),"")</f>
        <v/>
      </c>
      <c r="AS92" s="481"/>
      <c r="AT92" s="481" t="str">
        <f>IF(AND('Mapa final'!$K$122="Muy Baja",'Mapa final'!$O$122="Mayor"),CONCATENATE("R",'Mapa final'!$A$122),"")</f>
        <v/>
      </c>
      <c r="AU92" s="481"/>
      <c r="AV92" s="481" t="str">
        <f>IF(AND('Mapa final'!$K$125="Muy Baja",'Mapa final'!$O$125="Mayor"),CONCATENATE("R",'Mapa final'!$A$125),"")</f>
        <v/>
      </c>
      <c r="AW92" s="482"/>
      <c r="AX92" s="478" t="str">
        <f>IF(AND('Mapa final'!$K$113="Muy Baja",'Mapa final'!$O$113="Catastrófico"),CONCATENATE("R",'Mapa final'!$A$113),"")</f>
        <v/>
      </c>
      <c r="AY92" s="476"/>
      <c r="AZ92" s="476" t="str">
        <f>IF(AND('Mapa final'!$K$116="Muy Baja",'Mapa final'!$O$116="Catastrófico"),CONCATENATE("R",'Mapa final'!$A$116),"")</f>
        <v/>
      </c>
      <c r="BA92" s="476"/>
      <c r="BB92" s="476" t="str">
        <f>IF(AND('Mapa final'!$K$119="Muy Baja",'Mapa final'!$O$119="Catastrófico"),CONCATENATE("R",'Mapa final'!$A$119),"")</f>
        <v/>
      </c>
      <c r="BC92" s="476"/>
      <c r="BD92" s="476" t="str">
        <f>IF(AND('Mapa final'!$K$122="Muy Baja",'Mapa final'!$O$122="Catastrófico"),CONCATENATE("R",'Mapa final'!$A$122),"")</f>
        <v/>
      </c>
      <c r="BE92" s="476"/>
      <c r="BF92" s="476" t="str">
        <f>IF(AND('Mapa final'!$K$125="Muy Baja",'Mapa final'!$O$125="Catastrófico"),CONCATENATE("R",'Mapa final'!$A$125),"")</f>
        <v/>
      </c>
      <c r="BG92" s="477"/>
      <c r="BH92" s="38"/>
      <c r="BI92" s="38"/>
      <c r="BJ92" s="38"/>
      <c r="BK92" s="38"/>
      <c r="BL92" s="38"/>
      <c r="BM92" s="38"/>
      <c r="BN92" s="38"/>
      <c r="BO92" s="38"/>
      <c r="BP92" s="38"/>
      <c r="BQ92" s="38"/>
      <c r="BR92" s="38"/>
      <c r="BS92" s="38"/>
      <c r="BT92" s="38"/>
      <c r="BU92" s="38"/>
      <c r="BV92" s="38"/>
      <c r="BW92" s="38"/>
      <c r="BX92" s="38"/>
      <c r="BY92" s="38"/>
      <c r="BZ92" s="38"/>
      <c r="CA92" s="38"/>
      <c r="CB92" s="38"/>
      <c r="CC92" s="38"/>
      <c r="CD92" s="38"/>
      <c r="CE92" s="38"/>
      <c r="CF92" s="38"/>
      <c r="CG92" s="38"/>
      <c r="CH92" s="38"/>
      <c r="CI92" s="38"/>
      <c r="CJ92" s="38"/>
      <c r="CK92" s="38"/>
      <c r="CL92" s="38"/>
      <c r="CM92" s="38"/>
      <c r="CN92" s="38"/>
      <c r="CO92" s="38"/>
      <c r="CP92" s="38"/>
      <c r="CQ92" s="38"/>
      <c r="CR92" s="38"/>
      <c r="CS92" s="38"/>
      <c r="CT92" s="38"/>
      <c r="CU92" s="38"/>
      <c r="CV92" s="38"/>
    </row>
    <row r="93" spans="1:100" ht="15" customHeight="1" x14ac:dyDescent="0.25">
      <c r="A93" s="38"/>
      <c r="B93" s="326"/>
      <c r="C93" s="327"/>
      <c r="D93" s="328"/>
      <c r="E93" s="554"/>
      <c r="F93" s="555"/>
      <c r="G93" s="555"/>
      <c r="H93" s="555"/>
      <c r="I93" s="557"/>
      <c r="J93" s="473"/>
      <c r="K93" s="474"/>
      <c r="L93" s="474"/>
      <c r="M93" s="474"/>
      <c r="N93" s="474"/>
      <c r="O93" s="474"/>
      <c r="P93" s="474"/>
      <c r="Q93" s="474"/>
      <c r="R93" s="474"/>
      <c r="S93" s="475"/>
      <c r="T93" s="473"/>
      <c r="U93" s="474"/>
      <c r="V93" s="474"/>
      <c r="W93" s="474"/>
      <c r="X93" s="474"/>
      <c r="Y93" s="474"/>
      <c r="Z93" s="474"/>
      <c r="AA93" s="474"/>
      <c r="AB93" s="474"/>
      <c r="AC93" s="475"/>
      <c r="AD93" s="480"/>
      <c r="AE93" s="479"/>
      <c r="AF93" s="479"/>
      <c r="AG93" s="479"/>
      <c r="AH93" s="479"/>
      <c r="AI93" s="479"/>
      <c r="AJ93" s="479"/>
      <c r="AK93" s="479"/>
      <c r="AL93" s="479"/>
      <c r="AM93" s="479"/>
      <c r="AN93" s="483"/>
      <c r="AO93" s="481"/>
      <c r="AP93" s="481"/>
      <c r="AQ93" s="481"/>
      <c r="AR93" s="481"/>
      <c r="AS93" s="481"/>
      <c r="AT93" s="481"/>
      <c r="AU93" s="481"/>
      <c r="AV93" s="481"/>
      <c r="AW93" s="482"/>
      <c r="AX93" s="478"/>
      <c r="AY93" s="476"/>
      <c r="AZ93" s="476"/>
      <c r="BA93" s="476"/>
      <c r="BB93" s="476"/>
      <c r="BC93" s="476"/>
      <c r="BD93" s="476"/>
      <c r="BE93" s="476"/>
      <c r="BF93" s="476"/>
      <c r="BG93" s="477"/>
      <c r="BH93" s="38"/>
      <c r="BI93" s="38"/>
      <c r="BJ93" s="38"/>
      <c r="BK93" s="38"/>
      <c r="BL93" s="38"/>
      <c r="BM93" s="38"/>
      <c r="BN93" s="38"/>
      <c r="BO93" s="38"/>
      <c r="BP93" s="38"/>
      <c r="BQ93" s="38"/>
      <c r="BR93" s="38"/>
      <c r="BS93" s="38"/>
      <c r="BT93" s="38"/>
      <c r="BU93" s="38"/>
      <c r="BV93" s="38"/>
      <c r="BW93" s="38"/>
      <c r="BX93" s="38"/>
      <c r="BY93" s="38"/>
      <c r="BZ93" s="38"/>
      <c r="CA93" s="38"/>
      <c r="CB93" s="38"/>
      <c r="CC93" s="38"/>
      <c r="CD93" s="38"/>
      <c r="CE93" s="38"/>
      <c r="CF93" s="38"/>
      <c r="CG93" s="38"/>
      <c r="CH93" s="38"/>
      <c r="CI93" s="38"/>
      <c r="CJ93" s="38"/>
      <c r="CK93" s="38"/>
      <c r="CL93" s="38"/>
      <c r="CM93" s="38"/>
      <c r="CN93" s="38"/>
      <c r="CO93" s="38"/>
      <c r="CP93" s="38"/>
      <c r="CQ93" s="38"/>
      <c r="CR93" s="38"/>
      <c r="CS93" s="38"/>
      <c r="CT93" s="38"/>
      <c r="CU93" s="38"/>
      <c r="CV93" s="38"/>
    </row>
    <row r="94" spans="1:100" ht="15" customHeight="1" x14ac:dyDescent="0.25">
      <c r="A94" s="38"/>
      <c r="B94" s="326"/>
      <c r="C94" s="327"/>
      <c r="D94" s="328"/>
      <c r="E94" s="554"/>
      <c r="F94" s="555"/>
      <c r="G94" s="555"/>
      <c r="H94" s="555"/>
      <c r="I94" s="557"/>
      <c r="J94" s="473" t="str">
        <f>IF(AND('Mapa final'!$K$128="Muy Baja",'Mapa final'!$O$128="Leve"),CONCATENATE("R",'Mapa final'!$A$128),"")</f>
        <v/>
      </c>
      <c r="K94" s="474"/>
      <c r="L94" s="474" t="str">
        <f>IF(AND('Mapa final'!$K$131="Muy Baja",'Mapa final'!$O$131="Leve"),CONCATENATE("R",'Mapa final'!$A$131),"")</f>
        <v/>
      </c>
      <c r="M94" s="474"/>
      <c r="N94" s="474" t="str">
        <f>IF(AND('Mapa final'!$K$134="Muy Baja",'Mapa final'!$O$134="Leve"),CONCATENATE("R",'Mapa final'!$A$134),"")</f>
        <v/>
      </c>
      <c r="O94" s="474"/>
      <c r="P94" s="474" t="str">
        <f>IF(AND('Mapa final'!$K$137="Muy Baja",'Mapa final'!$O$137="Leve"),CONCATENATE("R",'Mapa final'!$A$137),"")</f>
        <v/>
      </c>
      <c r="Q94" s="474"/>
      <c r="R94" s="474" t="str">
        <f>IF(AND('Mapa final'!$K$140="Muy Baja",'Mapa final'!$O$140="Leve"),CONCATENATE("R",'Mapa final'!$A$140),"")</f>
        <v/>
      </c>
      <c r="S94" s="475"/>
      <c r="T94" s="473" t="str">
        <f>IF(AND('Mapa final'!$K$128="Muy Baja",'Mapa final'!$O$128="Menor"),CONCATENATE("R",'Mapa final'!$A$128),"")</f>
        <v/>
      </c>
      <c r="U94" s="474"/>
      <c r="V94" s="474" t="str">
        <f>IF(AND('Mapa final'!$K$131="Muy Baja",'Mapa final'!$O$131="Menor"),CONCATENATE("R",'Mapa final'!$A$131),"")</f>
        <v/>
      </c>
      <c r="W94" s="474"/>
      <c r="X94" s="474" t="str">
        <f>IF(AND('Mapa final'!$K$134="Muy Baja",'Mapa final'!$O$134="Menor"),CONCATENATE("R",'Mapa final'!$A$134),"")</f>
        <v/>
      </c>
      <c r="Y94" s="474"/>
      <c r="Z94" s="474" t="str">
        <f>IF(AND('Mapa final'!$K$137="Muy Baja",'Mapa final'!$O$137="Menor"),CONCATENATE("R",'Mapa final'!$A$137),"")</f>
        <v/>
      </c>
      <c r="AA94" s="474"/>
      <c r="AB94" s="474" t="str">
        <f>IF(AND('Mapa final'!$K$140="Muy Baja",'Mapa final'!$O$140="Menor"),CONCATENATE("R",'Mapa final'!$A$140),"")</f>
        <v/>
      </c>
      <c r="AC94" s="475"/>
      <c r="AD94" s="480" t="str">
        <f>IF(AND('Mapa final'!$K$128="Muy Baja",'Mapa final'!$O$128="Moderado"),CONCATENATE("R",'Mapa final'!$A$128),"")</f>
        <v/>
      </c>
      <c r="AE94" s="479"/>
      <c r="AF94" s="479" t="str">
        <f>IF(AND('Mapa final'!$K$131="Muy Baja",'Mapa final'!$O$131="Moderado"),CONCATENATE("R",'Mapa final'!$A$131),"")</f>
        <v/>
      </c>
      <c r="AG94" s="479"/>
      <c r="AH94" s="479" t="str">
        <f>IF(AND('Mapa final'!$K$134="Muy Baja",'Mapa final'!$O$134="Moderado"),CONCATENATE("R",'Mapa final'!$A$134),"")</f>
        <v/>
      </c>
      <c r="AI94" s="479"/>
      <c r="AJ94" s="479" t="str">
        <f>IF(AND('Mapa final'!$K$137="Muy Baja",'Mapa final'!$O$137="Moderado"),CONCATENATE("R",'Mapa final'!$A$137),"")</f>
        <v/>
      </c>
      <c r="AK94" s="479"/>
      <c r="AL94" s="479" t="str">
        <f>IF(AND('Mapa final'!$K$140="Muy Baja",'Mapa final'!$O$140="Moderado"),CONCATENATE("R",'Mapa final'!$A$140),"")</f>
        <v/>
      </c>
      <c r="AM94" s="479"/>
      <c r="AN94" s="483" t="str">
        <f>IF(AND('Mapa final'!$K$128="Muy Baja",'Mapa final'!$O$128="Mayor"),CONCATENATE("R",'Mapa final'!$A$128),"")</f>
        <v/>
      </c>
      <c r="AO94" s="481"/>
      <c r="AP94" s="481" t="str">
        <f>IF(AND('Mapa final'!$K$131="Muy Baja",'Mapa final'!$O$131="Mayor"),CONCATENATE("R",'Mapa final'!$A$131),"")</f>
        <v/>
      </c>
      <c r="AQ94" s="481"/>
      <c r="AR94" s="481" t="str">
        <f>IF(AND('Mapa final'!$K$134="Muy Baja",'Mapa final'!$O$134="Mayor"),CONCATENATE("R",'Mapa final'!$A$134),"")</f>
        <v/>
      </c>
      <c r="AS94" s="481"/>
      <c r="AT94" s="481" t="str">
        <f>IF(AND('Mapa final'!$K$137="Muy Baja",'Mapa final'!$O$137="Mayor"),CONCATENATE("R",'Mapa final'!$A$137),"")</f>
        <v/>
      </c>
      <c r="AU94" s="481"/>
      <c r="AV94" s="481" t="str">
        <f>IF(AND('Mapa final'!$K$140="Muy Baja",'Mapa final'!$O$140="Mayor"),CONCATENATE("R",'Mapa final'!$A$140),"")</f>
        <v/>
      </c>
      <c r="AW94" s="482"/>
      <c r="AX94" s="478" t="str">
        <f>IF(AND('Mapa final'!$K$128="Muy Baja",'Mapa final'!$O$128="Catastrófico"),CONCATENATE("R",'Mapa final'!$A$128),"")</f>
        <v/>
      </c>
      <c r="AY94" s="476"/>
      <c r="AZ94" s="476" t="str">
        <f>IF(AND('Mapa final'!$K$131="Muy Baja",'Mapa final'!$O$131="Catastrófico"),CONCATENATE("R",'Mapa final'!$A$131),"")</f>
        <v/>
      </c>
      <c r="BA94" s="476"/>
      <c r="BB94" s="476" t="str">
        <f>IF(AND('Mapa final'!$K$134="Muy Baja",'Mapa final'!$O$134="Catastrófico"),CONCATENATE("R",'Mapa final'!$A$134),"")</f>
        <v/>
      </c>
      <c r="BC94" s="476"/>
      <c r="BD94" s="476" t="str">
        <f>IF(AND('Mapa final'!$K$137="Muy Baja",'Mapa final'!$O$137="Catastrófico"),CONCATENATE("R",'Mapa final'!$A$137),"")</f>
        <v/>
      </c>
      <c r="BE94" s="476"/>
      <c r="BF94" s="476" t="str">
        <f>IF(AND('Mapa final'!$K$140="Muy Baja",'Mapa final'!$O$140="Catastrófico"),CONCATENATE("R",'Mapa final'!$A$140),"")</f>
        <v/>
      </c>
      <c r="BG94" s="477"/>
      <c r="BH94" s="38"/>
      <c r="BI94" s="38"/>
      <c r="BJ94" s="38"/>
      <c r="BK94" s="38"/>
      <c r="BL94" s="38"/>
      <c r="BM94" s="38"/>
      <c r="BN94" s="38"/>
      <c r="BO94" s="38"/>
      <c r="BP94" s="38"/>
      <c r="BQ94" s="38"/>
      <c r="BR94" s="38"/>
      <c r="BS94" s="38"/>
      <c r="BT94" s="38"/>
      <c r="BU94" s="38"/>
      <c r="BV94" s="38"/>
      <c r="BW94" s="38"/>
      <c r="BX94" s="38"/>
      <c r="BY94" s="38"/>
      <c r="BZ94" s="38"/>
      <c r="CA94" s="38"/>
      <c r="CB94" s="38"/>
      <c r="CC94" s="38"/>
      <c r="CD94" s="38"/>
      <c r="CE94" s="38"/>
      <c r="CF94" s="38"/>
      <c r="CG94" s="38"/>
      <c r="CH94" s="38"/>
      <c r="CI94" s="38"/>
      <c r="CJ94" s="38"/>
      <c r="CK94" s="38"/>
      <c r="CL94" s="38"/>
      <c r="CM94" s="38"/>
      <c r="CN94" s="38"/>
      <c r="CO94" s="38"/>
      <c r="CP94" s="38"/>
      <c r="CQ94" s="38"/>
      <c r="CR94" s="38"/>
      <c r="CS94" s="38"/>
      <c r="CT94" s="38"/>
      <c r="CU94" s="38"/>
      <c r="CV94" s="38"/>
    </row>
    <row r="95" spans="1:100" ht="15" customHeight="1" thickBot="1" x14ac:dyDescent="0.3">
      <c r="A95" s="38"/>
      <c r="B95" s="329"/>
      <c r="C95" s="330"/>
      <c r="D95" s="331"/>
      <c r="E95" s="558"/>
      <c r="F95" s="559"/>
      <c r="G95" s="559"/>
      <c r="H95" s="559"/>
      <c r="I95" s="560"/>
      <c r="J95" s="504"/>
      <c r="K95" s="505"/>
      <c r="L95" s="505"/>
      <c r="M95" s="505"/>
      <c r="N95" s="505"/>
      <c r="O95" s="505"/>
      <c r="P95" s="505"/>
      <c r="Q95" s="505"/>
      <c r="R95" s="505"/>
      <c r="S95" s="506"/>
      <c r="T95" s="504"/>
      <c r="U95" s="505"/>
      <c r="V95" s="505"/>
      <c r="W95" s="505"/>
      <c r="X95" s="505"/>
      <c r="Y95" s="505"/>
      <c r="Z95" s="505"/>
      <c r="AA95" s="505"/>
      <c r="AB95" s="505"/>
      <c r="AC95" s="506"/>
      <c r="AD95" s="499"/>
      <c r="AE95" s="497"/>
      <c r="AF95" s="497"/>
      <c r="AG95" s="497"/>
      <c r="AH95" s="497"/>
      <c r="AI95" s="497"/>
      <c r="AJ95" s="497"/>
      <c r="AK95" s="497"/>
      <c r="AL95" s="497"/>
      <c r="AM95" s="497"/>
      <c r="AN95" s="500"/>
      <c r="AO95" s="487"/>
      <c r="AP95" s="487"/>
      <c r="AQ95" s="487"/>
      <c r="AR95" s="487"/>
      <c r="AS95" s="487"/>
      <c r="AT95" s="487"/>
      <c r="AU95" s="487"/>
      <c r="AV95" s="487"/>
      <c r="AW95" s="512"/>
      <c r="AX95" s="501"/>
      <c r="AY95" s="502"/>
      <c r="AZ95" s="502"/>
      <c r="BA95" s="502"/>
      <c r="BB95" s="502"/>
      <c r="BC95" s="502"/>
      <c r="BD95" s="502"/>
      <c r="BE95" s="502"/>
      <c r="BF95" s="502"/>
      <c r="BG95" s="503"/>
      <c r="BH95" s="38"/>
      <c r="BI95" s="38"/>
      <c r="BJ95" s="38"/>
      <c r="BK95" s="38"/>
      <c r="BL95" s="38"/>
      <c r="BM95" s="38"/>
      <c r="BN95" s="38"/>
      <c r="BO95" s="38"/>
      <c r="BP95" s="38"/>
      <c r="BQ95" s="38"/>
      <c r="BR95" s="38"/>
      <c r="BS95" s="38"/>
      <c r="BT95" s="38"/>
      <c r="BU95" s="38"/>
      <c r="BV95" s="38"/>
      <c r="BW95" s="38"/>
      <c r="BX95" s="38"/>
      <c r="BY95" s="38"/>
      <c r="BZ95" s="38"/>
      <c r="CA95" s="38"/>
      <c r="CB95" s="38"/>
      <c r="CC95" s="38"/>
      <c r="CD95" s="38"/>
      <c r="CE95" s="38"/>
      <c r="CF95" s="38"/>
      <c r="CG95" s="38"/>
      <c r="CH95" s="38"/>
      <c r="CI95" s="38"/>
      <c r="CJ95" s="38"/>
      <c r="CK95" s="38"/>
      <c r="CL95" s="38"/>
      <c r="CM95" s="38"/>
      <c r="CN95" s="38"/>
      <c r="CO95" s="38"/>
      <c r="CP95" s="38"/>
      <c r="CQ95" s="38"/>
      <c r="CR95" s="38"/>
      <c r="CS95" s="38"/>
      <c r="CT95" s="38"/>
      <c r="CU95" s="38"/>
      <c r="CV95" s="38"/>
    </row>
    <row r="96" spans="1:100" x14ac:dyDescent="0.25">
      <c r="A96" s="38"/>
      <c r="B96" s="38"/>
      <c r="C96" s="38"/>
      <c r="D96" s="38"/>
      <c r="E96" s="38"/>
      <c r="F96" s="38"/>
      <c r="G96" s="38"/>
      <c r="H96" s="38"/>
      <c r="I96" s="38"/>
      <c r="J96" s="561" t="s">
        <v>103</v>
      </c>
      <c r="K96" s="555"/>
      <c r="L96" s="555"/>
      <c r="M96" s="555"/>
      <c r="N96" s="555"/>
      <c r="O96" s="555"/>
      <c r="P96" s="555"/>
      <c r="Q96" s="555"/>
      <c r="R96" s="555"/>
      <c r="S96" s="557"/>
      <c r="T96" s="561" t="s">
        <v>102</v>
      </c>
      <c r="U96" s="555"/>
      <c r="V96" s="555"/>
      <c r="W96" s="555"/>
      <c r="X96" s="555"/>
      <c r="Y96" s="555"/>
      <c r="Z96" s="555"/>
      <c r="AA96" s="555"/>
      <c r="AB96" s="555"/>
      <c r="AC96" s="557"/>
      <c r="AD96" s="561" t="s">
        <v>101</v>
      </c>
      <c r="AE96" s="555"/>
      <c r="AF96" s="555"/>
      <c r="AG96" s="555"/>
      <c r="AH96" s="555"/>
      <c r="AI96" s="555"/>
      <c r="AJ96" s="555"/>
      <c r="AK96" s="555"/>
      <c r="AL96" s="555"/>
      <c r="AM96" s="557"/>
      <c r="AN96" s="561" t="s">
        <v>100</v>
      </c>
      <c r="AO96" s="564"/>
      <c r="AP96" s="564"/>
      <c r="AQ96" s="564"/>
      <c r="AR96" s="564"/>
      <c r="AS96" s="564"/>
      <c r="AT96" s="555"/>
      <c r="AU96" s="555"/>
      <c r="AV96" s="555"/>
      <c r="AW96" s="557"/>
      <c r="AX96" s="561" t="s">
        <v>99</v>
      </c>
      <c r="AY96" s="555"/>
      <c r="AZ96" s="555"/>
      <c r="BA96" s="555"/>
      <c r="BB96" s="555"/>
      <c r="BC96" s="555"/>
      <c r="BD96" s="555"/>
      <c r="BE96" s="555"/>
      <c r="BF96" s="555"/>
      <c r="BG96" s="557"/>
      <c r="BH96" s="38"/>
      <c r="BI96" s="38"/>
      <c r="BJ96" s="38"/>
      <c r="BK96" s="38"/>
      <c r="BL96" s="38"/>
      <c r="BM96" s="38"/>
      <c r="BN96" s="38"/>
      <c r="BO96" s="38"/>
      <c r="BP96" s="38"/>
      <c r="BQ96" s="38"/>
      <c r="BR96" s="38"/>
      <c r="BS96" s="38"/>
      <c r="BT96" s="38"/>
      <c r="BU96" s="38"/>
      <c r="BV96" s="38"/>
      <c r="BW96" s="38"/>
      <c r="BX96" s="38"/>
      <c r="BY96" s="38"/>
      <c r="BZ96" s="38"/>
      <c r="CA96" s="38"/>
      <c r="CB96" s="38"/>
      <c r="CC96" s="38"/>
      <c r="CD96" s="38"/>
      <c r="CE96" s="38"/>
      <c r="CF96" s="38"/>
      <c r="CG96" s="38"/>
      <c r="CH96" s="38"/>
      <c r="CI96" s="38"/>
      <c r="CJ96" s="38"/>
      <c r="CK96" s="38"/>
      <c r="CL96" s="38"/>
      <c r="CM96" s="38"/>
      <c r="CN96" s="38"/>
      <c r="CO96" s="38"/>
      <c r="CP96" s="38"/>
      <c r="CQ96" s="38"/>
      <c r="CR96" s="38"/>
      <c r="CS96" s="38"/>
      <c r="CT96" s="38"/>
      <c r="CU96" s="38"/>
      <c r="CV96" s="38"/>
    </row>
    <row r="97" spans="1:100" x14ac:dyDescent="0.25">
      <c r="A97" s="38"/>
      <c r="B97" s="38"/>
      <c r="C97" s="38"/>
      <c r="D97" s="38"/>
      <c r="E97" s="38"/>
      <c r="F97" s="38"/>
      <c r="G97" s="38"/>
      <c r="H97" s="38"/>
      <c r="I97" s="38"/>
      <c r="J97" s="554"/>
      <c r="K97" s="555"/>
      <c r="L97" s="555"/>
      <c r="M97" s="555"/>
      <c r="N97" s="555"/>
      <c r="O97" s="555"/>
      <c r="P97" s="555"/>
      <c r="Q97" s="555"/>
      <c r="R97" s="555"/>
      <c r="S97" s="557"/>
      <c r="T97" s="554"/>
      <c r="U97" s="555"/>
      <c r="V97" s="555"/>
      <c r="W97" s="555"/>
      <c r="X97" s="555"/>
      <c r="Y97" s="555"/>
      <c r="Z97" s="555"/>
      <c r="AA97" s="555"/>
      <c r="AB97" s="555"/>
      <c r="AC97" s="557"/>
      <c r="AD97" s="554"/>
      <c r="AE97" s="555"/>
      <c r="AF97" s="555"/>
      <c r="AG97" s="555"/>
      <c r="AH97" s="555"/>
      <c r="AI97" s="555"/>
      <c r="AJ97" s="555"/>
      <c r="AK97" s="555"/>
      <c r="AL97" s="555"/>
      <c r="AM97" s="557"/>
      <c r="AN97" s="554"/>
      <c r="AO97" s="555"/>
      <c r="AP97" s="555"/>
      <c r="AQ97" s="555"/>
      <c r="AR97" s="555"/>
      <c r="AS97" s="555"/>
      <c r="AT97" s="555"/>
      <c r="AU97" s="555"/>
      <c r="AV97" s="555"/>
      <c r="AW97" s="557"/>
      <c r="AX97" s="554"/>
      <c r="AY97" s="555"/>
      <c r="AZ97" s="555"/>
      <c r="BA97" s="555"/>
      <c r="BB97" s="555"/>
      <c r="BC97" s="555"/>
      <c r="BD97" s="555"/>
      <c r="BE97" s="555"/>
      <c r="BF97" s="555"/>
      <c r="BG97" s="557"/>
      <c r="BH97" s="38"/>
      <c r="BI97" s="38"/>
      <c r="BJ97" s="38"/>
      <c r="BK97" s="38"/>
      <c r="BL97" s="38"/>
      <c r="BM97" s="38"/>
      <c r="BN97" s="38"/>
      <c r="BO97" s="38"/>
      <c r="BP97" s="38"/>
      <c r="BQ97" s="38"/>
      <c r="BR97" s="38"/>
      <c r="BS97" s="38"/>
      <c r="BT97" s="38"/>
      <c r="BU97" s="38"/>
      <c r="BV97" s="38"/>
      <c r="BW97" s="38"/>
      <c r="BX97" s="38"/>
      <c r="BY97" s="38"/>
      <c r="BZ97" s="38"/>
      <c r="CA97" s="38"/>
      <c r="CB97" s="38"/>
      <c r="CC97" s="38"/>
      <c r="CD97" s="38"/>
      <c r="CE97" s="38"/>
      <c r="CF97" s="38"/>
      <c r="CG97" s="38"/>
      <c r="CH97" s="38"/>
      <c r="CI97" s="38"/>
      <c r="CJ97" s="38"/>
      <c r="CK97" s="38"/>
      <c r="CL97" s="38"/>
      <c r="CM97" s="38"/>
      <c r="CN97" s="38"/>
      <c r="CO97" s="38"/>
      <c r="CP97" s="38"/>
      <c r="CQ97" s="38"/>
      <c r="CR97" s="38"/>
      <c r="CS97" s="38"/>
      <c r="CT97" s="38"/>
      <c r="CU97" s="38"/>
      <c r="CV97" s="38"/>
    </row>
    <row r="98" spans="1:100" x14ac:dyDescent="0.25">
      <c r="A98" s="38"/>
      <c r="B98" s="38"/>
      <c r="C98" s="38"/>
      <c r="D98" s="38"/>
      <c r="E98" s="38"/>
      <c r="F98" s="38"/>
      <c r="G98" s="38"/>
      <c r="H98" s="38"/>
      <c r="I98" s="38"/>
      <c r="J98" s="554"/>
      <c r="K98" s="555"/>
      <c r="L98" s="555"/>
      <c r="M98" s="555"/>
      <c r="N98" s="555"/>
      <c r="O98" s="555"/>
      <c r="P98" s="555"/>
      <c r="Q98" s="555"/>
      <c r="R98" s="555"/>
      <c r="S98" s="557"/>
      <c r="T98" s="554"/>
      <c r="U98" s="555"/>
      <c r="V98" s="555"/>
      <c r="W98" s="555"/>
      <c r="X98" s="555"/>
      <c r="Y98" s="555"/>
      <c r="Z98" s="555"/>
      <c r="AA98" s="555"/>
      <c r="AB98" s="555"/>
      <c r="AC98" s="557"/>
      <c r="AD98" s="554"/>
      <c r="AE98" s="555"/>
      <c r="AF98" s="555"/>
      <c r="AG98" s="555"/>
      <c r="AH98" s="555"/>
      <c r="AI98" s="555"/>
      <c r="AJ98" s="555"/>
      <c r="AK98" s="555"/>
      <c r="AL98" s="555"/>
      <c r="AM98" s="557"/>
      <c r="AN98" s="554"/>
      <c r="AO98" s="555"/>
      <c r="AP98" s="555"/>
      <c r="AQ98" s="555"/>
      <c r="AR98" s="555"/>
      <c r="AS98" s="555"/>
      <c r="AT98" s="555"/>
      <c r="AU98" s="555"/>
      <c r="AV98" s="555"/>
      <c r="AW98" s="557"/>
      <c r="AX98" s="554"/>
      <c r="AY98" s="555"/>
      <c r="AZ98" s="555"/>
      <c r="BA98" s="555"/>
      <c r="BB98" s="555"/>
      <c r="BC98" s="555"/>
      <c r="BD98" s="555"/>
      <c r="BE98" s="555"/>
      <c r="BF98" s="555"/>
      <c r="BG98" s="557"/>
      <c r="BH98" s="38"/>
      <c r="BI98" s="38"/>
      <c r="BJ98" s="38"/>
      <c r="BK98" s="38"/>
      <c r="BL98" s="38"/>
      <c r="BM98" s="38"/>
      <c r="BN98" s="38"/>
      <c r="BO98" s="38"/>
      <c r="BP98" s="38"/>
      <c r="BQ98" s="38"/>
      <c r="BR98" s="38"/>
      <c r="BS98" s="38"/>
      <c r="BT98" s="38"/>
      <c r="BU98" s="38"/>
      <c r="BV98" s="38"/>
      <c r="BW98" s="38"/>
      <c r="BX98" s="38"/>
      <c r="BY98" s="38"/>
      <c r="BZ98" s="38"/>
      <c r="CA98" s="38"/>
      <c r="CB98" s="38"/>
      <c r="CC98" s="38"/>
      <c r="CD98" s="38"/>
      <c r="CE98" s="38"/>
      <c r="CF98" s="38"/>
      <c r="CG98" s="38"/>
      <c r="CH98" s="38"/>
      <c r="CI98" s="38"/>
      <c r="CJ98" s="38"/>
      <c r="CK98" s="38"/>
      <c r="CL98" s="38"/>
      <c r="CM98" s="38"/>
      <c r="CN98" s="38"/>
      <c r="CO98" s="38"/>
      <c r="CP98" s="38"/>
      <c r="CQ98" s="38"/>
      <c r="CR98" s="38"/>
      <c r="CS98" s="38"/>
      <c r="CT98" s="38"/>
      <c r="CU98" s="38"/>
      <c r="CV98" s="38"/>
    </row>
    <row r="99" spans="1:100" x14ac:dyDescent="0.25">
      <c r="A99" s="38"/>
      <c r="B99" s="38"/>
      <c r="C99" s="38"/>
      <c r="D99" s="38"/>
      <c r="E99" s="38"/>
      <c r="F99" s="38"/>
      <c r="G99" s="38"/>
      <c r="H99" s="38"/>
      <c r="I99" s="38"/>
      <c r="J99" s="554"/>
      <c r="K99" s="555"/>
      <c r="L99" s="555"/>
      <c r="M99" s="555"/>
      <c r="N99" s="555"/>
      <c r="O99" s="555"/>
      <c r="P99" s="555"/>
      <c r="Q99" s="555"/>
      <c r="R99" s="555"/>
      <c r="S99" s="557"/>
      <c r="T99" s="554"/>
      <c r="U99" s="555"/>
      <c r="V99" s="555"/>
      <c r="W99" s="555"/>
      <c r="X99" s="555"/>
      <c r="Y99" s="555"/>
      <c r="Z99" s="555"/>
      <c r="AA99" s="555"/>
      <c r="AB99" s="555"/>
      <c r="AC99" s="557"/>
      <c r="AD99" s="554"/>
      <c r="AE99" s="555"/>
      <c r="AF99" s="555"/>
      <c r="AG99" s="555"/>
      <c r="AH99" s="555"/>
      <c r="AI99" s="555"/>
      <c r="AJ99" s="555"/>
      <c r="AK99" s="555"/>
      <c r="AL99" s="555"/>
      <c r="AM99" s="557"/>
      <c r="AN99" s="554"/>
      <c r="AO99" s="555"/>
      <c r="AP99" s="555"/>
      <c r="AQ99" s="555"/>
      <c r="AR99" s="555"/>
      <c r="AS99" s="555"/>
      <c r="AT99" s="555"/>
      <c r="AU99" s="555"/>
      <c r="AV99" s="555"/>
      <c r="AW99" s="557"/>
      <c r="AX99" s="554"/>
      <c r="AY99" s="555"/>
      <c r="AZ99" s="555"/>
      <c r="BA99" s="555"/>
      <c r="BB99" s="555"/>
      <c r="BC99" s="555"/>
      <c r="BD99" s="555"/>
      <c r="BE99" s="555"/>
      <c r="BF99" s="555"/>
      <c r="BG99" s="557"/>
      <c r="BH99" s="38"/>
      <c r="BI99" s="38"/>
      <c r="BJ99" s="38"/>
      <c r="BK99" s="38"/>
      <c r="BL99" s="38"/>
      <c r="BM99" s="38"/>
      <c r="BN99" s="38"/>
      <c r="BO99" s="38"/>
      <c r="BP99" s="38"/>
      <c r="BQ99" s="38"/>
      <c r="BR99" s="38"/>
      <c r="BS99" s="38"/>
      <c r="BT99" s="38"/>
      <c r="BU99" s="38"/>
      <c r="BV99" s="38"/>
      <c r="BW99" s="38"/>
      <c r="BX99" s="38"/>
      <c r="BY99" s="38"/>
      <c r="BZ99" s="38"/>
      <c r="CA99" s="38"/>
      <c r="CB99" s="38"/>
      <c r="CC99" s="38"/>
      <c r="CD99" s="38"/>
      <c r="CE99" s="38"/>
      <c r="CF99" s="38"/>
      <c r="CG99" s="38"/>
      <c r="CH99" s="38"/>
      <c r="CI99" s="38"/>
      <c r="CJ99" s="38"/>
      <c r="CK99" s="38"/>
      <c r="CL99" s="38"/>
      <c r="CM99" s="38"/>
      <c r="CN99" s="38"/>
      <c r="CO99" s="38"/>
      <c r="CP99" s="38"/>
      <c r="CQ99" s="38"/>
      <c r="CR99" s="38"/>
      <c r="CS99" s="38"/>
      <c r="CT99" s="38"/>
      <c r="CU99" s="38"/>
      <c r="CV99" s="38"/>
    </row>
    <row r="100" spans="1:100" x14ac:dyDescent="0.25">
      <c r="A100" s="38"/>
      <c r="B100" s="38"/>
      <c r="C100" s="38"/>
      <c r="D100" s="38"/>
      <c r="E100" s="38"/>
      <c r="F100" s="38"/>
      <c r="G100" s="38"/>
      <c r="H100" s="38"/>
      <c r="I100" s="38"/>
      <c r="J100" s="554"/>
      <c r="K100" s="555"/>
      <c r="L100" s="555"/>
      <c r="M100" s="555"/>
      <c r="N100" s="555"/>
      <c r="O100" s="555"/>
      <c r="P100" s="555"/>
      <c r="Q100" s="555"/>
      <c r="R100" s="555"/>
      <c r="S100" s="557"/>
      <c r="T100" s="554"/>
      <c r="U100" s="555"/>
      <c r="V100" s="555"/>
      <c r="W100" s="555"/>
      <c r="X100" s="555"/>
      <c r="Y100" s="555"/>
      <c r="Z100" s="555"/>
      <c r="AA100" s="555"/>
      <c r="AB100" s="555"/>
      <c r="AC100" s="557"/>
      <c r="AD100" s="554"/>
      <c r="AE100" s="555"/>
      <c r="AF100" s="555"/>
      <c r="AG100" s="555"/>
      <c r="AH100" s="555"/>
      <c r="AI100" s="555"/>
      <c r="AJ100" s="555"/>
      <c r="AK100" s="555"/>
      <c r="AL100" s="555"/>
      <c r="AM100" s="557"/>
      <c r="AN100" s="554"/>
      <c r="AO100" s="555"/>
      <c r="AP100" s="555"/>
      <c r="AQ100" s="555"/>
      <c r="AR100" s="555"/>
      <c r="AS100" s="555"/>
      <c r="AT100" s="555"/>
      <c r="AU100" s="555"/>
      <c r="AV100" s="555"/>
      <c r="AW100" s="557"/>
      <c r="AX100" s="554"/>
      <c r="AY100" s="555"/>
      <c r="AZ100" s="555"/>
      <c r="BA100" s="555"/>
      <c r="BB100" s="555"/>
      <c r="BC100" s="555"/>
      <c r="BD100" s="555"/>
      <c r="BE100" s="555"/>
      <c r="BF100" s="555"/>
      <c r="BG100" s="557"/>
      <c r="BH100" s="38"/>
      <c r="BI100" s="38"/>
      <c r="BJ100" s="38"/>
      <c r="BK100" s="38"/>
      <c r="BL100" s="38"/>
      <c r="BM100" s="38"/>
      <c r="BN100" s="38"/>
      <c r="BO100" s="38"/>
      <c r="BP100" s="38"/>
      <c r="BQ100" s="38"/>
      <c r="BR100" s="38"/>
      <c r="BS100" s="38"/>
      <c r="BT100" s="38"/>
      <c r="BU100" s="38"/>
      <c r="BV100" s="38"/>
      <c r="BW100" s="38"/>
      <c r="BX100" s="38"/>
      <c r="BY100" s="38"/>
      <c r="BZ100" s="38"/>
      <c r="CA100" s="38"/>
      <c r="CB100" s="38"/>
      <c r="CC100" s="38"/>
      <c r="CD100" s="38"/>
      <c r="CE100" s="38"/>
      <c r="CF100" s="38"/>
      <c r="CG100" s="38"/>
      <c r="CH100" s="38"/>
      <c r="CI100" s="38"/>
      <c r="CJ100" s="38"/>
      <c r="CK100" s="38"/>
      <c r="CL100" s="38"/>
      <c r="CM100" s="38"/>
      <c r="CN100" s="38"/>
      <c r="CO100" s="38"/>
      <c r="CP100" s="38"/>
      <c r="CQ100" s="38"/>
      <c r="CR100" s="38"/>
      <c r="CS100" s="38"/>
      <c r="CT100" s="38"/>
      <c r="CU100" s="38"/>
      <c r="CV100" s="38"/>
    </row>
    <row r="101" spans="1:100" ht="15.75" thickBot="1" x14ac:dyDescent="0.3">
      <c r="A101" s="38"/>
      <c r="B101" s="38"/>
      <c r="C101" s="38"/>
      <c r="D101" s="38"/>
      <c r="E101" s="38"/>
      <c r="F101" s="38"/>
      <c r="G101" s="38"/>
      <c r="H101" s="38"/>
      <c r="I101" s="38"/>
      <c r="J101" s="558"/>
      <c r="K101" s="559"/>
      <c r="L101" s="559"/>
      <c r="M101" s="559"/>
      <c r="N101" s="559"/>
      <c r="O101" s="559"/>
      <c r="P101" s="559"/>
      <c r="Q101" s="559"/>
      <c r="R101" s="559"/>
      <c r="S101" s="560"/>
      <c r="T101" s="558"/>
      <c r="U101" s="559"/>
      <c r="V101" s="559"/>
      <c r="W101" s="559"/>
      <c r="X101" s="559"/>
      <c r="Y101" s="559"/>
      <c r="Z101" s="559"/>
      <c r="AA101" s="559"/>
      <c r="AB101" s="559"/>
      <c r="AC101" s="560"/>
      <c r="AD101" s="558"/>
      <c r="AE101" s="559"/>
      <c r="AF101" s="559"/>
      <c r="AG101" s="559"/>
      <c r="AH101" s="559"/>
      <c r="AI101" s="559"/>
      <c r="AJ101" s="559"/>
      <c r="AK101" s="559"/>
      <c r="AL101" s="559"/>
      <c r="AM101" s="560"/>
      <c r="AN101" s="558"/>
      <c r="AO101" s="559"/>
      <c r="AP101" s="559"/>
      <c r="AQ101" s="559"/>
      <c r="AR101" s="559"/>
      <c r="AS101" s="559"/>
      <c r="AT101" s="559"/>
      <c r="AU101" s="559"/>
      <c r="AV101" s="559"/>
      <c r="AW101" s="560"/>
      <c r="AX101" s="558"/>
      <c r="AY101" s="559"/>
      <c r="AZ101" s="559"/>
      <c r="BA101" s="559"/>
      <c r="BB101" s="559"/>
      <c r="BC101" s="559"/>
      <c r="BD101" s="559"/>
      <c r="BE101" s="559"/>
      <c r="BF101" s="559"/>
      <c r="BG101" s="560"/>
      <c r="BH101" s="38"/>
      <c r="BI101" s="38"/>
      <c r="BJ101" s="38"/>
      <c r="BK101" s="38"/>
      <c r="BL101" s="38"/>
      <c r="BM101" s="38"/>
      <c r="BN101" s="38"/>
      <c r="BO101" s="38"/>
      <c r="BP101" s="38"/>
      <c r="BQ101" s="38"/>
      <c r="BR101" s="38"/>
      <c r="BS101" s="38"/>
      <c r="BT101" s="38"/>
      <c r="BU101" s="38"/>
      <c r="BV101" s="38"/>
      <c r="BW101" s="38"/>
      <c r="BX101" s="38"/>
      <c r="BY101" s="38"/>
      <c r="BZ101" s="38"/>
      <c r="CA101" s="38"/>
      <c r="CB101" s="38"/>
      <c r="CC101" s="38"/>
      <c r="CD101" s="38"/>
      <c r="CE101" s="38"/>
      <c r="CF101" s="38"/>
      <c r="CG101" s="38"/>
      <c r="CH101" s="38"/>
      <c r="CI101" s="38"/>
      <c r="CJ101" s="38"/>
      <c r="CK101" s="38"/>
      <c r="CL101" s="38"/>
      <c r="CM101" s="38"/>
      <c r="CN101" s="38"/>
      <c r="CO101" s="38"/>
      <c r="CP101" s="38"/>
      <c r="CQ101" s="38"/>
      <c r="CR101" s="38"/>
      <c r="CS101" s="38"/>
      <c r="CT101" s="38"/>
      <c r="CU101" s="38"/>
      <c r="CV101" s="38"/>
    </row>
    <row r="102" spans="1:100" x14ac:dyDescent="0.25">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c r="BK102" s="38"/>
      <c r="BL102" s="38"/>
      <c r="BM102" s="38"/>
      <c r="BN102" s="38"/>
      <c r="BO102" s="38"/>
      <c r="BP102" s="38"/>
      <c r="BQ102" s="38"/>
      <c r="BR102" s="38"/>
      <c r="BS102" s="38"/>
      <c r="BT102" s="38"/>
      <c r="BU102" s="38"/>
      <c r="BV102" s="38"/>
      <c r="BW102" s="38"/>
      <c r="BX102" s="38"/>
      <c r="BY102" s="38"/>
      <c r="BZ102" s="38"/>
      <c r="CA102" s="38"/>
      <c r="CB102" s="38"/>
      <c r="CC102" s="38"/>
      <c r="CD102" s="38"/>
      <c r="CE102" s="38"/>
      <c r="CF102" s="38"/>
      <c r="CG102" s="38"/>
      <c r="CH102" s="38"/>
      <c r="CI102" s="38"/>
      <c r="CJ102" s="38"/>
      <c r="CK102" s="38"/>
      <c r="CL102" s="38"/>
      <c r="CM102" s="38"/>
      <c r="CN102" s="38"/>
      <c r="CO102" s="38"/>
      <c r="CP102" s="38"/>
      <c r="CQ102" s="38"/>
      <c r="CR102" s="38"/>
      <c r="CS102" s="38"/>
      <c r="CT102" s="38"/>
      <c r="CU102" s="38"/>
      <c r="CV102" s="38"/>
    </row>
    <row r="103" spans="1:100" ht="15" customHeight="1" x14ac:dyDescent="0.25">
      <c r="A103" s="38"/>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38"/>
      <c r="BJ103" s="38"/>
      <c r="BK103" s="38"/>
      <c r="BL103" s="38"/>
      <c r="BM103" s="38"/>
      <c r="BN103" s="38"/>
      <c r="BO103" s="38"/>
      <c r="BP103" s="38"/>
      <c r="BQ103" s="38"/>
      <c r="BR103" s="38"/>
      <c r="BS103" s="38"/>
      <c r="BT103" s="38"/>
      <c r="BU103" s="38"/>
      <c r="BV103" s="38"/>
      <c r="BW103" s="38"/>
      <c r="BX103" s="38"/>
      <c r="BY103" s="38"/>
      <c r="BZ103" s="38"/>
      <c r="CA103" s="38"/>
      <c r="CB103" s="38"/>
      <c r="CC103" s="38"/>
      <c r="CD103" s="38"/>
      <c r="CE103" s="38"/>
      <c r="CF103" s="38"/>
      <c r="CG103" s="38"/>
      <c r="CH103" s="38"/>
      <c r="CI103" s="38"/>
      <c r="CJ103" s="38"/>
      <c r="CK103" s="38"/>
      <c r="CL103" s="38"/>
      <c r="CM103" s="38"/>
      <c r="CN103" s="38"/>
      <c r="CO103" s="38"/>
      <c r="CP103" s="38"/>
      <c r="CQ103" s="38"/>
      <c r="CR103" s="38"/>
      <c r="CS103" s="38"/>
      <c r="CT103" s="38"/>
      <c r="CU103" s="38"/>
      <c r="CV103" s="38"/>
    </row>
    <row r="104" spans="1:100" ht="15" customHeight="1" x14ac:dyDescent="0.25">
      <c r="A104" s="38"/>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38"/>
      <c r="BJ104" s="38"/>
      <c r="BK104" s="38"/>
      <c r="BL104" s="38"/>
      <c r="BM104" s="38"/>
      <c r="BN104" s="38"/>
      <c r="BO104" s="38"/>
      <c r="BP104" s="38"/>
      <c r="BQ104" s="38"/>
      <c r="BR104" s="38"/>
      <c r="BS104" s="38"/>
      <c r="BT104" s="38"/>
      <c r="BU104" s="38"/>
      <c r="BV104" s="38"/>
      <c r="BW104" s="38"/>
      <c r="BX104" s="38"/>
      <c r="BY104" s="38"/>
      <c r="BZ104" s="38"/>
      <c r="CA104" s="38"/>
      <c r="CB104" s="38"/>
      <c r="CC104" s="38"/>
      <c r="CD104" s="38"/>
      <c r="CE104" s="38"/>
      <c r="CF104" s="38"/>
      <c r="CG104" s="38"/>
      <c r="CH104" s="38"/>
      <c r="CI104" s="38"/>
      <c r="CJ104" s="38"/>
      <c r="CK104" s="38"/>
      <c r="CL104" s="38"/>
      <c r="CM104" s="38"/>
      <c r="CN104" s="38"/>
      <c r="CO104" s="38"/>
      <c r="CP104" s="38"/>
      <c r="CQ104" s="38"/>
      <c r="CR104" s="38"/>
      <c r="CS104" s="38"/>
      <c r="CT104" s="38"/>
      <c r="CU104" s="38"/>
      <c r="CV104" s="38"/>
    </row>
    <row r="105" spans="1:100" x14ac:dyDescent="0.25">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c r="BJ105" s="38"/>
      <c r="BK105" s="38"/>
      <c r="BL105" s="38"/>
      <c r="BM105" s="38"/>
      <c r="BN105" s="38"/>
      <c r="BO105" s="38"/>
      <c r="BP105" s="38"/>
      <c r="BQ105" s="38"/>
      <c r="BR105" s="38"/>
      <c r="BS105" s="38"/>
      <c r="BT105" s="38"/>
      <c r="BU105" s="38"/>
      <c r="BV105" s="38"/>
      <c r="BW105" s="38"/>
      <c r="BX105" s="38"/>
      <c r="BY105" s="38"/>
      <c r="BZ105" s="38"/>
      <c r="CA105" s="38"/>
      <c r="CB105" s="38"/>
      <c r="CC105" s="38"/>
      <c r="CD105" s="38"/>
      <c r="CE105" s="38"/>
      <c r="CF105" s="38"/>
      <c r="CG105" s="38"/>
      <c r="CH105" s="38"/>
      <c r="CI105" s="38"/>
      <c r="CJ105" s="38"/>
      <c r="CK105" s="38"/>
      <c r="CL105" s="38"/>
      <c r="CM105" s="38"/>
      <c r="CN105" s="38"/>
      <c r="CO105" s="38"/>
      <c r="CP105" s="38"/>
      <c r="CQ105" s="38"/>
      <c r="CR105" s="38"/>
      <c r="CS105" s="38"/>
      <c r="CT105" s="38"/>
      <c r="CU105" s="38"/>
      <c r="CV105" s="38"/>
    </row>
    <row r="106" spans="1:100" x14ac:dyDescent="0.25">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8"/>
      <c r="BK106" s="38"/>
      <c r="BL106" s="38"/>
      <c r="BM106" s="38"/>
      <c r="BN106" s="38"/>
      <c r="BO106" s="38"/>
      <c r="BP106" s="38"/>
      <c r="BQ106" s="38"/>
      <c r="BR106" s="38"/>
      <c r="BS106" s="38"/>
      <c r="BT106" s="38"/>
      <c r="BU106" s="38"/>
      <c r="BV106" s="38"/>
      <c r="BW106" s="38"/>
      <c r="BX106" s="38"/>
      <c r="BY106" s="38"/>
      <c r="BZ106" s="38"/>
      <c r="CA106" s="38"/>
      <c r="CB106" s="38"/>
      <c r="CC106" s="38"/>
      <c r="CD106" s="38"/>
      <c r="CE106" s="38"/>
      <c r="CF106" s="38"/>
      <c r="CG106" s="38"/>
      <c r="CH106" s="38"/>
      <c r="CI106" s="38"/>
      <c r="CJ106" s="38"/>
      <c r="CK106" s="38"/>
      <c r="CL106" s="38"/>
      <c r="CM106" s="38"/>
      <c r="CN106" s="38"/>
      <c r="CO106" s="38"/>
      <c r="CP106" s="38"/>
      <c r="CQ106" s="38"/>
      <c r="CR106" s="38"/>
      <c r="CS106" s="38"/>
      <c r="CT106" s="38"/>
      <c r="CU106" s="38"/>
      <c r="CV106" s="38"/>
    </row>
    <row r="107" spans="1:100" x14ac:dyDescent="0.25">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c r="BK107" s="38"/>
      <c r="BL107" s="38"/>
      <c r="BM107" s="38"/>
      <c r="BN107" s="38"/>
      <c r="BO107" s="38"/>
      <c r="BP107" s="38"/>
      <c r="BQ107" s="38"/>
      <c r="BR107" s="38"/>
      <c r="BS107" s="38"/>
      <c r="BT107" s="38"/>
      <c r="BU107" s="38"/>
      <c r="BV107" s="38"/>
      <c r="BW107" s="38"/>
      <c r="BX107" s="38"/>
      <c r="BY107" s="38"/>
      <c r="BZ107" s="38"/>
      <c r="CA107" s="38"/>
      <c r="CB107" s="38"/>
      <c r="CC107" s="38"/>
      <c r="CD107" s="38"/>
      <c r="CE107" s="38"/>
      <c r="CF107" s="38"/>
      <c r="CG107" s="38"/>
      <c r="CH107" s="38"/>
      <c r="CI107" s="38"/>
      <c r="CJ107" s="38"/>
      <c r="CK107" s="38"/>
      <c r="CL107" s="38"/>
      <c r="CM107" s="38"/>
      <c r="CN107" s="38"/>
      <c r="CO107" s="38"/>
      <c r="CP107" s="38"/>
      <c r="CQ107" s="38"/>
      <c r="CR107" s="38"/>
      <c r="CS107" s="38"/>
      <c r="CT107" s="38"/>
      <c r="CU107" s="38"/>
      <c r="CV107" s="38"/>
    </row>
    <row r="108" spans="1:100" x14ac:dyDescent="0.25">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c r="BJ108" s="38"/>
      <c r="BK108" s="38"/>
      <c r="BL108" s="38"/>
      <c r="BM108" s="38"/>
      <c r="BN108" s="38"/>
      <c r="BO108" s="38"/>
      <c r="BP108" s="38"/>
      <c r="BQ108" s="38"/>
      <c r="BR108" s="38"/>
      <c r="BS108" s="38"/>
      <c r="BT108" s="38"/>
      <c r="BU108" s="38"/>
      <c r="BV108" s="38"/>
      <c r="BW108" s="38"/>
      <c r="BX108" s="38"/>
      <c r="BY108" s="38"/>
      <c r="BZ108" s="38"/>
      <c r="CA108" s="38"/>
      <c r="CB108" s="38"/>
      <c r="CC108" s="38"/>
      <c r="CD108" s="38"/>
      <c r="CE108" s="38"/>
      <c r="CF108" s="38"/>
      <c r="CG108" s="38"/>
      <c r="CH108" s="38"/>
      <c r="CI108" s="38"/>
      <c r="CJ108" s="38"/>
      <c r="CK108" s="38"/>
      <c r="CL108" s="38"/>
      <c r="CM108" s="38"/>
      <c r="CN108" s="38"/>
      <c r="CO108" s="38"/>
      <c r="CP108" s="38"/>
      <c r="CQ108" s="38"/>
      <c r="CR108" s="38"/>
      <c r="CS108" s="38"/>
      <c r="CT108" s="38"/>
      <c r="CU108" s="38"/>
      <c r="CV108" s="38"/>
    </row>
    <row r="109" spans="1:100" x14ac:dyDescent="0.25">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38"/>
      <c r="BY109" s="38"/>
      <c r="BZ109" s="38"/>
      <c r="CA109" s="38"/>
      <c r="CB109" s="38"/>
      <c r="CC109" s="38"/>
      <c r="CD109" s="38"/>
      <c r="CE109" s="38"/>
      <c r="CF109" s="38"/>
      <c r="CG109" s="38"/>
      <c r="CH109" s="38"/>
      <c r="CI109" s="38"/>
      <c r="CJ109" s="38"/>
      <c r="CK109" s="38"/>
      <c r="CL109" s="38"/>
      <c r="CM109" s="38"/>
      <c r="CN109" s="38"/>
      <c r="CO109" s="38"/>
      <c r="CP109" s="38"/>
      <c r="CQ109" s="38"/>
      <c r="CR109" s="38"/>
      <c r="CS109" s="38"/>
      <c r="CT109" s="38"/>
      <c r="CU109" s="38"/>
      <c r="CV109" s="38"/>
    </row>
    <row r="110" spans="1:100" x14ac:dyDescent="0.25">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c r="BK110" s="38"/>
      <c r="BL110" s="38"/>
      <c r="BM110" s="38"/>
      <c r="BN110" s="38"/>
      <c r="BO110" s="38"/>
      <c r="BP110" s="38"/>
      <c r="BQ110" s="38"/>
      <c r="BR110" s="38"/>
      <c r="BS110" s="38"/>
      <c r="BT110" s="38"/>
      <c r="BU110" s="38"/>
      <c r="BV110" s="38"/>
      <c r="BW110" s="38"/>
      <c r="BX110" s="38"/>
      <c r="BY110" s="38"/>
      <c r="BZ110" s="38"/>
      <c r="CA110" s="38"/>
      <c r="CB110" s="38"/>
      <c r="CC110" s="38"/>
      <c r="CD110" s="38"/>
      <c r="CE110" s="38"/>
      <c r="CF110" s="38"/>
      <c r="CG110" s="38"/>
      <c r="CH110" s="38"/>
      <c r="CI110" s="38"/>
      <c r="CJ110" s="38"/>
      <c r="CK110" s="38"/>
      <c r="CL110" s="38"/>
      <c r="CM110" s="38"/>
      <c r="CN110" s="38"/>
      <c r="CO110" s="38"/>
      <c r="CP110" s="38"/>
      <c r="CQ110" s="38"/>
      <c r="CR110" s="38"/>
      <c r="CS110" s="38"/>
      <c r="CT110" s="38"/>
      <c r="CU110" s="38"/>
      <c r="CV110" s="38"/>
    </row>
    <row r="111" spans="1:100" ht="21" x14ac:dyDescent="0.25">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42"/>
      <c r="BJ111" s="42"/>
      <c r="BK111" s="42"/>
      <c r="BL111" s="42"/>
      <c r="BM111" s="42"/>
      <c r="BN111" s="42"/>
      <c r="BO111" s="38"/>
      <c r="BP111" s="38"/>
      <c r="BQ111" s="38"/>
      <c r="BR111" s="38"/>
      <c r="BS111" s="38"/>
      <c r="BT111" s="38"/>
      <c r="BU111" s="38"/>
      <c r="BV111" s="38"/>
      <c r="BW111" s="38"/>
      <c r="BX111" s="38"/>
      <c r="BY111" s="38"/>
      <c r="BZ111" s="38"/>
      <c r="CA111" s="38"/>
      <c r="CB111" s="38"/>
      <c r="CC111" s="38"/>
      <c r="CD111" s="38"/>
      <c r="CE111" s="38"/>
      <c r="CF111" s="38"/>
      <c r="CG111" s="38"/>
      <c r="CH111" s="38"/>
      <c r="CI111" s="38"/>
      <c r="CJ111" s="38"/>
      <c r="CK111" s="38"/>
      <c r="CL111" s="38"/>
      <c r="CM111" s="38"/>
      <c r="CN111" s="38"/>
      <c r="CO111" s="38"/>
      <c r="CP111" s="38"/>
      <c r="CQ111" s="38"/>
      <c r="CR111" s="38"/>
      <c r="CS111" s="38"/>
      <c r="CT111" s="38"/>
      <c r="CU111" s="38"/>
      <c r="CV111" s="38"/>
    </row>
    <row r="112" spans="1:100" ht="21" x14ac:dyDescent="0.25">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42"/>
      <c r="BJ112" s="42"/>
      <c r="BK112" s="42"/>
      <c r="BL112" s="42"/>
      <c r="BM112" s="42"/>
      <c r="BN112" s="42"/>
      <c r="BO112" s="38"/>
      <c r="BP112" s="38"/>
      <c r="BQ112" s="38"/>
      <c r="BR112" s="38"/>
      <c r="BS112" s="38"/>
      <c r="BT112" s="38"/>
      <c r="BU112" s="38"/>
      <c r="BV112" s="38"/>
      <c r="BW112" s="38"/>
      <c r="BX112" s="38"/>
      <c r="BY112" s="38"/>
      <c r="BZ112" s="38"/>
      <c r="CA112" s="38"/>
      <c r="CB112" s="38"/>
      <c r="CC112" s="38"/>
      <c r="CD112" s="38"/>
      <c r="CE112" s="38"/>
      <c r="CF112" s="38"/>
      <c r="CG112" s="38"/>
      <c r="CH112" s="38"/>
      <c r="CI112" s="38"/>
      <c r="CJ112" s="38"/>
      <c r="CK112" s="38"/>
      <c r="CL112" s="38"/>
      <c r="CM112" s="38"/>
      <c r="CN112" s="38"/>
      <c r="CO112" s="38"/>
      <c r="CP112" s="38"/>
      <c r="CQ112" s="38"/>
      <c r="CR112" s="38"/>
      <c r="CS112" s="38"/>
      <c r="CT112" s="38"/>
      <c r="CU112" s="38"/>
      <c r="CV112" s="38"/>
    </row>
    <row r="113" spans="1:100" x14ac:dyDescent="0.25">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c r="BJ113" s="38"/>
      <c r="BK113" s="38"/>
      <c r="BL113" s="38"/>
      <c r="BM113" s="38"/>
      <c r="BN113" s="38"/>
      <c r="BO113" s="38"/>
      <c r="BP113" s="38"/>
      <c r="BQ113" s="38"/>
      <c r="BR113" s="38"/>
      <c r="BS113" s="38"/>
      <c r="BT113" s="38"/>
      <c r="BU113" s="38"/>
      <c r="BV113" s="38"/>
      <c r="BW113" s="38"/>
      <c r="BX113" s="38"/>
      <c r="BY113" s="38"/>
      <c r="BZ113" s="38"/>
      <c r="CA113" s="38"/>
      <c r="CB113" s="38"/>
      <c r="CC113" s="38"/>
      <c r="CD113" s="38"/>
      <c r="CE113" s="38"/>
      <c r="CF113" s="38"/>
      <c r="CG113" s="38"/>
      <c r="CH113" s="38"/>
      <c r="CI113" s="38"/>
      <c r="CJ113" s="38"/>
      <c r="CK113" s="38"/>
      <c r="CL113" s="38"/>
      <c r="CM113" s="38"/>
      <c r="CN113" s="38"/>
      <c r="CO113" s="38"/>
      <c r="CP113" s="38"/>
      <c r="CQ113" s="38"/>
      <c r="CR113" s="38"/>
      <c r="CS113" s="38"/>
      <c r="CT113" s="38"/>
      <c r="CU113" s="38"/>
      <c r="CV113" s="38"/>
    </row>
    <row r="114" spans="1:100" x14ac:dyDescent="0.25">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c r="BJ114" s="38"/>
      <c r="BK114" s="38"/>
      <c r="BL114" s="38"/>
      <c r="BM114" s="38"/>
      <c r="BN114" s="38"/>
      <c r="BO114" s="38"/>
      <c r="BP114" s="38"/>
      <c r="BQ114" s="38"/>
      <c r="BR114" s="38"/>
      <c r="BS114" s="38"/>
      <c r="BT114" s="38"/>
      <c r="BU114" s="38"/>
      <c r="BV114" s="38"/>
      <c r="BW114" s="38"/>
      <c r="BX114" s="38"/>
      <c r="BY114" s="38"/>
      <c r="BZ114" s="38"/>
      <c r="CA114" s="38"/>
      <c r="CB114" s="38"/>
      <c r="CC114" s="38"/>
      <c r="CD114" s="38"/>
      <c r="CE114" s="38"/>
      <c r="CF114" s="38"/>
      <c r="CG114" s="38"/>
      <c r="CH114" s="38"/>
      <c r="CI114" s="38"/>
      <c r="CJ114" s="38"/>
      <c r="CK114" s="38"/>
      <c r="CL114" s="38"/>
      <c r="CM114" s="38"/>
      <c r="CN114" s="38"/>
      <c r="CO114" s="38"/>
      <c r="CP114" s="38"/>
      <c r="CQ114" s="38"/>
      <c r="CR114" s="38"/>
      <c r="CS114" s="38"/>
      <c r="CT114" s="38"/>
      <c r="CU114" s="38"/>
      <c r="CV114" s="38"/>
    </row>
    <row r="115" spans="1:100" x14ac:dyDescent="0.25">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c r="BK115" s="38"/>
      <c r="BL115" s="38"/>
      <c r="BM115" s="38"/>
      <c r="BN115" s="38"/>
      <c r="BO115" s="38"/>
      <c r="BP115" s="38"/>
      <c r="BQ115" s="38"/>
      <c r="BR115" s="38"/>
      <c r="BS115" s="38"/>
      <c r="BT115" s="38"/>
      <c r="BU115" s="38"/>
      <c r="BV115" s="38"/>
      <c r="BW115" s="38"/>
      <c r="BX115" s="38"/>
      <c r="BY115" s="38"/>
      <c r="BZ115" s="38"/>
      <c r="CA115" s="38"/>
      <c r="CB115" s="38"/>
      <c r="CC115" s="38"/>
      <c r="CD115" s="38"/>
      <c r="CE115" s="38"/>
      <c r="CF115" s="38"/>
      <c r="CG115" s="38"/>
      <c r="CH115" s="38"/>
      <c r="CI115" s="38"/>
      <c r="CJ115" s="38"/>
      <c r="CK115" s="38"/>
      <c r="CL115" s="38"/>
      <c r="CM115" s="38"/>
      <c r="CN115" s="38"/>
      <c r="CO115" s="38"/>
      <c r="CP115" s="38"/>
      <c r="CQ115" s="38"/>
      <c r="CR115" s="38"/>
      <c r="CS115" s="38"/>
      <c r="CT115" s="38"/>
      <c r="CU115" s="38"/>
      <c r="CV115" s="38"/>
    </row>
    <row r="116" spans="1:100" x14ac:dyDescent="0.25">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c r="BI116" s="38"/>
      <c r="BJ116" s="38"/>
      <c r="BK116" s="38"/>
      <c r="BL116" s="38"/>
      <c r="BM116" s="38"/>
      <c r="BN116" s="38"/>
      <c r="BO116" s="38"/>
      <c r="BP116" s="38"/>
      <c r="BQ116" s="38"/>
      <c r="BR116" s="38"/>
      <c r="BS116" s="38"/>
      <c r="BT116" s="38"/>
      <c r="BU116" s="38"/>
      <c r="BV116" s="38"/>
      <c r="BW116" s="38"/>
      <c r="BX116" s="38"/>
      <c r="BY116" s="38"/>
      <c r="BZ116" s="38"/>
      <c r="CA116" s="38"/>
      <c r="CB116" s="38"/>
      <c r="CC116" s="38"/>
      <c r="CD116" s="38"/>
      <c r="CE116" s="38"/>
      <c r="CF116" s="38"/>
      <c r="CG116" s="38"/>
      <c r="CH116" s="38"/>
      <c r="CI116" s="38"/>
      <c r="CJ116" s="38"/>
      <c r="CK116" s="38"/>
      <c r="CL116" s="38"/>
      <c r="CM116" s="38"/>
      <c r="CN116" s="38"/>
      <c r="CO116" s="38"/>
      <c r="CP116" s="38"/>
      <c r="CQ116" s="38"/>
      <c r="CR116" s="38"/>
      <c r="CS116" s="38"/>
      <c r="CT116" s="38"/>
      <c r="CU116" s="38"/>
      <c r="CV116" s="38"/>
    </row>
    <row r="117" spans="1:100" x14ac:dyDescent="0.25">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38"/>
      <c r="BG117" s="38"/>
      <c r="BH117" s="38"/>
      <c r="BI117" s="38"/>
      <c r="BJ117" s="38"/>
      <c r="BK117" s="38"/>
      <c r="BL117" s="38"/>
      <c r="BM117" s="38"/>
      <c r="BN117" s="38"/>
      <c r="BO117" s="38"/>
      <c r="BP117" s="38"/>
      <c r="BQ117" s="38"/>
      <c r="BR117" s="38"/>
      <c r="BS117" s="38"/>
      <c r="BT117" s="38"/>
      <c r="BU117" s="38"/>
      <c r="BV117" s="38"/>
      <c r="BW117" s="38"/>
      <c r="BX117" s="38"/>
      <c r="BY117" s="38"/>
      <c r="BZ117" s="38"/>
      <c r="CA117" s="38"/>
      <c r="CB117" s="38"/>
      <c r="CC117" s="38"/>
      <c r="CD117" s="38"/>
      <c r="CE117" s="38"/>
      <c r="CF117" s="38"/>
      <c r="CG117" s="38"/>
      <c r="CH117" s="38"/>
      <c r="CI117" s="38"/>
      <c r="CJ117" s="38"/>
      <c r="CK117" s="38"/>
      <c r="CL117" s="38"/>
      <c r="CM117" s="38"/>
      <c r="CN117" s="38"/>
      <c r="CO117" s="38"/>
      <c r="CP117" s="38"/>
      <c r="CQ117" s="38"/>
      <c r="CR117" s="38"/>
      <c r="CS117" s="38"/>
      <c r="CT117" s="38"/>
      <c r="CU117" s="38"/>
      <c r="CV117" s="38"/>
    </row>
    <row r="118" spans="1:100" x14ac:dyDescent="0.25">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38"/>
      <c r="BZ118" s="38"/>
      <c r="CA118" s="38"/>
      <c r="CB118" s="38"/>
      <c r="CC118" s="38"/>
      <c r="CD118" s="38"/>
      <c r="CE118" s="38"/>
      <c r="CF118" s="38"/>
      <c r="CG118" s="38"/>
      <c r="CH118" s="38"/>
      <c r="CI118" s="38"/>
      <c r="CJ118" s="38"/>
      <c r="CK118" s="38"/>
      <c r="CL118" s="38"/>
      <c r="CM118" s="38"/>
      <c r="CN118" s="38"/>
      <c r="CO118" s="38"/>
      <c r="CP118" s="38"/>
      <c r="CQ118" s="38"/>
      <c r="CR118" s="38"/>
      <c r="CS118" s="38"/>
      <c r="CT118" s="38"/>
      <c r="CU118" s="38"/>
      <c r="CV118" s="38"/>
    </row>
    <row r="119" spans="1:100" x14ac:dyDescent="0.25">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8"/>
      <c r="BF119" s="38"/>
      <c r="BG119" s="38"/>
      <c r="BH119" s="38"/>
      <c r="BI119" s="38"/>
      <c r="BJ119" s="38"/>
      <c r="BK119" s="38"/>
      <c r="BL119" s="38"/>
      <c r="BM119" s="38"/>
      <c r="BN119" s="38"/>
      <c r="BO119" s="38"/>
      <c r="BP119" s="38"/>
      <c r="BQ119" s="38"/>
      <c r="BR119" s="38"/>
      <c r="BS119" s="38"/>
      <c r="BT119" s="38"/>
      <c r="BU119" s="38"/>
      <c r="BV119" s="38"/>
      <c r="BW119" s="38"/>
      <c r="BX119" s="38"/>
      <c r="BY119" s="38"/>
      <c r="BZ119" s="38"/>
      <c r="CA119" s="38"/>
      <c r="CB119" s="38"/>
      <c r="CC119" s="38"/>
      <c r="CD119" s="38"/>
      <c r="CE119" s="38"/>
      <c r="CF119" s="38"/>
      <c r="CG119" s="38"/>
      <c r="CH119" s="38"/>
      <c r="CI119" s="38"/>
      <c r="CJ119" s="38"/>
      <c r="CK119" s="38"/>
      <c r="CL119" s="38"/>
      <c r="CM119" s="38"/>
      <c r="CN119" s="38"/>
      <c r="CO119" s="38"/>
      <c r="CP119" s="38"/>
      <c r="CQ119" s="38"/>
      <c r="CR119" s="38"/>
      <c r="CS119" s="38"/>
      <c r="CT119" s="38"/>
      <c r="CU119" s="38"/>
      <c r="CV119" s="38"/>
    </row>
    <row r="120" spans="1:100" x14ac:dyDescent="0.25">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c r="BJ120" s="38"/>
      <c r="BK120" s="38"/>
      <c r="BL120" s="38"/>
      <c r="BM120" s="38"/>
      <c r="BN120" s="38"/>
      <c r="BO120" s="38"/>
      <c r="BP120" s="38"/>
      <c r="BQ120" s="38"/>
      <c r="BR120" s="38"/>
      <c r="BS120" s="38"/>
      <c r="BT120" s="38"/>
      <c r="BU120" s="38"/>
      <c r="BV120" s="38"/>
      <c r="BW120" s="38"/>
      <c r="BX120" s="38"/>
      <c r="BY120" s="38"/>
      <c r="BZ120" s="38"/>
      <c r="CA120" s="38"/>
      <c r="CB120" s="38"/>
      <c r="CC120" s="38"/>
      <c r="CD120" s="38"/>
      <c r="CE120" s="38"/>
      <c r="CF120" s="38"/>
      <c r="CG120" s="38"/>
      <c r="CH120" s="38"/>
      <c r="CI120" s="38"/>
      <c r="CJ120" s="38"/>
      <c r="CK120" s="38"/>
      <c r="CL120" s="38"/>
      <c r="CM120" s="38"/>
      <c r="CN120" s="38"/>
      <c r="CO120" s="38"/>
      <c r="CP120" s="38"/>
      <c r="CQ120" s="38"/>
      <c r="CR120" s="38"/>
      <c r="CS120" s="38"/>
      <c r="CT120" s="38"/>
      <c r="CU120" s="38"/>
      <c r="CV120" s="38"/>
    </row>
    <row r="121" spans="1:100" x14ac:dyDescent="0.25">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BM121" s="38"/>
      <c r="BN121" s="38"/>
      <c r="BO121" s="38"/>
      <c r="BP121" s="38"/>
      <c r="BQ121" s="38"/>
      <c r="BR121" s="38"/>
      <c r="BS121" s="38"/>
      <c r="BT121" s="38"/>
      <c r="BU121" s="38"/>
      <c r="BV121" s="38"/>
      <c r="BW121" s="38"/>
      <c r="BX121" s="38"/>
      <c r="BY121" s="38"/>
      <c r="BZ121" s="38"/>
      <c r="CA121" s="38"/>
      <c r="CB121" s="38"/>
      <c r="CC121" s="38"/>
      <c r="CD121" s="38"/>
      <c r="CE121" s="38"/>
      <c r="CF121" s="38"/>
      <c r="CG121" s="38"/>
      <c r="CH121" s="38"/>
      <c r="CI121" s="38"/>
      <c r="CJ121" s="38"/>
      <c r="CK121" s="38"/>
      <c r="CL121" s="38"/>
      <c r="CM121" s="38"/>
      <c r="CN121" s="38"/>
      <c r="CO121" s="38"/>
      <c r="CP121" s="38"/>
      <c r="CQ121" s="38"/>
      <c r="CR121" s="38"/>
      <c r="CS121" s="38"/>
      <c r="CT121" s="38"/>
      <c r="CU121" s="38"/>
      <c r="CV121" s="38"/>
    </row>
    <row r="122" spans="1:100" x14ac:dyDescent="0.25">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c r="BJ122" s="38"/>
      <c r="BK122" s="38"/>
      <c r="BL122" s="38"/>
      <c r="BM122" s="38"/>
      <c r="BN122" s="38"/>
      <c r="BO122" s="38"/>
      <c r="BP122" s="38"/>
      <c r="BQ122" s="38"/>
      <c r="BR122" s="38"/>
      <c r="BS122" s="38"/>
      <c r="BT122" s="38"/>
      <c r="BU122" s="38"/>
      <c r="BV122" s="38"/>
      <c r="BW122" s="38"/>
      <c r="BX122" s="38"/>
      <c r="BY122" s="38"/>
      <c r="BZ122" s="38"/>
      <c r="CA122" s="38"/>
      <c r="CB122" s="38"/>
      <c r="CC122" s="38"/>
      <c r="CD122" s="38"/>
      <c r="CE122" s="38"/>
      <c r="CF122" s="38"/>
      <c r="CG122" s="38"/>
      <c r="CH122" s="38"/>
      <c r="CI122" s="38"/>
      <c r="CJ122" s="38"/>
      <c r="CK122" s="38"/>
      <c r="CL122" s="38"/>
      <c r="CM122" s="38"/>
      <c r="CN122" s="38"/>
      <c r="CO122" s="38"/>
      <c r="CP122" s="38"/>
      <c r="CQ122" s="38"/>
      <c r="CR122" s="38"/>
      <c r="CS122" s="38"/>
      <c r="CT122" s="38"/>
      <c r="CU122" s="38"/>
      <c r="CV122" s="38"/>
    </row>
    <row r="123" spans="1:100" x14ac:dyDescent="0.25">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c r="BJ123" s="38"/>
      <c r="BK123" s="38"/>
      <c r="BL123" s="38"/>
      <c r="BM123" s="38"/>
      <c r="BN123" s="38"/>
      <c r="BO123" s="38"/>
      <c r="BP123" s="38"/>
      <c r="BQ123" s="38"/>
      <c r="BR123" s="38"/>
      <c r="BS123" s="38"/>
      <c r="BT123" s="38"/>
      <c r="BU123" s="38"/>
      <c r="BV123" s="38"/>
      <c r="BW123" s="38"/>
      <c r="BX123" s="38"/>
      <c r="BY123" s="38"/>
      <c r="BZ123" s="38"/>
      <c r="CA123" s="38"/>
      <c r="CB123" s="38"/>
      <c r="CC123" s="38"/>
      <c r="CD123" s="38"/>
      <c r="CE123" s="38"/>
      <c r="CF123" s="38"/>
      <c r="CG123" s="38"/>
      <c r="CH123" s="38"/>
      <c r="CI123" s="38"/>
      <c r="CJ123" s="38"/>
      <c r="CK123" s="38"/>
      <c r="CL123" s="38"/>
      <c r="CM123" s="38"/>
      <c r="CN123" s="38"/>
      <c r="CO123" s="38"/>
      <c r="CP123" s="38"/>
      <c r="CQ123" s="38"/>
      <c r="CR123" s="38"/>
      <c r="CS123" s="38"/>
      <c r="CT123" s="38"/>
      <c r="CU123" s="38"/>
      <c r="CV123" s="38"/>
    </row>
    <row r="124" spans="1:100" x14ac:dyDescent="0.25">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c r="BJ124" s="38"/>
      <c r="BK124" s="38"/>
      <c r="BL124" s="38"/>
      <c r="BM124" s="38"/>
      <c r="BN124" s="38"/>
      <c r="BO124" s="38"/>
      <c r="BP124" s="38"/>
      <c r="BQ124" s="38"/>
      <c r="BR124" s="38"/>
      <c r="BS124" s="38"/>
      <c r="BT124" s="38"/>
      <c r="BU124" s="38"/>
      <c r="BV124" s="38"/>
      <c r="BW124" s="38"/>
      <c r="BX124" s="38"/>
      <c r="BY124" s="38"/>
      <c r="BZ124" s="38"/>
      <c r="CA124" s="38"/>
      <c r="CB124" s="38"/>
      <c r="CC124" s="38"/>
      <c r="CD124" s="38"/>
      <c r="CE124" s="38"/>
      <c r="CF124" s="38"/>
      <c r="CG124" s="38"/>
      <c r="CH124" s="38"/>
      <c r="CI124" s="38"/>
      <c r="CJ124" s="38"/>
      <c r="CK124" s="38"/>
      <c r="CL124" s="38"/>
      <c r="CM124" s="38"/>
      <c r="CN124" s="38"/>
      <c r="CO124" s="38"/>
      <c r="CP124" s="38"/>
      <c r="CQ124" s="38"/>
      <c r="CR124" s="38"/>
      <c r="CS124" s="38"/>
      <c r="CT124" s="38"/>
      <c r="CU124" s="38"/>
      <c r="CV124" s="38"/>
    </row>
    <row r="125" spans="1:100" x14ac:dyDescent="0.25">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c r="BI125" s="38"/>
      <c r="BJ125" s="38"/>
      <c r="BK125" s="38"/>
      <c r="BL125" s="38"/>
      <c r="BM125" s="38"/>
      <c r="BN125" s="38"/>
      <c r="BO125" s="38"/>
      <c r="BP125" s="38"/>
      <c r="BQ125" s="38"/>
      <c r="BR125" s="38"/>
      <c r="BS125" s="38"/>
      <c r="BT125" s="38"/>
      <c r="BU125" s="38"/>
      <c r="BV125" s="38"/>
      <c r="BW125" s="38"/>
      <c r="BX125" s="38"/>
      <c r="BY125" s="38"/>
      <c r="BZ125" s="38"/>
      <c r="CA125" s="38"/>
      <c r="CB125" s="38"/>
      <c r="CC125" s="38"/>
      <c r="CD125" s="38"/>
      <c r="CE125" s="38"/>
      <c r="CF125" s="38"/>
      <c r="CG125" s="38"/>
      <c r="CH125" s="38"/>
      <c r="CI125" s="38"/>
      <c r="CJ125" s="38"/>
      <c r="CK125" s="38"/>
      <c r="CL125" s="38"/>
      <c r="CM125" s="38"/>
      <c r="CN125" s="38"/>
      <c r="CO125" s="38"/>
      <c r="CP125" s="38"/>
      <c r="CQ125" s="38"/>
      <c r="CR125" s="38"/>
      <c r="CS125" s="38"/>
      <c r="CT125" s="38"/>
      <c r="CU125" s="38"/>
      <c r="CV125" s="38"/>
    </row>
    <row r="126" spans="1:100" x14ac:dyDescent="0.25">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c r="BI126" s="38"/>
      <c r="BJ126" s="38"/>
      <c r="BK126" s="38"/>
      <c r="BL126" s="38"/>
      <c r="BM126" s="38"/>
      <c r="BN126" s="38"/>
      <c r="BO126" s="38"/>
      <c r="BP126" s="38"/>
      <c r="BQ126" s="38"/>
      <c r="BR126" s="38"/>
      <c r="BS126" s="38"/>
      <c r="BT126" s="38"/>
      <c r="BU126" s="38"/>
      <c r="BV126" s="38"/>
      <c r="BW126" s="38"/>
      <c r="BX126" s="38"/>
      <c r="BY126" s="38"/>
      <c r="BZ126" s="38"/>
      <c r="CA126" s="38"/>
      <c r="CB126" s="38"/>
      <c r="CC126" s="38"/>
      <c r="CD126" s="38"/>
      <c r="CE126" s="38"/>
      <c r="CF126" s="38"/>
      <c r="CG126" s="38"/>
      <c r="CH126" s="38"/>
      <c r="CI126" s="38"/>
      <c r="CJ126" s="38"/>
      <c r="CK126" s="38"/>
      <c r="CL126" s="38"/>
      <c r="CM126" s="38"/>
      <c r="CN126" s="38"/>
      <c r="CO126" s="38"/>
      <c r="CP126" s="38"/>
      <c r="CQ126" s="38"/>
      <c r="CR126" s="38"/>
      <c r="CS126" s="38"/>
      <c r="CT126" s="38"/>
      <c r="CU126" s="38"/>
      <c r="CV126" s="38"/>
    </row>
    <row r="127" spans="1:100" x14ac:dyDescent="0.25">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38"/>
      <c r="AP127" s="38"/>
      <c r="AQ127" s="38"/>
      <c r="AR127" s="38"/>
      <c r="AS127" s="38"/>
      <c r="AT127" s="38"/>
      <c r="AU127" s="38"/>
      <c r="AV127" s="38"/>
      <c r="AW127" s="38"/>
      <c r="AX127" s="38"/>
      <c r="AY127" s="38"/>
      <c r="AZ127" s="38"/>
      <c r="BA127" s="38"/>
      <c r="BB127" s="38"/>
      <c r="BC127" s="38"/>
      <c r="BD127" s="38"/>
      <c r="BE127" s="38"/>
      <c r="BF127" s="38"/>
      <c r="BG127" s="38"/>
      <c r="BH127" s="38"/>
      <c r="BI127" s="38"/>
      <c r="BJ127" s="38"/>
      <c r="BK127" s="38"/>
      <c r="BL127" s="38"/>
      <c r="BM127" s="38"/>
      <c r="BN127" s="38"/>
      <c r="BO127" s="38"/>
      <c r="BP127" s="38"/>
      <c r="BQ127" s="38"/>
      <c r="BR127" s="38"/>
      <c r="BS127" s="38"/>
      <c r="BT127" s="38"/>
      <c r="BU127" s="38"/>
      <c r="BV127" s="38"/>
      <c r="BW127" s="38"/>
      <c r="BX127" s="38"/>
      <c r="BY127" s="38"/>
      <c r="BZ127" s="38"/>
      <c r="CA127" s="38"/>
      <c r="CB127" s="38"/>
      <c r="CC127" s="38"/>
      <c r="CD127" s="38"/>
      <c r="CE127" s="38"/>
      <c r="CF127" s="38"/>
      <c r="CG127" s="38"/>
      <c r="CH127" s="38"/>
      <c r="CI127" s="38"/>
      <c r="CJ127" s="38"/>
      <c r="CK127" s="38"/>
      <c r="CL127" s="38"/>
      <c r="CM127" s="38"/>
      <c r="CN127" s="38"/>
      <c r="CO127" s="38"/>
      <c r="CP127" s="38"/>
      <c r="CQ127" s="38"/>
      <c r="CR127" s="38"/>
      <c r="CS127" s="38"/>
      <c r="CT127" s="38"/>
      <c r="CU127" s="38"/>
      <c r="CV127" s="38"/>
    </row>
    <row r="128" spans="1:100" x14ac:dyDescent="0.25">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c r="AO128" s="38"/>
      <c r="AP128" s="38"/>
      <c r="AQ128" s="38"/>
      <c r="AR128" s="38"/>
      <c r="AS128" s="38"/>
      <c r="AT128" s="38"/>
      <c r="AU128" s="38"/>
      <c r="AV128" s="38"/>
      <c r="AW128" s="38"/>
      <c r="AX128" s="38"/>
      <c r="AY128" s="38"/>
      <c r="AZ128" s="38"/>
      <c r="BA128" s="38"/>
      <c r="BB128" s="38"/>
      <c r="BC128" s="38"/>
      <c r="BD128" s="38"/>
      <c r="BE128" s="38"/>
      <c r="BF128" s="38"/>
      <c r="BG128" s="38"/>
      <c r="BH128" s="38"/>
      <c r="BI128" s="38"/>
      <c r="BJ128" s="38"/>
      <c r="BK128" s="38"/>
      <c r="BL128" s="38"/>
      <c r="BM128" s="38"/>
      <c r="BN128" s="38"/>
      <c r="BO128" s="38"/>
      <c r="BP128" s="38"/>
      <c r="BQ128" s="38"/>
      <c r="BR128" s="38"/>
      <c r="BS128" s="38"/>
      <c r="BT128" s="38"/>
      <c r="BU128" s="38"/>
      <c r="BV128" s="38"/>
      <c r="BW128" s="38"/>
      <c r="BX128" s="38"/>
      <c r="BY128" s="38"/>
      <c r="BZ128" s="38"/>
      <c r="CA128" s="38"/>
      <c r="CB128" s="38"/>
      <c r="CC128" s="38"/>
      <c r="CD128" s="38"/>
      <c r="CE128" s="38"/>
      <c r="CF128" s="38"/>
      <c r="CG128" s="38"/>
      <c r="CH128" s="38"/>
      <c r="CI128" s="38"/>
      <c r="CJ128" s="38"/>
      <c r="CK128" s="38"/>
      <c r="CL128" s="38"/>
      <c r="CM128" s="38"/>
      <c r="CN128" s="38"/>
      <c r="CO128" s="38"/>
      <c r="CP128" s="38"/>
      <c r="CQ128" s="38"/>
      <c r="CR128" s="38"/>
      <c r="CS128" s="38"/>
      <c r="CT128" s="38"/>
      <c r="CU128" s="38"/>
      <c r="CV128" s="38"/>
    </row>
    <row r="129" spans="1:83" x14ac:dyDescent="0.25">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c r="AO129" s="38"/>
      <c r="AP129" s="38"/>
      <c r="AQ129" s="38"/>
      <c r="AR129" s="38"/>
      <c r="AS129" s="38"/>
      <c r="AT129" s="38"/>
      <c r="AU129" s="38"/>
      <c r="AV129" s="38"/>
      <c r="AW129" s="38"/>
      <c r="AX129" s="38"/>
      <c r="AY129" s="38"/>
      <c r="AZ129" s="38"/>
      <c r="BA129" s="38"/>
      <c r="BB129" s="38"/>
      <c r="BC129" s="38"/>
      <c r="BD129" s="38"/>
      <c r="BE129" s="38"/>
      <c r="BF129" s="38"/>
      <c r="BG129" s="38"/>
      <c r="BH129" s="38"/>
      <c r="BI129" s="38"/>
      <c r="BJ129" s="38"/>
      <c r="BK129" s="38"/>
      <c r="BL129" s="38"/>
      <c r="BM129" s="38"/>
      <c r="BN129" s="38"/>
      <c r="BO129" s="38"/>
      <c r="BP129" s="38"/>
      <c r="BQ129" s="38"/>
      <c r="BR129" s="38"/>
      <c r="BS129" s="38"/>
      <c r="BT129" s="38"/>
      <c r="BU129" s="38"/>
      <c r="BV129" s="38"/>
      <c r="BW129" s="38"/>
      <c r="BX129" s="38"/>
      <c r="BY129" s="38"/>
      <c r="BZ129" s="38"/>
      <c r="CA129" s="38"/>
      <c r="CB129" s="38"/>
      <c r="CC129" s="38"/>
      <c r="CD129" s="38"/>
      <c r="CE129" s="38"/>
    </row>
    <row r="130" spans="1:83" x14ac:dyDescent="0.25">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8"/>
      <c r="AO130" s="38"/>
      <c r="AP130" s="38"/>
      <c r="AQ130" s="38"/>
      <c r="AR130" s="38"/>
      <c r="AS130" s="38"/>
      <c r="AT130" s="38"/>
      <c r="AU130" s="38"/>
      <c r="AV130" s="38"/>
      <c r="AW130" s="38"/>
      <c r="AX130" s="38"/>
      <c r="AY130" s="38"/>
      <c r="AZ130" s="38"/>
      <c r="BA130" s="38"/>
      <c r="BB130" s="38"/>
      <c r="BC130" s="38"/>
      <c r="BD130" s="38"/>
      <c r="BE130" s="38"/>
      <c r="BF130" s="38"/>
      <c r="BG130" s="38"/>
      <c r="BH130" s="38"/>
      <c r="BI130" s="38"/>
      <c r="BJ130" s="38"/>
      <c r="BK130" s="38"/>
      <c r="BL130" s="38"/>
      <c r="BM130" s="38"/>
      <c r="BN130" s="38"/>
      <c r="BO130" s="38"/>
      <c r="BP130" s="38"/>
      <c r="BQ130" s="38"/>
      <c r="BR130" s="38"/>
      <c r="BS130" s="38"/>
      <c r="BT130" s="38"/>
      <c r="BU130" s="38"/>
      <c r="BV130" s="38"/>
      <c r="BW130" s="38"/>
      <c r="BX130" s="38"/>
      <c r="BY130" s="38"/>
      <c r="BZ130" s="38"/>
      <c r="CA130" s="38"/>
      <c r="CB130" s="38"/>
      <c r="CC130" s="38"/>
      <c r="CD130" s="38"/>
      <c r="CE130" s="38"/>
    </row>
    <row r="131" spans="1:83" x14ac:dyDescent="0.25">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c r="AO131" s="38"/>
      <c r="AP131" s="38"/>
      <c r="AQ131" s="38"/>
      <c r="AR131" s="38"/>
      <c r="AS131" s="38"/>
      <c r="AT131" s="38"/>
      <c r="AU131" s="38"/>
      <c r="AV131" s="38"/>
      <c r="AW131" s="38"/>
      <c r="AX131" s="38"/>
      <c r="AY131" s="38"/>
      <c r="AZ131" s="38"/>
      <c r="BA131" s="38"/>
      <c r="BB131" s="38"/>
      <c r="BC131" s="38"/>
      <c r="BD131" s="38"/>
      <c r="BE131" s="38"/>
      <c r="BF131" s="38"/>
      <c r="BG131" s="38"/>
      <c r="BH131" s="38"/>
      <c r="BI131" s="38"/>
      <c r="BJ131" s="38"/>
      <c r="BK131" s="38"/>
      <c r="BL131" s="38"/>
      <c r="BM131" s="38"/>
      <c r="BN131" s="38"/>
      <c r="BO131" s="38"/>
      <c r="BP131" s="38"/>
      <c r="BQ131" s="38"/>
      <c r="BR131" s="38"/>
      <c r="BS131" s="38"/>
      <c r="BT131" s="38"/>
      <c r="BU131" s="38"/>
      <c r="BV131" s="38"/>
      <c r="BW131" s="38"/>
      <c r="BX131" s="38"/>
      <c r="BY131" s="38"/>
      <c r="BZ131" s="38"/>
      <c r="CA131" s="38"/>
      <c r="CB131" s="38"/>
      <c r="CC131" s="38"/>
      <c r="CD131" s="38"/>
      <c r="CE131" s="38"/>
    </row>
    <row r="132" spans="1:83" x14ac:dyDescent="0.25">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8"/>
      <c r="AO132" s="38"/>
      <c r="AP132" s="38"/>
      <c r="AQ132" s="38"/>
      <c r="AR132" s="38"/>
      <c r="AS132" s="38"/>
      <c r="AT132" s="38"/>
      <c r="AU132" s="38"/>
      <c r="AV132" s="38"/>
      <c r="AW132" s="38"/>
      <c r="AX132" s="38"/>
      <c r="AY132" s="38"/>
      <c r="AZ132" s="38"/>
      <c r="BA132" s="38"/>
      <c r="BB132" s="38"/>
      <c r="BC132" s="38"/>
      <c r="BD132" s="38"/>
      <c r="BE132" s="38"/>
      <c r="BF132" s="38"/>
      <c r="BG132" s="38"/>
      <c r="BH132" s="38"/>
      <c r="BI132" s="38"/>
      <c r="BJ132" s="38"/>
      <c r="BK132" s="38"/>
      <c r="BL132" s="38"/>
      <c r="BM132" s="38"/>
      <c r="BN132" s="38"/>
      <c r="BO132" s="38"/>
      <c r="BP132" s="38"/>
      <c r="BQ132" s="38"/>
      <c r="BR132" s="38"/>
      <c r="BS132" s="38"/>
      <c r="BT132" s="38"/>
      <c r="BU132" s="38"/>
      <c r="BV132" s="38"/>
      <c r="BW132" s="38"/>
      <c r="BX132" s="38"/>
      <c r="BY132" s="38"/>
      <c r="BZ132" s="38"/>
      <c r="CA132" s="38"/>
      <c r="CB132" s="38"/>
      <c r="CC132" s="38"/>
      <c r="CD132" s="38"/>
      <c r="CE132" s="38"/>
    </row>
    <row r="133" spans="1:83" x14ac:dyDescent="0.25">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c r="AO133" s="38"/>
      <c r="AP133" s="38"/>
      <c r="AQ133" s="38"/>
      <c r="AR133" s="38"/>
      <c r="AS133" s="38"/>
      <c r="AT133" s="38"/>
      <c r="AU133" s="38"/>
      <c r="AV133" s="38"/>
      <c r="AW133" s="38"/>
      <c r="AX133" s="38"/>
      <c r="AY133" s="38"/>
      <c r="AZ133" s="38"/>
      <c r="BA133" s="38"/>
      <c r="BB133" s="38"/>
      <c r="BC133" s="38"/>
      <c r="BD133" s="38"/>
      <c r="BE133" s="38"/>
      <c r="BF133" s="38"/>
      <c r="BG133" s="38"/>
      <c r="BH133" s="38"/>
      <c r="BI133" s="38"/>
      <c r="BJ133" s="38"/>
      <c r="BK133" s="38"/>
      <c r="BL133" s="38"/>
      <c r="BM133" s="38"/>
      <c r="BN133" s="38"/>
      <c r="BO133" s="38"/>
      <c r="BP133" s="38"/>
      <c r="BQ133" s="38"/>
      <c r="BR133" s="38"/>
      <c r="BS133" s="38"/>
      <c r="BT133" s="38"/>
      <c r="BU133" s="38"/>
      <c r="BV133" s="38"/>
      <c r="BW133" s="38"/>
      <c r="BX133" s="38"/>
      <c r="BY133" s="38"/>
      <c r="BZ133" s="38"/>
      <c r="CA133" s="38"/>
      <c r="CB133" s="38"/>
      <c r="CC133" s="38"/>
      <c r="CD133" s="38"/>
      <c r="CE133" s="38"/>
    </row>
    <row r="134" spans="1:83" x14ac:dyDescent="0.25">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c r="BJ134" s="38"/>
      <c r="BK134" s="38"/>
      <c r="BL134" s="38"/>
      <c r="BM134" s="38"/>
      <c r="BN134" s="38"/>
      <c r="BO134" s="38"/>
      <c r="BP134" s="38"/>
      <c r="BQ134" s="38"/>
      <c r="BR134" s="38"/>
      <c r="BS134" s="38"/>
      <c r="BT134" s="38"/>
      <c r="BU134" s="38"/>
      <c r="BV134" s="38"/>
      <c r="BW134" s="38"/>
      <c r="BX134" s="38"/>
      <c r="BY134" s="38"/>
      <c r="BZ134" s="38"/>
      <c r="CA134" s="38"/>
      <c r="CB134" s="38"/>
      <c r="CC134" s="38"/>
      <c r="CD134" s="38"/>
      <c r="CE134" s="38"/>
    </row>
    <row r="135" spans="1:83" x14ac:dyDescent="0.25">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c r="BC135" s="38"/>
      <c r="BD135" s="38"/>
      <c r="BE135" s="38"/>
      <c r="BF135" s="38"/>
      <c r="BG135" s="38"/>
      <c r="BH135" s="38"/>
      <c r="BI135" s="38"/>
      <c r="BJ135" s="38"/>
      <c r="BK135" s="38"/>
      <c r="BL135" s="38"/>
      <c r="BM135" s="38"/>
      <c r="BN135" s="38"/>
      <c r="BO135" s="38"/>
      <c r="BP135" s="38"/>
      <c r="BQ135" s="38"/>
      <c r="BR135" s="38"/>
      <c r="BS135" s="38"/>
      <c r="BT135" s="38"/>
      <c r="BU135" s="38"/>
      <c r="BV135" s="38"/>
      <c r="BW135" s="38"/>
      <c r="BX135" s="38"/>
      <c r="BY135" s="38"/>
      <c r="BZ135" s="38"/>
      <c r="CA135" s="38"/>
      <c r="CB135" s="38"/>
      <c r="CC135" s="38"/>
      <c r="CD135" s="38"/>
      <c r="CE135" s="38"/>
    </row>
    <row r="136" spans="1:83" x14ac:dyDescent="0.25">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c r="AO136" s="38"/>
      <c r="AP136" s="38"/>
      <c r="AQ136" s="38"/>
      <c r="AR136" s="38"/>
      <c r="AS136" s="38"/>
      <c r="AT136" s="38"/>
      <c r="AU136" s="38"/>
      <c r="AV136" s="38"/>
      <c r="AW136" s="38"/>
      <c r="AX136" s="38"/>
      <c r="AY136" s="38"/>
      <c r="AZ136" s="38"/>
      <c r="BA136" s="38"/>
      <c r="BB136" s="38"/>
      <c r="BC136" s="38"/>
      <c r="BD136" s="38"/>
      <c r="BE136" s="38"/>
      <c r="BF136" s="38"/>
      <c r="BG136" s="38"/>
      <c r="BH136" s="38"/>
      <c r="BI136" s="38"/>
      <c r="BJ136" s="38"/>
      <c r="BK136" s="38"/>
      <c r="BL136" s="38"/>
      <c r="BM136" s="38"/>
      <c r="BN136" s="38"/>
      <c r="BO136" s="38"/>
      <c r="BP136" s="38"/>
      <c r="BQ136" s="38"/>
      <c r="BR136" s="38"/>
      <c r="BS136" s="38"/>
      <c r="BT136" s="38"/>
      <c r="BU136" s="38"/>
      <c r="BV136" s="38"/>
      <c r="BW136" s="38"/>
      <c r="BX136" s="38"/>
      <c r="BY136" s="38"/>
      <c r="BZ136" s="38"/>
      <c r="CA136" s="38"/>
      <c r="CB136" s="38"/>
      <c r="CC136" s="38"/>
      <c r="CD136" s="38"/>
      <c r="CE136" s="38"/>
    </row>
    <row r="137" spans="1:83" x14ac:dyDescent="0.25">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c r="BC137" s="38"/>
      <c r="BD137" s="38"/>
      <c r="BE137" s="38"/>
      <c r="BF137" s="38"/>
      <c r="BG137" s="38"/>
      <c r="BH137" s="38"/>
      <c r="BI137" s="38"/>
      <c r="BJ137" s="38"/>
      <c r="BK137" s="38"/>
      <c r="BL137" s="38"/>
      <c r="BM137" s="38"/>
      <c r="BN137" s="38"/>
      <c r="BO137" s="38"/>
      <c r="BP137" s="38"/>
      <c r="BQ137" s="38"/>
      <c r="BR137" s="38"/>
      <c r="BS137" s="38"/>
      <c r="BT137" s="38"/>
      <c r="BU137" s="38"/>
      <c r="BV137" s="38"/>
      <c r="BW137" s="38"/>
      <c r="BX137" s="38"/>
      <c r="BY137" s="38"/>
      <c r="BZ137" s="38"/>
      <c r="CA137" s="38"/>
      <c r="CB137" s="38"/>
      <c r="CC137" s="38"/>
      <c r="CD137" s="38"/>
      <c r="CE137" s="38"/>
    </row>
    <row r="138" spans="1:83" x14ac:dyDescent="0.25">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c r="BC138" s="38"/>
      <c r="BD138" s="38"/>
      <c r="BE138" s="38"/>
      <c r="BF138" s="38"/>
      <c r="BG138" s="38"/>
      <c r="BH138" s="38"/>
      <c r="BI138" s="38"/>
      <c r="BJ138" s="38"/>
      <c r="BK138" s="38"/>
      <c r="BL138" s="38"/>
      <c r="BM138" s="38"/>
      <c r="BN138" s="38"/>
      <c r="BO138" s="38"/>
      <c r="BP138" s="38"/>
      <c r="BQ138" s="38"/>
      <c r="BR138" s="38"/>
      <c r="BS138" s="38"/>
      <c r="BT138" s="38"/>
      <c r="BU138" s="38"/>
      <c r="BV138" s="38"/>
      <c r="BW138" s="38"/>
      <c r="BX138" s="38"/>
      <c r="BY138" s="38"/>
      <c r="BZ138" s="38"/>
      <c r="CA138" s="38"/>
      <c r="CB138" s="38"/>
      <c r="CC138" s="38"/>
      <c r="CD138" s="38"/>
      <c r="CE138" s="38"/>
    </row>
    <row r="139" spans="1:83" x14ac:dyDescent="0.25">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38"/>
      <c r="BG139" s="38"/>
      <c r="BH139" s="38"/>
      <c r="BI139" s="38"/>
      <c r="BJ139" s="38"/>
      <c r="BK139" s="38"/>
      <c r="BL139" s="38"/>
      <c r="BM139" s="38"/>
      <c r="BN139" s="38"/>
      <c r="BO139" s="38"/>
      <c r="BP139" s="38"/>
      <c r="BQ139" s="38"/>
      <c r="BR139" s="38"/>
      <c r="BS139" s="38"/>
      <c r="BT139" s="38"/>
      <c r="BU139" s="38"/>
      <c r="BV139" s="38"/>
      <c r="BW139" s="38"/>
      <c r="BX139" s="38"/>
      <c r="BY139" s="38"/>
      <c r="BZ139" s="38"/>
      <c r="CA139" s="38"/>
      <c r="CB139" s="38"/>
      <c r="CC139" s="38"/>
      <c r="CD139" s="38"/>
      <c r="CE139" s="38"/>
    </row>
    <row r="140" spans="1:83" x14ac:dyDescent="0.25">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c r="AV140" s="38"/>
      <c r="AW140" s="38"/>
      <c r="AX140" s="38"/>
      <c r="AY140" s="38"/>
      <c r="AZ140" s="38"/>
      <c r="BA140" s="38"/>
      <c r="BB140" s="38"/>
      <c r="BC140" s="38"/>
      <c r="BD140" s="38"/>
      <c r="BE140" s="38"/>
      <c r="BF140" s="38"/>
      <c r="BG140" s="38"/>
      <c r="BH140" s="38"/>
      <c r="BI140" s="38"/>
      <c r="BJ140" s="38"/>
      <c r="BK140" s="38"/>
      <c r="BL140" s="38"/>
      <c r="BM140" s="38"/>
      <c r="BN140" s="38"/>
      <c r="BO140" s="38"/>
      <c r="BP140" s="38"/>
      <c r="BQ140" s="38"/>
      <c r="BR140" s="38"/>
      <c r="BS140" s="38"/>
      <c r="BT140" s="38"/>
      <c r="BU140" s="38"/>
      <c r="BV140" s="38"/>
      <c r="BW140" s="38"/>
      <c r="BX140" s="38"/>
      <c r="BY140" s="38"/>
      <c r="BZ140" s="38"/>
      <c r="CA140" s="38"/>
      <c r="CB140" s="38"/>
      <c r="CC140" s="38"/>
      <c r="CD140" s="38"/>
      <c r="CE140" s="38"/>
    </row>
    <row r="141" spans="1:83" x14ac:dyDescent="0.25">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c r="BC141" s="38"/>
      <c r="BD141" s="38"/>
      <c r="BE141" s="38"/>
      <c r="BF141" s="38"/>
      <c r="BG141" s="38"/>
      <c r="BH141" s="38"/>
      <c r="BI141" s="38"/>
      <c r="BJ141" s="38"/>
      <c r="BK141" s="38"/>
      <c r="BL141" s="38"/>
      <c r="BM141" s="38"/>
      <c r="BN141" s="38"/>
      <c r="BO141" s="38"/>
      <c r="BP141" s="38"/>
      <c r="BQ141" s="38"/>
      <c r="BR141" s="38"/>
      <c r="BS141" s="38"/>
      <c r="BT141" s="38"/>
      <c r="BU141" s="38"/>
      <c r="BV141" s="38"/>
      <c r="BW141" s="38"/>
      <c r="BX141" s="38"/>
      <c r="BY141" s="38"/>
      <c r="BZ141" s="38"/>
      <c r="CA141" s="38"/>
      <c r="CB141" s="38"/>
      <c r="CC141" s="38"/>
      <c r="CD141" s="38"/>
      <c r="CE141" s="38"/>
    </row>
    <row r="142" spans="1:83" x14ac:dyDescent="0.25">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c r="AN142" s="38"/>
      <c r="AO142" s="38"/>
      <c r="AP142" s="38"/>
      <c r="AQ142" s="38"/>
      <c r="AR142" s="38"/>
      <c r="AS142" s="38"/>
      <c r="AT142" s="38"/>
      <c r="AU142" s="38"/>
      <c r="AV142" s="38"/>
      <c r="AW142" s="38"/>
      <c r="AX142" s="38"/>
      <c r="AY142" s="38"/>
      <c r="AZ142" s="38"/>
      <c r="BA142" s="38"/>
      <c r="BB142" s="38"/>
      <c r="BC142" s="38"/>
      <c r="BD142" s="38"/>
      <c r="BE142" s="38"/>
      <c r="BF142" s="38"/>
      <c r="BG142" s="38"/>
      <c r="BH142" s="38"/>
      <c r="BI142" s="38"/>
      <c r="BJ142" s="38"/>
      <c r="BK142" s="38"/>
      <c r="BL142" s="38"/>
      <c r="BM142" s="38"/>
      <c r="BN142" s="38"/>
      <c r="BO142" s="38"/>
      <c r="BP142" s="38"/>
      <c r="BQ142" s="38"/>
      <c r="BR142" s="38"/>
      <c r="BS142" s="38"/>
      <c r="BT142" s="38"/>
      <c r="BU142" s="38"/>
      <c r="BV142" s="38"/>
      <c r="BW142" s="38"/>
      <c r="BX142" s="38"/>
      <c r="BY142" s="38"/>
      <c r="BZ142" s="38"/>
      <c r="CA142" s="38"/>
      <c r="CB142" s="38"/>
      <c r="CC142" s="38"/>
      <c r="CD142" s="38"/>
      <c r="CE142" s="38"/>
    </row>
    <row r="143" spans="1:83" x14ac:dyDescent="0.25">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8"/>
      <c r="AO143" s="38"/>
      <c r="AP143" s="38"/>
      <c r="AQ143" s="38"/>
      <c r="AR143" s="38"/>
      <c r="AS143" s="38"/>
      <c r="AT143" s="38"/>
      <c r="AU143" s="38"/>
      <c r="AV143" s="38"/>
      <c r="AW143" s="38"/>
      <c r="AX143" s="38"/>
      <c r="AY143" s="38"/>
      <c r="AZ143" s="38"/>
      <c r="BA143" s="38"/>
      <c r="BB143" s="38"/>
      <c r="BC143" s="38"/>
      <c r="BD143" s="38"/>
      <c r="BE143" s="38"/>
      <c r="BF143" s="38"/>
      <c r="BG143" s="38"/>
      <c r="BH143" s="38"/>
      <c r="BI143" s="38"/>
      <c r="BJ143" s="38"/>
      <c r="BK143" s="38"/>
      <c r="BL143" s="38"/>
      <c r="BM143" s="38"/>
      <c r="BN143" s="38"/>
      <c r="BO143" s="38"/>
      <c r="BP143" s="38"/>
      <c r="BQ143" s="38"/>
      <c r="BR143" s="38"/>
      <c r="BS143" s="38"/>
      <c r="BT143" s="38"/>
      <c r="BU143" s="38"/>
      <c r="BV143" s="38"/>
      <c r="BW143" s="38"/>
      <c r="BX143" s="38"/>
      <c r="BY143" s="38"/>
      <c r="BZ143" s="38"/>
      <c r="CA143" s="38"/>
      <c r="CB143" s="38"/>
      <c r="CC143" s="38"/>
      <c r="CD143" s="38"/>
      <c r="CE143" s="38"/>
    </row>
    <row r="144" spans="1:83" x14ac:dyDescent="0.25">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c r="AO144" s="38"/>
      <c r="AP144" s="38"/>
      <c r="AQ144" s="38"/>
      <c r="AR144" s="38"/>
      <c r="AS144" s="38"/>
      <c r="AT144" s="38"/>
      <c r="AU144" s="38"/>
      <c r="AV144" s="38"/>
      <c r="AW144" s="38"/>
      <c r="AX144" s="38"/>
      <c r="AY144" s="38"/>
      <c r="AZ144" s="38"/>
      <c r="BA144" s="38"/>
      <c r="BB144" s="38"/>
      <c r="BC144" s="38"/>
      <c r="BD144" s="38"/>
      <c r="BE144" s="38"/>
      <c r="BF144" s="38"/>
      <c r="BG144" s="38"/>
      <c r="BH144" s="38"/>
      <c r="BI144" s="38"/>
      <c r="BJ144" s="38"/>
      <c r="BK144" s="38"/>
      <c r="BL144" s="38"/>
      <c r="BM144" s="38"/>
      <c r="BN144" s="38"/>
      <c r="BO144" s="38"/>
      <c r="BP144" s="38"/>
      <c r="BQ144" s="38"/>
      <c r="BR144" s="38"/>
      <c r="BS144" s="38"/>
      <c r="BT144" s="38"/>
      <c r="BU144" s="38"/>
      <c r="BV144" s="38"/>
      <c r="BW144" s="38"/>
      <c r="BX144" s="38"/>
      <c r="BY144" s="38"/>
      <c r="BZ144" s="38"/>
      <c r="CA144" s="38"/>
      <c r="CB144" s="38"/>
      <c r="CC144" s="38"/>
      <c r="CD144" s="38"/>
      <c r="CE144" s="38"/>
    </row>
    <row r="145" spans="1:83" x14ac:dyDescent="0.25">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c r="AN145" s="38"/>
      <c r="AO145" s="38"/>
      <c r="AP145" s="38"/>
      <c r="AQ145" s="38"/>
      <c r="AR145" s="38"/>
      <c r="AS145" s="38"/>
      <c r="AT145" s="38"/>
      <c r="AU145" s="38"/>
      <c r="AV145" s="38"/>
      <c r="AW145" s="38"/>
      <c r="AX145" s="38"/>
      <c r="AY145" s="38"/>
      <c r="AZ145" s="38"/>
      <c r="BA145" s="38"/>
      <c r="BB145" s="38"/>
      <c r="BC145" s="38"/>
      <c r="BD145" s="38"/>
      <c r="BE145" s="38"/>
      <c r="BF145" s="38"/>
      <c r="BG145" s="38"/>
      <c r="BH145" s="38"/>
      <c r="BI145" s="38"/>
      <c r="BJ145" s="38"/>
      <c r="BK145" s="38"/>
      <c r="BL145" s="38"/>
      <c r="BM145" s="38"/>
      <c r="BN145" s="38"/>
      <c r="BO145" s="38"/>
      <c r="BP145" s="38"/>
      <c r="BQ145" s="38"/>
      <c r="BR145" s="38"/>
      <c r="BS145" s="38"/>
      <c r="BT145" s="38"/>
      <c r="BU145" s="38"/>
      <c r="BV145" s="38"/>
      <c r="BW145" s="38"/>
      <c r="BX145" s="38"/>
      <c r="BY145" s="38"/>
      <c r="BZ145" s="38"/>
      <c r="CA145" s="38"/>
      <c r="CB145" s="38"/>
      <c r="CC145" s="38"/>
      <c r="CD145" s="38"/>
      <c r="CE145" s="38"/>
    </row>
    <row r="146" spans="1:83" x14ac:dyDescent="0.25">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c r="AJ146" s="38"/>
      <c r="AK146" s="38"/>
      <c r="AL146" s="38"/>
      <c r="AM146" s="38"/>
      <c r="AN146" s="38"/>
      <c r="AO146" s="38"/>
      <c r="AP146" s="38"/>
      <c r="AQ146" s="38"/>
      <c r="AR146" s="38"/>
      <c r="AS146" s="38"/>
      <c r="AT146" s="38"/>
      <c r="AU146" s="38"/>
      <c r="AV146" s="38"/>
      <c r="AW146" s="38"/>
      <c r="AX146" s="38"/>
      <c r="AY146" s="38"/>
      <c r="AZ146" s="38"/>
      <c r="BA146" s="38"/>
      <c r="BB146" s="38"/>
      <c r="BC146" s="38"/>
      <c r="BD146" s="38"/>
      <c r="BE146" s="38"/>
      <c r="BF146" s="38"/>
      <c r="BG146" s="38"/>
      <c r="BH146" s="38"/>
      <c r="BI146" s="38"/>
      <c r="BJ146" s="38"/>
      <c r="BK146" s="38"/>
      <c r="BL146" s="38"/>
      <c r="BM146" s="38"/>
      <c r="BN146" s="38"/>
      <c r="BO146" s="38"/>
      <c r="BP146" s="38"/>
      <c r="BQ146" s="38"/>
      <c r="BR146" s="38"/>
      <c r="BS146" s="38"/>
      <c r="BT146" s="38"/>
      <c r="BU146" s="38"/>
      <c r="BV146" s="38"/>
      <c r="BW146" s="38"/>
      <c r="BX146" s="38"/>
      <c r="BY146" s="38"/>
      <c r="BZ146" s="38"/>
      <c r="CA146" s="38"/>
      <c r="CB146" s="38"/>
      <c r="CC146" s="38"/>
      <c r="CD146" s="38"/>
      <c r="CE146" s="38"/>
    </row>
    <row r="147" spans="1:83" x14ac:dyDescent="0.25">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c r="AJ147" s="38"/>
      <c r="AK147" s="38"/>
      <c r="AL147" s="38"/>
      <c r="AM147" s="38"/>
      <c r="AN147" s="38"/>
      <c r="AO147" s="38"/>
      <c r="AP147" s="38"/>
      <c r="AQ147" s="38"/>
      <c r="AR147" s="38"/>
      <c r="AS147" s="38"/>
      <c r="AT147" s="38"/>
      <c r="AU147" s="38"/>
      <c r="AV147" s="38"/>
      <c r="AW147" s="38"/>
      <c r="AX147" s="38"/>
      <c r="AY147" s="38"/>
      <c r="AZ147" s="38"/>
      <c r="BA147" s="38"/>
      <c r="BB147" s="38"/>
      <c r="BC147" s="38"/>
      <c r="BD147" s="38"/>
      <c r="BE147" s="38"/>
      <c r="BF147" s="38"/>
      <c r="BG147" s="38"/>
      <c r="BH147" s="38"/>
      <c r="BI147" s="38"/>
      <c r="BJ147" s="38"/>
      <c r="BK147" s="38"/>
      <c r="BL147" s="38"/>
      <c r="BM147" s="38"/>
      <c r="BN147" s="38"/>
      <c r="BO147" s="38"/>
      <c r="BP147" s="38"/>
      <c r="BQ147" s="38"/>
      <c r="BR147" s="38"/>
      <c r="BS147" s="38"/>
      <c r="BT147" s="38"/>
      <c r="BU147" s="38"/>
      <c r="BV147" s="38"/>
      <c r="BW147" s="38"/>
      <c r="BX147" s="38"/>
      <c r="BY147" s="38"/>
      <c r="BZ147" s="38"/>
      <c r="CA147" s="38"/>
      <c r="CB147" s="38"/>
      <c r="CC147" s="38"/>
      <c r="CD147" s="38"/>
      <c r="CE147" s="38"/>
    </row>
    <row r="148" spans="1:83" x14ac:dyDescent="0.25">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c r="AN148" s="38"/>
      <c r="AO148" s="38"/>
      <c r="AP148" s="38"/>
      <c r="AQ148" s="38"/>
      <c r="AR148" s="38"/>
      <c r="AS148" s="38"/>
      <c r="AT148" s="38"/>
      <c r="AU148" s="38"/>
      <c r="AV148" s="38"/>
      <c r="AW148" s="38"/>
      <c r="AX148" s="38"/>
      <c r="AY148" s="38"/>
      <c r="AZ148" s="38"/>
      <c r="BA148" s="38"/>
      <c r="BB148" s="38"/>
      <c r="BC148" s="38"/>
      <c r="BD148" s="38"/>
      <c r="BE148" s="38"/>
      <c r="BF148" s="38"/>
      <c r="BG148" s="38"/>
      <c r="BH148" s="38"/>
      <c r="BI148" s="38"/>
      <c r="BJ148" s="38"/>
      <c r="BK148" s="38"/>
      <c r="BL148" s="38"/>
      <c r="BM148" s="38"/>
      <c r="BN148" s="38"/>
      <c r="BO148" s="38"/>
      <c r="BP148" s="38"/>
      <c r="BQ148" s="38"/>
      <c r="BR148" s="38"/>
      <c r="BS148" s="38"/>
      <c r="BT148" s="38"/>
      <c r="BU148" s="38"/>
      <c r="BV148" s="38"/>
      <c r="BW148" s="38"/>
      <c r="BX148" s="38"/>
      <c r="BY148" s="38"/>
      <c r="BZ148" s="38"/>
      <c r="CA148" s="38"/>
      <c r="CB148" s="38"/>
      <c r="CC148" s="38"/>
      <c r="CD148" s="38"/>
      <c r="CE148" s="38"/>
    </row>
    <row r="149" spans="1:83" x14ac:dyDescent="0.25">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c r="AV149" s="38"/>
      <c r="AW149" s="38"/>
      <c r="AX149" s="38"/>
      <c r="AY149" s="38"/>
      <c r="AZ149" s="38"/>
      <c r="BA149" s="38"/>
      <c r="BB149" s="38"/>
      <c r="BC149" s="38"/>
      <c r="BD149" s="38"/>
      <c r="BE149" s="38"/>
      <c r="BF149" s="38"/>
      <c r="BG149" s="38"/>
      <c r="BH149" s="38"/>
      <c r="BI149" s="38"/>
      <c r="BJ149" s="38"/>
      <c r="BK149" s="38"/>
      <c r="BL149" s="38"/>
      <c r="BM149" s="38"/>
      <c r="BN149" s="38"/>
      <c r="BO149" s="38"/>
      <c r="BP149" s="38"/>
      <c r="BQ149" s="38"/>
      <c r="BR149" s="38"/>
      <c r="BS149" s="38"/>
      <c r="BT149" s="38"/>
      <c r="BU149" s="38"/>
      <c r="BV149" s="38"/>
      <c r="BW149" s="38"/>
      <c r="BX149" s="38"/>
      <c r="BY149" s="38"/>
      <c r="BZ149" s="38"/>
      <c r="CA149" s="38"/>
      <c r="CB149" s="38"/>
      <c r="CC149" s="38"/>
      <c r="CD149" s="38"/>
      <c r="CE149" s="38"/>
    </row>
    <row r="150" spans="1:83" x14ac:dyDescent="0.25">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c r="AN150" s="38"/>
      <c r="AO150" s="38"/>
      <c r="AP150" s="38"/>
      <c r="AQ150" s="38"/>
      <c r="AR150" s="38"/>
      <c r="AS150" s="38"/>
      <c r="AT150" s="38"/>
      <c r="AU150" s="38"/>
      <c r="AV150" s="38"/>
      <c r="AW150" s="38"/>
      <c r="AX150" s="38"/>
      <c r="AY150" s="38"/>
      <c r="AZ150" s="38"/>
      <c r="BA150" s="38"/>
      <c r="BB150" s="38"/>
      <c r="BC150" s="38"/>
      <c r="BD150" s="38"/>
      <c r="BE150" s="38"/>
      <c r="BF150" s="38"/>
      <c r="BG150" s="38"/>
      <c r="BH150" s="38"/>
      <c r="BI150" s="38"/>
      <c r="BJ150" s="38"/>
      <c r="BK150" s="38"/>
      <c r="BL150" s="38"/>
      <c r="BM150" s="38"/>
      <c r="BN150" s="38"/>
      <c r="BO150" s="38"/>
      <c r="BP150" s="38"/>
      <c r="BQ150" s="38"/>
      <c r="BR150" s="38"/>
      <c r="BS150" s="38"/>
      <c r="BT150" s="38"/>
      <c r="BU150" s="38"/>
      <c r="BV150" s="38"/>
      <c r="BW150" s="38"/>
      <c r="BX150" s="38"/>
      <c r="BY150" s="38"/>
      <c r="BZ150" s="38"/>
      <c r="CA150" s="38"/>
      <c r="CB150" s="38"/>
      <c r="CC150" s="38"/>
      <c r="CD150" s="38"/>
      <c r="CE150" s="38"/>
    </row>
    <row r="151" spans="1:83" x14ac:dyDescent="0.25">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c r="AN151" s="38"/>
      <c r="AO151" s="38"/>
      <c r="AP151" s="38"/>
      <c r="AQ151" s="38"/>
      <c r="AR151" s="38"/>
      <c r="AS151" s="38"/>
      <c r="AT151" s="38"/>
      <c r="AU151" s="38"/>
      <c r="AV151" s="38"/>
      <c r="AW151" s="38"/>
      <c r="AX151" s="38"/>
      <c r="AY151" s="38"/>
      <c r="AZ151" s="38"/>
      <c r="BA151" s="38"/>
      <c r="BB151" s="38"/>
      <c r="BC151" s="38"/>
      <c r="BD151" s="38"/>
      <c r="BE151" s="38"/>
      <c r="BF151" s="38"/>
      <c r="BG151" s="38"/>
      <c r="BH151" s="38"/>
      <c r="BI151" s="38"/>
      <c r="BJ151" s="38"/>
      <c r="BK151" s="38"/>
      <c r="BL151" s="38"/>
      <c r="BM151" s="38"/>
      <c r="BN151" s="38"/>
      <c r="BO151" s="38"/>
      <c r="BP151" s="38"/>
      <c r="BQ151" s="38"/>
      <c r="BR151" s="38"/>
      <c r="BS151" s="38"/>
      <c r="BT151" s="38"/>
      <c r="BU151" s="38"/>
      <c r="BV151" s="38"/>
      <c r="BW151" s="38"/>
      <c r="BX151" s="38"/>
      <c r="BY151" s="38"/>
      <c r="BZ151" s="38"/>
      <c r="CA151" s="38"/>
      <c r="CB151" s="38"/>
      <c r="CC151" s="38"/>
      <c r="CD151" s="38"/>
      <c r="CE151" s="38"/>
    </row>
    <row r="152" spans="1:83" x14ac:dyDescent="0.25">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38"/>
      <c r="AN152" s="38"/>
      <c r="AO152" s="38"/>
      <c r="AP152" s="38"/>
      <c r="AQ152" s="38"/>
      <c r="AR152" s="38"/>
      <c r="AS152" s="38"/>
      <c r="AT152" s="38"/>
      <c r="AU152" s="38"/>
      <c r="AV152" s="38"/>
      <c r="AW152" s="38"/>
      <c r="AX152" s="38"/>
      <c r="AY152" s="38"/>
      <c r="AZ152" s="38"/>
      <c r="BA152" s="38"/>
      <c r="BB152" s="38"/>
      <c r="BC152" s="38"/>
      <c r="BD152" s="38"/>
      <c r="BE152" s="38"/>
      <c r="BF152" s="38"/>
      <c r="BG152" s="38"/>
      <c r="BH152" s="38"/>
      <c r="BI152" s="38"/>
      <c r="BJ152" s="38"/>
      <c r="BK152" s="38"/>
      <c r="BL152" s="38"/>
      <c r="BM152" s="38"/>
      <c r="BN152" s="38"/>
      <c r="BO152" s="38"/>
      <c r="BP152" s="38"/>
      <c r="BQ152" s="38"/>
      <c r="BR152" s="38"/>
      <c r="BS152" s="38"/>
      <c r="BT152" s="38"/>
      <c r="BU152" s="38"/>
      <c r="BV152" s="38"/>
      <c r="BW152" s="38"/>
      <c r="BX152" s="38"/>
      <c r="BY152" s="38"/>
      <c r="BZ152" s="38"/>
      <c r="CA152" s="38"/>
      <c r="CB152" s="38"/>
      <c r="CC152" s="38"/>
      <c r="CD152" s="38"/>
      <c r="CE152" s="38"/>
    </row>
    <row r="153" spans="1:83" x14ac:dyDescent="0.25">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38"/>
      <c r="AN153" s="38"/>
      <c r="AO153" s="38"/>
      <c r="AP153" s="38"/>
      <c r="AQ153" s="38"/>
      <c r="AR153" s="38"/>
      <c r="AS153" s="38"/>
      <c r="AT153" s="38"/>
      <c r="AU153" s="38"/>
      <c r="AV153" s="38"/>
      <c r="AW153" s="38"/>
      <c r="AX153" s="38"/>
      <c r="AY153" s="38"/>
      <c r="AZ153" s="38"/>
      <c r="BA153" s="38"/>
      <c r="BB153" s="38"/>
      <c r="BC153" s="38"/>
      <c r="BD153" s="38"/>
      <c r="BE153" s="38"/>
      <c r="BF153" s="38"/>
      <c r="BG153" s="38"/>
      <c r="BH153" s="38"/>
      <c r="BI153" s="38"/>
      <c r="BJ153" s="38"/>
      <c r="BK153" s="38"/>
      <c r="BL153" s="38"/>
      <c r="BM153" s="38"/>
      <c r="BN153" s="38"/>
      <c r="BO153" s="38"/>
      <c r="BP153" s="38"/>
      <c r="BQ153" s="38"/>
      <c r="BR153" s="38"/>
      <c r="BS153" s="38"/>
      <c r="BT153" s="38"/>
      <c r="BU153" s="38"/>
      <c r="BV153" s="38"/>
      <c r="BW153" s="38"/>
      <c r="BX153" s="38"/>
      <c r="BY153" s="38"/>
      <c r="BZ153" s="38"/>
      <c r="CA153" s="38"/>
      <c r="CB153" s="38"/>
      <c r="CC153" s="38"/>
      <c r="CD153" s="38"/>
      <c r="CE153" s="38"/>
    </row>
    <row r="154" spans="1:83" x14ac:dyDescent="0.25">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c r="AN154" s="38"/>
      <c r="AO154" s="38"/>
      <c r="AP154" s="38"/>
      <c r="AQ154" s="38"/>
      <c r="AR154" s="38"/>
      <c r="AS154" s="38"/>
      <c r="AT154" s="38"/>
      <c r="AU154" s="38"/>
      <c r="AV154" s="38"/>
      <c r="AW154" s="38"/>
      <c r="AX154" s="38"/>
      <c r="AY154" s="38"/>
      <c r="AZ154" s="38"/>
      <c r="BA154" s="38"/>
      <c r="BB154" s="38"/>
      <c r="BC154" s="38"/>
      <c r="BD154" s="38"/>
      <c r="BE154" s="38"/>
      <c r="BF154" s="38"/>
      <c r="BG154" s="38"/>
      <c r="BH154" s="38"/>
      <c r="BI154" s="38"/>
      <c r="BJ154" s="38"/>
      <c r="BK154" s="38"/>
      <c r="BL154" s="38"/>
      <c r="BM154" s="38"/>
      <c r="BN154" s="38"/>
      <c r="BO154" s="38"/>
      <c r="BP154" s="38"/>
      <c r="BQ154" s="38"/>
      <c r="BR154" s="38"/>
      <c r="BS154" s="38"/>
      <c r="BT154" s="38"/>
      <c r="BU154" s="38"/>
      <c r="BV154" s="38"/>
      <c r="BW154" s="38"/>
      <c r="BX154" s="38"/>
      <c r="BY154" s="38"/>
      <c r="BZ154" s="38"/>
      <c r="CA154" s="38"/>
      <c r="CB154" s="38"/>
      <c r="CC154" s="38"/>
      <c r="CD154" s="38"/>
      <c r="CE154" s="38"/>
    </row>
    <row r="155" spans="1:83" x14ac:dyDescent="0.25">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38"/>
      <c r="AN155" s="38"/>
      <c r="AO155" s="38"/>
      <c r="AP155" s="38"/>
      <c r="AQ155" s="38"/>
      <c r="AR155" s="38"/>
      <c r="AS155" s="38"/>
      <c r="AT155" s="38"/>
      <c r="AU155" s="38"/>
      <c r="AV155" s="38"/>
      <c r="AW155" s="38"/>
      <c r="AX155" s="38"/>
      <c r="AY155" s="38"/>
      <c r="AZ155" s="38"/>
      <c r="BA155" s="38"/>
      <c r="BB155" s="38"/>
      <c r="BC155" s="38"/>
      <c r="BD155" s="38"/>
      <c r="BE155" s="38"/>
      <c r="BF155" s="38"/>
      <c r="BG155" s="38"/>
      <c r="BH155" s="38"/>
      <c r="BI155" s="38"/>
      <c r="BJ155" s="38"/>
      <c r="BK155" s="38"/>
      <c r="BL155" s="38"/>
      <c r="BM155" s="38"/>
      <c r="BN155" s="38"/>
      <c r="BO155" s="38"/>
      <c r="BP155" s="38"/>
      <c r="BQ155" s="38"/>
      <c r="BR155" s="38"/>
      <c r="BS155" s="38"/>
      <c r="BT155" s="38"/>
      <c r="BU155" s="38"/>
      <c r="BV155" s="38"/>
      <c r="BW155" s="38"/>
      <c r="BX155" s="38"/>
      <c r="BY155" s="38"/>
      <c r="BZ155" s="38"/>
      <c r="CA155" s="38"/>
      <c r="CB155" s="38"/>
      <c r="CC155" s="38"/>
      <c r="CD155" s="38"/>
      <c r="CE155" s="38"/>
    </row>
    <row r="156" spans="1:83" x14ac:dyDescent="0.25">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AH156" s="38"/>
      <c r="AI156" s="38"/>
      <c r="AJ156" s="38"/>
      <c r="AK156" s="38"/>
      <c r="AL156" s="38"/>
      <c r="AM156" s="38"/>
      <c r="AN156" s="38"/>
      <c r="AO156" s="38"/>
      <c r="AP156" s="38"/>
      <c r="AQ156" s="38"/>
      <c r="AR156" s="38"/>
      <c r="AS156" s="38"/>
      <c r="AT156" s="38"/>
      <c r="AU156" s="38"/>
      <c r="AV156" s="38"/>
      <c r="AW156" s="38"/>
      <c r="AX156" s="38"/>
      <c r="AY156" s="38"/>
      <c r="AZ156" s="38"/>
      <c r="BA156" s="38"/>
      <c r="BB156" s="38"/>
      <c r="BC156" s="38"/>
      <c r="BD156" s="38"/>
      <c r="BE156" s="38"/>
      <c r="BF156" s="38"/>
      <c r="BG156" s="38"/>
      <c r="BH156" s="38"/>
      <c r="BI156" s="38"/>
      <c r="BJ156" s="38"/>
      <c r="BK156" s="38"/>
      <c r="BL156" s="38"/>
      <c r="BM156" s="38"/>
      <c r="BN156" s="38"/>
      <c r="BO156" s="38"/>
      <c r="BP156" s="38"/>
      <c r="BQ156" s="38"/>
      <c r="BR156" s="38"/>
      <c r="BS156" s="38"/>
      <c r="BT156" s="38"/>
      <c r="BU156" s="38"/>
      <c r="BV156" s="38"/>
      <c r="BW156" s="38"/>
      <c r="BX156" s="38"/>
      <c r="BY156" s="38"/>
      <c r="BZ156" s="38"/>
      <c r="CA156" s="38"/>
      <c r="CB156" s="38"/>
      <c r="CC156" s="38"/>
      <c r="CD156" s="38"/>
      <c r="CE156" s="38"/>
    </row>
    <row r="157" spans="1:83" x14ac:dyDescent="0.25">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c r="AG157" s="38"/>
      <c r="AH157" s="38"/>
      <c r="AI157" s="38"/>
      <c r="AJ157" s="38"/>
      <c r="AK157" s="38"/>
      <c r="AL157" s="38"/>
      <c r="AM157" s="38"/>
      <c r="AN157" s="38"/>
      <c r="AO157" s="38"/>
      <c r="AP157" s="38"/>
      <c r="AQ157" s="38"/>
      <c r="AR157" s="38"/>
      <c r="AS157" s="38"/>
      <c r="AT157" s="38"/>
      <c r="AU157" s="38"/>
      <c r="AV157" s="38"/>
      <c r="AW157" s="38"/>
      <c r="AX157" s="38"/>
      <c r="AY157" s="38"/>
      <c r="AZ157" s="38"/>
      <c r="BA157" s="38"/>
      <c r="BB157" s="38"/>
      <c r="BC157" s="38"/>
      <c r="BD157" s="38"/>
      <c r="BE157" s="38"/>
      <c r="BF157" s="38"/>
      <c r="BG157" s="38"/>
      <c r="BH157" s="38"/>
      <c r="BI157" s="38"/>
      <c r="BJ157" s="38"/>
      <c r="BK157" s="38"/>
      <c r="BL157" s="38"/>
      <c r="BM157" s="38"/>
      <c r="BN157" s="38"/>
      <c r="BO157" s="38"/>
      <c r="BP157" s="38"/>
      <c r="BQ157" s="38"/>
      <c r="BR157" s="38"/>
      <c r="BS157" s="38"/>
      <c r="BT157" s="38"/>
      <c r="BU157" s="38"/>
      <c r="BV157" s="38"/>
      <c r="BW157" s="38"/>
      <c r="BX157" s="38"/>
      <c r="BY157" s="38"/>
      <c r="BZ157" s="38"/>
      <c r="CA157" s="38"/>
      <c r="CB157" s="38"/>
      <c r="CC157" s="38"/>
      <c r="CD157" s="38"/>
      <c r="CE157" s="38"/>
    </row>
    <row r="158" spans="1:83" x14ac:dyDescent="0.25">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c r="AA158" s="38"/>
      <c r="AB158" s="38"/>
      <c r="AC158" s="38"/>
      <c r="AD158" s="38"/>
      <c r="AE158" s="38"/>
      <c r="AF158" s="38"/>
      <c r="AG158" s="38"/>
      <c r="AH158" s="38"/>
      <c r="AI158" s="38"/>
      <c r="AJ158" s="38"/>
      <c r="AK158" s="38"/>
      <c r="AL158" s="38"/>
      <c r="AM158" s="38"/>
      <c r="AN158" s="38"/>
      <c r="AO158" s="38"/>
      <c r="AP158" s="38"/>
      <c r="AQ158" s="38"/>
      <c r="AR158" s="38"/>
      <c r="AS158" s="38"/>
      <c r="AT158" s="38"/>
      <c r="AU158" s="38"/>
      <c r="AV158" s="38"/>
      <c r="AW158" s="38"/>
      <c r="AX158" s="38"/>
      <c r="AY158" s="38"/>
      <c r="AZ158" s="38"/>
      <c r="BA158" s="38"/>
      <c r="BB158" s="38"/>
      <c r="BC158" s="38"/>
      <c r="BD158" s="38"/>
      <c r="BE158" s="38"/>
      <c r="BF158" s="38"/>
      <c r="BG158" s="38"/>
      <c r="BH158" s="38"/>
      <c r="BI158" s="38"/>
      <c r="BJ158" s="38"/>
      <c r="BK158" s="38"/>
      <c r="BL158" s="38"/>
      <c r="BM158" s="38"/>
      <c r="BN158" s="38"/>
      <c r="BO158" s="38"/>
      <c r="BP158" s="38"/>
      <c r="BQ158" s="38"/>
      <c r="BR158" s="38"/>
      <c r="BS158" s="38"/>
      <c r="BT158" s="38"/>
      <c r="BU158" s="38"/>
      <c r="BV158" s="38"/>
      <c r="BW158" s="38"/>
      <c r="BX158" s="38"/>
      <c r="BY158" s="38"/>
      <c r="BZ158" s="38"/>
      <c r="CA158" s="38"/>
      <c r="CB158" s="38"/>
      <c r="CC158" s="38"/>
      <c r="CD158" s="38"/>
      <c r="CE158" s="38"/>
    </row>
    <row r="159" spans="1:83" x14ac:dyDescent="0.25">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AH159" s="38"/>
      <c r="AI159" s="38"/>
      <c r="AJ159" s="38"/>
      <c r="AK159" s="38"/>
      <c r="AL159" s="38"/>
      <c r="AM159" s="38"/>
      <c r="AN159" s="38"/>
      <c r="AO159" s="38"/>
      <c r="AP159" s="38"/>
      <c r="AQ159" s="38"/>
      <c r="AR159" s="38"/>
      <c r="AS159" s="38"/>
      <c r="AT159" s="38"/>
      <c r="AU159" s="38"/>
      <c r="AV159" s="38"/>
      <c r="AW159" s="38"/>
      <c r="AX159" s="38"/>
      <c r="AY159" s="38"/>
      <c r="AZ159" s="38"/>
      <c r="BA159" s="38"/>
      <c r="BB159" s="38"/>
      <c r="BC159" s="38"/>
      <c r="BD159" s="38"/>
      <c r="BE159" s="38"/>
      <c r="BF159" s="38"/>
      <c r="BG159" s="38"/>
      <c r="BH159" s="38"/>
      <c r="BI159" s="38"/>
      <c r="BJ159" s="38"/>
      <c r="BK159" s="38"/>
      <c r="BL159" s="38"/>
      <c r="BM159" s="38"/>
      <c r="BN159" s="38"/>
      <c r="BO159" s="38"/>
      <c r="BP159" s="38"/>
      <c r="BQ159" s="38"/>
      <c r="BR159" s="38"/>
      <c r="BS159" s="38"/>
      <c r="BT159" s="38"/>
      <c r="BU159" s="38"/>
      <c r="BV159" s="38"/>
      <c r="BW159" s="38"/>
      <c r="BX159" s="38"/>
      <c r="BY159" s="38"/>
      <c r="BZ159" s="38"/>
      <c r="CA159" s="38"/>
      <c r="CB159" s="38"/>
      <c r="CC159" s="38"/>
      <c r="CD159" s="38"/>
      <c r="CE159" s="38"/>
    </row>
    <row r="160" spans="1:83" x14ac:dyDescent="0.25">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38"/>
      <c r="AN160" s="38"/>
      <c r="AO160" s="38"/>
      <c r="AP160" s="38"/>
      <c r="AQ160" s="38"/>
      <c r="AR160" s="38"/>
      <c r="AS160" s="38"/>
      <c r="AT160" s="38"/>
      <c r="AU160" s="38"/>
      <c r="AV160" s="38"/>
      <c r="AW160" s="38"/>
      <c r="AX160" s="38"/>
      <c r="AY160" s="38"/>
      <c r="AZ160" s="38"/>
      <c r="BA160" s="38"/>
      <c r="BB160" s="38"/>
      <c r="BC160" s="38"/>
      <c r="BD160" s="38"/>
      <c r="BE160" s="38"/>
      <c r="BF160" s="38"/>
      <c r="BG160" s="38"/>
      <c r="BH160" s="38"/>
      <c r="BI160" s="38"/>
      <c r="BJ160" s="38"/>
      <c r="BK160" s="38"/>
      <c r="BL160" s="38"/>
      <c r="BM160" s="38"/>
      <c r="BN160" s="38"/>
      <c r="BO160" s="38"/>
      <c r="BP160" s="38"/>
      <c r="BQ160" s="38"/>
      <c r="BR160" s="38"/>
      <c r="BS160" s="38"/>
      <c r="BT160" s="38"/>
      <c r="BU160" s="38"/>
      <c r="BV160" s="38"/>
      <c r="BW160" s="38"/>
      <c r="BX160" s="38"/>
      <c r="BY160" s="38"/>
      <c r="BZ160" s="38"/>
      <c r="CA160" s="38"/>
      <c r="CB160" s="38"/>
      <c r="CC160" s="38"/>
      <c r="CD160" s="38"/>
      <c r="CE160" s="38"/>
    </row>
    <row r="161" spans="1:83" x14ac:dyDescent="0.25">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H161" s="38"/>
      <c r="AI161" s="38"/>
      <c r="AJ161" s="38"/>
      <c r="AK161" s="38"/>
      <c r="AL161" s="38"/>
      <c r="AM161" s="38"/>
      <c r="AN161" s="38"/>
      <c r="AO161" s="38"/>
      <c r="AP161" s="38"/>
      <c r="AQ161" s="38"/>
      <c r="AR161" s="38"/>
      <c r="AS161" s="38"/>
      <c r="AT161" s="38"/>
      <c r="AU161" s="38"/>
      <c r="AV161" s="38"/>
      <c r="AW161" s="38"/>
      <c r="AX161" s="38"/>
      <c r="AY161" s="38"/>
      <c r="AZ161" s="38"/>
      <c r="BA161" s="38"/>
      <c r="BB161" s="38"/>
      <c r="BC161" s="38"/>
      <c r="BD161" s="38"/>
      <c r="BE161" s="38"/>
      <c r="BF161" s="38"/>
      <c r="BG161" s="38"/>
      <c r="BH161" s="38"/>
      <c r="BI161" s="38"/>
      <c r="BJ161" s="38"/>
      <c r="BK161" s="38"/>
      <c r="BL161" s="38"/>
      <c r="BM161" s="38"/>
      <c r="BN161" s="38"/>
      <c r="BO161" s="38"/>
      <c r="BP161" s="38"/>
      <c r="BQ161" s="38"/>
      <c r="BR161" s="38"/>
      <c r="BS161" s="38"/>
      <c r="BT161" s="38"/>
      <c r="BU161" s="38"/>
      <c r="BV161" s="38"/>
      <c r="BW161" s="38"/>
      <c r="BX161" s="38"/>
      <c r="BY161" s="38"/>
      <c r="BZ161" s="38"/>
      <c r="CA161" s="38"/>
      <c r="CB161" s="38"/>
      <c r="CC161" s="38"/>
      <c r="CD161" s="38"/>
      <c r="CE161" s="38"/>
    </row>
    <row r="162" spans="1:83" x14ac:dyDescent="0.25">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H162" s="38"/>
      <c r="AI162" s="38"/>
      <c r="AJ162" s="38"/>
      <c r="AK162" s="38"/>
      <c r="AL162" s="38"/>
      <c r="AM162" s="38"/>
      <c r="AN162" s="38"/>
      <c r="AO162" s="38"/>
      <c r="AP162" s="38"/>
      <c r="AQ162" s="38"/>
      <c r="AR162" s="38"/>
      <c r="AS162" s="38"/>
      <c r="AT162" s="38"/>
      <c r="AU162" s="38"/>
      <c r="AV162" s="38"/>
      <c r="AW162" s="38"/>
      <c r="AX162" s="38"/>
      <c r="AY162" s="38"/>
      <c r="AZ162" s="38"/>
      <c r="BA162" s="38"/>
      <c r="BB162" s="38"/>
      <c r="BC162" s="38"/>
      <c r="BD162" s="38"/>
      <c r="BE162" s="38"/>
      <c r="BF162" s="38"/>
      <c r="BG162" s="38"/>
      <c r="BH162" s="38"/>
      <c r="BI162" s="38"/>
      <c r="BJ162" s="38"/>
      <c r="BK162" s="38"/>
      <c r="BL162" s="38"/>
      <c r="BM162" s="38"/>
      <c r="BN162" s="38"/>
      <c r="BO162" s="38"/>
      <c r="BP162" s="38"/>
      <c r="BQ162" s="38"/>
      <c r="BR162" s="38"/>
      <c r="BS162" s="38"/>
      <c r="BT162" s="38"/>
      <c r="BU162" s="38"/>
      <c r="BV162" s="38"/>
      <c r="BW162" s="38"/>
      <c r="BX162" s="38"/>
      <c r="BY162" s="38"/>
      <c r="BZ162" s="38"/>
      <c r="CA162" s="38"/>
      <c r="CB162" s="38"/>
      <c r="CC162" s="38"/>
      <c r="CD162" s="38"/>
      <c r="CE162" s="38"/>
    </row>
    <row r="163" spans="1:83" x14ac:dyDescent="0.25">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H163" s="38"/>
      <c r="AI163" s="38"/>
      <c r="AJ163" s="38"/>
      <c r="AK163" s="38"/>
      <c r="AL163" s="38"/>
      <c r="AM163" s="38"/>
      <c r="AN163" s="38"/>
      <c r="AO163" s="38"/>
      <c r="AP163" s="38"/>
      <c r="AQ163" s="38"/>
      <c r="AR163" s="38"/>
      <c r="AS163" s="38"/>
      <c r="AT163" s="38"/>
      <c r="AU163" s="38"/>
      <c r="AV163" s="38"/>
      <c r="AW163" s="38"/>
      <c r="AX163" s="38"/>
      <c r="AY163" s="38"/>
      <c r="AZ163" s="38"/>
      <c r="BA163" s="38"/>
      <c r="BB163" s="38"/>
      <c r="BC163" s="38"/>
      <c r="BD163" s="38"/>
      <c r="BE163" s="38"/>
      <c r="BF163" s="38"/>
      <c r="BG163" s="38"/>
      <c r="BH163" s="38"/>
      <c r="BI163" s="38"/>
      <c r="BJ163" s="38"/>
      <c r="BK163" s="38"/>
      <c r="BL163" s="38"/>
      <c r="BM163" s="38"/>
      <c r="BN163" s="38"/>
      <c r="BO163" s="38"/>
      <c r="BP163" s="38"/>
      <c r="BQ163" s="38"/>
      <c r="BR163" s="38"/>
      <c r="BS163" s="38"/>
      <c r="BT163" s="38"/>
      <c r="BU163" s="38"/>
      <c r="BV163" s="38"/>
      <c r="BW163" s="38"/>
      <c r="BX163" s="38"/>
      <c r="BY163" s="38"/>
      <c r="BZ163" s="38"/>
      <c r="CA163" s="38"/>
      <c r="CB163" s="38"/>
      <c r="CC163" s="38"/>
      <c r="CD163" s="38"/>
      <c r="CE163" s="38"/>
    </row>
    <row r="164" spans="1:83" x14ac:dyDescent="0.25">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H164" s="38"/>
      <c r="AI164" s="38"/>
      <c r="AJ164" s="38"/>
      <c r="AK164" s="38"/>
      <c r="AL164" s="38"/>
      <c r="AM164" s="38"/>
      <c r="AN164" s="38"/>
      <c r="AO164" s="38"/>
      <c r="AP164" s="38"/>
      <c r="AQ164" s="38"/>
      <c r="AR164" s="38"/>
      <c r="AS164" s="38"/>
      <c r="AT164" s="38"/>
      <c r="AU164" s="38"/>
      <c r="AV164" s="38"/>
      <c r="AW164" s="38"/>
      <c r="AX164" s="38"/>
      <c r="AY164" s="38"/>
      <c r="AZ164" s="38"/>
      <c r="BA164" s="38"/>
      <c r="BB164" s="38"/>
      <c r="BC164" s="38"/>
      <c r="BD164" s="38"/>
      <c r="BE164" s="38"/>
      <c r="BF164" s="38"/>
      <c r="BG164" s="38"/>
      <c r="BH164" s="38"/>
      <c r="BI164" s="38"/>
      <c r="BJ164" s="38"/>
      <c r="BK164" s="38"/>
      <c r="BL164" s="38"/>
      <c r="BM164" s="38"/>
      <c r="BN164" s="38"/>
      <c r="BO164" s="38"/>
      <c r="BP164" s="38"/>
      <c r="BQ164" s="38"/>
      <c r="BR164" s="38"/>
      <c r="BS164" s="38"/>
      <c r="BT164" s="38"/>
      <c r="BU164" s="38"/>
      <c r="BV164" s="38"/>
      <c r="BW164" s="38"/>
      <c r="BX164" s="38"/>
      <c r="BY164" s="38"/>
      <c r="BZ164" s="38"/>
      <c r="CA164" s="38"/>
      <c r="CB164" s="38"/>
      <c r="CC164" s="38"/>
      <c r="CD164" s="38"/>
      <c r="CE164" s="38"/>
    </row>
    <row r="165" spans="1:83" x14ac:dyDescent="0.25">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H165" s="38"/>
      <c r="AI165" s="38"/>
      <c r="AJ165" s="38"/>
      <c r="AK165" s="38"/>
      <c r="AL165" s="38"/>
      <c r="AM165" s="38"/>
      <c r="AN165" s="38"/>
      <c r="AO165" s="38"/>
      <c r="AP165" s="38"/>
      <c r="AQ165" s="38"/>
      <c r="AR165" s="38"/>
      <c r="AS165" s="38"/>
      <c r="AT165" s="38"/>
      <c r="AU165" s="38"/>
      <c r="AV165" s="38"/>
      <c r="AW165" s="38"/>
      <c r="AX165" s="38"/>
      <c r="AY165" s="38"/>
      <c r="AZ165" s="38"/>
      <c r="BA165" s="38"/>
      <c r="BB165" s="38"/>
      <c r="BC165" s="38"/>
      <c r="BD165" s="38"/>
      <c r="BE165" s="38"/>
      <c r="BF165" s="38"/>
      <c r="BG165" s="38"/>
      <c r="BH165" s="38"/>
      <c r="BI165" s="38"/>
      <c r="BJ165" s="38"/>
      <c r="BK165" s="38"/>
      <c r="BL165" s="38"/>
      <c r="BM165" s="38"/>
      <c r="BN165" s="38"/>
      <c r="BO165" s="38"/>
      <c r="BP165" s="38"/>
      <c r="BQ165" s="38"/>
      <c r="BR165" s="38"/>
      <c r="BS165" s="38"/>
      <c r="BT165" s="38"/>
      <c r="BU165" s="38"/>
      <c r="BV165" s="38"/>
      <c r="BW165" s="38"/>
      <c r="BX165" s="38"/>
      <c r="BY165" s="38"/>
      <c r="BZ165" s="38"/>
      <c r="CA165" s="38"/>
      <c r="CB165" s="38"/>
      <c r="CC165" s="38"/>
      <c r="CD165" s="38"/>
      <c r="CE165" s="38"/>
    </row>
    <row r="166" spans="1:83" x14ac:dyDescent="0.25">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H166" s="38"/>
      <c r="AI166" s="38"/>
      <c r="AJ166" s="38"/>
      <c r="AK166" s="38"/>
      <c r="AL166" s="38"/>
      <c r="AM166" s="38"/>
      <c r="AN166" s="38"/>
      <c r="AO166" s="38"/>
      <c r="AP166" s="38"/>
      <c r="AQ166" s="38"/>
      <c r="AR166" s="38"/>
      <c r="AS166" s="38"/>
      <c r="AT166" s="38"/>
      <c r="AU166" s="38"/>
      <c r="AV166" s="38"/>
      <c r="AW166" s="38"/>
      <c r="AX166" s="38"/>
      <c r="AY166" s="38"/>
      <c r="AZ166" s="38"/>
      <c r="BA166" s="38"/>
      <c r="BB166" s="38"/>
      <c r="BC166" s="38"/>
      <c r="BD166" s="38"/>
      <c r="BE166" s="38"/>
      <c r="BF166" s="38"/>
      <c r="BG166" s="38"/>
      <c r="BH166" s="38"/>
      <c r="BI166" s="38"/>
      <c r="BJ166" s="38"/>
      <c r="BK166" s="38"/>
      <c r="BL166" s="38"/>
      <c r="BM166" s="38"/>
      <c r="BN166" s="38"/>
      <c r="BO166" s="38"/>
      <c r="BP166" s="38"/>
      <c r="BQ166" s="38"/>
      <c r="BR166" s="38"/>
      <c r="BS166" s="38"/>
      <c r="BT166" s="38"/>
      <c r="BU166" s="38"/>
      <c r="BV166" s="38"/>
      <c r="BW166" s="38"/>
      <c r="BX166" s="38"/>
      <c r="BY166" s="38"/>
      <c r="BZ166" s="38"/>
      <c r="CA166" s="38"/>
      <c r="CB166" s="38"/>
      <c r="CC166" s="38"/>
      <c r="CD166" s="38"/>
      <c r="CE166" s="38"/>
    </row>
    <row r="167" spans="1:83" x14ac:dyDescent="0.25">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H167" s="38"/>
      <c r="AI167" s="38"/>
      <c r="AJ167" s="38"/>
      <c r="AK167" s="38"/>
      <c r="AL167" s="38"/>
      <c r="AM167" s="38"/>
      <c r="AN167" s="38"/>
      <c r="AO167" s="38"/>
      <c r="AP167" s="38"/>
      <c r="AQ167" s="38"/>
      <c r="AR167" s="38"/>
      <c r="AS167" s="38"/>
      <c r="AT167" s="38"/>
      <c r="AU167" s="38"/>
      <c r="AV167" s="38"/>
      <c r="AW167" s="38"/>
      <c r="AX167" s="38"/>
      <c r="AY167" s="38"/>
      <c r="AZ167" s="38"/>
      <c r="BA167" s="38"/>
      <c r="BB167" s="38"/>
      <c r="BC167" s="38"/>
      <c r="BD167" s="38"/>
      <c r="BE167" s="38"/>
      <c r="BF167" s="38"/>
      <c r="BG167" s="38"/>
      <c r="BH167" s="38"/>
      <c r="BI167" s="38"/>
      <c r="BJ167" s="38"/>
      <c r="BK167" s="38"/>
      <c r="BL167" s="38"/>
      <c r="BM167" s="38"/>
      <c r="BN167" s="38"/>
      <c r="BO167" s="38"/>
      <c r="BP167" s="38"/>
      <c r="BQ167" s="38"/>
      <c r="BR167" s="38"/>
      <c r="BS167" s="38"/>
      <c r="BT167" s="38"/>
      <c r="BU167" s="38"/>
      <c r="BV167" s="38"/>
      <c r="BW167" s="38"/>
      <c r="BX167" s="38"/>
      <c r="BY167" s="38"/>
      <c r="BZ167" s="38"/>
      <c r="CA167" s="38"/>
      <c r="CB167" s="38"/>
      <c r="CC167" s="38"/>
      <c r="CD167" s="38"/>
      <c r="CE167" s="38"/>
    </row>
    <row r="168" spans="1:83" x14ac:dyDescent="0.25">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H168" s="38"/>
      <c r="AI168" s="38"/>
      <c r="AJ168" s="38"/>
      <c r="AK168" s="38"/>
      <c r="AL168" s="38"/>
      <c r="AM168" s="38"/>
      <c r="AN168" s="38"/>
      <c r="AO168" s="38"/>
      <c r="AP168" s="38"/>
      <c r="AQ168" s="38"/>
      <c r="AR168" s="38"/>
      <c r="AS168" s="38"/>
      <c r="AT168" s="38"/>
      <c r="AU168" s="38"/>
      <c r="AV168" s="38"/>
      <c r="AW168" s="38"/>
      <c r="AX168" s="38"/>
      <c r="AY168" s="38"/>
      <c r="AZ168" s="38"/>
      <c r="BA168" s="38"/>
      <c r="BB168" s="38"/>
      <c r="BC168" s="38"/>
      <c r="BD168" s="38"/>
      <c r="BE168" s="38"/>
      <c r="BF168" s="38"/>
      <c r="BG168" s="38"/>
      <c r="BH168" s="38"/>
      <c r="BI168" s="38"/>
      <c r="BJ168" s="38"/>
      <c r="BK168" s="38"/>
      <c r="BL168" s="38"/>
      <c r="BM168" s="38"/>
      <c r="BN168" s="38"/>
      <c r="BO168" s="38"/>
      <c r="BP168" s="38"/>
      <c r="BQ168" s="38"/>
      <c r="BR168" s="38"/>
      <c r="BS168" s="38"/>
      <c r="BT168" s="38"/>
      <c r="BU168" s="38"/>
      <c r="BV168" s="38"/>
      <c r="BW168" s="38"/>
      <c r="BX168" s="38"/>
      <c r="BY168" s="38"/>
      <c r="BZ168" s="38"/>
      <c r="CA168" s="38"/>
      <c r="CB168" s="38"/>
      <c r="CC168" s="38"/>
      <c r="CD168" s="38"/>
      <c r="CE168" s="38"/>
    </row>
    <row r="169" spans="1:83" x14ac:dyDescent="0.25">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H169" s="38"/>
      <c r="AI169" s="38"/>
      <c r="AJ169" s="38"/>
      <c r="AK169" s="38"/>
      <c r="AL169" s="38"/>
      <c r="AM169" s="38"/>
      <c r="AN169" s="38"/>
      <c r="AO169" s="38"/>
      <c r="AP169" s="38"/>
      <c r="AQ169" s="38"/>
      <c r="AR169" s="38"/>
      <c r="AS169" s="38"/>
      <c r="AT169" s="38"/>
      <c r="AU169" s="38"/>
      <c r="AV169" s="38"/>
      <c r="AW169" s="38"/>
      <c r="AX169" s="38"/>
      <c r="AY169" s="38"/>
      <c r="AZ169" s="38"/>
      <c r="BA169" s="38"/>
      <c r="BB169" s="38"/>
      <c r="BC169" s="38"/>
      <c r="BD169" s="38"/>
      <c r="BE169" s="38"/>
      <c r="BF169" s="38"/>
      <c r="BG169" s="38"/>
      <c r="BH169" s="38"/>
      <c r="BI169" s="38"/>
      <c r="BJ169" s="38"/>
      <c r="BK169" s="38"/>
      <c r="BL169" s="38"/>
      <c r="BM169" s="38"/>
      <c r="BN169" s="38"/>
      <c r="BO169" s="38"/>
      <c r="BP169" s="38"/>
      <c r="BQ169" s="38"/>
      <c r="BR169" s="38"/>
      <c r="BS169" s="38"/>
      <c r="BT169" s="38"/>
      <c r="BU169" s="38"/>
      <c r="BV169" s="38"/>
      <c r="BW169" s="38"/>
      <c r="BX169" s="38"/>
      <c r="BY169" s="38"/>
      <c r="BZ169" s="38"/>
      <c r="CA169" s="38"/>
      <c r="CB169" s="38"/>
      <c r="CC169" s="38"/>
      <c r="CD169" s="38"/>
      <c r="CE169" s="38"/>
    </row>
    <row r="170" spans="1:83" x14ac:dyDescent="0.25">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H170" s="38"/>
      <c r="AI170" s="38"/>
      <c r="AJ170" s="38"/>
      <c r="AK170" s="38"/>
      <c r="AL170" s="38"/>
      <c r="AM170" s="38"/>
      <c r="AN170" s="38"/>
      <c r="AO170" s="38"/>
      <c r="AP170" s="38"/>
      <c r="AQ170" s="38"/>
      <c r="AR170" s="38"/>
      <c r="AS170" s="38"/>
      <c r="AT170" s="38"/>
      <c r="AU170" s="38"/>
      <c r="AV170" s="38"/>
      <c r="AW170" s="38"/>
      <c r="AX170" s="38"/>
      <c r="AY170" s="38"/>
      <c r="AZ170" s="38"/>
      <c r="BA170" s="38"/>
      <c r="BB170" s="38"/>
      <c r="BC170" s="38"/>
      <c r="BD170" s="38"/>
      <c r="BE170" s="38"/>
      <c r="BF170" s="38"/>
      <c r="BG170" s="38"/>
      <c r="BH170" s="38"/>
      <c r="BI170" s="38"/>
      <c r="BJ170" s="38"/>
      <c r="BK170" s="38"/>
      <c r="BL170" s="38"/>
      <c r="BM170" s="38"/>
      <c r="BN170" s="38"/>
      <c r="BO170" s="38"/>
      <c r="BP170" s="38"/>
      <c r="BQ170" s="38"/>
      <c r="BR170" s="38"/>
      <c r="BS170" s="38"/>
      <c r="BT170" s="38"/>
      <c r="BU170" s="38"/>
      <c r="BV170" s="38"/>
      <c r="BW170" s="38"/>
      <c r="BX170" s="38"/>
      <c r="BY170" s="38"/>
      <c r="BZ170" s="38"/>
      <c r="CA170" s="38"/>
      <c r="CB170" s="38"/>
      <c r="CC170" s="38"/>
      <c r="CD170" s="38"/>
      <c r="CE170" s="38"/>
    </row>
    <row r="171" spans="1:83" x14ac:dyDescent="0.25">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38"/>
      <c r="AJ171" s="38"/>
      <c r="AK171" s="38"/>
      <c r="AL171" s="38"/>
      <c r="AM171" s="38"/>
      <c r="AN171" s="38"/>
      <c r="AO171" s="38"/>
      <c r="AP171" s="38"/>
      <c r="AQ171" s="38"/>
      <c r="AR171" s="38"/>
      <c r="AS171" s="38"/>
      <c r="AT171" s="38"/>
      <c r="AU171" s="38"/>
      <c r="AV171" s="38"/>
      <c r="AW171" s="38"/>
      <c r="AX171" s="38"/>
      <c r="AY171" s="38"/>
      <c r="AZ171" s="38"/>
      <c r="BA171" s="38"/>
      <c r="BB171" s="38"/>
      <c r="BC171" s="38"/>
      <c r="BD171" s="38"/>
      <c r="BE171" s="38"/>
      <c r="BF171" s="38"/>
      <c r="BG171" s="38"/>
      <c r="BH171" s="38"/>
      <c r="BI171" s="38"/>
      <c r="BJ171" s="38"/>
      <c r="BK171" s="38"/>
      <c r="BL171" s="38"/>
      <c r="BM171" s="38"/>
      <c r="BN171" s="38"/>
      <c r="BO171" s="38"/>
      <c r="BP171" s="38"/>
      <c r="BQ171" s="38"/>
      <c r="BR171" s="38"/>
      <c r="BS171" s="38"/>
      <c r="BT171" s="38"/>
      <c r="BU171" s="38"/>
      <c r="BV171" s="38"/>
      <c r="BW171" s="38"/>
      <c r="BX171" s="38"/>
      <c r="BY171" s="38"/>
      <c r="BZ171" s="38"/>
      <c r="CA171" s="38"/>
      <c r="CB171" s="38"/>
      <c r="CC171" s="38"/>
      <c r="CD171" s="38"/>
      <c r="CE171" s="38"/>
    </row>
    <row r="172" spans="1:83" x14ac:dyDescent="0.25">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H172" s="38"/>
      <c r="AI172" s="38"/>
      <c r="AJ172" s="38"/>
      <c r="AK172" s="38"/>
      <c r="AL172" s="38"/>
      <c r="AM172" s="38"/>
      <c r="AN172" s="38"/>
      <c r="AO172" s="38"/>
      <c r="AP172" s="38"/>
      <c r="AQ172" s="38"/>
      <c r="AR172" s="38"/>
      <c r="AS172" s="38"/>
      <c r="AT172" s="38"/>
      <c r="AU172" s="38"/>
      <c r="AV172" s="38"/>
      <c r="AW172" s="38"/>
      <c r="AX172" s="38"/>
      <c r="AY172" s="38"/>
      <c r="AZ172" s="38"/>
      <c r="BA172" s="38"/>
      <c r="BB172" s="38"/>
      <c r="BC172" s="38"/>
      <c r="BD172" s="38"/>
      <c r="BE172" s="38"/>
      <c r="BF172" s="38"/>
      <c r="BG172" s="38"/>
      <c r="BH172" s="38"/>
      <c r="BI172" s="38"/>
      <c r="BJ172" s="38"/>
      <c r="BK172" s="38"/>
      <c r="BL172" s="38"/>
      <c r="BM172" s="38"/>
      <c r="BN172" s="38"/>
      <c r="BO172" s="38"/>
      <c r="BP172" s="38"/>
      <c r="BQ172" s="38"/>
      <c r="BR172" s="38"/>
      <c r="BS172" s="38"/>
      <c r="BT172" s="38"/>
      <c r="BU172" s="38"/>
      <c r="BV172" s="38"/>
      <c r="BW172" s="38"/>
      <c r="BX172" s="38"/>
      <c r="BY172" s="38"/>
      <c r="BZ172" s="38"/>
      <c r="CA172" s="38"/>
      <c r="CB172" s="38"/>
      <c r="CC172" s="38"/>
      <c r="CD172" s="38"/>
      <c r="CE172" s="38"/>
    </row>
    <row r="173" spans="1:83" x14ac:dyDescent="0.25">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c r="AN173" s="38"/>
      <c r="AO173" s="38"/>
      <c r="AP173" s="38"/>
      <c r="AQ173" s="38"/>
      <c r="AR173" s="38"/>
      <c r="AS173" s="38"/>
      <c r="AT173" s="38"/>
      <c r="AU173" s="38"/>
      <c r="AV173" s="38"/>
      <c r="AW173" s="38"/>
      <c r="AX173" s="38"/>
      <c r="AY173" s="38"/>
      <c r="AZ173" s="38"/>
      <c r="BA173" s="38"/>
      <c r="BB173" s="38"/>
      <c r="BC173" s="38"/>
      <c r="BD173" s="38"/>
      <c r="BE173" s="38"/>
      <c r="BF173" s="38"/>
      <c r="BG173" s="38"/>
      <c r="BH173" s="38"/>
      <c r="BI173" s="38"/>
      <c r="BJ173" s="38"/>
      <c r="BK173" s="38"/>
      <c r="BL173" s="38"/>
      <c r="BM173" s="38"/>
      <c r="BN173" s="38"/>
      <c r="BO173" s="38"/>
      <c r="BP173" s="38"/>
      <c r="BQ173" s="38"/>
      <c r="BR173" s="38"/>
      <c r="BS173" s="38"/>
      <c r="BT173" s="38"/>
      <c r="BU173" s="38"/>
      <c r="BV173" s="38"/>
      <c r="BW173" s="38"/>
      <c r="BX173" s="38"/>
      <c r="BY173" s="38"/>
      <c r="BZ173" s="38"/>
      <c r="CA173" s="38"/>
      <c r="CB173" s="38"/>
      <c r="CC173" s="38"/>
      <c r="CD173" s="38"/>
      <c r="CE173" s="38"/>
    </row>
    <row r="174" spans="1:83" x14ac:dyDescent="0.25">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H174" s="38"/>
      <c r="AI174" s="38"/>
      <c r="AJ174" s="38"/>
      <c r="AK174" s="38"/>
      <c r="AL174" s="38"/>
      <c r="AM174" s="38"/>
      <c r="AN174" s="38"/>
      <c r="AO174" s="38"/>
      <c r="AP174" s="38"/>
      <c r="AQ174" s="38"/>
      <c r="AR174" s="38"/>
      <c r="AS174" s="38"/>
      <c r="AT174" s="38"/>
      <c r="AU174" s="38"/>
      <c r="AV174" s="38"/>
      <c r="AW174" s="38"/>
      <c r="AX174" s="38"/>
      <c r="AY174" s="38"/>
      <c r="AZ174" s="38"/>
      <c r="BA174" s="38"/>
      <c r="BB174" s="38"/>
      <c r="BC174" s="38"/>
      <c r="BD174" s="38"/>
      <c r="BE174" s="38"/>
      <c r="BF174" s="38"/>
      <c r="BG174" s="38"/>
      <c r="BH174" s="38"/>
      <c r="BI174" s="38"/>
      <c r="BJ174" s="38"/>
      <c r="BK174" s="38"/>
      <c r="BL174" s="38"/>
      <c r="BM174" s="38"/>
      <c r="BN174" s="38"/>
      <c r="BO174" s="38"/>
      <c r="BP174" s="38"/>
      <c r="BQ174" s="38"/>
      <c r="BR174" s="38"/>
      <c r="BS174" s="38"/>
      <c r="BT174" s="38"/>
      <c r="BU174" s="38"/>
      <c r="BV174" s="38"/>
      <c r="BW174" s="38"/>
      <c r="BX174" s="38"/>
      <c r="BY174" s="38"/>
      <c r="BZ174" s="38"/>
      <c r="CA174" s="38"/>
      <c r="CB174" s="38"/>
      <c r="CC174" s="38"/>
      <c r="CD174" s="38"/>
      <c r="CE174" s="38"/>
    </row>
    <row r="175" spans="1:83" x14ac:dyDescent="0.25">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H175" s="38"/>
      <c r="AI175" s="38"/>
      <c r="AJ175" s="38"/>
      <c r="AK175" s="38"/>
      <c r="AL175" s="38"/>
      <c r="AM175" s="38"/>
      <c r="AN175" s="38"/>
      <c r="AO175" s="38"/>
      <c r="AP175" s="38"/>
      <c r="AQ175" s="38"/>
      <c r="AR175" s="38"/>
      <c r="AS175" s="38"/>
      <c r="AT175" s="38"/>
      <c r="AU175" s="38"/>
      <c r="AV175" s="38"/>
      <c r="AW175" s="38"/>
      <c r="AX175" s="38"/>
      <c r="AY175" s="38"/>
      <c r="AZ175" s="38"/>
      <c r="BA175" s="38"/>
      <c r="BB175" s="38"/>
      <c r="BC175" s="38"/>
      <c r="BD175" s="38"/>
      <c r="BE175" s="38"/>
      <c r="BF175" s="38"/>
      <c r="BG175" s="38"/>
      <c r="BH175" s="38"/>
      <c r="BI175" s="38"/>
      <c r="BJ175" s="38"/>
      <c r="BK175" s="38"/>
      <c r="BL175" s="38"/>
      <c r="BM175" s="38"/>
      <c r="BN175" s="38"/>
      <c r="BO175" s="38"/>
      <c r="BP175" s="38"/>
      <c r="BQ175" s="38"/>
      <c r="BR175" s="38"/>
      <c r="BS175" s="38"/>
      <c r="BT175" s="38"/>
      <c r="BU175" s="38"/>
      <c r="BV175" s="38"/>
      <c r="BW175" s="38"/>
      <c r="BX175" s="38"/>
      <c r="BY175" s="38"/>
      <c r="BZ175" s="38"/>
      <c r="CA175" s="38"/>
      <c r="CB175" s="38"/>
      <c r="CC175" s="38"/>
      <c r="CD175" s="38"/>
      <c r="CE175" s="38"/>
    </row>
    <row r="176" spans="1:83" x14ac:dyDescent="0.25">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H176" s="38"/>
      <c r="AI176" s="38"/>
      <c r="AJ176" s="38"/>
      <c r="AK176" s="38"/>
      <c r="AL176" s="38"/>
      <c r="AM176" s="38"/>
      <c r="AN176" s="38"/>
      <c r="AO176" s="38"/>
      <c r="AP176" s="38"/>
      <c r="AQ176" s="38"/>
      <c r="AR176" s="38"/>
      <c r="AS176" s="38"/>
      <c r="AT176" s="38"/>
      <c r="AU176" s="38"/>
      <c r="AV176" s="38"/>
      <c r="AW176" s="38"/>
      <c r="AX176" s="38"/>
      <c r="AY176" s="38"/>
      <c r="AZ176" s="38"/>
      <c r="BA176" s="38"/>
      <c r="BB176" s="38"/>
      <c r="BC176" s="38"/>
      <c r="BD176" s="38"/>
      <c r="BE176" s="38"/>
      <c r="BF176" s="38"/>
      <c r="BG176" s="38"/>
      <c r="BH176" s="38"/>
      <c r="BI176" s="38"/>
      <c r="BJ176" s="38"/>
      <c r="BK176" s="38"/>
      <c r="BL176" s="38"/>
      <c r="BM176" s="38"/>
      <c r="BN176" s="38"/>
      <c r="BO176" s="38"/>
      <c r="BP176" s="38"/>
      <c r="BQ176" s="38"/>
      <c r="BR176" s="38"/>
      <c r="BS176" s="38"/>
      <c r="BT176" s="38"/>
      <c r="BU176" s="38"/>
      <c r="BV176" s="38"/>
      <c r="BW176" s="38"/>
      <c r="BX176" s="38"/>
      <c r="BY176" s="38"/>
      <c r="BZ176" s="38"/>
      <c r="CA176" s="38"/>
      <c r="CB176" s="38"/>
      <c r="CC176" s="38"/>
      <c r="CD176" s="38"/>
      <c r="CE176" s="38"/>
    </row>
    <row r="177" spans="2:83" x14ac:dyDescent="0.25">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H177" s="38"/>
      <c r="AI177" s="38"/>
      <c r="AJ177" s="38"/>
      <c r="AK177" s="38"/>
      <c r="AL177" s="38"/>
      <c r="AM177" s="38"/>
      <c r="AN177" s="38"/>
      <c r="AO177" s="38"/>
      <c r="AP177" s="38"/>
      <c r="AQ177" s="38"/>
      <c r="AR177" s="38"/>
      <c r="AS177" s="38"/>
      <c r="AT177" s="38"/>
      <c r="AU177" s="38"/>
      <c r="AV177" s="38"/>
      <c r="AW177" s="38"/>
      <c r="AX177" s="38"/>
      <c r="AY177" s="38"/>
      <c r="AZ177" s="38"/>
      <c r="BA177" s="38"/>
      <c r="BB177" s="38"/>
      <c r="BC177" s="38"/>
      <c r="BD177" s="38"/>
      <c r="BE177" s="38"/>
      <c r="BF177" s="38"/>
      <c r="BG177" s="38"/>
      <c r="BH177" s="38"/>
      <c r="BI177" s="38"/>
      <c r="BJ177" s="38"/>
      <c r="BK177" s="38"/>
      <c r="BL177" s="38"/>
      <c r="BM177" s="38"/>
      <c r="BN177" s="38"/>
      <c r="BO177" s="38"/>
      <c r="BP177" s="38"/>
      <c r="BQ177" s="38"/>
      <c r="BR177" s="38"/>
      <c r="BS177" s="38"/>
      <c r="BT177" s="38"/>
      <c r="BU177" s="38"/>
      <c r="BV177" s="38"/>
      <c r="BW177" s="38"/>
      <c r="BX177" s="38"/>
      <c r="BY177" s="38"/>
      <c r="BZ177" s="38"/>
      <c r="CA177" s="38"/>
      <c r="CB177" s="38"/>
      <c r="CC177" s="38"/>
      <c r="CD177" s="38"/>
      <c r="CE177" s="38"/>
    </row>
    <row r="178" spans="2:83" x14ac:dyDescent="0.25">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H178" s="38"/>
      <c r="AI178" s="38"/>
      <c r="AJ178" s="38"/>
      <c r="AK178" s="38"/>
      <c r="AL178" s="38"/>
      <c r="AM178" s="38"/>
      <c r="AN178" s="38"/>
      <c r="AO178" s="38"/>
      <c r="AP178" s="38"/>
      <c r="AQ178" s="38"/>
      <c r="AR178" s="38"/>
      <c r="AS178" s="38"/>
      <c r="AT178" s="38"/>
      <c r="AU178" s="38"/>
      <c r="AV178" s="38"/>
      <c r="AW178" s="38"/>
      <c r="AX178" s="38"/>
      <c r="AY178" s="38"/>
      <c r="AZ178" s="38"/>
      <c r="BA178" s="38"/>
      <c r="BB178" s="38"/>
      <c r="BC178" s="38"/>
      <c r="BD178" s="38"/>
      <c r="BE178" s="38"/>
      <c r="BF178" s="38"/>
      <c r="BG178" s="38"/>
      <c r="BH178" s="38"/>
      <c r="BI178" s="38"/>
      <c r="BJ178" s="38"/>
      <c r="BK178" s="38"/>
      <c r="BL178" s="38"/>
      <c r="BM178" s="38"/>
      <c r="BN178" s="38"/>
      <c r="BO178" s="38"/>
      <c r="BP178" s="38"/>
      <c r="BQ178" s="38"/>
      <c r="BR178" s="38"/>
      <c r="BS178" s="38"/>
      <c r="BT178" s="38"/>
      <c r="BU178" s="38"/>
      <c r="BV178" s="38"/>
      <c r="BW178" s="38"/>
      <c r="BX178" s="38"/>
      <c r="BY178" s="38"/>
      <c r="BZ178" s="38"/>
      <c r="CA178" s="38"/>
      <c r="CB178" s="38"/>
      <c r="CC178" s="38"/>
      <c r="CD178" s="38"/>
      <c r="CE178" s="38"/>
    </row>
    <row r="179" spans="2:83" x14ac:dyDescent="0.25">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H179" s="38"/>
      <c r="AI179" s="38"/>
      <c r="AJ179" s="38"/>
      <c r="AK179" s="38"/>
      <c r="AL179" s="38"/>
      <c r="AM179" s="38"/>
      <c r="AN179" s="38"/>
      <c r="AO179" s="38"/>
      <c r="AP179" s="38"/>
      <c r="AQ179" s="38"/>
      <c r="AR179" s="38"/>
      <c r="AS179" s="38"/>
      <c r="AT179" s="38"/>
      <c r="AU179" s="38"/>
      <c r="AV179" s="38"/>
      <c r="AW179" s="38"/>
      <c r="AX179" s="38"/>
      <c r="AY179" s="38"/>
      <c r="AZ179" s="38"/>
      <c r="BA179" s="38"/>
      <c r="BB179" s="38"/>
      <c r="BC179" s="38"/>
      <c r="BD179" s="38"/>
      <c r="BE179" s="38"/>
      <c r="BF179" s="38"/>
      <c r="BG179" s="38"/>
      <c r="BH179" s="38"/>
      <c r="BI179" s="38"/>
      <c r="BJ179" s="38"/>
      <c r="BK179" s="38"/>
      <c r="BL179" s="38"/>
      <c r="BM179" s="38"/>
      <c r="BN179" s="38"/>
      <c r="BO179" s="38"/>
      <c r="BP179" s="38"/>
      <c r="BQ179" s="38"/>
      <c r="BR179" s="38"/>
      <c r="BS179" s="38"/>
      <c r="BT179" s="38"/>
      <c r="BU179" s="38"/>
      <c r="BV179" s="38"/>
      <c r="BW179" s="38"/>
      <c r="BX179" s="38"/>
      <c r="BY179" s="38"/>
      <c r="BZ179" s="38"/>
      <c r="CA179" s="38"/>
      <c r="CB179" s="38"/>
      <c r="CC179" s="38"/>
      <c r="CD179" s="38"/>
      <c r="CE179" s="38"/>
    </row>
    <row r="180" spans="2:83" x14ac:dyDescent="0.25">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c r="AH180" s="38"/>
      <c r="AI180" s="38"/>
      <c r="AJ180" s="38"/>
      <c r="AK180" s="38"/>
      <c r="AL180" s="38"/>
      <c r="AM180" s="38"/>
      <c r="AN180" s="38"/>
      <c r="AO180" s="38"/>
      <c r="AP180" s="38"/>
      <c r="AQ180" s="38"/>
      <c r="AR180" s="38"/>
      <c r="AS180" s="38"/>
      <c r="AT180" s="38"/>
      <c r="AU180" s="38"/>
      <c r="AV180" s="38"/>
      <c r="AW180" s="38"/>
      <c r="AX180" s="38"/>
      <c r="AY180" s="38"/>
      <c r="AZ180" s="38"/>
      <c r="BA180" s="38"/>
      <c r="BB180" s="38"/>
      <c r="BC180" s="38"/>
      <c r="BD180" s="38"/>
      <c r="BE180" s="38"/>
      <c r="BF180" s="38"/>
      <c r="BG180" s="38"/>
      <c r="BH180" s="38"/>
      <c r="BI180" s="38"/>
      <c r="BJ180" s="38"/>
      <c r="BK180" s="38"/>
      <c r="BL180" s="38"/>
      <c r="BM180" s="38"/>
      <c r="BN180" s="38"/>
      <c r="BO180" s="38"/>
      <c r="BP180" s="38"/>
      <c r="BQ180" s="38"/>
      <c r="BR180" s="38"/>
      <c r="BS180" s="38"/>
      <c r="BT180" s="38"/>
      <c r="BU180" s="38"/>
      <c r="BV180" s="38"/>
      <c r="BW180" s="38"/>
      <c r="BX180" s="38"/>
      <c r="BY180" s="38"/>
      <c r="BZ180" s="38"/>
      <c r="CA180" s="38"/>
      <c r="CB180" s="38"/>
      <c r="CC180" s="38"/>
      <c r="CD180" s="38"/>
      <c r="CE180" s="38"/>
    </row>
    <row r="181" spans="2:83" x14ac:dyDescent="0.25">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AH181" s="38"/>
      <c r="AI181" s="38"/>
      <c r="AJ181" s="38"/>
      <c r="AK181" s="38"/>
      <c r="AL181" s="38"/>
      <c r="AM181" s="38"/>
      <c r="AN181" s="38"/>
      <c r="AO181" s="38"/>
      <c r="AP181" s="38"/>
      <c r="AQ181" s="38"/>
      <c r="AR181" s="38"/>
      <c r="AS181" s="38"/>
      <c r="AT181" s="38"/>
      <c r="AU181" s="38"/>
      <c r="AV181" s="38"/>
      <c r="AW181" s="38"/>
      <c r="AX181" s="38"/>
      <c r="AY181" s="38"/>
      <c r="AZ181" s="38"/>
      <c r="BA181" s="38"/>
      <c r="BB181" s="38"/>
      <c r="BC181" s="38"/>
      <c r="BD181" s="38"/>
      <c r="BE181" s="38"/>
      <c r="BF181" s="38"/>
      <c r="BG181" s="38"/>
      <c r="BH181" s="38"/>
      <c r="BI181" s="38"/>
      <c r="BJ181" s="38"/>
      <c r="BK181" s="38"/>
      <c r="BL181" s="38"/>
      <c r="BM181" s="38"/>
      <c r="BN181" s="38"/>
      <c r="BO181" s="38"/>
      <c r="BP181" s="38"/>
      <c r="BQ181" s="38"/>
      <c r="BR181" s="38"/>
      <c r="BS181" s="38"/>
      <c r="BT181" s="38"/>
      <c r="BU181" s="38"/>
      <c r="BV181" s="38"/>
      <c r="BW181" s="38"/>
      <c r="BX181" s="38"/>
      <c r="BY181" s="38"/>
      <c r="BZ181" s="38"/>
      <c r="CA181" s="38"/>
      <c r="CB181" s="38"/>
      <c r="CC181" s="38"/>
      <c r="CD181" s="38"/>
      <c r="CE181" s="38"/>
    </row>
    <row r="182" spans="2:83" x14ac:dyDescent="0.25">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8"/>
      <c r="AV182" s="38"/>
      <c r="AW182" s="38"/>
      <c r="AX182" s="38"/>
      <c r="AY182" s="38"/>
      <c r="AZ182" s="38"/>
      <c r="BA182" s="38"/>
      <c r="BB182" s="38"/>
      <c r="BC182" s="38"/>
      <c r="BD182" s="38"/>
      <c r="BE182" s="38"/>
      <c r="BF182" s="38"/>
      <c r="BG182" s="38"/>
      <c r="BH182" s="38"/>
      <c r="BI182" s="38"/>
      <c r="BJ182" s="38"/>
      <c r="BK182" s="38"/>
      <c r="BL182" s="38"/>
      <c r="BM182" s="38"/>
      <c r="BN182" s="38"/>
      <c r="BO182" s="38"/>
      <c r="BP182" s="38"/>
      <c r="BQ182" s="38"/>
      <c r="BR182" s="38"/>
      <c r="BS182" s="38"/>
      <c r="BT182" s="38"/>
      <c r="BU182" s="38"/>
      <c r="BV182" s="38"/>
      <c r="BW182" s="38"/>
      <c r="BX182" s="38"/>
      <c r="BY182" s="38"/>
      <c r="BZ182" s="38"/>
      <c r="CA182" s="38"/>
      <c r="CB182" s="38"/>
      <c r="CC182" s="38"/>
      <c r="CD182" s="38"/>
      <c r="CE182" s="38"/>
    </row>
    <row r="183" spans="2:83" x14ac:dyDescent="0.25">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8"/>
      <c r="AV183" s="38"/>
      <c r="AW183" s="38"/>
      <c r="AX183" s="38"/>
      <c r="AY183" s="38"/>
      <c r="AZ183" s="38"/>
      <c r="BA183" s="38"/>
      <c r="BB183" s="38"/>
      <c r="BC183" s="38"/>
      <c r="BD183" s="38"/>
      <c r="BE183" s="38"/>
      <c r="BF183" s="38"/>
      <c r="BG183" s="38"/>
      <c r="BH183" s="38"/>
      <c r="BI183" s="38"/>
      <c r="BJ183" s="38"/>
      <c r="BK183" s="38"/>
      <c r="BL183" s="38"/>
      <c r="BM183" s="38"/>
      <c r="BN183" s="38"/>
      <c r="BO183" s="38"/>
      <c r="BP183" s="38"/>
      <c r="BQ183" s="38"/>
      <c r="BR183" s="38"/>
      <c r="BS183" s="38"/>
      <c r="BT183" s="38"/>
      <c r="BU183" s="38"/>
      <c r="BV183" s="38"/>
      <c r="BW183" s="38"/>
      <c r="BX183" s="38"/>
      <c r="BY183" s="38"/>
      <c r="BZ183" s="38"/>
      <c r="CA183" s="38"/>
      <c r="CB183" s="38"/>
      <c r="CC183" s="38"/>
      <c r="CD183" s="38"/>
      <c r="CE183" s="38"/>
    </row>
    <row r="184" spans="2:83" x14ac:dyDescent="0.25">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AH184" s="38"/>
      <c r="AI184" s="38"/>
      <c r="AJ184" s="38"/>
      <c r="AK184" s="38"/>
      <c r="AL184" s="38"/>
      <c r="AM184" s="38"/>
      <c r="AN184" s="38"/>
      <c r="AO184" s="38"/>
      <c r="AP184" s="38"/>
      <c r="AQ184" s="38"/>
      <c r="AR184" s="38"/>
      <c r="AS184" s="38"/>
      <c r="AT184" s="38"/>
      <c r="AU184" s="38"/>
      <c r="AV184" s="38"/>
      <c r="AW184" s="38"/>
      <c r="AX184" s="38"/>
      <c r="AY184" s="38"/>
      <c r="AZ184" s="38"/>
      <c r="BA184" s="38"/>
      <c r="BB184" s="38"/>
      <c r="BC184" s="38"/>
      <c r="BD184" s="38"/>
      <c r="BE184" s="38"/>
      <c r="BF184" s="38"/>
      <c r="BG184" s="38"/>
      <c r="BH184" s="38"/>
      <c r="BI184" s="38"/>
      <c r="BJ184" s="38"/>
      <c r="BK184" s="38"/>
      <c r="BL184" s="38"/>
      <c r="BM184" s="38"/>
      <c r="BN184" s="38"/>
      <c r="BO184" s="38"/>
      <c r="BP184" s="38"/>
      <c r="BQ184" s="38"/>
      <c r="BR184" s="38"/>
      <c r="BS184" s="38"/>
      <c r="BT184" s="38"/>
      <c r="BU184" s="38"/>
      <c r="BV184" s="38"/>
      <c r="BW184" s="38"/>
      <c r="BX184" s="38"/>
      <c r="BY184" s="38"/>
      <c r="BZ184" s="38"/>
      <c r="CA184" s="38"/>
      <c r="CB184" s="38"/>
      <c r="CC184" s="38"/>
      <c r="CD184" s="38"/>
      <c r="CE184" s="38"/>
    </row>
    <row r="185" spans="2:83" x14ac:dyDescent="0.25">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c r="AH185" s="38"/>
      <c r="AI185" s="38"/>
      <c r="AJ185" s="38"/>
      <c r="AK185" s="38"/>
      <c r="AL185" s="38"/>
      <c r="AM185" s="38"/>
      <c r="AN185" s="38"/>
      <c r="AO185" s="38"/>
      <c r="AP185" s="38"/>
      <c r="AQ185" s="38"/>
      <c r="AR185" s="38"/>
      <c r="AS185" s="38"/>
      <c r="AT185" s="38"/>
      <c r="AU185" s="38"/>
      <c r="AV185" s="38"/>
      <c r="AW185" s="38"/>
      <c r="AX185" s="38"/>
      <c r="AY185" s="38"/>
      <c r="AZ185" s="38"/>
      <c r="BA185" s="38"/>
      <c r="BB185" s="38"/>
      <c r="BC185" s="38"/>
      <c r="BD185" s="38"/>
      <c r="BE185" s="38"/>
      <c r="BF185" s="38"/>
      <c r="BG185" s="38"/>
      <c r="BH185" s="38"/>
      <c r="BI185" s="38"/>
      <c r="BJ185" s="38"/>
      <c r="BK185" s="38"/>
      <c r="BL185" s="38"/>
      <c r="BM185" s="38"/>
      <c r="BN185" s="38"/>
      <c r="BO185" s="38"/>
      <c r="BP185" s="38"/>
      <c r="BQ185" s="38"/>
      <c r="BR185" s="38"/>
      <c r="BS185" s="38"/>
      <c r="BT185" s="38"/>
      <c r="BU185" s="38"/>
      <c r="BV185" s="38"/>
      <c r="BW185" s="38"/>
      <c r="BX185" s="38"/>
      <c r="BY185" s="38"/>
      <c r="BZ185" s="38"/>
      <c r="CA185" s="38"/>
      <c r="CB185" s="38"/>
      <c r="CC185" s="38"/>
      <c r="CD185" s="38"/>
      <c r="CE185" s="38"/>
    </row>
    <row r="186" spans="2:83" x14ac:dyDescent="0.25">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c r="AB186" s="38"/>
      <c r="AC186" s="38"/>
      <c r="AD186" s="38"/>
      <c r="AE186" s="38"/>
      <c r="AF186" s="38"/>
      <c r="AG186" s="38"/>
      <c r="AH186" s="38"/>
      <c r="AI186" s="38"/>
      <c r="AJ186" s="38"/>
      <c r="AK186" s="38"/>
      <c r="AL186" s="38"/>
      <c r="AM186" s="38"/>
      <c r="AN186" s="38"/>
      <c r="AO186" s="38"/>
      <c r="AP186" s="38"/>
      <c r="AQ186" s="38"/>
      <c r="AR186" s="38"/>
      <c r="AS186" s="38"/>
      <c r="AT186" s="38"/>
      <c r="AU186" s="38"/>
      <c r="AV186" s="38"/>
      <c r="AW186" s="38"/>
      <c r="AX186" s="38"/>
      <c r="AY186" s="38"/>
      <c r="AZ186" s="38"/>
      <c r="BA186" s="38"/>
      <c r="BB186" s="38"/>
      <c r="BC186" s="38"/>
      <c r="BD186" s="38"/>
      <c r="BE186" s="38"/>
      <c r="BF186" s="38"/>
      <c r="BG186" s="38"/>
      <c r="BH186" s="38"/>
      <c r="BI186" s="38"/>
      <c r="BJ186" s="38"/>
      <c r="BK186" s="38"/>
      <c r="BL186" s="38"/>
      <c r="BM186" s="38"/>
      <c r="BN186" s="38"/>
      <c r="BO186" s="38"/>
      <c r="BP186" s="38"/>
      <c r="BQ186" s="38"/>
      <c r="BR186" s="38"/>
      <c r="BS186" s="38"/>
      <c r="BT186" s="38"/>
      <c r="BU186" s="38"/>
      <c r="BV186" s="38"/>
      <c r="BW186" s="38"/>
      <c r="BX186" s="38"/>
      <c r="BY186" s="38"/>
      <c r="BZ186" s="38"/>
      <c r="CA186" s="38"/>
      <c r="CB186" s="38"/>
      <c r="CC186" s="38"/>
      <c r="CD186" s="38"/>
      <c r="CE186" s="38"/>
    </row>
    <row r="187" spans="2:83" x14ac:dyDescent="0.25">
      <c r="B187" s="38"/>
      <c r="C187" s="38"/>
      <c r="D187" s="38"/>
      <c r="E187" s="38"/>
      <c r="F187" s="38"/>
      <c r="G187" s="38"/>
      <c r="H187" s="38"/>
      <c r="I187" s="38"/>
      <c r="BI187" s="38"/>
      <c r="BJ187" s="38"/>
      <c r="BK187" s="38"/>
      <c r="BL187" s="38"/>
      <c r="BM187" s="38"/>
      <c r="BN187" s="38"/>
    </row>
    <row r="188" spans="2:83" x14ac:dyDescent="0.25">
      <c r="B188" s="38"/>
      <c r="C188" s="38"/>
      <c r="D188" s="38"/>
      <c r="E188" s="38"/>
      <c r="F188" s="38"/>
      <c r="G188" s="38"/>
      <c r="H188" s="38"/>
      <c r="I188" s="38"/>
      <c r="BI188" s="38"/>
      <c r="BJ188" s="38"/>
      <c r="BK188" s="38"/>
      <c r="BL188" s="38"/>
      <c r="BM188" s="38"/>
      <c r="BN188" s="38"/>
    </row>
    <row r="189" spans="2:83" x14ac:dyDescent="0.25">
      <c r="B189" s="38"/>
      <c r="C189" s="38"/>
      <c r="D189" s="38"/>
      <c r="E189" s="38"/>
      <c r="F189" s="38"/>
      <c r="G189" s="38"/>
      <c r="H189" s="38"/>
      <c r="I189" s="38"/>
      <c r="BI189" s="38"/>
      <c r="BJ189" s="38"/>
      <c r="BK189" s="38"/>
      <c r="BL189" s="38"/>
      <c r="BM189" s="38"/>
      <c r="BN189" s="38"/>
    </row>
    <row r="190" spans="2:83" x14ac:dyDescent="0.25">
      <c r="B190" s="38"/>
      <c r="C190" s="38"/>
      <c r="D190" s="38"/>
      <c r="E190" s="38"/>
      <c r="F190" s="38"/>
      <c r="G190" s="38"/>
      <c r="H190" s="38"/>
      <c r="I190" s="38"/>
      <c r="BI190" s="38"/>
      <c r="BJ190" s="38"/>
      <c r="BK190" s="38"/>
      <c r="BL190" s="38"/>
      <c r="BM190" s="38"/>
      <c r="BN190" s="38"/>
    </row>
    <row r="191" spans="2:83" x14ac:dyDescent="0.25">
      <c r="BI191" s="38"/>
      <c r="BJ191" s="38"/>
      <c r="BK191" s="38"/>
      <c r="BL191" s="38"/>
      <c r="BM191" s="38"/>
      <c r="BN191" s="38"/>
    </row>
    <row r="192" spans="2:83" x14ac:dyDescent="0.25">
      <c r="BI192" s="38"/>
      <c r="BJ192" s="38"/>
      <c r="BK192" s="38"/>
      <c r="BL192" s="38"/>
      <c r="BM192" s="38"/>
      <c r="BN192" s="38"/>
    </row>
    <row r="193" spans="61:66" x14ac:dyDescent="0.25">
      <c r="BI193" s="38"/>
      <c r="BJ193" s="38"/>
      <c r="BK193" s="38"/>
      <c r="BL193" s="38"/>
      <c r="BM193" s="38"/>
      <c r="BN193" s="38"/>
    </row>
    <row r="194" spans="61:66" x14ac:dyDescent="0.25">
      <c r="BI194" s="38"/>
      <c r="BJ194" s="38"/>
      <c r="BK194" s="38"/>
      <c r="BL194" s="38"/>
      <c r="BM194" s="38"/>
      <c r="BN194" s="38"/>
    </row>
  </sheetData>
  <mergeCells count="1142">
    <mergeCell ref="AL90:AM91"/>
    <mergeCell ref="AD80:AE81"/>
    <mergeCell ref="AF80:AG81"/>
    <mergeCell ref="AH80:AI81"/>
    <mergeCell ref="AJ80:AK81"/>
    <mergeCell ref="AD92:AE93"/>
    <mergeCell ref="AJ92:AK93"/>
    <mergeCell ref="AL92:AM93"/>
    <mergeCell ref="AD76:AE77"/>
    <mergeCell ref="AD86:AE87"/>
    <mergeCell ref="AF86:AG87"/>
    <mergeCell ref="AF90:AG91"/>
    <mergeCell ref="AH82:AI83"/>
    <mergeCell ref="AJ82:AK83"/>
    <mergeCell ref="X78:Y79"/>
    <mergeCell ref="V78:W79"/>
    <mergeCell ref="V80:W81"/>
    <mergeCell ref="X80:Y81"/>
    <mergeCell ref="V82:W83"/>
    <mergeCell ref="V90:W91"/>
    <mergeCell ref="V92:W93"/>
    <mergeCell ref="X82:Y83"/>
    <mergeCell ref="X90:Y91"/>
    <mergeCell ref="X92:Y93"/>
    <mergeCell ref="AB92:AC93"/>
    <mergeCell ref="AB90:AC91"/>
    <mergeCell ref="AB82:AC83"/>
    <mergeCell ref="AB80:AC81"/>
    <mergeCell ref="AB78:AC79"/>
    <mergeCell ref="AF92:AG93"/>
    <mergeCell ref="AH92:AI93"/>
    <mergeCell ref="AH90:AI91"/>
    <mergeCell ref="T78:U79"/>
    <mergeCell ref="J74:K75"/>
    <mergeCell ref="L74:M75"/>
    <mergeCell ref="J60:K61"/>
    <mergeCell ref="L60:M61"/>
    <mergeCell ref="J62:K63"/>
    <mergeCell ref="J64:K65"/>
    <mergeCell ref="J66:K67"/>
    <mergeCell ref="J56:K57"/>
    <mergeCell ref="L56:M57"/>
    <mergeCell ref="J2:BG4"/>
    <mergeCell ref="T74:U75"/>
    <mergeCell ref="Z74:AA75"/>
    <mergeCell ref="AB74:AC75"/>
    <mergeCell ref="R50:S51"/>
    <mergeCell ref="R42:S43"/>
    <mergeCell ref="Z56:AA57"/>
    <mergeCell ref="AF76:AG77"/>
    <mergeCell ref="AL76:AM77"/>
    <mergeCell ref="V72:W73"/>
    <mergeCell ref="X62:Y63"/>
    <mergeCell ref="AF70:AG71"/>
    <mergeCell ref="T64:U65"/>
    <mergeCell ref="T66:U67"/>
    <mergeCell ref="AB66:AC67"/>
    <mergeCell ref="AX64:AY65"/>
    <mergeCell ref="AB60:AC61"/>
    <mergeCell ref="T62:U63"/>
    <mergeCell ref="AZ64:BA65"/>
    <mergeCell ref="BB64:BC65"/>
    <mergeCell ref="BD64:BE65"/>
    <mergeCell ref="BF64:BG65"/>
    <mergeCell ref="AJ90:AK91"/>
    <mergeCell ref="E24:I41"/>
    <mergeCell ref="J6:K7"/>
    <mergeCell ref="T26:U27"/>
    <mergeCell ref="Z26:AA27"/>
    <mergeCell ref="AB26:AC27"/>
    <mergeCell ref="T34:U35"/>
    <mergeCell ref="T30:U31"/>
    <mergeCell ref="T28:U29"/>
    <mergeCell ref="J50:K51"/>
    <mergeCell ref="AJ62:AK63"/>
    <mergeCell ref="AJ64:AK65"/>
    <mergeCell ref="AF72:AG73"/>
    <mergeCell ref="AL48:AM49"/>
    <mergeCell ref="AF50:AG51"/>
    <mergeCell ref="AJ68:AK69"/>
    <mergeCell ref="AL68:AM69"/>
    <mergeCell ref="AD70:AE71"/>
    <mergeCell ref="J14:K15"/>
    <mergeCell ref="L50:M51"/>
    <mergeCell ref="P66:Q67"/>
    <mergeCell ref="P30:Q31"/>
    <mergeCell ref="P32:Q33"/>
    <mergeCell ref="P34:Q35"/>
    <mergeCell ref="N50:O51"/>
    <mergeCell ref="P48:Q49"/>
    <mergeCell ref="P50:Q51"/>
    <mergeCell ref="N56:O57"/>
    <mergeCell ref="P56:Q57"/>
    <mergeCell ref="P60:Q61"/>
    <mergeCell ref="R60:S61"/>
    <mergeCell ref="R56:S57"/>
    <mergeCell ref="B2:I4"/>
    <mergeCell ref="B6:D95"/>
    <mergeCell ref="L10:M11"/>
    <mergeCell ref="L12:M13"/>
    <mergeCell ref="T76:U77"/>
    <mergeCell ref="T80:U81"/>
    <mergeCell ref="T60:U61"/>
    <mergeCell ref="Z60:AA61"/>
    <mergeCell ref="T82:U83"/>
    <mergeCell ref="T90:U91"/>
    <mergeCell ref="AJ54:AK55"/>
    <mergeCell ref="AD78:AE79"/>
    <mergeCell ref="AJ78:AK79"/>
    <mergeCell ref="AL78:AM79"/>
    <mergeCell ref="AF78:AG79"/>
    <mergeCell ref="AH78:AI79"/>
    <mergeCell ref="AD62:AE63"/>
    <mergeCell ref="AF62:AG63"/>
    <mergeCell ref="AD64:AE65"/>
    <mergeCell ref="AD66:AE67"/>
    <mergeCell ref="AL62:AM63"/>
    <mergeCell ref="AL64:AM65"/>
    <mergeCell ref="AL66:AM67"/>
    <mergeCell ref="AF64:AG65"/>
    <mergeCell ref="AJ70:AK71"/>
    <mergeCell ref="AL70:AM71"/>
    <mergeCell ref="AD72:AE73"/>
    <mergeCell ref="AD90:AE91"/>
    <mergeCell ref="X84:Y85"/>
    <mergeCell ref="Z84:AA85"/>
    <mergeCell ref="AB84:AC85"/>
    <mergeCell ref="V86:W87"/>
    <mergeCell ref="BB94:BC95"/>
    <mergeCell ref="BD80:BE81"/>
    <mergeCell ref="BF80:BG81"/>
    <mergeCell ref="AX86:AY87"/>
    <mergeCell ref="AX80:AY81"/>
    <mergeCell ref="AZ80:BA81"/>
    <mergeCell ref="BB80:BC81"/>
    <mergeCell ref="AX94:AY95"/>
    <mergeCell ref="AZ94:BA95"/>
    <mergeCell ref="AL82:AM83"/>
    <mergeCell ref="L30:M31"/>
    <mergeCell ref="T32:U33"/>
    <mergeCell ref="Z32:AA33"/>
    <mergeCell ref="J32:K33"/>
    <mergeCell ref="L32:M33"/>
    <mergeCell ref="J30:K31"/>
    <mergeCell ref="J34:K35"/>
    <mergeCell ref="R30:S31"/>
    <mergeCell ref="R32:S33"/>
    <mergeCell ref="R34:S35"/>
    <mergeCell ref="T50:U51"/>
    <mergeCell ref="AB62:AC63"/>
    <mergeCell ref="V62:W63"/>
    <mergeCell ref="AB50:AC51"/>
    <mergeCell ref="T46:U47"/>
    <mergeCell ref="T48:U49"/>
    <mergeCell ref="AB48:AC49"/>
    <mergeCell ref="AB46:AC47"/>
    <mergeCell ref="V44:W45"/>
    <mergeCell ref="N30:O31"/>
    <mergeCell ref="N32:O33"/>
    <mergeCell ref="N34:O35"/>
    <mergeCell ref="BF50:BG51"/>
    <mergeCell ref="AX58:AY59"/>
    <mergeCell ref="AZ58:BA59"/>
    <mergeCell ref="BD58:BE59"/>
    <mergeCell ref="BF58:BG59"/>
    <mergeCell ref="BD92:BE93"/>
    <mergeCell ref="BF92:BG93"/>
    <mergeCell ref="BF78:BG79"/>
    <mergeCell ref="AX90:AY91"/>
    <mergeCell ref="BD90:BE91"/>
    <mergeCell ref="BF90:BG91"/>
    <mergeCell ref="AX82:AY83"/>
    <mergeCell ref="AZ82:BA83"/>
    <mergeCell ref="BB82:BC83"/>
    <mergeCell ref="BD82:BE83"/>
    <mergeCell ref="BF82:BG83"/>
    <mergeCell ref="AZ90:BA91"/>
    <mergeCell ref="BB90:BC91"/>
    <mergeCell ref="AZ92:BA93"/>
    <mergeCell ref="BB92:BC93"/>
    <mergeCell ref="AX92:AY93"/>
    <mergeCell ref="BF68:BG69"/>
    <mergeCell ref="BD70:BE71"/>
    <mergeCell ref="BF70:BG71"/>
    <mergeCell ref="AX72:AY73"/>
    <mergeCell ref="AZ72:BA73"/>
    <mergeCell ref="BB72:BC73"/>
    <mergeCell ref="BB76:BC77"/>
    <mergeCell ref="AX74:AY75"/>
    <mergeCell ref="BF34:BG35"/>
    <mergeCell ref="AX20:AY21"/>
    <mergeCell ref="AZ20:BA21"/>
    <mergeCell ref="BD76:BE77"/>
    <mergeCell ref="BF76:BG77"/>
    <mergeCell ref="BD72:BE73"/>
    <mergeCell ref="BF72:BG73"/>
    <mergeCell ref="AZ86:BA87"/>
    <mergeCell ref="BB86:BC87"/>
    <mergeCell ref="BD38:BE39"/>
    <mergeCell ref="BF38:BG39"/>
    <mergeCell ref="AX40:AY41"/>
    <mergeCell ref="AZ40:BA41"/>
    <mergeCell ref="BB40:BC41"/>
    <mergeCell ref="BD40:BE41"/>
    <mergeCell ref="BD46:BE47"/>
    <mergeCell ref="BF46:BG47"/>
    <mergeCell ref="AX48:AY49"/>
    <mergeCell ref="AZ48:BA49"/>
    <mergeCell ref="AZ60:BA61"/>
    <mergeCell ref="BB60:BC61"/>
    <mergeCell ref="BD42:BE43"/>
    <mergeCell ref="BF42:BG43"/>
    <mergeCell ref="BF40:BG41"/>
    <mergeCell ref="BD52:BE53"/>
    <mergeCell ref="BF52:BG53"/>
    <mergeCell ref="BD54:BE55"/>
    <mergeCell ref="BF54:BG55"/>
    <mergeCell ref="AZ62:BA63"/>
    <mergeCell ref="BB62:BC63"/>
    <mergeCell ref="BD62:BE63"/>
    <mergeCell ref="BF62:BG63"/>
    <mergeCell ref="AZ8:BA9"/>
    <mergeCell ref="AZ10:BA11"/>
    <mergeCell ref="AZ12:BA13"/>
    <mergeCell ref="AZ14:BA15"/>
    <mergeCell ref="BB24:BC25"/>
    <mergeCell ref="BD18:BE19"/>
    <mergeCell ref="BF18:BG19"/>
    <mergeCell ref="BD20:BE21"/>
    <mergeCell ref="BF20:BG21"/>
    <mergeCell ref="BD22:BE23"/>
    <mergeCell ref="BF22:BG23"/>
    <mergeCell ref="AZ16:BA17"/>
    <mergeCell ref="BB16:BC17"/>
    <mergeCell ref="AZ44:BA45"/>
    <mergeCell ref="AX44:AY45"/>
    <mergeCell ref="BD32:BE33"/>
    <mergeCell ref="BF32:BG33"/>
    <mergeCell ref="AX26:AY27"/>
    <mergeCell ref="BD26:BE27"/>
    <mergeCell ref="BF26:BG27"/>
    <mergeCell ref="AX28:AY29"/>
    <mergeCell ref="AZ28:BA29"/>
    <mergeCell ref="BB28:BC29"/>
    <mergeCell ref="BD28:BE29"/>
    <mergeCell ref="BF28:BG29"/>
    <mergeCell ref="AX30:AY31"/>
    <mergeCell ref="AZ30:BA31"/>
    <mergeCell ref="BB30:BC31"/>
    <mergeCell ref="BD30:BE31"/>
    <mergeCell ref="BF30:BG31"/>
    <mergeCell ref="AZ32:BA33"/>
    <mergeCell ref="BB26:BC27"/>
    <mergeCell ref="AV90:AW91"/>
    <mergeCell ref="AT80:AU81"/>
    <mergeCell ref="AV80:AW81"/>
    <mergeCell ref="AN82:AO83"/>
    <mergeCell ref="AP82:AQ83"/>
    <mergeCell ref="AR82:AS83"/>
    <mergeCell ref="AT82:AU83"/>
    <mergeCell ref="AV82:AW83"/>
    <mergeCell ref="AP92:AQ93"/>
    <mergeCell ref="AR92:AS93"/>
    <mergeCell ref="AR94:AS95"/>
    <mergeCell ref="AT94:AU95"/>
    <mergeCell ref="AV94:AW95"/>
    <mergeCell ref="BD24:BE25"/>
    <mergeCell ref="BF24:BG25"/>
    <mergeCell ref="AX6:AY7"/>
    <mergeCell ref="BD6:BE7"/>
    <mergeCell ref="BF6:BG7"/>
    <mergeCell ref="AX8:AY9"/>
    <mergeCell ref="BD8:BE9"/>
    <mergeCell ref="BF8:BG9"/>
    <mergeCell ref="BD16:BE17"/>
    <mergeCell ref="BD14:BE15"/>
    <mergeCell ref="BD12:BE13"/>
    <mergeCell ref="BD10:BE11"/>
    <mergeCell ref="BF16:BG17"/>
    <mergeCell ref="BF14:BG15"/>
    <mergeCell ref="BF12:BG13"/>
    <mergeCell ref="BF10:BG11"/>
    <mergeCell ref="AZ6:BA7"/>
    <mergeCell ref="BB6:BC7"/>
    <mergeCell ref="BB8:BC9"/>
    <mergeCell ref="AT92:AU93"/>
    <mergeCell ref="AV92:AW93"/>
    <mergeCell ref="AP78:AQ79"/>
    <mergeCell ref="AR78:AS79"/>
    <mergeCell ref="AN80:AO81"/>
    <mergeCell ref="AP80:AQ81"/>
    <mergeCell ref="AR80:AS81"/>
    <mergeCell ref="AN74:AO75"/>
    <mergeCell ref="AP90:AQ91"/>
    <mergeCell ref="AR90:AS91"/>
    <mergeCell ref="AP62:AQ63"/>
    <mergeCell ref="AR62:AS63"/>
    <mergeCell ref="AT62:AU63"/>
    <mergeCell ref="AV62:AW63"/>
    <mergeCell ref="AV84:AW85"/>
    <mergeCell ref="AN86:AO87"/>
    <mergeCell ref="AP86:AQ87"/>
    <mergeCell ref="AR86:AS87"/>
    <mergeCell ref="AN88:AO89"/>
    <mergeCell ref="AP88:AQ89"/>
    <mergeCell ref="AR88:AS89"/>
    <mergeCell ref="AP84:AQ85"/>
    <mergeCell ref="AR84:AS85"/>
    <mergeCell ref="AT84:AU85"/>
    <mergeCell ref="AV78:AW79"/>
    <mergeCell ref="AT88:AU89"/>
    <mergeCell ref="AV88:AW89"/>
    <mergeCell ref="AV68:AW69"/>
    <mergeCell ref="AN78:AO79"/>
    <mergeCell ref="AT78:AU79"/>
    <mergeCell ref="AN90:AO91"/>
    <mergeCell ref="AT90:AU91"/>
    <mergeCell ref="L6:M7"/>
    <mergeCell ref="L8:M9"/>
    <mergeCell ref="J8:K9"/>
    <mergeCell ref="E60:I77"/>
    <mergeCell ref="T8:U9"/>
    <mergeCell ref="Z8:AA9"/>
    <mergeCell ref="AB8:AC9"/>
    <mergeCell ref="AV6:AW7"/>
    <mergeCell ref="AN8:AO9"/>
    <mergeCell ref="AT8:AU9"/>
    <mergeCell ref="AV8:AW9"/>
    <mergeCell ref="AF6:AG7"/>
    <mergeCell ref="AH6:AI7"/>
    <mergeCell ref="AF8:AG9"/>
    <mergeCell ref="AH8:AI9"/>
    <mergeCell ref="AD10:AE11"/>
    <mergeCell ref="AF10:AG11"/>
    <mergeCell ref="AH10:AI11"/>
    <mergeCell ref="AJ10:AK11"/>
    <mergeCell ref="R6:S7"/>
    <mergeCell ref="P6:Q7"/>
    <mergeCell ref="J10:K11"/>
    <mergeCell ref="J12:K13"/>
    <mergeCell ref="AJ26:AK27"/>
    <mergeCell ref="AL26:AM27"/>
    <mergeCell ref="AT16:AU17"/>
    <mergeCell ref="AV16:AW17"/>
    <mergeCell ref="AF24:AG25"/>
    <mergeCell ref="AH24:AI25"/>
    <mergeCell ref="AF26:AG27"/>
    <mergeCell ref="AH26:AI27"/>
    <mergeCell ref="E6:I23"/>
    <mergeCell ref="BI14:BN31"/>
    <mergeCell ref="BI32:BN49"/>
    <mergeCell ref="BI50:BN67"/>
    <mergeCell ref="BI68:BN89"/>
    <mergeCell ref="E42:I59"/>
    <mergeCell ref="E78:I95"/>
    <mergeCell ref="J96:S101"/>
    <mergeCell ref="T96:AC101"/>
    <mergeCell ref="AD96:AM101"/>
    <mergeCell ref="Z24:AA25"/>
    <mergeCell ref="AB24:AC25"/>
    <mergeCell ref="AD6:AE7"/>
    <mergeCell ref="AJ6:AK7"/>
    <mergeCell ref="AL6:AM7"/>
    <mergeCell ref="AD8:AE9"/>
    <mergeCell ref="AJ8:AK9"/>
    <mergeCell ref="AL8:AM9"/>
    <mergeCell ref="Z6:AA7"/>
    <mergeCell ref="AB6:AC7"/>
    <mergeCell ref="AN6:AO7"/>
    <mergeCell ref="AT6:AU7"/>
    <mergeCell ref="AN24:AO25"/>
    <mergeCell ref="AL10:AM11"/>
    <mergeCell ref="AD12:AE13"/>
    <mergeCell ref="AF12:AG13"/>
    <mergeCell ref="AH12:AI13"/>
    <mergeCell ref="AJ12:AK13"/>
    <mergeCell ref="AL12:AM13"/>
    <mergeCell ref="N6:O7"/>
    <mergeCell ref="AN96:AW101"/>
    <mergeCell ref="AX96:BG101"/>
    <mergeCell ref="T6:U7"/>
    <mergeCell ref="J22:K23"/>
    <mergeCell ref="L22:M23"/>
    <mergeCell ref="N8:O9"/>
    <mergeCell ref="N10:O11"/>
    <mergeCell ref="N12:O13"/>
    <mergeCell ref="N14:O15"/>
    <mergeCell ref="P8:Q9"/>
    <mergeCell ref="P10:Q11"/>
    <mergeCell ref="P12:Q13"/>
    <mergeCell ref="P14:Q15"/>
    <mergeCell ref="R14:S15"/>
    <mergeCell ref="R12:S13"/>
    <mergeCell ref="R10:S11"/>
    <mergeCell ref="R8:S9"/>
    <mergeCell ref="P38:Q39"/>
    <mergeCell ref="R38:S39"/>
    <mergeCell ref="J40:K41"/>
    <mergeCell ref="L40:M41"/>
    <mergeCell ref="N40:O41"/>
    <mergeCell ref="P40:Q41"/>
    <mergeCell ref="R40:S41"/>
    <mergeCell ref="L14:M15"/>
    <mergeCell ref="N20:O21"/>
    <mergeCell ref="P20:Q21"/>
    <mergeCell ref="R20:S21"/>
    <mergeCell ref="L34:M35"/>
    <mergeCell ref="L20:M21"/>
    <mergeCell ref="J36:K37"/>
    <mergeCell ref="J84:K85"/>
    <mergeCell ref="L84:M85"/>
    <mergeCell ref="J16:K17"/>
    <mergeCell ref="L16:M17"/>
    <mergeCell ref="N16:O17"/>
    <mergeCell ref="P16:Q17"/>
    <mergeCell ref="R16:S17"/>
    <mergeCell ref="N24:O25"/>
    <mergeCell ref="P24:Q25"/>
    <mergeCell ref="R24:S25"/>
    <mergeCell ref="J28:K29"/>
    <mergeCell ref="L28:M29"/>
    <mergeCell ref="J24:K25"/>
    <mergeCell ref="L24:M25"/>
    <mergeCell ref="J26:K27"/>
    <mergeCell ref="L26:M27"/>
    <mergeCell ref="R26:S27"/>
    <mergeCell ref="P26:Q27"/>
    <mergeCell ref="N26:O27"/>
    <mergeCell ref="N28:O29"/>
    <mergeCell ref="P28:Q29"/>
    <mergeCell ref="R28:S29"/>
    <mergeCell ref="J18:K19"/>
    <mergeCell ref="L18:M19"/>
    <mergeCell ref="N18:O19"/>
    <mergeCell ref="P18:Q19"/>
    <mergeCell ref="N22:O23"/>
    <mergeCell ref="P22:Q23"/>
    <mergeCell ref="R22:S23"/>
    <mergeCell ref="R52:S53"/>
    <mergeCell ref="R18:S19"/>
    <mergeCell ref="J20:K21"/>
    <mergeCell ref="R92:S93"/>
    <mergeCell ref="P64:Q65"/>
    <mergeCell ref="R64:S65"/>
    <mergeCell ref="J80:K81"/>
    <mergeCell ref="J82:K83"/>
    <mergeCell ref="L80:M81"/>
    <mergeCell ref="L82:M83"/>
    <mergeCell ref="N80:O81"/>
    <mergeCell ref="N82:O83"/>
    <mergeCell ref="P78:Q79"/>
    <mergeCell ref="R78:S79"/>
    <mergeCell ref="N74:O75"/>
    <mergeCell ref="P74:Q75"/>
    <mergeCell ref="R74:S75"/>
    <mergeCell ref="R66:S67"/>
    <mergeCell ref="N78:O79"/>
    <mergeCell ref="L66:M67"/>
    <mergeCell ref="L64:M65"/>
    <mergeCell ref="N64:O65"/>
    <mergeCell ref="N90:O91"/>
    <mergeCell ref="N92:O93"/>
    <mergeCell ref="J76:K77"/>
    <mergeCell ref="L76:M77"/>
    <mergeCell ref="N76:O77"/>
    <mergeCell ref="J86:K87"/>
    <mergeCell ref="L90:M91"/>
    <mergeCell ref="L78:M79"/>
    <mergeCell ref="J90:K91"/>
    <mergeCell ref="J92:K93"/>
    <mergeCell ref="L92:M93"/>
    <mergeCell ref="J78:K79"/>
    <mergeCell ref="P80:Q81"/>
    <mergeCell ref="P82:Q83"/>
    <mergeCell ref="P90:Q91"/>
    <mergeCell ref="L62:M63"/>
    <mergeCell ref="N62:O63"/>
    <mergeCell ref="P62:Q63"/>
    <mergeCell ref="R62:S63"/>
    <mergeCell ref="L86:M87"/>
    <mergeCell ref="N86:O87"/>
    <mergeCell ref="N36:O37"/>
    <mergeCell ref="P36:Q37"/>
    <mergeCell ref="R36:S37"/>
    <mergeCell ref="P76:Q77"/>
    <mergeCell ref="R76:S77"/>
    <mergeCell ref="N60:O61"/>
    <mergeCell ref="N72:O73"/>
    <mergeCell ref="P72:Q73"/>
    <mergeCell ref="R72:S73"/>
    <mergeCell ref="R48:S49"/>
    <mergeCell ref="R80:S81"/>
    <mergeCell ref="R82:S83"/>
    <mergeCell ref="R90:S91"/>
    <mergeCell ref="N84:O85"/>
    <mergeCell ref="P84:Q85"/>
    <mergeCell ref="L44:M45"/>
    <mergeCell ref="L46:M47"/>
    <mergeCell ref="L48:M49"/>
    <mergeCell ref="N44:O45"/>
    <mergeCell ref="N46:O47"/>
    <mergeCell ref="P46:Q47"/>
    <mergeCell ref="N48:O49"/>
    <mergeCell ref="L36:M37"/>
    <mergeCell ref="N54:O55"/>
    <mergeCell ref="V6:W7"/>
    <mergeCell ref="X6:Y7"/>
    <mergeCell ref="V24:W25"/>
    <mergeCell ref="X24:Y25"/>
    <mergeCell ref="AB28:AC29"/>
    <mergeCell ref="T10:U11"/>
    <mergeCell ref="T12:U13"/>
    <mergeCell ref="T14:U15"/>
    <mergeCell ref="T16:U17"/>
    <mergeCell ref="AB10:AC11"/>
    <mergeCell ref="AB12:AC13"/>
    <mergeCell ref="AB14:AC15"/>
    <mergeCell ref="AB16:AC17"/>
    <mergeCell ref="V8:W9"/>
    <mergeCell ref="V10:W11"/>
    <mergeCell ref="V12:W13"/>
    <mergeCell ref="V14:W15"/>
    <mergeCell ref="V16:W17"/>
    <mergeCell ref="X8:Y9"/>
    <mergeCell ref="X10:Y11"/>
    <mergeCell ref="X12:Y13"/>
    <mergeCell ref="X14:Y15"/>
    <mergeCell ref="X16:Y17"/>
    <mergeCell ref="Z10:AA11"/>
    <mergeCell ref="Z12:AA13"/>
    <mergeCell ref="T18:U19"/>
    <mergeCell ref="Z14:AA15"/>
    <mergeCell ref="Z16:AA17"/>
    <mergeCell ref="Z28:AA29"/>
    <mergeCell ref="X20:Y21"/>
    <mergeCell ref="T20:U21"/>
    <mergeCell ref="T24:U25"/>
    <mergeCell ref="AR12:AS13"/>
    <mergeCell ref="AT12:AU13"/>
    <mergeCell ref="AV12:AW13"/>
    <mergeCell ref="AN14:AO15"/>
    <mergeCell ref="AP14:AQ15"/>
    <mergeCell ref="AR14:AS15"/>
    <mergeCell ref="AT14:AU15"/>
    <mergeCell ref="AV14:AW15"/>
    <mergeCell ref="AH30:AI31"/>
    <mergeCell ref="AJ30:AK31"/>
    <mergeCell ref="AL30:AM31"/>
    <mergeCell ref="AF32:AG33"/>
    <mergeCell ref="AH32:AI33"/>
    <mergeCell ref="AH14:AI15"/>
    <mergeCell ref="AJ14:AK15"/>
    <mergeCell ref="AL14:AM15"/>
    <mergeCell ref="AP22:AQ23"/>
    <mergeCell ref="AR22:AS23"/>
    <mergeCell ref="AF14:AG15"/>
    <mergeCell ref="AF18:AG19"/>
    <mergeCell ref="AH18:AI19"/>
    <mergeCell ref="AP20:AQ21"/>
    <mergeCell ref="AR20:AS21"/>
    <mergeCell ref="AT18:AU19"/>
    <mergeCell ref="AV18:AW19"/>
    <mergeCell ref="AF20:AG21"/>
    <mergeCell ref="AH20:AI21"/>
    <mergeCell ref="AJ20:AK21"/>
    <mergeCell ref="AT22:AU23"/>
    <mergeCell ref="AT24:AU25"/>
    <mergeCell ref="AP12:AQ13"/>
    <mergeCell ref="AN32:AO33"/>
    <mergeCell ref="Z78:AA79"/>
    <mergeCell ref="Z80:AA81"/>
    <mergeCell ref="Z82:AA83"/>
    <mergeCell ref="Z90:AA91"/>
    <mergeCell ref="Z92:AA93"/>
    <mergeCell ref="Z20:AA21"/>
    <mergeCell ref="AB20:AC21"/>
    <mergeCell ref="V84:W85"/>
    <mergeCell ref="AB18:AC19"/>
    <mergeCell ref="V18:W19"/>
    <mergeCell ref="X18:Y19"/>
    <mergeCell ref="Z18:AA19"/>
    <mergeCell ref="AN92:AO93"/>
    <mergeCell ref="AL80:AM81"/>
    <mergeCell ref="AD82:AE83"/>
    <mergeCell ref="AF82:AG83"/>
    <mergeCell ref="AZ36:BA37"/>
    <mergeCell ref="AX62:AY63"/>
    <mergeCell ref="AH36:AI37"/>
    <mergeCell ref="AJ36:AK37"/>
    <mergeCell ref="AT38:AU39"/>
    <mergeCell ref="AV38:AW39"/>
    <mergeCell ref="AT42:AU43"/>
    <mergeCell ref="AT58:AU59"/>
    <mergeCell ref="AV58:AW59"/>
    <mergeCell ref="AV76:AW77"/>
    <mergeCell ref="AD68:AE69"/>
    <mergeCell ref="AF36:AG37"/>
    <mergeCell ref="X48:Y49"/>
    <mergeCell ref="V66:W67"/>
    <mergeCell ref="V74:W75"/>
    <mergeCell ref="X64:Y65"/>
    <mergeCell ref="BB32:BC33"/>
    <mergeCell ref="AP6:AQ7"/>
    <mergeCell ref="AR6:AS7"/>
    <mergeCell ref="AP8:AQ9"/>
    <mergeCell ref="AR8:AS9"/>
    <mergeCell ref="AN10:AO11"/>
    <mergeCell ref="AP10:AQ11"/>
    <mergeCell ref="AR10:AS11"/>
    <mergeCell ref="AD16:AE17"/>
    <mergeCell ref="AF16:AG17"/>
    <mergeCell ref="AH16:AI17"/>
    <mergeCell ref="AJ16:AK17"/>
    <mergeCell ref="AL16:AM17"/>
    <mergeCell ref="AN16:AO17"/>
    <mergeCell ref="AP16:AQ17"/>
    <mergeCell ref="AR16:AS17"/>
    <mergeCell ref="AL18:AM19"/>
    <mergeCell ref="AN18:AO19"/>
    <mergeCell ref="AD18:AE19"/>
    <mergeCell ref="AD14:AE15"/>
    <mergeCell ref="AP18:AQ19"/>
    <mergeCell ref="AR18:AS19"/>
    <mergeCell ref="AJ18:AK19"/>
    <mergeCell ref="AJ24:AK25"/>
    <mergeCell ref="AL24:AM25"/>
    <mergeCell ref="AT10:AU11"/>
    <mergeCell ref="AV10:AW11"/>
    <mergeCell ref="AN12:AO13"/>
    <mergeCell ref="BB10:BC11"/>
    <mergeCell ref="BB12:BC13"/>
    <mergeCell ref="BB14:BC15"/>
    <mergeCell ref="AX10:AY11"/>
    <mergeCell ref="AX12:AY13"/>
    <mergeCell ref="AX14:AY15"/>
    <mergeCell ref="AX16:AY17"/>
    <mergeCell ref="AX24:AY25"/>
    <mergeCell ref="AX32:AY33"/>
    <mergeCell ref="BB18:BC19"/>
    <mergeCell ref="AZ78:BA79"/>
    <mergeCell ref="BB78:BC79"/>
    <mergeCell ref="BB66:BC67"/>
    <mergeCell ref="BB20:BC21"/>
    <mergeCell ref="AX22:AY23"/>
    <mergeCell ref="AZ22:BA23"/>
    <mergeCell ref="BB22:BC23"/>
    <mergeCell ref="AX42:AY43"/>
    <mergeCell ref="AZ42:BA43"/>
    <mergeCell ref="BB42:BC43"/>
    <mergeCell ref="AX52:AY53"/>
    <mergeCell ref="AZ52:BA53"/>
    <mergeCell ref="BB52:BC53"/>
    <mergeCell ref="AX54:AY55"/>
    <mergeCell ref="AZ54:BA55"/>
    <mergeCell ref="BB54:BC55"/>
    <mergeCell ref="AX38:AY39"/>
    <mergeCell ref="AZ38:BA39"/>
    <mergeCell ref="BB38:BC39"/>
    <mergeCell ref="AX66:AY67"/>
    <mergeCell ref="BB36:BC37"/>
    <mergeCell ref="AX18:AY19"/>
    <mergeCell ref="AZ18:BA19"/>
    <mergeCell ref="AX70:AY71"/>
    <mergeCell ref="AZ70:BA71"/>
    <mergeCell ref="BB70:BC71"/>
    <mergeCell ref="BD36:BE37"/>
    <mergeCell ref="BF36:BG37"/>
    <mergeCell ref="AX56:AY57"/>
    <mergeCell ref="BD56:BE57"/>
    <mergeCell ref="BF56:BG57"/>
    <mergeCell ref="AX60:AY61"/>
    <mergeCell ref="BD60:BE61"/>
    <mergeCell ref="BF60:BG61"/>
    <mergeCell ref="AX50:AY51"/>
    <mergeCell ref="AP34:AQ35"/>
    <mergeCell ref="AR34:AS35"/>
    <mergeCell ref="BB44:BC45"/>
    <mergeCell ref="BD44:BE45"/>
    <mergeCell ref="BF44:BG45"/>
    <mergeCell ref="AX46:AY47"/>
    <mergeCell ref="AZ46:BA47"/>
    <mergeCell ref="BB46:BC47"/>
    <mergeCell ref="AX34:AY35"/>
    <mergeCell ref="AZ34:BA35"/>
    <mergeCell ref="BB34:BC35"/>
    <mergeCell ref="AT46:AU47"/>
    <mergeCell ref="AV46:AW47"/>
    <mergeCell ref="AV54:AW55"/>
    <mergeCell ref="BB58:BC59"/>
    <mergeCell ref="BB48:BC49"/>
    <mergeCell ref="BD48:BE49"/>
    <mergeCell ref="BF48:BG49"/>
    <mergeCell ref="AV52:AW53"/>
    <mergeCell ref="AP56:AQ57"/>
    <mergeCell ref="AP60:AQ61"/>
    <mergeCell ref="AR60:AS61"/>
    <mergeCell ref="AX36:AY37"/>
    <mergeCell ref="AJ94:AK95"/>
    <mergeCell ref="AL94:AM95"/>
    <mergeCell ref="AN94:AO95"/>
    <mergeCell ref="AP94:AQ95"/>
    <mergeCell ref="BD34:BE35"/>
    <mergeCell ref="AP48:AQ49"/>
    <mergeCell ref="AR48:AS49"/>
    <mergeCell ref="AT48:AU49"/>
    <mergeCell ref="AV48:AW49"/>
    <mergeCell ref="AP50:AQ51"/>
    <mergeCell ref="AN64:AO65"/>
    <mergeCell ref="AP64:AQ65"/>
    <mergeCell ref="AR64:AS65"/>
    <mergeCell ref="AT64:AU65"/>
    <mergeCell ref="AV64:AW65"/>
    <mergeCell ref="AN66:AO67"/>
    <mergeCell ref="AX78:AY79"/>
    <mergeCell ref="AP66:AQ67"/>
    <mergeCell ref="AR66:AS67"/>
    <mergeCell ref="AT66:AU67"/>
    <mergeCell ref="BD78:BE79"/>
    <mergeCell ref="AJ38:AK39"/>
    <mergeCell ref="AL38:AM39"/>
    <mergeCell ref="AJ34:AK35"/>
    <mergeCell ref="AL34:AM35"/>
    <mergeCell ref="AR36:AS37"/>
    <mergeCell ref="AV66:AW67"/>
    <mergeCell ref="AN62:AO63"/>
    <mergeCell ref="AP58:AQ59"/>
    <mergeCell ref="AR58:AS59"/>
    <mergeCell ref="BD94:BE95"/>
    <mergeCell ref="AV70:AW71"/>
    <mergeCell ref="N94:O95"/>
    <mergeCell ref="P94:Q95"/>
    <mergeCell ref="R94:S95"/>
    <mergeCell ref="T94:U95"/>
    <mergeCell ref="V94:W95"/>
    <mergeCell ref="X94:Y95"/>
    <mergeCell ref="Z94:AA95"/>
    <mergeCell ref="AB94:AC95"/>
    <mergeCell ref="AD94:AE95"/>
    <mergeCell ref="AF94:AG95"/>
    <mergeCell ref="AH94:AI95"/>
    <mergeCell ref="AH38:AI39"/>
    <mergeCell ref="P92:Q93"/>
    <mergeCell ref="AH48:AI49"/>
    <mergeCell ref="AH54:AI55"/>
    <mergeCell ref="V76:W77"/>
    <mergeCell ref="X76:Y77"/>
    <mergeCell ref="Z76:AA77"/>
    <mergeCell ref="N66:O67"/>
    <mergeCell ref="AH76:AI77"/>
    <mergeCell ref="Z64:AA65"/>
    <mergeCell ref="V60:W61"/>
    <mergeCell ref="X60:Y61"/>
    <mergeCell ref="X72:Y73"/>
    <mergeCell ref="Z72:AA73"/>
    <mergeCell ref="AB72:AC73"/>
    <mergeCell ref="AB76:AC77"/>
    <mergeCell ref="T92:U93"/>
    <mergeCell ref="Z50:AA51"/>
    <mergeCell ref="R46:S47"/>
    <mergeCell ref="T86:U87"/>
    <mergeCell ref="T84:U85"/>
    <mergeCell ref="BF94:BG95"/>
    <mergeCell ref="J58:K59"/>
    <mergeCell ref="L58:M59"/>
    <mergeCell ref="N58:O59"/>
    <mergeCell ref="P58:Q59"/>
    <mergeCell ref="R58:S59"/>
    <mergeCell ref="T58:U59"/>
    <mergeCell ref="V58:W59"/>
    <mergeCell ref="X58:Y59"/>
    <mergeCell ref="Z58:AA59"/>
    <mergeCell ref="AB58:AC59"/>
    <mergeCell ref="AD58:AE59"/>
    <mergeCell ref="AF58:AG59"/>
    <mergeCell ref="AH58:AI59"/>
    <mergeCell ref="AJ58:AK59"/>
    <mergeCell ref="AL58:AM59"/>
    <mergeCell ref="AN58:AO59"/>
    <mergeCell ref="J94:K95"/>
    <mergeCell ref="AJ76:AK77"/>
    <mergeCell ref="L94:M95"/>
    <mergeCell ref="BD66:BE67"/>
    <mergeCell ref="BF66:BG67"/>
    <mergeCell ref="AZ74:BA75"/>
    <mergeCell ref="BB74:BC75"/>
    <mergeCell ref="AZ66:BA67"/>
    <mergeCell ref="BD74:BE75"/>
    <mergeCell ref="BF74:BG75"/>
    <mergeCell ref="AZ76:BA77"/>
    <mergeCell ref="AN70:AO71"/>
    <mergeCell ref="AP70:AQ71"/>
    <mergeCell ref="AR70:AS71"/>
    <mergeCell ref="AT70:AU71"/>
    <mergeCell ref="AN76:AO77"/>
    <mergeCell ref="AP76:AQ77"/>
    <mergeCell ref="AR76:AS77"/>
    <mergeCell ref="AT76:AU77"/>
    <mergeCell ref="AN72:AO73"/>
    <mergeCell ref="AX76:AY77"/>
    <mergeCell ref="AP72:AQ73"/>
    <mergeCell ref="X66:Y67"/>
    <mergeCell ref="X74:Y75"/>
    <mergeCell ref="Z66:AA67"/>
    <mergeCell ref="AD74:AE75"/>
    <mergeCell ref="AJ74:AK75"/>
    <mergeCell ref="X70:Y71"/>
    <mergeCell ref="Z70:AA71"/>
    <mergeCell ref="AB70:AC71"/>
    <mergeCell ref="X68:Y69"/>
    <mergeCell ref="Z68:AA69"/>
    <mergeCell ref="AB68:AC69"/>
    <mergeCell ref="AH72:AI73"/>
    <mergeCell ref="AJ72:AK73"/>
    <mergeCell ref="AH68:AI69"/>
    <mergeCell ref="AF66:AG67"/>
    <mergeCell ref="AF74:AG75"/>
    <mergeCell ref="AH74:AI75"/>
    <mergeCell ref="AP74:AQ75"/>
    <mergeCell ref="AR74:AS75"/>
    <mergeCell ref="AT74:AU75"/>
    <mergeCell ref="AV74:AW75"/>
    <mergeCell ref="AL74:AM75"/>
    <mergeCell ref="AL72:AM73"/>
    <mergeCell ref="V64:W65"/>
    <mergeCell ref="V70:W71"/>
    <mergeCell ref="AB64:AC65"/>
    <mergeCell ref="AF46:AG47"/>
    <mergeCell ref="AH46:AI47"/>
    <mergeCell ref="AJ46:AK47"/>
    <mergeCell ref="Z62:AA63"/>
    <mergeCell ref="BD68:BE69"/>
    <mergeCell ref="AZ50:BA51"/>
    <mergeCell ref="BB50:BC51"/>
    <mergeCell ref="AZ56:BA57"/>
    <mergeCell ref="BB56:BC57"/>
    <mergeCell ref="BD50:BE51"/>
    <mergeCell ref="AL46:AM47"/>
    <mergeCell ref="AD48:AE49"/>
    <mergeCell ref="AF48:AG49"/>
    <mergeCell ref="AT54:AU55"/>
    <mergeCell ref="AL52:AM53"/>
    <mergeCell ref="AJ48:AK49"/>
    <mergeCell ref="AX68:AY69"/>
    <mergeCell ref="AZ68:BA69"/>
    <mergeCell ref="BB68:BC69"/>
    <mergeCell ref="AD56:AE57"/>
    <mergeCell ref="AL56:AM57"/>
    <mergeCell ref="AD60:AE61"/>
    <mergeCell ref="AJ60:AK61"/>
    <mergeCell ref="AL60:AM61"/>
    <mergeCell ref="AF60:AG61"/>
    <mergeCell ref="AH60:AI61"/>
    <mergeCell ref="AN56:AO57"/>
    <mergeCell ref="AT56:AU57"/>
    <mergeCell ref="AV56:AW57"/>
    <mergeCell ref="AH62:AI63"/>
    <mergeCell ref="AJ66:AK67"/>
    <mergeCell ref="AH70:AI71"/>
    <mergeCell ref="AF68:AG69"/>
    <mergeCell ref="AH64:AI65"/>
    <mergeCell ref="AH66:AI67"/>
    <mergeCell ref="AR72:AS73"/>
    <mergeCell ref="AT72:AU73"/>
    <mergeCell ref="AV72:AW73"/>
    <mergeCell ref="AL20:AM21"/>
    <mergeCell ref="AD22:AE23"/>
    <mergeCell ref="AF22:AG23"/>
    <mergeCell ref="AH22:AI23"/>
    <mergeCell ref="AJ22:AK23"/>
    <mergeCell ref="AL22:AM23"/>
    <mergeCell ref="AD30:AE31"/>
    <mergeCell ref="AF30:AG31"/>
    <mergeCell ref="AD24:AE25"/>
    <mergeCell ref="AD26:AE27"/>
    <mergeCell ref="AV44:AW45"/>
    <mergeCell ref="AV28:AW29"/>
    <mergeCell ref="AT32:AU33"/>
    <mergeCell ref="AV32:AW33"/>
    <mergeCell ref="AP38:AQ39"/>
    <mergeCell ref="AR38:AS39"/>
    <mergeCell ref="AN54:AO55"/>
    <mergeCell ref="AR46:AS47"/>
    <mergeCell ref="AP54:AQ55"/>
    <mergeCell ref="AR54:AS55"/>
    <mergeCell ref="AT20:AU21"/>
    <mergeCell ref="AV20:AW21"/>
    <mergeCell ref="AV22:AW23"/>
    <mergeCell ref="AV42:AW43"/>
    <mergeCell ref="AT40:AU41"/>
    <mergeCell ref="AV50:AW51"/>
    <mergeCell ref="AN46:AO47"/>
    <mergeCell ref="AP46:AQ47"/>
    <mergeCell ref="AH52:AI53"/>
    <mergeCell ref="AJ52:AK53"/>
    <mergeCell ref="AP40:AQ41"/>
    <mergeCell ref="AP36:AQ37"/>
    <mergeCell ref="X30:Y31"/>
    <mergeCell ref="Z30:AA31"/>
    <mergeCell ref="Z34:AA35"/>
    <mergeCell ref="AB30:AC31"/>
    <mergeCell ref="Z38:AA39"/>
    <mergeCell ref="AB38:AC39"/>
    <mergeCell ref="T40:U41"/>
    <mergeCell ref="V40:W41"/>
    <mergeCell ref="AL32:AM33"/>
    <mergeCell ref="T36:U37"/>
    <mergeCell ref="V36:W37"/>
    <mergeCell ref="X36:Y37"/>
    <mergeCell ref="V34:W35"/>
    <mergeCell ref="AD40:AE41"/>
    <mergeCell ref="AF40:AG41"/>
    <mergeCell ref="AH40:AI41"/>
    <mergeCell ref="AJ40:AK41"/>
    <mergeCell ref="V32:W33"/>
    <mergeCell ref="Z36:AA37"/>
    <mergeCell ref="X32:Y33"/>
    <mergeCell ref="X34:Y35"/>
    <mergeCell ref="AD34:AE35"/>
    <mergeCell ref="J52:K53"/>
    <mergeCell ref="L52:M53"/>
    <mergeCell ref="N52:O53"/>
    <mergeCell ref="P52:Q53"/>
    <mergeCell ref="V46:W47"/>
    <mergeCell ref="Z40:AA41"/>
    <mergeCell ref="Z48:AA49"/>
    <mergeCell ref="J44:K45"/>
    <mergeCell ref="J46:K47"/>
    <mergeCell ref="J48:K49"/>
    <mergeCell ref="J38:K39"/>
    <mergeCell ref="L38:M39"/>
    <mergeCell ref="N38:O39"/>
    <mergeCell ref="L42:M43"/>
    <mergeCell ref="N42:O43"/>
    <mergeCell ref="P42:Q43"/>
    <mergeCell ref="AB44:AC45"/>
    <mergeCell ref="P54:Q55"/>
    <mergeCell ref="R54:S55"/>
    <mergeCell ref="T52:U53"/>
    <mergeCell ref="V52:W53"/>
    <mergeCell ref="X52:Y53"/>
    <mergeCell ref="Z52:AA53"/>
    <mergeCell ref="T42:U43"/>
    <mergeCell ref="V42:W43"/>
    <mergeCell ref="X42:Y43"/>
    <mergeCell ref="Z42:AA43"/>
    <mergeCell ref="X40:Y41"/>
    <mergeCell ref="R44:S45"/>
    <mergeCell ref="P44:Q45"/>
    <mergeCell ref="J54:K55"/>
    <mergeCell ref="L54:M55"/>
    <mergeCell ref="J42:K43"/>
    <mergeCell ref="AZ24:BA25"/>
    <mergeCell ref="AT30:AU31"/>
    <mergeCell ref="AV30:AW31"/>
    <mergeCell ref="AP32:AQ33"/>
    <mergeCell ref="AR32:AS33"/>
    <mergeCell ref="AT34:AU35"/>
    <mergeCell ref="AV34:AW35"/>
    <mergeCell ref="AP24:AQ25"/>
    <mergeCell ref="AR24:AS25"/>
    <mergeCell ref="AP26:AQ27"/>
    <mergeCell ref="AR26:AS27"/>
    <mergeCell ref="AN28:AO29"/>
    <mergeCell ref="AP28:AQ29"/>
    <mergeCell ref="AR28:AS29"/>
    <mergeCell ref="AN30:AO31"/>
    <mergeCell ref="AP30:AQ31"/>
    <mergeCell ref="AR30:AS31"/>
    <mergeCell ref="AT28:AU29"/>
    <mergeCell ref="AV24:AW25"/>
    <mergeCell ref="AZ26:BA27"/>
    <mergeCell ref="AT26:AU27"/>
    <mergeCell ref="AV26:AW27"/>
    <mergeCell ref="AN26:AO27"/>
    <mergeCell ref="AN34:AO35"/>
    <mergeCell ref="AR42:AS43"/>
    <mergeCell ref="AN22:AO23"/>
    <mergeCell ref="AN20:AO21"/>
    <mergeCell ref="AB40:AC41"/>
    <mergeCell ref="AD20:AE21"/>
    <mergeCell ref="AD28:AE29"/>
    <mergeCell ref="AF28:AG29"/>
    <mergeCell ref="AH28:AI29"/>
    <mergeCell ref="AJ28:AK29"/>
    <mergeCell ref="AL28:AM29"/>
    <mergeCell ref="AD32:AE33"/>
    <mergeCell ref="AJ32:AK33"/>
    <mergeCell ref="AR40:AS41"/>
    <mergeCell ref="AB42:AC43"/>
    <mergeCell ref="AV40:AW41"/>
    <mergeCell ref="AT36:AU37"/>
    <mergeCell ref="AV36:AW37"/>
    <mergeCell ref="AF34:AG35"/>
    <mergeCell ref="AH34:AI35"/>
    <mergeCell ref="AB32:AC33"/>
    <mergeCell ref="AD38:AE39"/>
    <mergeCell ref="AF38:AG39"/>
    <mergeCell ref="AB36:AC37"/>
    <mergeCell ref="AD36:AE37"/>
    <mergeCell ref="T22:U23"/>
    <mergeCell ref="V22:W23"/>
    <mergeCell ref="X22:Y23"/>
    <mergeCell ref="Z22:AA23"/>
    <mergeCell ref="AB22:AC23"/>
    <mergeCell ref="AL36:AM37"/>
    <mergeCell ref="AN36:AO37"/>
    <mergeCell ref="AN38:AO39"/>
    <mergeCell ref="X26:Y27"/>
    <mergeCell ref="X28:Y29"/>
    <mergeCell ref="V20:W21"/>
    <mergeCell ref="T38:U39"/>
    <mergeCell ref="V38:W39"/>
    <mergeCell ref="X38:Y39"/>
    <mergeCell ref="AB34:AC35"/>
    <mergeCell ref="V26:W27"/>
    <mergeCell ref="V28:W29"/>
    <mergeCell ref="V30:W31"/>
    <mergeCell ref="AN42:AO43"/>
    <mergeCell ref="AP42:AQ43"/>
    <mergeCell ref="AN44:AO45"/>
    <mergeCell ref="AN60:AO61"/>
    <mergeCell ref="AT60:AU61"/>
    <mergeCell ref="AV60:AW61"/>
    <mergeCell ref="AN48:AO49"/>
    <mergeCell ref="AR50:AS51"/>
    <mergeCell ref="AT52:AU53"/>
    <mergeCell ref="AB52:AC53"/>
    <mergeCell ref="V54:W55"/>
    <mergeCell ref="X44:Y45"/>
    <mergeCell ref="AR44:AS45"/>
    <mergeCell ref="AN40:AO41"/>
    <mergeCell ref="AL40:AM41"/>
    <mergeCell ref="AD42:AE43"/>
    <mergeCell ref="AF42:AG43"/>
    <mergeCell ref="AH42:AI43"/>
    <mergeCell ref="AJ42:AK43"/>
    <mergeCell ref="AL42:AM43"/>
    <mergeCell ref="AB56:AC57"/>
    <mergeCell ref="AD52:AE53"/>
    <mergeCell ref="AF52:AG53"/>
    <mergeCell ref="AD54:AE55"/>
    <mergeCell ref="AD44:AE45"/>
    <mergeCell ref="AF44:AG45"/>
    <mergeCell ref="X46:Y47"/>
    <mergeCell ref="AT50:AU51"/>
    <mergeCell ref="AT44:AU45"/>
    <mergeCell ref="AR56:AS57"/>
    <mergeCell ref="Z44:AA45"/>
    <mergeCell ref="AJ56:AK57"/>
    <mergeCell ref="AL54:AM55"/>
    <mergeCell ref="AN52:AO53"/>
    <mergeCell ref="AP52:AQ53"/>
    <mergeCell ref="AR52:AS53"/>
    <mergeCell ref="AN50:AO51"/>
    <mergeCell ref="T44:U45"/>
    <mergeCell ref="X50:Y51"/>
    <mergeCell ref="X56:Y57"/>
    <mergeCell ref="Z46:AA47"/>
    <mergeCell ref="V48:W49"/>
    <mergeCell ref="V50:W51"/>
    <mergeCell ref="T56:U57"/>
    <mergeCell ref="V56:W57"/>
    <mergeCell ref="AD50:AE51"/>
    <mergeCell ref="AJ50:AK51"/>
    <mergeCell ref="AL50:AM51"/>
    <mergeCell ref="AH50:AI51"/>
    <mergeCell ref="AF56:AG57"/>
    <mergeCell ref="AH56:AI57"/>
    <mergeCell ref="AH44:AI45"/>
    <mergeCell ref="AJ44:AK45"/>
    <mergeCell ref="AL44:AM45"/>
    <mergeCell ref="T54:U55"/>
    <mergeCell ref="X54:Y55"/>
    <mergeCell ref="Z54:AA55"/>
    <mergeCell ref="AB54:AC55"/>
    <mergeCell ref="AP44:AQ45"/>
    <mergeCell ref="AD46:AE47"/>
    <mergeCell ref="AF54:AG55"/>
    <mergeCell ref="R84:S85"/>
    <mergeCell ref="AD84:AE85"/>
    <mergeCell ref="AF84:AG85"/>
    <mergeCell ref="AH84:AI85"/>
    <mergeCell ref="AJ84:AK85"/>
    <mergeCell ref="AL84:AM85"/>
    <mergeCell ref="AX84:AY85"/>
    <mergeCell ref="AZ84:BA85"/>
    <mergeCell ref="BB84:BC85"/>
    <mergeCell ref="BD84:BE85"/>
    <mergeCell ref="BF84:BG85"/>
    <mergeCell ref="AN68:AO69"/>
    <mergeCell ref="AP68:AQ69"/>
    <mergeCell ref="AR68:AS69"/>
    <mergeCell ref="AT68:AU69"/>
    <mergeCell ref="AN84:AO85"/>
    <mergeCell ref="J68:K69"/>
    <mergeCell ref="L68:M69"/>
    <mergeCell ref="N68:O69"/>
    <mergeCell ref="P68:Q69"/>
    <mergeCell ref="R68:S69"/>
    <mergeCell ref="J70:K71"/>
    <mergeCell ref="L70:M71"/>
    <mergeCell ref="N70:O71"/>
    <mergeCell ref="P70:Q71"/>
    <mergeCell ref="R70:S71"/>
    <mergeCell ref="J72:K73"/>
    <mergeCell ref="L72:M73"/>
    <mergeCell ref="T68:U69"/>
    <mergeCell ref="V68:W69"/>
    <mergeCell ref="T72:U73"/>
    <mergeCell ref="T70:U71"/>
    <mergeCell ref="J88:K89"/>
    <mergeCell ref="L88:M89"/>
    <mergeCell ref="N88:O89"/>
    <mergeCell ref="P88:Q89"/>
    <mergeCell ref="R88:S89"/>
    <mergeCell ref="X86:Y87"/>
    <mergeCell ref="Z86:AA87"/>
    <mergeCell ref="AB86:AC87"/>
    <mergeCell ref="T88:U89"/>
    <mergeCell ref="V88:W89"/>
    <mergeCell ref="X88:Y89"/>
    <mergeCell ref="Z88:AA89"/>
    <mergeCell ref="AB88:AC89"/>
    <mergeCell ref="P86:Q87"/>
    <mergeCell ref="R86:S87"/>
    <mergeCell ref="BD86:BE87"/>
    <mergeCell ref="BF86:BG87"/>
    <mergeCell ref="AX88:AY89"/>
    <mergeCell ref="AZ88:BA89"/>
    <mergeCell ref="BB88:BC89"/>
    <mergeCell ref="BD88:BE89"/>
    <mergeCell ref="BF88:BG89"/>
    <mergeCell ref="AH86:AI87"/>
    <mergeCell ref="AJ86:AK87"/>
    <mergeCell ref="AL86:AM87"/>
    <mergeCell ref="AD88:AE89"/>
    <mergeCell ref="AF88:AG89"/>
    <mergeCell ref="AH88:AI89"/>
    <mergeCell ref="AJ88:AK89"/>
    <mergeCell ref="AL88:AM89"/>
    <mergeCell ref="AT86:AU87"/>
    <mergeCell ref="AV86:AW8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6" sqref="C6"/>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38"/>
      <c r="B1" s="566" t="s">
        <v>49</v>
      </c>
      <c r="C1" s="566"/>
      <c r="D1" s="566"/>
      <c r="E1" s="38"/>
      <c r="F1" s="38"/>
      <c r="G1" s="38"/>
      <c r="H1" s="38"/>
      <c r="I1" s="38"/>
      <c r="J1" s="38"/>
      <c r="K1" s="38"/>
      <c r="L1" s="38"/>
      <c r="M1" s="38"/>
      <c r="N1" s="38"/>
      <c r="O1" s="38"/>
      <c r="P1" s="38"/>
      <c r="Q1" s="38"/>
      <c r="R1" s="38"/>
      <c r="S1" s="38"/>
      <c r="T1" s="38"/>
      <c r="U1" s="38"/>
      <c r="V1" s="38"/>
      <c r="W1" s="38"/>
      <c r="X1" s="38"/>
      <c r="Y1" s="38"/>
      <c r="Z1" s="38"/>
      <c r="AA1" s="38"/>
      <c r="AB1" s="38"/>
      <c r="AC1" s="38"/>
      <c r="AD1" s="38"/>
      <c r="AE1" s="38"/>
    </row>
    <row r="2" spans="1:37" x14ac:dyDescent="0.25">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row>
    <row r="3" spans="1:37" ht="25.5" x14ac:dyDescent="0.25">
      <c r="A3" s="38"/>
      <c r="B3" s="7"/>
      <c r="C3" s="8" t="s">
        <v>46</v>
      </c>
      <c r="D3" s="8" t="s">
        <v>4</v>
      </c>
      <c r="E3" s="38"/>
      <c r="F3" s="38"/>
      <c r="G3" s="38"/>
      <c r="H3" s="38"/>
      <c r="I3" s="38"/>
      <c r="J3" s="38"/>
      <c r="K3" s="38"/>
      <c r="L3" s="38"/>
      <c r="M3" s="38"/>
      <c r="N3" s="38"/>
      <c r="O3" s="38"/>
      <c r="P3" s="38"/>
      <c r="Q3" s="38"/>
      <c r="R3" s="38"/>
      <c r="S3" s="38"/>
      <c r="T3" s="38"/>
      <c r="U3" s="38"/>
      <c r="V3" s="38"/>
      <c r="W3" s="38"/>
      <c r="X3" s="38"/>
      <c r="Y3" s="38"/>
      <c r="Z3" s="38"/>
      <c r="AA3" s="38"/>
      <c r="AB3" s="38"/>
      <c r="AC3" s="38"/>
      <c r="AD3" s="38"/>
      <c r="AE3" s="38"/>
    </row>
    <row r="4" spans="1:37" ht="51" x14ac:dyDescent="0.25">
      <c r="A4" s="38"/>
      <c r="B4" s="9" t="s">
        <v>45</v>
      </c>
      <c r="C4" s="10" t="s">
        <v>93</v>
      </c>
      <c r="D4" s="11">
        <v>0.2</v>
      </c>
      <c r="E4" s="38"/>
      <c r="F4" s="38"/>
      <c r="G4" s="38"/>
      <c r="H4" s="38"/>
      <c r="I4" s="38"/>
      <c r="J4" s="38"/>
      <c r="K4" s="38"/>
      <c r="L4" s="38"/>
      <c r="M4" s="38"/>
      <c r="N4" s="38"/>
      <c r="O4" s="38"/>
      <c r="P4" s="38"/>
      <c r="Q4" s="38"/>
      <c r="R4" s="38"/>
      <c r="S4" s="38"/>
      <c r="T4" s="38"/>
      <c r="U4" s="38"/>
      <c r="V4" s="38"/>
      <c r="W4" s="38"/>
      <c r="X4" s="38"/>
      <c r="Y4" s="38"/>
      <c r="Z4" s="38"/>
      <c r="AA4" s="38"/>
      <c r="AB4" s="38"/>
      <c r="AC4" s="38"/>
      <c r="AD4" s="38"/>
      <c r="AE4" s="38"/>
    </row>
    <row r="5" spans="1:37" ht="51" x14ac:dyDescent="0.25">
      <c r="A5" s="38"/>
      <c r="B5" s="12" t="s">
        <v>47</v>
      </c>
      <c r="C5" s="13" t="s">
        <v>94</v>
      </c>
      <c r="D5" s="14">
        <v>0.4</v>
      </c>
      <c r="E5" s="38"/>
      <c r="F5" s="38"/>
      <c r="G5" s="38"/>
      <c r="H5" s="38"/>
      <c r="I5" s="38"/>
      <c r="J5" s="38"/>
      <c r="K5" s="38"/>
      <c r="L5" s="38"/>
      <c r="M5" s="38"/>
      <c r="N5" s="38"/>
      <c r="O5" s="38"/>
      <c r="P5" s="38"/>
      <c r="Q5" s="38"/>
      <c r="R5" s="38"/>
      <c r="S5" s="38"/>
      <c r="T5" s="38"/>
      <c r="U5" s="38"/>
      <c r="V5" s="38"/>
      <c r="W5" s="38"/>
      <c r="X5" s="38"/>
      <c r="Y5" s="38"/>
      <c r="Z5" s="38"/>
      <c r="AA5" s="38"/>
      <c r="AB5" s="38"/>
      <c r="AC5" s="38"/>
      <c r="AD5" s="38"/>
      <c r="AE5" s="38"/>
    </row>
    <row r="6" spans="1:37" ht="51" x14ac:dyDescent="0.25">
      <c r="A6" s="38"/>
      <c r="B6" s="15" t="s">
        <v>98</v>
      </c>
      <c r="C6" s="13" t="s">
        <v>95</v>
      </c>
      <c r="D6" s="14">
        <v>0.6</v>
      </c>
      <c r="E6" s="38"/>
      <c r="F6" s="38"/>
      <c r="G6" s="38"/>
      <c r="H6" s="38"/>
      <c r="I6" s="38"/>
      <c r="J6" s="38"/>
      <c r="K6" s="38"/>
      <c r="L6" s="38"/>
      <c r="M6" s="38"/>
      <c r="N6" s="38"/>
      <c r="O6" s="38"/>
      <c r="P6" s="38"/>
      <c r="Q6" s="38"/>
      <c r="R6" s="38"/>
      <c r="S6" s="38"/>
      <c r="T6" s="38"/>
      <c r="U6" s="38"/>
      <c r="V6" s="38"/>
      <c r="W6" s="38"/>
      <c r="X6" s="38"/>
      <c r="Y6" s="38"/>
      <c r="Z6" s="38"/>
      <c r="AA6" s="38"/>
      <c r="AB6" s="38"/>
      <c r="AC6" s="38"/>
      <c r="AD6" s="38"/>
      <c r="AE6" s="38"/>
    </row>
    <row r="7" spans="1:37" ht="76.5" x14ac:dyDescent="0.25">
      <c r="A7" s="38"/>
      <c r="B7" s="16" t="s">
        <v>6</v>
      </c>
      <c r="C7" s="13" t="s">
        <v>96</v>
      </c>
      <c r="D7" s="14">
        <v>0.8</v>
      </c>
      <c r="E7" s="38"/>
      <c r="F7" s="38"/>
      <c r="G7" s="38"/>
      <c r="H7" s="38"/>
      <c r="I7" s="38"/>
      <c r="J7" s="38"/>
      <c r="K7" s="38"/>
      <c r="L7" s="38"/>
      <c r="M7" s="38"/>
      <c r="N7" s="38"/>
      <c r="O7" s="38"/>
      <c r="P7" s="38"/>
      <c r="Q7" s="38"/>
      <c r="R7" s="38"/>
      <c r="S7" s="38"/>
      <c r="T7" s="38"/>
      <c r="U7" s="38"/>
      <c r="V7" s="38"/>
      <c r="W7" s="38"/>
      <c r="X7" s="38"/>
      <c r="Y7" s="38"/>
      <c r="Z7" s="38"/>
      <c r="AA7" s="38"/>
      <c r="AB7" s="38"/>
      <c r="AC7" s="38"/>
      <c r="AD7" s="38"/>
      <c r="AE7" s="38"/>
    </row>
    <row r="8" spans="1:37" ht="51" x14ac:dyDescent="0.25">
      <c r="A8" s="38"/>
      <c r="B8" s="17" t="s">
        <v>48</v>
      </c>
      <c r="C8" s="13" t="s">
        <v>97</v>
      </c>
      <c r="D8" s="14">
        <v>1</v>
      </c>
      <c r="E8" s="38"/>
      <c r="F8" s="38"/>
      <c r="G8" s="38"/>
      <c r="H8" s="38"/>
      <c r="I8" s="38"/>
      <c r="J8" s="38"/>
      <c r="K8" s="38"/>
      <c r="L8" s="38"/>
      <c r="M8" s="38"/>
      <c r="N8" s="38"/>
      <c r="O8" s="38"/>
      <c r="P8" s="38"/>
      <c r="Q8" s="38"/>
      <c r="R8" s="38"/>
      <c r="S8" s="38"/>
      <c r="T8" s="38"/>
      <c r="U8" s="38"/>
      <c r="V8" s="38"/>
      <c r="W8" s="38"/>
      <c r="X8" s="38"/>
      <c r="Y8" s="38"/>
      <c r="Z8" s="38"/>
      <c r="AA8" s="38"/>
      <c r="AB8" s="38"/>
      <c r="AC8" s="38"/>
      <c r="AD8" s="38"/>
      <c r="AE8" s="38"/>
    </row>
    <row r="9" spans="1:37" x14ac:dyDescent="0.25">
      <c r="A9" s="38"/>
      <c r="B9" s="62"/>
      <c r="C9" s="62"/>
      <c r="D9" s="62"/>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row>
    <row r="10" spans="1:37" ht="16.5" x14ac:dyDescent="0.25">
      <c r="A10" s="38"/>
      <c r="B10" s="63"/>
      <c r="C10" s="62"/>
      <c r="D10" s="62"/>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row>
    <row r="11" spans="1:37" x14ac:dyDescent="0.25">
      <c r="A11" s="38"/>
      <c r="B11" s="62"/>
      <c r="C11" s="62"/>
      <c r="D11" s="62"/>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row>
    <row r="12" spans="1:37" x14ac:dyDescent="0.25">
      <c r="A12" s="38"/>
      <c r="B12" s="62"/>
      <c r="C12" s="62"/>
      <c r="D12" s="62"/>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row>
    <row r="13" spans="1:37" x14ac:dyDescent="0.25">
      <c r="A13" s="38"/>
      <c r="B13" s="62"/>
      <c r="C13" s="62"/>
      <c r="D13" s="62"/>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row>
    <row r="14" spans="1:37" x14ac:dyDescent="0.25">
      <c r="A14" s="38"/>
      <c r="B14" s="62"/>
      <c r="C14" s="62"/>
      <c r="D14" s="62"/>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row>
    <row r="15" spans="1:37" x14ac:dyDescent="0.25">
      <c r="A15" s="38"/>
      <c r="B15" s="62"/>
      <c r="C15" s="62"/>
      <c r="D15" s="62"/>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row>
    <row r="16" spans="1:37" x14ac:dyDescent="0.25">
      <c r="A16" s="38"/>
      <c r="B16" s="62"/>
      <c r="C16" s="62"/>
      <c r="D16" s="62"/>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row>
    <row r="17" spans="1:37" x14ac:dyDescent="0.25">
      <c r="A17" s="38"/>
      <c r="B17" s="62"/>
      <c r="C17" s="62"/>
      <c r="D17" s="62"/>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row>
    <row r="18" spans="1:37" x14ac:dyDescent="0.25">
      <c r="A18" s="38"/>
      <c r="B18" s="62"/>
      <c r="C18" s="62"/>
      <c r="D18" s="62"/>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row>
    <row r="19" spans="1:37" x14ac:dyDescent="0.25">
      <c r="A19" s="38"/>
      <c r="B19" s="38"/>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row>
    <row r="20" spans="1:37" x14ac:dyDescent="0.25">
      <c r="A20" s="38"/>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row>
    <row r="21" spans="1:37" x14ac:dyDescent="0.25">
      <c r="A21" s="38"/>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row>
    <row r="22" spans="1:37" x14ac:dyDescent="0.25">
      <c r="A22" s="38"/>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row>
    <row r="23" spans="1:37" x14ac:dyDescent="0.25">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row>
    <row r="24" spans="1:37" x14ac:dyDescent="0.25">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row>
    <row r="25" spans="1:37" x14ac:dyDescent="0.25">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row>
    <row r="26" spans="1:37" x14ac:dyDescent="0.25">
      <c r="A26" s="38"/>
      <c r="B26" s="38"/>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row>
    <row r="27" spans="1:37" x14ac:dyDescent="0.25">
      <c r="A27" s="38"/>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row>
    <row r="28" spans="1:37" x14ac:dyDescent="0.25">
      <c r="A28" s="38"/>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row>
    <row r="29" spans="1:37" x14ac:dyDescent="0.25">
      <c r="A29" s="38"/>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row>
    <row r="30" spans="1:37" x14ac:dyDescent="0.25">
      <c r="A30" s="38"/>
      <c r="B30" s="38"/>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row>
    <row r="31" spans="1:37" x14ac:dyDescent="0.25">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row>
    <row r="32" spans="1:37" x14ac:dyDescent="0.25">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row>
    <row r="33" spans="1:31" x14ac:dyDescent="0.25">
      <c r="A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row>
    <row r="34" spans="1:31" x14ac:dyDescent="0.25">
      <c r="A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row>
    <row r="35" spans="1:31" x14ac:dyDescent="0.25">
      <c r="A35" s="38"/>
    </row>
    <row r="36" spans="1:31" x14ac:dyDescent="0.25">
      <c r="A36" s="38"/>
    </row>
    <row r="37" spans="1:31" x14ac:dyDescent="0.25">
      <c r="A37" s="38"/>
    </row>
    <row r="38" spans="1:31" x14ac:dyDescent="0.25">
      <c r="A38" s="38"/>
    </row>
    <row r="39" spans="1:31" x14ac:dyDescent="0.25">
      <c r="A39" s="38"/>
    </row>
    <row r="40" spans="1:31" x14ac:dyDescent="0.25">
      <c r="A40" s="38"/>
    </row>
    <row r="41" spans="1:31" x14ac:dyDescent="0.25">
      <c r="A41" s="38"/>
    </row>
    <row r="42" spans="1:31" x14ac:dyDescent="0.25">
      <c r="A42" s="38"/>
    </row>
    <row r="43" spans="1:31" x14ac:dyDescent="0.25">
      <c r="A43" s="38"/>
    </row>
    <row r="44" spans="1:31" x14ac:dyDescent="0.25">
      <c r="A44" s="38"/>
    </row>
    <row r="45" spans="1:31" x14ac:dyDescent="0.25">
      <c r="A45" s="38"/>
    </row>
    <row r="46" spans="1:31" x14ac:dyDescent="0.25">
      <c r="A46" s="38"/>
    </row>
    <row r="47" spans="1:31" x14ac:dyDescent="0.25">
      <c r="A47" s="38"/>
    </row>
    <row r="48" spans="1:31" x14ac:dyDescent="0.25">
      <c r="A48" s="38"/>
    </row>
    <row r="49" spans="1:1" x14ac:dyDescent="0.25">
      <c r="A49" s="38"/>
    </row>
    <row r="50" spans="1:1" x14ac:dyDescent="0.25">
      <c r="A50" s="38"/>
    </row>
    <row r="51" spans="1:1" x14ac:dyDescent="0.25">
      <c r="A51" s="38"/>
    </row>
    <row r="52" spans="1:1" x14ac:dyDescent="0.25">
      <c r="A52" s="38"/>
    </row>
    <row r="53" spans="1:1" x14ac:dyDescent="0.25">
      <c r="A53" s="38"/>
    </row>
    <row r="54" spans="1:1" x14ac:dyDescent="0.25">
      <c r="A54" s="38"/>
    </row>
    <row r="55" spans="1:1" x14ac:dyDescent="0.25">
      <c r="A55" s="38"/>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topLeftCell="A7" zoomScale="70" zoomScaleNormal="70" workbookViewId="0">
      <selection activeCell="D15" sqref="D15"/>
    </sheetView>
  </sheetViews>
  <sheetFormatPr baseColWidth="10" defaultRowHeight="15" x14ac:dyDescent="0.25"/>
  <cols>
    <col min="2" max="2" width="40.42578125" customWidth="1"/>
    <col min="3" max="3" width="74.85546875" customWidth="1"/>
    <col min="4" max="4" width="135" bestFit="1" customWidth="1"/>
    <col min="5" max="5" width="144.5703125" bestFit="1" customWidth="1"/>
  </cols>
  <sheetData>
    <row r="1" spans="1:21" ht="33.75" x14ac:dyDescent="0.25">
      <c r="A1" s="38"/>
      <c r="B1" s="567" t="s">
        <v>57</v>
      </c>
      <c r="C1" s="567"/>
      <c r="D1" s="567"/>
      <c r="E1" s="38"/>
      <c r="F1" s="38"/>
      <c r="G1" s="38"/>
      <c r="H1" s="38"/>
      <c r="I1" s="38"/>
      <c r="J1" s="38"/>
      <c r="K1" s="38"/>
      <c r="L1" s="38"/>
      <c r="M1" s="38"/>
      <c r="N1" s="38"/>
      <c r="O1" s="38"/>
      <c r="P1" s="38"/>
      <c r="Q1" s="38"/>
      <c r="R1" s="38"/>
      <c r="S1" s="38"/>
      <c r="T1" s="38"/>
      <c r="U1" s="38"/>
    </row>
    <row r="2" spans="1:21" x14ac:dyDescent="0.25">
      <c r="A2" s="38"/>
      <c r="B2" s="38"/>
      <c r="C2" s="38"/>
      <c r="D2" s="38"/>
      <c r="E2" s="38"/>
      <c r="F2" s="38"/>
      <c r="G2" s="38"/>
      <c r="H2" s="38"/>
      <c r="I2" s="38"/>
      <c r="J2" s="38"/>
      <c r="K2" s="38"/>
      <c r="L2" s="38"/>
      <c r="M2" s="38"/>
      <c r="N2" s="38"/>
      <c r="O2" s="38"/>
      <c r="P2" s="38"/>
      <c r="Q2" s="38"/>
      <c r="R2" s="38"/>
      <c r="S2" s="38"/>
      <c r="T2" s="38"/>
      <c r="U2" s="38"/>
    </row>
    <row r="3" spans="1:21" ht="30" x14ac:dyDescent="0.25">
      <c r="A3" s="38"/>
      <c r="B3" s="59"/>
      <c r="C3" s="28" t="s">
        <v>50</v>
      </c>
      <c r="D3" s="28" t="s">
        <v>51</v>
      </c>
      <c r="E3" s="38"/>
      <c r="F3" s="38"/>
      <c r="G3" s="38"/>
      <c r="H3" s="38"/>
      <c r="I3" s="38"/>
      <c r="J3" s="38"/>
      <c r="K3" s="38"/>
      <c r="L3" s="38"/>
      <c r="M3" s="38"/>
      <c r="N3" s="38"/>
      <c r="O3" s="38"/>
      <c r="P3" s="38"/>
      <c r="Q3" s="38"/>
      <c r="R3" s="38"/>
      <c r="S3" s="38"/>
      <c r="T3" s="38"/>
      <c r="U3" s="38"/>
    </row>
    <row r="4" spans="1:21" ht="33.75" x14ac:dyDescent="0.25">
      <c r="A4" s="58" t="s">
        <v>77</v>
      </c>
      <c r="B4" s="31" t="s">
        <v>92</v>
      </c>
      <c r="C4" s="36" t="s">
        <v>132</v>
      </c>
      <c r="D4" s="29" t="s">
        <v>90</v>
      </c>
      <c r="E4" s="38"/>
      <c r="F4" s="38"/>
      <c r="G4" s="38"/>
      <c r="H4" s="38"/>
      <c r="I4" s="38"/>
      <c r="J4" s="38"/>
      <c r="K4" s="38"/>
      <c r="L4" s="38"/>
      <c r="M4" s="38"/>
      <c r="N4" s="38"/>
      <c r="O4" s="38"/>
      <c r="P4" s="38"/>
      <c r="Q4" s="38"/>
      <c r="R4" s="38"/>
      <c r="S4" s="38"/>
      <c r="T4" s="38"/>
      <c r="U4" s="38"/>
    </row>
    <row r="5" spans="1:21" ht="101.25" x14ac:dyDescent="0.25">
      <c r="A5" s="58" t="s">
        <v>78</v>
      </c>
      <c r="B5" s="32" t="s">
        <v>53</v>
      </c>
      <c r="C5" s="37" t="s">
        <v>86</v>
      </c>
      <c r="D5" s="30" t="s">
        <v>254</v>
      </c>
      <c r="E5" s="38"/>
      <c r="F5" s="38"/>
      <c r="G5" s="38"/>
      <c r="H5" s="38"/>
      <c r="I5" s="38"/>
      <c r="J5" s="38"/>
      <c r="K5" s="38"/>
      <c r="L5" s="38"/>
      <c r="M5" s="38"/>
      <c r="N5" s="38"/>
      <c r="O5" s="38"/>
      <c r="P5" s="38"/>
      <c r="Q5" s="38"/>
      <c r="R5" s="38"/>
      <c r="S5" s="38"/>
      <c r="T5" s="38"/>
      <c r="U5" s="38"/>
    </row>
    <row r="6" spans="1:21" ht="67.5" x14ac:dyDescent="0.25">
      <c r="A6" s="58" t="s">
        <v>75</v>
      </c>
      <c r="B6" s="33" t="s">
        <v>54</v>
      </c>
      <c r="C6" s="37" t="s">
        <v>87</v>
      </c>
      <c r="D6" s="30" t="s">
        <v>91</v>
      </c>
      <c r="E6" s="38"/>
      <c r="F6" s="38"/>
      <c r="G6" s="38"/>
      <c r="H6" s="38"/>
      <c r="I6" s="38"/>
      <c r="J6" s="38"/>
      <c r="K6" s="38"/>
      <c r="L6" s="38"/>
      <c r="M6" s="38"/>
      <c r="N6" s="38"/>
      <c r="O6" s="38"/>
      <c r="P6" s="38"/>
      <c r="Q6" s="38"/>
      <c r="R6" s="38"/>
      <c r="S6" s="38"/>
      <c r="T6" s="38"/>
      <c r="U6" s="38"/>
    </row>
    <row r="7" spans="1:21" ht="101.25" x14ac:dyDescent="0.25">
      <c r="A7" s="58" t="s">
        <v>7</v>
      </c>
      <c r="B7" s="34" t="s">
        <v>55</v>
      </c>
      <c r="C7" s="37" t="s">
        <v>88</v>
      </c>
      <c r="D7" s="30" t="s">
        <v>256</v>
      </c>
      <c r="E7" s="38"/>
      <c r="F7" s="38"/>
      <c r="G7" s="38"/>
      <c r="H7" s="38"/>
      <c r="I7" s="38"/>
      <c r="J7" s="38"/>
      <c r="K7" s="38"/>
      <c r="L7" s="38"/>
      <c r="M7" s="38"/>
      <c r="N7" s="38"/>
      <c r="O7" s="38"/>
      <c r="P7" s="38"/>
      <c r="Q7" s="38"/>
      <c r="R7" s="38"/>
      <c r="S7" s="38"/>
      <c r="T7" s="38"/>
      <c r="U7" s="38"/>
    </row>
    <row r="8" spans="1:21" ht="67.5" x14ac:dyDescent="0.25">
      <c r="A8" s="58" t="s">
        <v>79</v>
      </c>
      <c r="B8" s="35" t="s">
        <v>56</v>
      </c>
      <c r="C8" s="37" t="s">
        <v>89</v>
      </c>
      <c r="D8" s="30" t="s">
        <v>109</v>
      </c>
      <c r="E8" s="38"/>
      <c r="F8" s="38"/>
      <c r="G8" s="38"/>
      <c r="H8" s="38"/>
      <c r="I8" s="38"/>
      <c r="J8" s="38"/>
      <c r="K8" s="38"/>
      <c r="L8" s="38"/>
      <c r="M8" s="38"/>
      <c r="N8" s="38"/>
      <c r="O8" s="38"/>
      <c r="P8" s="38"/>
      <c r="Q8" s="38"/>
      <c r="R8" s="38"/>
      <c r="S8" s="38"/>
      <c r="T8" s="38"/>
      <c r="U8" s="38"/>
    </row>
    <row r="9" spans="1:21" ht="20.25" x14ac:dyDescent="0.25">
      <c r="A9" s="58"/>
      <c r="B9" s="58"/>
      <c r="C9" s="200"/>
      <c r="D9" s="60"/>
      <c r="E9" s="38"/>
      <c r="F9" s="38"/>
      <c r="G9" s="38"/>
      <c r="H9" s="38"/>
      <c r="I9" s="38"/>
      <c r="J9" s="38"/>
      <c r="K9" s="38"/>
      <c r="L9" s="38"/>
      <c r="M9" s="38"/>
      <c r="N9" s="38"/>
      <c r="O9" s="38"/>
      <c r="P9" s="38"/>
      <c r="Q9" s="38"/>
      <c r="R9" s="38"/>
      <c r="S9" s="38"/>
      <c r="T9" s="38"/>
      <c r="U9" s="38"/>
    </row>
    <row r="10" spans="1:21" ht="16.5" x14ac:dyDescent="0.25">
      <c r="A10" s="58"/>
      <c r="B10" s="61"/>
      <c r="C10" s="201"/>
      <c r="D10" s="61"/>
      <c r="E10" s="38"/>
      <c r="F10" s="38"/>
      <c r="G10" s="38"/>
      <c r="H10" s="38"/>
      <c r="I10" s="38"/>
      <c r="J10" s="38"/>
      <c r="K10" s="38"/>
      <c r="L10" s="38"/>
      <c r="M10" s="38"/>
      <c r="N10" s="38"/>
      <c r="O10" s="38"/>
      <c r="P10" s="38"/>
      <c r="Q10" s="38"/>
      <c r="R10" s="38"/>
      <c r="S10" s="38"/>
      <c r="T10" s="38"/>
      <c r="U10" s="38"/>
    </row>
    <row r="11" spans="1:21" x14ac:dyDescent="0.25">
      <c r="A11" s="58"/>
      <c r="B11" s="58" t="s">
        <v>84</v>
      </c>
      <c r="C11" s="202" t="s">
        <v>246</v>
      </c>
      <c r="D11" s="202" t="s">
        <v>247</v>
      </c>
      <c r="E11" s="202"/>
      <c r="F11" s="202"/>
      <c r="G11" s="202"/>
      <c r="H11" s="38"/>
      <c r="I11" s="38"/>
      <c r="J11" s="38"/>
      <c r="K11" s="38"/>
      <c r="L11" s="38"/>
      <c r="M11" s="38"/>
      <c r="N11" s="38"/>
      <c r="O11" s="38"/>
      <c r="P11" s="38"/>
      <c r="Q11" s="38"/>
      <c r="R11" s="38"/>
      <c r="S11" s="38"/>
      <c r="T11" s="38"/>
      <c r="U11" s="38"/>
    </row>
    <row r="12" spans="1:21" x14ac:dyDescent="0.25">
      <c r="A12" s="58"/>
      <c r="B12" s="58" t="s">
        <v>82</v>
      </c>
      <c r="C12" s="202" t="s">
        <v>248</v>
      </c>
      <c r="D12" s="202" t="s">
        <v>255</v>
      </c>
      <c r="E12" s="202"/>
      <c r="F12" s="202"/>
      <c r="G12" s="202"/>
      <c r="H12" s="38"/>
      <c r="I12" s="38"/>
      <c r="J12" s="38"/>
      <c r="K12" s="38"/>
      <c r="L12" s="38"/>
      <c r="M12" s="38"/>
      <c r="N12" s="38"/>
      <c r="O12" s="38"/>
      <c r="P12" s="38"/>
      <c r="Q12" s="38"/>
      <c r="R12" s="38"/>
      <c r="S12" s="38"/>
      <c r="T12" s="38"/>
      <c r="U12" s="38"/>
    </row>
    <row r="13" spans="1:21" x14ac:dyDescent="0.25">
      <c r="A13" s="58"/>
      <c r="B13" s="58"/>
      <c r="C13" s="202" t="s">
        <v>249</v>
      </c>
      <c r="D13" s="202" t="s">
        <v>250</v>
      </c>
      <c r="E13" s="202"/>
      <c r="F13" s="202"/>
      <c r="G13" s="202"/>
      <c r="H13" s="38"/>
      <c r="I13" s="38"/>
      <c r="J13" s="38"/>
      <c r="K13" s="38"/>
      <c r="L13" s="38"/>
      <c r="M13" s="38"/>
      <c r="N13" s="38"/>
      <c r="O13" s="38"/>
      <c r="P13" s="38"/>
      <c r="Q13" s="38"/>
      <c r="R13" s="38"/>
      <c r="S13" s="38"/>
      <c r="T13" s="38"/>
      <c r="U13" s="38"/>
    </row>
    <row r="14" spans="1:21" x14ac:dyDescent="0.25">
      <c r="A14" s="58"/>
      <c r="B14" s="58"/>
      <c r="C14" s="202" t="s">
        <v>251</v>
      </c>
      <c r="D14" s="202" t="s">
        <v>257</v>
      </c>
      <c r="E14" s="202"/>
      <c r="F14" s="202"/>
      <c r="G14" s="202"/>
      <c r="H14" s="38"/>
      <c r="I14" s="38"/>
      <c r="J14" s="38"/>
      <c r="K14" s="38"/>
      <c r="L14" s="38"/>
      <c r="M14" s="38"/>
      <c r="N14" s="38"/>
      <c r="O14" s="38"/>
      <c r="P14" s="38"/>
      <c r="Q14" s="38"/>
      <c r="R14" s="38"/>
      <c r="S14" s="38"/>
      <c r="T14" s="38"/>
      <c r="U14" s="38"/>
    </row>
    <row r="15" spans="1:21" x14ac:dyDescent="0.25">
      <c r="A15" s="58"/>
      <c r="B15" s="58"/>
      <c r="C15" s="202" t="s">
        <v>252</v>
      </c>
      <c r="D15" s="202" t="s">
        <v>253</v>
      </c>
      <c r="E15" s="38"/>
      <c r="F15" s="38"/>
      <c r="G15" s="38"/>
      <c r="H15" s="38"/>
      <c r="I15" s="38"/>
      <c r="J15" s="38"/>
      <c r="K15" s="38"/>
      <c r="L15" s="38"/>
      <c r="M15" s="38"/>
      <c r="N15" s="38"/>
      <c r="O15" s="38"/>
      <c r="P15" s="38"/>
      <c r="Q15" s="38"/>
      <c r="R15" s="38"/>
      <c r="S15" s="38"/>
      <c r="T15" s="38"/>
      <c r="U15" s="38"/>
    </row>
    <row r="16" spans="1:21" x14ac:dyDescent="0.25">
      <c r="A16" s="58"/>
      <c r="B16" s="58"/>
      <c r="C16" s="202"/>
      <c r="D16" s="58"/>
      <c r="E16" s="38"/>
      <c r="F16" s="38"/>
      <c r="G16" s="38"/>
      <c r="H16" s="38"/>
      <c r="I16" s="38"/>
      <c r="J16" s="38"/>
      <c r="K16" s="38"/>
      <c r="L16" s="38"/>
      <c r="M16" s="38"/>
      <c r="N16" s="38"/>
      <c r="O16" s="38"/>
    </row>
    <row r="17" spans="1:15" x14ac:dyDescent="0.25">
      <c r="A17" s="58"/>
      <c r="B17" s="58"/>
      <c r="C17" s="202"/>
      <c r="D17" s="58"/>
      <c r="E17" s="38"/>
      <c r="F17" s="38"/>
      <c r="G17" s="38"/>
      <c r="H17" s="38"/>
      <c r="I17" s="38"/>
      <c r="J17" s="38"/>
      <c r="K17" s="38"/>
      <c r="L17" s="38"/>
      <c r="M17" s="38"/>
      <c r="N17" s="38"/>
      <c r="O17" s="38"/>
    </row>
    <row r="18" spans="1:15" x14ac:dyDescent="0.25">
      <c r="A18" s="58"/>
      <c r="B18" s="62"/>
      <c r="C18" s="202"/>
      <c r="D18" s="62"/>
      <c r="E18" s="38"/>
      <c r="F18" s="38"/>
      <c r="G18" s="38"/>
      <c r="H18" s="38"/>
      <c r="I18" s="38"/>
      <c r="J18" s="38"/>
      <c r="K18" s="38"/>
      <c r="L18" s="38"/>
      <c r="M18" s="38"/>
      <c r="N18" s="38"/>
      <c r="O18" s="38"/>
    </row>
    <row r="19" spans="1:15" x14ac:dyDescent="0.25">
      <c r="A19" s="58"/>
      <c r="B19" s="62"/>
      <c r="C19" s="202"/>
      <c r="D19" s="62"/>
      <c r="E19" s="38"/>
      <c r="F19" s="38"/>
      <c r="G19" s="38"/>
      <c r="H19" s="38"/>
      <c r="I19" s="38"/>
      <c r="J19" s="38"/>
      <c r="K19" s="38"/>
      <c r="L19" s="38"/>
      <c r="M19" s="38"/>
      <c r="N19" s="38"/>
      <c r="O19" s="38"/>
    </row>
    <row r="20" spans="1:15" x14ac:dyDescent="0.25">
      <c r="A20" s="58"/>
      <c r="B20" s="62"/>
      <c r="C20" s="202"/>
      <c r="D20" s="62"/>
      <c r="E20" s="38"/>
      <c r="F20" s="38"/>
      <c r="G20" s="38"/>
      <c r="H20" s="38"/>
      <c r="I20" s="38"/>
      <c r="J20" s="38"/>
      <c r="K20" s="38"/>
      <c r="L20" s="38"/>
      <c r="M20" s="38"/>
      <c r="N20" s="38"/>
      <c r="O20" s="38"/>
    </row>
    <row r="21" spans="1:15" x14ac:dyDescent="0.25">
      <c r="A21" s="58"/>
      <c r="B21" s="62"/>
      <c r="C21" s="202"/>
      <c r="D21" s="62"/>
      <c r="E21" s="38"/>
      <c r="F21" s="38"/>
      <c r="G21" s="38"/>
      <c r="H21" s="38"/>
      <c r="I21" s="38"/>
      <c r="J21" s="38"/>
      <c r="K21" s="38"/>
      <c r="L21" s="38"/>
      <c r="M21" s="38"/>
      <c r="N21" s="38"/>
      <c r="O21" s="38"/>
    </row>
    <row r="22" spans="1:15" ht="20.25" x14ac:dyDescent="0.25">
      <c r="A22" s="58"/>
      <c r="B22" s="58"/>
      <c r="C22" s="200"/>
      <c r="D22" s="60"/>
      <c r="E22" s="38"/>
      <c r="F22" s="38"/>
      <c r="G22" s="38"/>
      <c r="H22" s="38"/>
      <c r="I22" s="38"/>
      <c r="J22" s="38"/>
      <c r="K22" s="38"/>
      <c r="L22" s="38"/>
      <c r="M22" s="38"/>
      <c r="N22" s="38"/>
      <c r="O22" s="38"/>
    </row>
    <row r="23" spans="1:15" ht="20.25" x14ac:dyDescent="0.25">
      <c r="A23" s="58"/>
      <c r="B23" s="58"/>
      <c r="C23" s="200"/>
      <c r="D23" s="60"/>
      <c r="E23" s="38"/>
      <c r="F23" s="38"/>
      <c r="G23" s="38"/>
      <c r="H23" s="38"/>
      <c r="I23" s="38"/>
      <c r="J23" s="38"/>
      <c r="K23" s="38"/>
      <c r="L23" s="38"/>
      <c r="M23" s="38"/>
      <c r="N23" s="38"/>
      <c r="O23" s="38"/>
    </row>
    <row r="24" spans="1:15" ht="20.25" x14ac:dyDescent="0.25">
      <c r="A24" s="58"/>
      <c r="B24" s="58"/>
      <c r="C24" s="200"/>
      <c r="D24" s="60"/>
      <c r="E24" s="38"/>
      <c r="F24" s="38"/>
      <c r="G24" s="38"/>
      <c r="H24" s="38"/>
      <c r="I24" s="38"/>
      <c r="J24" s="38"/>
      <c r="K24" s="38"/>
      <c r="L24" s="38"/>
      <c r="M24" s="38"/>
      <c r="N24" s="38"/>
      <c r="O24" s="38"/>
    </row>
    <row r="25" spans="1:15" ht="20.25" x14ac:dyDescent="0.25">
      <c r="A25" s="58"/>
      <c r="B25" s="58"/>
      <c r="C25" s="200"/>
      <c r="D25" s="60"/>
      <c r="E25" s="38"/>
      <c r="F25" s="38"/>
      <c r="G25" s="38"/>
      <c r="H25" s="38"/>
      <c r="I25" s="38"/>
      <c r="J25" s="38"/>
      <c r="K25" s="38"/>
      <c r="L25" s="38"/>
      <c r="M25" s="38"/>
      <c r="N25" s="38"/>
      <c r="O25" s="38"/>
    </row>
    <row r="26" spans="1:15" ht="20.25" x14ac:dyDescent="0.25">
      <c r="A26" s="58"/>
      <c r="B26" s="58"/>
      <c r="C26" s="200"/>
      <c r="D26" s="60"/>
      <c r="E26" s="38"/>
      <c r="F26" s="38"/>
      <c r="G26" s="38"/>
      <c r="H26" s="38"/>
      <c r="I26" s="38"/>
      <c r="J26" s="38"/>
      <c r="K26" s="38"/>
      <c r="L26" s="38"/>
      <c r="M26" s="38"/>
      <c r="N26" s="38"/>
      <c r="O26" s="38"/>
    </row>
    <row r="27" spans="1:15" ht="20.25" x14ac:dyDescent="0.25">
      <c r="A27" s="58"/>
      <c r="B27" s="58"/>
      <c r="C27" s="200"/>
      <c r="D27" s="60"/>
      <c r="E27" s="38"/>
      <c r="F27" s="38"/>
      <c r="G27" s="38"/>
      <c r="H27" s="38"/>
      <c r="I27" s="38"/>
      <c r="J27" s="38"/>
      <c r="K27" s="38"/>
      <c r="L27" s="38"/>
      <c r="M27" s="38"/>
      <c r="N27" s="38"/>
      <c r="O27" s="38"/>
    </row>
    <row r="28" spans="1:15" ht="20.25" x14ac:dyDescent="0.25">
      <c r="A28" s="58"/>
      <c r="B28" s="58"/>
      <c r="C28" s="200"/>
      <c r="D28" s="60"/>
      <c r="E28" s="38"/>
      <c r="F28" s="38"/>
      <c r="G28" s="38"/>
      <c r="H28" s="38"/>
      <c r="I28" s="38"/>
      <c r="J28" s="38"/>
      <c r="K28" s="38"/>
      <c r="L28" s="38"/>
      <c r="M28" s="38"/>
      <c r="N28" s="38"/>
      <c r="O28" s="38"/>
    </row>
    <row r="29" spans="1:15" ht="20.25" x14ac:dyDescent="0.25">
      <c r="A29" s="58"/>
      <c r="B29" s="58"/>
      <c r="C29" s="60"/>
      <c r="D29" s="60"/>
      <c r="E29" s="38"/>
      <c r="F29" s="38"/>
      <c r="G29" s="38"/>
      <c r="H29" s="38"/>
      <c r="I29" s="38"/>
      <c r="J29" s="38"/>
      <c r="K29" s="38"/>
      <c r="L29" s="38"/>
      <c r="M29" s="38"/>
      <c r="N29" s="38"/>
      <c r="O29" s="38"/>
    </row>
    <row r="30" spans="1:15" ht="20.25" x14ac:dyDescent="0.25">
      <c r="A30" s="58"/>
      <c r="B30" s="58"/>
      <c r="C30" s="60"/>
      <c r="D30" s="60"/>
      <c r="E30" s="38"/>
      <c r="F30" s="38"/>
      <c r="G30" s="38"/>
      <c r="H30" s="38"/>
      <c r="I30" s="38"/>
      <c r="J30" s="38"/>
      <c r="K30" s="38"/>
      <c r="L30" s="38"/>
      <c r="M30" s="38"/>
      <c r="N30" s="38"/>
      <c r="O30" s="38"/>
    </row>
    <row r="31" spans="1:15" ht="20.25" x14ac:dyDescent="0.25">
      <c r="A31" s="58"/>
      <c r="B31" s="58"/>
      <c r="C31" s="60"/>
      <c r="D31" s="60"/>
      <c r="E31" s="38"/>
      <c r="F31" s="38"/>
      <c r="G31" s="38"/>
      <c r="H31" s="38"/>
      <c r="I31" s="38"/>
      <c r="J31" s="38"/>
      <c r="K31" s="38"/>
      <c r="L31" s="38"/>
      <c r="M31" s="38"/>
      <c r="N31" s="38"/>
      <c r="O31" s="38"/>
    </row>
    <row r="32" spans="1:15" ht="20.25" x14ac:dyDescent="0.25">
      <c r="A32" s="58"/>
      <c r="B32" s="58"/>
      <c r="C32" s="60"/>
      <c r="D32" s="60"/>
      <c r="E32" s="38"/>
      <c r="F32" s="38"/>
      <c r="G32" s="38"/>
      <c r="H32" s="38"/>
      <c r="I32" s="38"/>
      <c r="J32" s="38"/>
      <c r="K32" s="38"/>
      <c r="L32" s="38"/>
      <c r="M32" s="38"/>
      <c r="N32" s="38"/>
      <c r="O32" s="38"/>
    </row>
    <row r="33" spans="1:15" ht="20.25" x14ac:dyDescent="0.25">
      <c r="A33" s="58"/>
      <c r="B33" s="58"/>
      <c r="C33" s="60"/>
      <c r="D33" s="60"/>
      <c r="E33" s="38"/>
      <c r="F33" s="38"/>
      <c r="G33" s="38"/>
      <c r="H33" s="38"/>
      <c r="I33" s="38"/>
      <c r="J33" s="38"/>
      <c r="K33" s="38"/>
      <c r="L33" s="38"/>
      <c r="M33" s="38"/>
      <c r="N33" s="38"/>
      <c r="O33" s="38"/>
    </row>
    <row r="34" spans="1:15" ht="20.25" x14ac:dyDescent="0.25">
      <c r="A34" s="58"/>
      <c r="B34" s="58"/>
      <c r="C34" s="60"/>
      <c r="D34" s="60"/>
      <c r="E34" s="38"/>
      <c r="F34" s="38"/>
      <c r="G34" s="38"/>
      <c r="H34" s="38"/>
      <c r="I34" s="38"/>
      <c r="J34" s="38"/>
      <c r="K34" s="38"/>
      <c r="L34" s="38"/>
      <c r="M34" s="38"/>
      <c r="N34" s="38"/>
      <c r="O34" s="38"/>
    </row>
    <row r="35" spans="1:15" ht="20.25" x14ac:dyDescent="0.25">
      <c r="A35" s="58"/>
      <c r="B35" s="58"/>
      <c r="C35" s="60"/>
      <c r="D35" s="60"/>
      <c r="E35" s="38"/>
      <c r="F35" s="38"/>
      <c r="G35" s="38"/>
      <c r="H35" s="38"/>
      <c r="I35" s="38"/>
      <c r="J35" s="38"/>
      <c r="K35" s="38"/>
      <c r="L35" s="38"/>
      <c r="M35" s="38"/>
      <c r="N35" s="38"/>
      <c r="O35" s="38"/>
    </row>
    <row r="36" spans="1:15" ht="20.25" x14ac:dyDescent="0.25">
      <c r="A36" s="58"/>
      <c r="B36" s="58"/>
      <c r="C36" s="60"/>
      <c r="D36" s="60"/>
      <c r="E36" s="38"/>
      <c r="F36" s="38"/>
      <c r="G36" s="38"/>
      <c r="H36" s="38"/>
      <c r="I36" s="38"/>
      <c r="J36" s="38"/>
      <c r="K36" s="38"/>
      <c r="L36" s="38"/>
      <c r="M36" s="38"/>
      <c r="N36" s="38"/>
      <c r="O36" s="38"/>
    </row>
    <row r="37" spans="1:15" ht="20.25" x14ac:dyDescent="0.25">
      <c r="A37" s="58"/>
      <c r="B37" s="58"/>
      <c r="C37" s="60"/>
      <c r="D37" s="60"/>
      <c r="E37" s="38"/>
      <c r="F37" s="38"/>
      <c r="G37" s="38"/>
      <c r="H37" s="38"/>
      <c r="I37" s="38"/>
      <c r="J37" s="38"/>
      <c r="K37" s="38"/>
      <c r="L37" s="38"/>
      <c r="M37" s="38"/>
      <c r="N37" s="38"/>
      <c r="O37" s="38"/>
    </row>
    <row r="38" spans="1:15" ht="20.25" x14ac:dyDescent="0.25">
      <c r="A38" s="58"/>
      <c r="B38" s="58"/>
      <c r="C38" s="60"/>
      <c r="D38" s="60"/>
      <c r="E38" s="38"/>
      <c r="F38" s="38"/>
      <c r="G38" s="38"/>
      <c r="H38" s="38"/>
      <c r="I38" s="38"/>
      <c r="J38" s="38"/>
      <c r="K38" s="38"/>
      <c r="L38" s="38"/>
      <c r="M38" s="38"/>
      <c r="N38" s="38"/>
      <c r="O38" s="38"/>
    </row>
    <row r="39" spans="1:15" ht="20.25" x14ac:dyDescent="0.25">
      <c r="A39" s="58"/>
      <c r="B39" s="58"/>
      <c r="C39" s="60"/>
      <c r="D39" s="60"/>
      <c r="E39" s="38"/>
      <c r="F39" s="38"/>
      <c r="G39" s="38"/>
      <c r="H39" s="38"/>
      <c r="I39" s="38"/>
      <c r="J39" s="38"/>
      <c r="K39" s="38"/>
      <c r="L39" s="38"/>
      <c r="M39" s="38"/>
      <c r="N39" s="38"/>
      <c r="O39" s="38"/>
    </row>
    <row r="40" spans="1:15" ht="20.25" x14ac:dyDescent="0.25">
      <c r="A40" s="58"/>
      <c r="B40" s="58"/>
      <c r="C40" s="60"/>
      <c r="D40" s="60"/>
      <c r="E40" s="38"/>
      <c r="F40" s="38"/>
      <c r="G40" s="38"/>
      <c r="H40" s="38"/>
      <c r="I40" s="38"/>
      <c r="J40" s="38"/>
      <c r="K40" s="38"/>
      <c r="L40" s="38"/>
      <c r="M40" s="38"/>
      <c r="N40" s="38"/>
      <c r="O40" s="38"/>
    </row>
    <row r="41" spans="1:15" ht="20.25" x14ac:dyDescent="0.25">
      <c r="A41" s="58"/>
      <c r="B41" s="58"/>
      <c r="C41" s="60"/>
      <c r="D41" s="60"/>
      <c r="E41" s="38"/>
      <c r="F41" s="38"/>
      <c r="G41" s="38"/>
      <c r="H41" s="38"/>
      <c r="I41" s="38"/>
      <c r="J41" s="38"/>
      <c r="K41" s="38"/>
      <c r="L41" s="38"/>
      <c r="M41" s="38"/>
      <c r="N41" s="38"/>
      <c r="O41" s="38"/>
    </row>
    <row r="42" spans="1:15" ht="20.25" x14ac:dyDescent="0.25">
      <c r="A42" s="58"/>
      <c r="B42" s="58"/>
      <c r="C42" s="60"/>
      <c r="D42" s="60"/>
      <c r="E42" s="38"/>
      <c r="F42" s="38"/>
      <c r="G42" s="38"/>
      <c r="H42" s="38"/>
      <c r="I42" s="38"/>
      <c r="J42" s="38"/>
      <c r="K42" s="38"/>
      <c r="L42" s="38"/>
      <c r="M42" s="38"/>
      <c r="N42" s="38"/>
      <c r="O42" s="38"/>
    </row>
    <row r="43" spans="1:15" ht="20.25" x14ac:dyDescent="0.25">
      <c r="A43" s="58"/>
      <c r="B43" s="58"/>
      <c r="C43" s="60"/>
      <c r="D43" s="60"/>
      <c r="E43" s="38"/>
      <c r="F43" s="38"/>
      <c r="G43" s="38"/>
      <c r="H43" s="38"/>
      <c r="I43" s="38"/>
      <c r="J43" s="38"/>
      <c r="K43" s="38"/>
      <c r="L43" s="38"/>
      <c r="M43" s="38"/>
      <c r="N43" s="38"/>
      <c r="O43" s="38"/>
    </row>
    <row r="44" spans="1:15" ht="20.25" x14ac:dyDescent="0.25">
      <c r="A44" s="58"/>
      <c r="B44" s="58"/>
      <c r="C44" s="60"/>
      <c r="D44" s="60"/>
      <c r="E44" s="38"/>
      <c r="F44" s="38"/>
      <c r="G44" s="38"/>
      <c r="H44" s="38"/>
      <c r="I44" s="38"/>
      <c r="J44" s="38"/>
      <c r="K44" s="38"/>
      <c r="L44" s="38"/>
      <c r="M44" s="38"/>
      <c r="N44" s="38"/>
      <c r="O44" s="38"/>
    </row>
    <row r="45" spans="1:15" ht="20.25" x14ac:dyDescent="0.25">
      <c r="A45" s="58"/>
      <c r="B45" s="58"/>
      <c r="C45" s="60"/>
      <c r="D45" s="60"/>
      <c r="E45" s="38"/>
      <c r="F45" s="38"/>
      <c r="G45" s="38"/>
      <c r="H45" s="38"/>
      <c r="I45" s="38"/>
      <c r="J45" s="38"/>
      <c r="K45" s="38"/>
      <c r="L45" s="38"/>
      <c r="M45" s="38"/>
      <c r="N45" s="38"/>
      <c r="O45" s="38"/>
    </row>
    <row r="46" spans="1:15" ht="20.25" x14ac:dyDescent="0.25">
      <c r="A46" s="58"/>
      <c r="B46" s="58"/>
      <c r="C46" s="60"/>
      <c r="D46" s="60"/>
      <c r="E46" s="38"/>
      <c r="F46" s="38"/>
      <c r="G46" s="38"/>
      <c r="H46" s="38"/>
      <c r="I46" s="38"/>
      <c r="J46" s="38"/>
      <c r="K46" s="38"/>
      <c r="L46" s="38"/>
      <c r="M46" s="38"/>
      <c r="N46" s="38"/>
      <c r="O46" s="38"/>
    </row>
    <row r="47" spans="1:15" ht="20.25" x14ac:dyDescent="0.25">
      <c r="A47" s="58"/>
      <c r="B47" s="58"/>
      <c r="C47" s="60"/>
      <c r="D47" s="60"/>
      <c r="E47" s="38"/>
      <c r="F47" s="38"/>
      <c r="G47" s="38"/>
      <c r="H47" s="38"/>
      <c r="I47" s="38"/>
      <c r="J47" s="38"/>
      <c r="K47" s="38"/>
      <c r="L47" s="38"/>
      <c r="M47" s="38"/>
      <c r="N47" s="38"/>
      <c r="O47" s="38"/>
    </row>
    <row r="48" spans="1:15" ht="20.25" x14ac:dyDescent="0.25">
      <c r="A48" s="58"/>
      <c r="B48" s="58"/>
      <c r="C48" s="60"/>
      <c r="D48" s="60"/>
      <c r="E48" s="38"/>
      <c r="F48" s="38"/>
      <c r="G48" s="38"/>
      <c r="H48" s="38"/>
      <c r="I48" s="38"/>
      <c r="J48" s="38"/>
      <c r="K48" s="38"/>
      <c r="L48" s="38"/>
      <c r="M48" s="38"/>
      <c r="N48" s="38"/>
      <c r="O48" s="38"/>
    </row>
    <row r="49" spans="1:15" ht="20.25" x14ac:dyDescent="0.25">
      <c r="A49" s="58"/>
      <c r="B49" s="58"/>
      <c r="C49" s="60"/>
      <c r="D49" s="60"/>
      <c r="E49" s="38"/>
      <c r="F49" s="38"/>
      <c r="G49" s="38"/>
      <c r="H49" s="38"/>
      <c r="I49" s="38"/>
      <c r="J49" s="38"/>
      <c r="K49" s="38"/>
      <c r="L49" s="38"/>
      <c r="M49" s="38"/>
      <c r="N49" s="38"/>
      <c r="O49" s="38"/>
    </row>
    <row r="50" spans="1:15" ht="20.25" x14ac:dyDescent="0.25">
      <c r="A50" s="58"/>
      <c r="B50" s="58"/>
      <c r="C50" s="60"/>
      <c r="D50" s="60"/>
      <c r="E50" s="38"/>
      <c r="F50" s="38"/>
      <c r="G50" s="38"/>
      <c r="H50" s="38"/>
      <c r="I50" s="38"/>
      <c r="J50" s="38"/>
      <c r="K50" s="38"/>
      <c r="L50" s="38"/>
      <c r="M50" s="38"/>
      <c r="N50" s="38"/>
      <c r="O50" s="38"/>
    </row>
    <row r="51" spans="1:15" ht="20.25" x14ac:dyDescent="0.25">
      <c r="A51" s="58"/>
      <c r="B51" s="58"/>
      <c r="C51" s="60"/>
      <c r="D51" s="60"/>
      <c r="E51" s="38"/>
      <c r="F51" s="38"/>
      <c r="G51" s="38"/>
      <c r="H51" s="38"/>
      <c r="I51" s="38"/>
      <c r="J51" s="38"/>
      <c r="K51" s="38"/>
      <c r="L51" s="38"/>
      <c r="M51" s="38"/>
      <c r="N51" s="38"/>
      <c r="O51" s="38"/>
    </row>
    <row r="52" spans="1:15" ht="20.25" x14ac:dyDescent="0.25">
      <c r="A52" s="58"/>
      <c r="B52" s="19"/>
      <c r="C52" s="26"/>
      <c r="D52" s="26"/>
    </row>
    <row r="53" spans="1:15" ht="20.25" x14ac:dyDescent="0.25">
      <c r="A53" s="58"/>
      <c r="B53" s="19"/>
      <c r="C53" s="26"/>
      <c r="D53" s="26"/>
    </row>
    <row r="54" spans="1:15" ht="20.25" x14ac:dyDescent="0.25">
      <c r="A54" s="58"/>
      <c r="B54" s="19"/>
      <c r="C54" s="26"/>
      <c r="D54" s="26"/>
    </row>
    <row r="55" spans="1:15" ht="20.25" x14ac:dyDescent="0.25">
      <c r="A55" s="58"/>
      <c r="B55" s="19"/>
      <c r="C55" s="26"/>
      <c r="D55" s="26"/>
    </row>
    <row r="56" spans="1:15" ht="20.25" x14ac:dyDescent="0.25">
      <c r="A56" s="58"/>
      <c r="B56" s="19"/>
      <c r="C56" s="26"/>
      <c r="D56" s="26"/>
    </row>
    <row r="57" spans="1:15" ht="20.25" x14ac:dyDescent="0.25">
      <c r="A57" s="58"/>
      <c r="B57" s="19"/>
      <c r="C57" s="26"/>
      <c r="D57" s="26"/>
    </row>
    <row r="58" spans="1:15" ht="20.25" x14ac:dyDescent="0.25">
      <c r="A58" s="58"/>
      <c r="B58" s="19"/>
      <c r="C58" s="26"/>
      <c r="D58" s="26"/>
    </row>
    <row r="59" spans="1:15" ht="20.25" x14ac:dyDescent="0.25">
      <c r="A59" s="58"/>
      <c r="B59" s="19"/>
      <c r="C59" s="26"/>
      <c r="D59" s="26"/>
    </row>
    <row r="60" spans="1:15" ht="20.25" x14ac:dyDescent="0.25">
      <c r="A60" s="58"/>
      <c r="B60" s="19"/>
      <c r="C60" s="26"/>
      <c r="D60" s="26"/>
    </row>
    <row r="61" spans="1:15" ht="20.25" x14ac:dyDescent="0.25">
      <c r="A61" s="58"/>
      <c r="B61" s="19"/>
      <c r="C61" s="26"/>
      <c r="D61" s="26"/>
    </row>
    <row r="62" spans="1:15" ht="20.25" x14ac:dyDescent="0.25">
      <c r="A62" s="58"/>
      <c r="B62" s="19"/>
      <c r="C62" s="26"/>
      <c r="D62" s="26"/>
    </row>
    <row r="63" spans="1:15" ht="20.25" x14ac:dyDescent="0.25">
      <c r="A63" s="58"/>
      <c r="B63" s="19"/>
      <c r="C63" s="26"/>
      <c r="D63" s="26"/>
    </row>
    <row r="64" spans="1:15" ht="20.25" x14ac:dyDescent="0.25">
      <c r="A64" s="58"/>
      <c r="B64" s="19"/>
      <c r="C64" s="26"/>
      <c r="D64" s="26"/>
    </row>
    <row r="65" spans="1:4" ht="20.25" x14ac:dyDescent="0.25">
      <c r="A65" s="58"/>
      <c r="B65" s="19"/>
      <c r="C65" s="26"/>
      <c r="D65" s="26"/>
    </row>
    <row r="66" spans="1:4" ht="20.25" x14ac:dyDescent="0.25">
      <c r="A66" s="58"/>
      <c r="B66" s="19"/>
      <c r="C66" s="26"/>
      <c r="D66" s="26"/>
    </row>
    <row r="67" spans="1:4" ht="20.25" x14ac:dyDescent="0.25">
      <c r="A67" s="58"/>
      <c r="B67" s="19"/>
      <c r="C67" s="26"/>
      <c r="D67" s="26"/>
    </row>
    <row r="68" spans="1:4" ht="20.25" x14ac:dyDescent="0.25">
      <c r="A68" s="58"/>
      <c r="B68" s="19"/>
      <c r="C68" s="26"/>
      <c r="D68" s="26"/>
    </row>
    <row r="69" spans="1:4" ht="20.25" x14ac:dyDescent="0.25">
      <c r="A69" s="58"/>
      <c r="B69" s="19"/>
      <c r="C69" s="26"/>
      <c r="D69" s="26"/>
    </row>
    <row r="70" spans="1:4" ht="20.25" x14ac:dyDescent="0.25">
      <c r="A70" s="58"/>
      <c r="B70" s="19"/>
      <c r="C70" s="26"/>
      <c r="D70" s="26"/>
    </row>
    <row r="71" spans="1:4" ht="20.25" x14ac:dyDescent="0.25">
      <c r="A71" s="58"/>
      <c r="B71" s="19"/>
      <c r="C71" s="26"/>
      <c r="D71" s="26"/>
    </row>
    <row r="72" spans="1:4" ht="20.25" x14ac:dyDescent="0.25">
      <c r="A72" s="58"/>
      <c r="B72" s="19"/>
      <c r="C72" s="26"/>
      <c r="D72" s="26"/>
    </row>
    <row r="73" spans="1:4" ht="20.25" x14ac:dyDescent="0.25">
      <c r="A73" s="58"/>
      <c r="B73" s="19"/>
      <c r="C73" s="26"/>
      <c r="D73" s="26"/>
    </row>
    <row r="74" spans="1:4" ht="20.25" x14ac:dyDescent="0.25">
      <c r="A74" s="58"/>
      <c r="B74" s="19"/>
      <c r="C74" s="26"/>
      <c r="D74" s="26"/>
    </row>
    <row r="75" spans="1:4" ht="20.25" x14ac:dyDescent="0.25">
      <c r="A75" s="58"/>
      <c r="B75" s="19"/>
      <c r="C75" s="26"/>
      <c r="D75" s="26"/>
    </row>
    <row r="76" spans="1:4" ht="20.25" x14ac:dyDescent="0.25">
      <c r="A76" s="58"/>
      <c r="B76" s="19"/>
      <c r="C76" s="26"/>
      <c r="D76" s="26"/>
    </row>
    <row r="77" spans="1:4" ht="20.25" x14ac:dyDescent="0.25">
      <c r="A77" s="58"/>
      <c r="B77" s="19"/>
      <c r="C77" s="26"/>
      <c r="D77" s="26"/>
    </row>
    <row r="78" spans="1:4" ht="20.25" x14ac:dyDescent="0.25">
      <c r="A78" s="58"/>
      <c r="B78" s="19"/>
      <c r="C78" s="26"/>
      <c r="D78" s="26"/>
    </row>
    <row r="79" spans="1:4" ht="20.25" x14ac:dyDescent="0.25">
      <c r="A79" s="58"/>
      <c r="B79" s="19"/>
      <c r="C79" s="26"/>
      <c r="D79" s="26"/>
    </row>
    <row r="80" spans="1:4" ht="20.25" x14ac:dyDescent="0.25">
      <c r="A80" s="58"/>
      <c r="B80" s="19"/>
      <c r="C80" s="26"/>
      <c r="D80" s="26"/>
    </row>
    <row r="81" spans="1:4" ht="20.25" x14ac:dyDescent="0.25">
      <c r="A81" s="58"/>
      <c r="B81" s="19"/>
      <c r="C81" s="26"/>
      <c r="D81" s="26"/>
    </row>
    <row r="82" spans="1:4" ht="20.25" x14ac:dyDescent="0.25">
      <c r="A82" s="58"/>
      <c r="B82" s="19"/>
      <c r="C82" s="26"/>
      <c r="D82" s="26"/>
    </row>
    <row r="83" spans="1:4" ht="20.25" x14ac:dyDescent="0.25">
      <c r="A83" s="58"/>
      <c r="B83" s="19"/>
      <c r="C83" s="26"/>
      <c r="D83" s="26"/>
    </row>
    <row r="84" spans="1:4" ht="20.25" x14ac:dyDescent="0.25">
      <c r="A84" s="58"/>
      <c r="B84" s="19"/>
      <c r="C84" s="26"/>
      <c r="D84" s="26"/>
    </row>
    <row r="85" spans="1:4" ht="20.25" x14ac:dyDescent="0.25">
      <c r="A85" s="58"/>
      <c r="B85" s="19"/>
      <c r="C85" s="26"/>
      <c r="D85" s="26"/>
    </row>
    <row r="86" spans="1:4" ht="20.25" x14ac:dyDescent="0.25">
      <c r="A86" s="58"/>
      <c r="B86" s="19"/>
      <c r="C86" s="26"/>
      <c r="D86" s="26"/>
    </row>
    <row r="87" spans="1:4" ht="20.25" x14ac:dyDescent="0.25">
      <c r="A87" s="58"/>
      <c r="B87" s="19"/>
      <c r="C87" s="26"/>
      <c r="D87" s="26"/>
    </row>
    <row r="88" spans="1:4" ht="20.25" x14ac:dyDescent="0.25">
      <c r="A88" s="58"/>
      <c r="B88" s="19"/>
      <c r="C88" s="26"/>
      <c r="D88" s="26"/>
    </row>
    <row r="89" spans="1:4" ht="20.25" x14ac:dyDescent="0.25">
      <c r="A89" s="58"/>
      <c r="B89" s="19"/>
      <c r="C89" s="26"/>
      <c r="D89" s="26"/>
    </row>
    <row r="90" spans="1:4" ht="20.25" x14ac:dyDescent="0.25">
      <c r="A90" s="58"/>
      <c r="B90" s="19"/>
      <c r="C90" s="26"/>
      <c r="D90" s="26"/>
    </row>
    <row r="91" spans="1:4" ht="20.25" x14ac:dyDescent="0.25">
      <c r="A91" s="58"/>
      <c r="B91" s="19"/>
      <c r="C91" s="26"/>
      <c r="D91" s="26"/>
    </row>
    <row r="92" spans="1:4" ht="20.25" x14ac:dyDescent="0.25">
      <c r="A92" s="58"/>
      <c r="B92" s="19"/>
      <c r="C92" s="26"/>
      <c r="D92" s="26"/>
    </row>
    <row r="93" spans="1:4" ht="20.25" x14ac:dyDescent="0.25">
      <c r="A93" s="58"/>
      <c r="B93" s="19"/>
      <c r="C93" s="26"/>
      <c r="D93" s="26"/>
    </row>
    <row r="94" spans="1:4" ht="20.25" x14ac:dyDescent="0.25">
      <c r="A94" s="58"/>
      <c r="B94" s="19"/>
      <c r="C94" s="26"/>
      <c r="D94" s="26"/>
    </row>
    <row r="95" spans="1:4" ht="20.25" x14ac:dyDescent="0.25">
      <c r="A95" s="58"/>
      <c r="B95" s="19"/>
      <c r="C95" s="26"/>
      <c r="D95" s="26"/>
    </row>
    <row r="96" spans="1:4" ht="20.25" x14ac:dyDescent="0.25">
      <c r="A96" s="58"/>
      <c r="B96" s="19"/>
      <c r="C96" s="26"/>
      <c r="D96" s="26"/>
    </row>
    <row r="97" spans="1:4" ht="20.25" x14ac:dyDescent="0.25">
      <c r="A97" s="58"/>
      <c r="B97" s="19"/>
      <c r="C97" s="26"/>
      <c r="D97" s="26"/>
    </row>
    <row r="98" spans="1:4" ht="20.25" x14ac:dyDescent="0.25">
      <c r="A98" s="58"/>
      <c r="B98" s="19"/>
      <c r="C98" s="26"/>
      <c r="D98" s="26"/>
    </row>
    <row r="99" spans="1:4" ht="20.25" x14ac:dyDescent="0.25">
      <c r="A99" s="58"/>
      <c r="B99" s="19"/>
      <c r="C99" s="26"/>
      <c r="D99" s="26"/>
    </row>
    <row r="100" spans="1:4" ht="20.25" x14ac:dyDescent="0.25">
      <c r="A100" s="58"/>
      <c r="B100" s="19"/>
      <c r="C100" s="26"/>
      <c r="D100" s="26"/>
    </row>
    <row r="101" spans="1:4" ht="20.25" x14ac:dyDescent="0.25">
      <c r="A101" s="58"/>
      <c r="B101" s="19"/>
      <c r="C101" s="26"/>
      <c r="D101" s="26"/>
    </row>
    <row r="102" spans="1:4" ht="20.25" x14ac:dyDescent="0.25">
      <c r="A102" s="58"/>
      <c r="B102" s="19"/>
      <c r="C102" s="26"/>
      <c r="D102" s="26"/>
    </row>
    <row r="103" spans="1:4" ht="20.25" x14ac:dyDescent="0.25">
      <c r="A103" s="58"/>
      <c r="B103" s="19"/>
      <c r="C103" s="26"/>
      <c r="D103" s="26"/>
    </row>
    <row r="104" spans="1:4" ht="20.25" x14ac:dyDescent="0.25">
      <c r="A104" s="58"/>
      <c r="B104" s="19"/>
      <c r="C104" s="26"/>
      <c r="D104" s="26"/>
    </row>
    <row r="105" spans="1:4" ht="20.25" x14ac:dyDescent="0.25">
      <c r="A105" s="58"/>
      <c r="B105" s="19"/>
      <c r="C105" s="26"/>
      <c r="D105" s="26"/>
    </row>
    <row r="106" spans="1:4" ht="20.25" x14ac:dyDescent="0.25">
      <c r="A106" s="58"/>
      <c r="B106" s="19"/>
      <c r="C106" s="26"/>
      <c r="D106" s="26"/>
    </row>
    <row r="107" spans="1:4" ht="20.25" x14ac:dyDescent="0.25">
      <c r="A107" s="58"/>
      <c r="B107" s="19"/>
      <c r="C107" s="26"/>
      <c r="D107" s="26"/>
    </row>
    <row r="108" spans="1:4" ht="20.25" x14ac:dyDescent="0.25">
      <c r="A108" s="58"/>
      <c r="B108" s="19"/>
      <c r="C108" s="26"/>
      <c r="D108" s="26"/>
    </row>
    <row r="109" spans="1:4" ht="20.25" x14ac:dyDescent="0.25">
      <c r="A109" s="58"/>
      <c r="B109" s="19"/>
      <c r="C109" s="26"/>
      <c r="D109" s="26"/>
    </row>
    <row r="110" spans="1:4" ht="20.25" x14ac:dyDescent="0.25">
      <c r="A110" s="58"/>
      <c r="B110" s="19"/>
      <c r="C110" s="26"/>
      <c r="D110" s="26"/>
    </row>
    <row r="111" spans="1:4" ht="20.25" x14ac:dyDescent="0.25">
      <c r="A111" s="58"/>
      <c r="B111" s="19"/>
      <c r="C111" s="26"/>
      <c r="D111" s="26"/>
    </row>
    <row r="112" spans="1:4" ht="20.25" x14ac:dyDescent="0.25">
      <c r="A112" s="58"/>
      <c r="B112" s="19"/>
      <c r="C112" s="26"/>
      <c r="D112" s="26"/>
    </row>
    <row r="113" spans="1:4" ht="20.25" x14ac:dyDescent="0.25">
      <c r="A113" s="58"/>
      <c r="B113" s="19"/>
      <c r="C113" s="26"/>
      <c r="D113" s="26"/>
    </row>
    <row r="114" spans="1:4" ht="20.25" x14ac:dyDescent="0.25">
      <c r="A114" s="58"/>
      <c r="B114" s="19"/>
      <c r="C114" s="26"/>
      <c r="D114" s="26"/>
    </row>
    <row r="115" spans="1:4" ht="20.25" x14ac:dyDescent="0.25">
      <c r="A115" s="58"/>
      <c r="B115" s="19"/>
      <c r="C115" s="26"/>
      <c r="D115" s="26"/>
    </row>
    <row r="116" spans="1:4" ht="20.25" x14ac:dyDescent="0.25">
      <c r="A116" s="58"/>
      <c r="B116" s="19"/>
      <c r="C116" s="26"/>
      <c r="D116" s="26"/>
    </row>
    <row r="117" spans="1:4" ht="20.25" x14ac:dyDescent="0.25">
      <c r="A117" s="58"/>
      <c r="B117" s="19"/>
      <c r="C117" s="26"/>
      <c r="D117" s="26"/>
    </row>
    <row r="118" spans="1:4" ht="20.25" x14ac:dyDescent="0.25">
      <c r="A118" s="58"/>
      <c r="B118" s="19"/>
      <c r="C118" s="26"/>
      <c r="D118" s="26"/>
    </row>
    <row r="119" spans="1:4" ht="20.25" x14ac:dyDescent="0.25">
      <c r="A119" s="58"/>
      <c r="B119" s="19"/>
      <c r="C119" s="26"/>
      <c r="D119" s="26"/>
    </row>
    <row r="120" spans="1:4" ht="20.25" x14ac:dyDescent="0.25">
      <c r="A120" s="58"/>
      <c r="B120" s="19"/>
      <c r="C120" s="26"/>
      <c r="D120" s="26"/>
    </row>
    <row r="121" spans="1:4" ht="20.25" x14ac:dyDescent="0.25">
      <c r="A121" s="58"/>
      <c r="B121" s="19"/>
      <c r="C121" s="26"/>
      <c r="D121" s="26"/>
    </row>
    <row r="122" spans="1:4" ht="20.25" x14ac:dyDescent="0.25">
      <c r="A122" s="58"/>
      <c r="B122" s="19"/>
      <c r="C122" s="26"/>
      <c r="D122" s="26"/>
    </row>
    <row r="123" spans="1:4" ht="20.25" x14ac:dyDescent="0.25">
      <c r="A123" s="58"/>
      <c r="B123" s="19"/>
      <c r="C123" s="26"/>
      <c r="D123" s="26"/>
    </row>
    <row r="124" spans="1:4" ht="20.25" x14ac:dyDescent="0.25">
      <c r="A124" s="58"/>
      <c r="B124" s="19"/>
      <c r="C124" s="26"/>
      <c r="D124" s="26"/>
    </row>
    <row r="125" spans="1:4" ht="20.25" x14ac:dyDescent="0.25">
      <c r="A125" s="58"/>
      <c r="B125" s="19"/>
      <c r="C125" s="26"/>
      <c r="D125" s="26"/>
    </row>
    <row r="126" spans="1:4" ht="20.25" x14ac:dyDescent="0.25">
      <c r="A126" s="58"/>
      <c r="B126" s="19"/>
      <c r="C126" s="26"/>
      <c r="D126" s="26"/>
    </row>
    <row r="127" spans="1:4" ht="20.25" x14ac:dyDescent="0.25">
      <c r="A127" s="58"/>
      <c r="B127" s="19"/>
      <c r="C127" s="26"/>
      <c r="D127" s="26"/>
    </row>
    <row r="128" spans="1:4" ht="20.25" x14ac:dyDescent="0.25">
      <c r="A128" s="58"/>
      <c r="B128" s="19"/>
      <c r="C128" s="26"/>
      <c r="D128" s="26"/>
    </row>
    <row r="129" spans="1:4" ht="20.25" x14ac:dyDescent="0.25">
      <c r="A129" s="58"/>
      <c r="B129" s="19"/>
      <c r="C129" s="26"/>
      <c r="D129" s="26"/>
    </row>
    <row r="130" spans="1:4" ht="20.25" x14ac:dyDescent="0.25">
      <c r="A130" s="58"/>
      <c r="B130" s="19"/>
      <c r="C130" s="26"/>
      <c r="D130" s="26"/>
    </row>
    <row r="131" spans="1:4" ht="20.25" x14ac:dyDescent="0.25">
      <c r="A131" s="58"/>
      <c r="B131" s="19"/>
      <c r="C131" s="26"/>
      <c r="D131" s="26"/>
    </row>
    <row r="132" spans="1:4" ht="20.25" x14ac:dyDescent="0.25">
      <c r="A132" s="58"/>
      <c r="B132" s="19"/>
      <c r="C132" s="26"/>
      <c r="D132" s="26"/>
    </row>
    <row r="133" spans="1:4" ht="20.25" x14ac:dyDescent="0.25">
      <c r="A133" s="58"/>
      <c r="B133" s="19"/>
      <c r="C133" s="26"/>
      <c r="D133" s="26"/>
    </row>
    <row r="134" spans="1:4" ht="20.25" x14ac:dyDescent="0.25">
      <c r="A134" s="58"/>
      <c r="B134" s="19"/>
      <c r="C134" s="26"/>
      <c r="D134" s="26"/>
    </row>
    <row r="135" spans="1:4" ht="20.25" x14ac:dyDescent="0.25">
      <c r="A135" s="58"/>
      <c r="B135" s="19"/>
      <c r="C135" s="26"/>
      <c r="D135" s="26"/>
    </row>
    <row r="136" spans="1:4" ht="20.25" x14ac:dyDescent="0.25">
      <c r="A136" s="58"/>
      <c r="B136" s="19"/>
      <c r="C136" s="26"/>
      <c r="D136" s="26"/>
    </row>
    <row r="137" spans="1:4" ht="20.25" x14ac:dyDescent="0.25">
      <c r="A137" s="58"/>
      <c r="B137" s="19"/>
      <c r="C137" s="26"/>
      <c r="D137" s="26"/>
    </row>
    <row r="138" spans="1:4" ht="20.25" x14ac:dyDescent="0.25">
      <c r="A138" s="58"/>
      <c r="B138" s="19"/>
      <c r="C138" s="26"/>
      <c r="D138" s="26"/>
    </row>
    <row r="139" spans="1:4" ht="20.25" x14ac:dyDescent="0.25">
      <c r="A139" s="58"/>
      <c r="B139" s="19"/>
      <c r="C139" s="26"/>
      <c r="D139" s="26"/>
    </row>
    <row r="140" spans="1:4" ht="20.25" x14ac:dyDescent="0.25">
      <c r="A140" s="58"/>
      <c r="B140" s="19"/>
      <c r="C140" s="26"/>
      <c r="D140" s="26"/>
    </row>
    <row r="141" spans="1:4" ht="20.25" x14ac:dyDescent="0.25">
      <c r="A141" s="58"/>
      <c r="B141" s="19"/>
      <c r="C141" s="26"/>
      <c r="D141" s="26"/>
    </row>
    <row r="142" spans="1:4" ht="20.25" x14ac:dyDescent="0.25">
      <c r="A142" s="58"/>
      <c r="B142" s="19"/>
      <c r="C142" s="26"/>
      <c r="D142" s="26"/>
    </row>
    <row r="143" spans="1:4" ht="20.25" x14ac:dyDescent="0.25">
      <c r="A143" s="58"/>
      <c r="B143" s="19"/>
      <c r="C143" s="26"/>
      <c r="D143" s="26"/>
    </row>
    <row r="144" spans="1:4" ht="20.25" x14ac:dyDescent="0.25">
      <c r="A144" s="58"/>
      <c r="B144" s="19"/>
      <c r="C144" s="26"/>
      <c r="D144" s="26"/>
    </row>
    <row r="145" spans="1:4" ht="20.25" x14ac:dyDescent="0.25">
      <c r="A145" s="58"/>
      <c r="B145" s="19"/>
      <c r="C145" s="26"/>
      <c r="D145" s="26"/>
    </row>
    <row r="146" spans="1:4" ht="20.25" x14ac:dyDescent="0.25">
      <c r="A146" s="58"/>
      <c r="B146" s="19"/>
      <c r="C146" s="26"/>
      <c r="D146" s="26"/>
    </row>
    <row r="147" spans="1:4" ht="20.25" x14ac:dyDescent="0.25">
      <c r="A147" s="58"/>
      <c r="B147" s="19"/>
      <c r="C147" s="26"/>
      <c r="D147" s="26"/>
    </row>
    <row r="148" spans="1:4" ht="20.25" x14ac:dyDescent="0.25">
      <c r="A148" s="58"/>
      <c r="B148" s="19"/>
      <c r="C148" s="26"/>
      <c r="D148" s="26"/>
    </row>
    <row r="149" spans="1:4" ht="20.25" x14ac:dyDescent="0.25">
      <c r="A149" s="58"/>
      <c r="B149" s="19"/>
      <c r="C149" s="26"/>
      <c r="D149" s="26"/>
    </row>
    <row r="150" spans="1:4" ht="20.25" x14ac:dyDescent="0.25">
      <c r="A150" s="58"/>
      <c r="B150" s="19"/>
      <c r="C150" s="26"/>
      <c r="D150" s="26"/>
    </row>
    <row r="151" spans="1:4" ht="20.25" x14ac:dyDescent="0.25">
      <c r="A151" s="58"/>
      <c r="B151" s="19"/>
      <c r="C151" s="26"/>
      <c r="D151" s="26"/>
    </row>
    <row r="152" spans="1:4" ht="20.25" x14ac:dyDescent="0.25">
      <c r="A152" s="58"/>
      <c r="B152" s="19"/>
      <c r="C152" s="26"/>
      <c r="D152" s="26"/>
    </row>
    <row r="153" spans="1:4" ht="20.25" x14ac:dyDescent="0.25">
      <c r="A153" s="58"/>
      <c r="B153" s="19"/>
      <c r="C153" s="26"/>
      <c r="D153" s="26"/>
    </row>
    <row r="154" spans="1:4" ht="20.25" x14ac:dyDescent="0.25">
      <c r="A154" s="58"/>
      <c r="B154" s="19"/>
      <c r="C154" s="26"/>
      <c r="D154" s="26"/>
    </row>
    <row r="155" spans="1:4" ht="20.25" x14ac:dyDescent="0.25">
      <c r="A155" s="58"/>
      <c r="B155" s="19"/>
      <c r="C155" s="26"/>
      <c r="D155" s="26"/>
    </row>
    <row r="156" spans="1:4" ht="20.25" x14ac:dyDescent="0.25">
      <c r="A156" s="58"/>
      <c r="B156" s="19"/>
      <c r="C156" s="26"/>
      <c r="D156" s="26"/>
    </row>
    <row r="157" spans="1:4" ht="20.25" x14ac:dyDescent="0.25">
      <c r="A157" s="58"/>
      <c r="B157" s="19"/>
      <c r="C157" s="26"/>
      <c r="D157" s="26"/>
    </row>
    <row r="158" spans="1:4" ht="20.25" x14ac:dyDescent="0.25">
      <c r="A158" s="58"/>
      <c r="B158" s="19"/>
      <c r="C158" s="26"/>
      <c r="D158" s="26"/>
    </row>
    <row r="159" spans="1:4" ht="20.25" x14ac:dyDescent="0.25">
      <c r="A159" s="58"/>
      <c r="B159" s="19"/>
      <c r="C159" s="26"/>
      <c r="D159" s="26"/>
    </row>
    <row r="160" spans="1:4" ht="20.25" x14ac:dyDescent="0.25">
      <c r="A160" s="58"/>
      <c r="B160" s="19"/>
      <c r="C160" s="26"/>
      <c r="D160" s="26"/>
    </row>
    <row r="161" spans="1:4" ht="20.25" x14ac:dyDescent="0.25">
      <c r="A161" s="58"/>
      <c r="B161" s="19"/>
      <c r="C161" s="26"/>
      <c r="D161" s="26"/>
    </row>
    <row r="162" spans="1:4" ht="20.25" x14ac:dyDescent="0.25">
      <c r="A162" s="58"/>
      <c r="B162" s="19"/>
      <c r="C162" s="26"/>
      <c r="D162" s="26"/>
    </row>
    <row r="163" spans="1:4" ht="20.25" x14ac:dyDescent="0.25">
      <c r="A163" s="58"/>
      <c r="B163" s="19"/>
      <c r="C163" s="26"/>
      <c r="D163" s="26"/>
    </row>
    <row r="164" spans="1:4" ht="20.25" x14ac:dyDescent="0.25">
      <c r="A164" s="58"/>
      <c r="B164" s="19"/>
      <c r="C164" s="26"/>
      <c r="D164" s="26"/>
    </row>
    <row r="165" spans="1:4" ht="20.25" x14ac:dyDescent="0.25">
      <c r="A165" s="58"/>
      <c r="B165" s="19"/>
      <c r="C165" s="26"/>
      <c r="D165" s="26"/>
    </row>
    <row r="166" spans="1:4" ht="20.25" x14ac:dyDescent="0.25">
      <c r="A166" s="58"/>
      <c r="B166" s="19"/>
      <c r="C166" s="26"/>
      <c r="D166" s="26"/>
    </row>
    <row r="167" spans="1:4" ht="20.25" x14ac:dyDescent="0.25">
      <c r="A167" s="58"/>
      <c r="B167" s="19"/>
      <c r="C167" s="26"/>
      <c r="D167" s="26"/>
    </row>
    <row r="168" spans="1:4" ht="20.25" x14ac:dyDescent="0.25">
      <c r="A168" s="58"/>
      <c r="B168" s="19"/>
      <c r="C168" s="26"/>
      <c r="D168" s="26"/>
    </row>
    <row r="169" spans="1:4" ht="20.25" x14ac:dyDescent="0.25">
      <c r="A169" s="58"/>
      <c r="B169" s="19"/>
      <c r="C169" s="26"/>
      <c r="D169" s="26"/>
    </row>
    <row r="170" spans="1:4" ht="20.25" x14ac:dyDescent="0.25">
      <c r="A170" s="58"/>
      <c r="B170" s="19"/>
      <c r="C170" s="26"/>
      <c r="D170" s="26"/>
    </row>
    <row r="171" spans="1:4" ht="20.25" x14ac:dyDescent="0.25">
      <c r="A171" s="58"/>
      <c r="B171" s="19"/>
      <c r="C171" s="26"/>
      <c r="D171" s="26"/>
    </row>
    <row r="172" spans="1:4" ht="20.25" x14ac:dyDescent="0.25">
      <c r="A172" s="58"/>
      <c r="B172" s="19"/>
      <c r="C172" s="26"/>
      <c r="D172" s="26"/>
    </row>
    <row r="173" spans="1:4" ht="20.25" x14ac:dyDescent="0.25">
      <c r="A173" s="58"/>
      <c r="B173" s="19"/>
      <c r="C173" s="26"/>
      <c r="D173" s="26"/>
    </row>
    <row r="174" spans="1:4" ht="20.25" x14ac:dyDescent="0.25">
      <c r="A174" s="58"/>
      <c r="B174" s="19"/>
      <c r="C174" s="26"/>
      <c r="D174" s="26"/>
    </row>
    <row r="175" spans="1:4" ht="20.25" x14ac:dyDescent="0.25">
      <c r="A175" s="58"/>
      <c r="B175" s="19"/>
      <c r="C175" s="26"/>
      <c r="D175" s="26"/>
    </row>
    <row r="176" spans="1:4" ht="20.25" x14ac:dyDescent="0.25">
      <c r="A176" s="58"/>
      <c r="B176" s="19"/>
      <c r="C176" s="26"/>
      <c r="D176" s="26"/>
    </row>
    <row r="177" spans="1:4" ht="20.25" x14ac:dyDescent="0.25">
      <c r="A177" s="58"/>
      <c r="B177" s="19"/>
      <c r="C177" s="26"/>
      <c r="D177" s="26"/>
    </row>
    <row r="178" spans="1:4" ht="20.25" x14ac:dyDescent="0.25">
      <c r="A178" s="58"/>
      <c r="B178" s="19"/>
      <c r="C178" s="26"/>
      <c r="D178" s="26"/>
    </row>
    <row r="179" spans="1:4" ht="20.25" x14ac:dyDescent="0.25">
      <c r="A179" s="58"/>
      <c r="B179" s="19"/>
      <c r="C179" s="26"/>
      <c r="D179" s="26"/>
    </row>
    <row r="180" spans="1:4" ht="20.25" x14ac:dyDescent="0.25">
      <c r="A180" s="58"/>
      <c r="B180" s="19"/>
      <c r="C180" s="26"/>
      <c r="D180" s="26"/>
    </row>
    <row r="181" spans="1:4" ht="20.25" x14ac:dyDescent="0.25">
      <c r="A181" s="58"/>
      <c r="B181" s="19"/>
      <c r="C181" s="26"/>
      <c r="D181" s="26"/>
    </row>
    <row r="182" spans="1:4" ht="20.25" x14ac:dyDescent="0.25">
      <c r="A182" s="58"/>
      <c r="B182" s="19"/>
      <c r="C182" s="26"/>
      <c r="D182" s="26"/>
    </row>
    <row r="183" spans="1:4" ht="20.25" x14ac:dyDescent="0.25">
      <c r="A183" s="58"/>
      <c r="B183" s="19"/>
      <c r="C183" s="26"/>
      <c r="D183" s="26"/>
    </row>
    <row r="184" spans="1:4" ht="20.25" x14ac:dyDescent="0.25">
      <c r="A184" s="58"/>
      <c r="B184" s="19"/>
      <c r="C184" s="26"/>
      <c r="D184" s="26"/>
    </row>
    <row r="185" spans="1:4" ht="20.25" x14ac:dyDescent="0.25">
      <c r="A185" s="58"/>
      <c r="B185" s="19"/>
      <c r="C185" s="26"/>
      <c r="D185" s="26"/>
    </row>
    <row r="186" spans="1:4" ht="20.25" x14ac:dyDescent="0.25">
      <c r="A186" s="58"/>
      <c r="B186" s="19"/>
      <c r="C186" s="26"/>
      <c r="D186" s="26"/>
    </row>
    <row r="187" spans="1:4" ht="20.25" x14ac:dyDescent="0.25">
      <c r="A187" s="58"/>
      <c r="B187" s="19"/>
      <c r="C187" s="26"/>
      <c r="D187" s="26"/>
    </row>
    <row r="188" spans="1:4" ht="20.25" x14ac:dyDescent="0.25">
      <c r="A188" s="58"/>
      <c r="B188" s="19"/>
      <c r="C188" s="26"/>
      <c r="D188" s="26"/>
    </row>
    <row r="189" spans="1:4" ht="20.25" x14ac:dyDescent="0.25">
      <c r="A189" s="58"/>
      <c r="B189" s="19"/>
      <c r="C189" s="26"/>
      <c r="D189" s="26"/>
    </row>
    <row r="190" spans="1:4" ht="20.25" x14ac:dyDescent="0.25">
      <c r="A190" s="58"/>
      <c r="B190" s="19"/>
      <c r="C190" s="26"/>
      <c r="D190" s="26"/>
    </row>
    <row r="191" spans="1:4" ht="20.25" x14ac:dyDescent="0.25">
      <c r="A191" s="58"/>
      <c r="B191" s="19"/>
      <c r="C191" s="26"/>
      <c r="D191" s="26"/>
    </row>
    <row r="192" spans="1:4" ht="20.25" x14ac:dyDescent="0.25">
      <c r="A192" s="58"/>
      <c r="B192" s="19"/>
      <c r="C192" s="26"/>
      <c r="D192" s="26"/>
    </row>
    <row r="193" spans="1:4" ht="20.25" x14ac:dyDescent="0.25">
      <c r="A193" s="58"/>
      <c r="B193" s="19"/>
      <c r="C193" s="26"/>
      <c r="D193" s="26"/>
    </row>
    <row r="194" spans="1:4" ht="20.25" x14ac:dyDescent="0.25">
      <c r="A194" s="58"/>
      <c r="B194" s="19"/>
      <c r="C194" s="26"/>
      <c r="D194" s="26"/>
    </row>
    <row r="195" spans="1:4" ht="20.25" x14ac:dyDescent="0.25">
      <c r="A195" s="58"/>
      <c r="B195" s="19"/>
      <c r="C195" s="26"/>
      <c r="D195" s="26"/>
    </row>
    <row r="196" spans="1:4" ht="20.25" x14ac:dyDescent="0.25">
      <c r="A196" s="58"/>
      <c r="B196" s="19"/>
      <c r="C196" s="26"/>
      <c r="D196" s="26"/>
    </row>
    <row r="197" spans="1:4" ht="20.25" x14ac:dyDescent="0.25">
      <c r="A197" s="58"/>
      <c r="B197" s="19"/>
      <c r="C197" s="26"/>
      <c r="D197" s="26"/>
    </row>
    <row r="198" spans="1:4" ht="20.25" x14ac:dyDescent="0.25">
      <c r="A198" s="58"/>
      <c r="B198" s="19"/>
      <c r="C198" s="26"/>
      <c r="D198" s="26"/>
    </row>
    <row r="199" spans="1:4" ht="20.25" x14ac:dyDescent="0.25">
      <c r="A199" s="58"/>
      <c r="B199" s="19"/>
      <c r="C199" s="26"/>
      <c r="D199" s="26"/>
    </row>
    <row r="200" spans="1:4" ht="20.25" x14ac:dyDescent="0.25">
      <c r="A200" s="58"/>
      <c r="B200" s="19"/>
      <c r="C200" s="26"/>
      <c r="D200" s="26"/>
    </row>
    <row r="201" spans="1:4" ht="20.25" x14ac:dyDescent="0.25">
      <c r="A201" s="58"/>
      <c r="B201" s="19"/>
      <c r="C201" s="26"/>
      <c r="D201" s="26"/>
    </row>
    <row r="202" spans="1:4" ht="20.25" x14ac:dyDescent="0.25">
      <c r="A202" s="58"/>
      <c r="B202" s="19"/>
      <c r="C202" s="26"/>
      <c r="D202" s="26"/>
    </row>
    <row r="203" spans="1:4" ht="20.25" x14ac:dyDescent="0.25">
      <c r="A203" s="58"/>
      <c r="B203" s="19"/>
      <c r="C203" s="26"/>
      <c r="D203" s="26"/>
    </row>
    <row r="204" spans="1:4" ht="20.25" x14ac:dyDescent="0.25">
      <c r="A204" s="58"/>
      <c r="B204" s="19"/>
      <c r="C204" s="26"/>
      <c r="D204" s="26"/>
    </row>
    <row r="205" spans="1:4" ht="20.25" x14ac:dyDescent="0.25">
      <c r="A205" s="58"/>
      <c r="B205" s="19"/>
      <c r="C205" s="26"/>
      <c r="D205" s="26"/>
    </row>
    <row r="206" spans="1:4" ht="20.25" x14ac:dyDescent="0.25">
      <c r="A206" s="58"/>
      <c r="B206" s="19"/>
      <c r="C206" s="26"/>
      <c r="D206" s="26"/>
    </row>
    <row r="207" spans="1:4" ht="20.25" x14ac:dyDescent="0.25">
      <c r="A207" s="58"/>
      <c r="B207" s="19"/>
      <c r="C207" s="26"/>
      <c r="D207" s="26"/>
    </row>
    <row r="208" spans="1:4" x14ac:dyDescent="0.25">
      <c r="A208" s="38"/>
      <c r="B208" s="19"/>
      <c r="C208" s="19"/>
      <c r="D208" s="19"/>
    </row>
    <row r="209" spans="1:8" ht="20.25" x14ac:dyDescent="0.25">
      <c r="A209" s="38"/>
      <c r="B209" s="22" t="s">
        <v>81</v>
      </c>
      <c r="C209" s="22" t="s">
        <v>129</v>
      </c>
      <c r="D209" s="25" t="s">
        <v>81</v>
      </c>
      <c r="E209" s="25" t="s">
        <v>129</v>
      </c>
    </row>
    <row r="210" spans="1:8" ht="21" x14ac:dyDescent="0.35">
      <c r="A210" s="38"/>
      <c r="B210" s="23" t="s">
        <v>83</v>
      </c>
      <c r="C210" s="23" t="s">
        <v>52</v>
      </c>
      <c r="D210" t="s">
        <v>83</v>
      </c>
      <c r="F210" t="str">
        <f t="shared" ref="F210:F221" si="0">IF(NOT(ISBLANK(D210)),D210,IF(NOT(ISBLANK(E210))," "&amp;E210,FALSE))</f>
        <v>Afectación Económica o presupuestal</v>
      </c>
      <c r="G210" t="s">
        <v>83</v>
      </c>
      <c r="H210" t="str">
        <f>IF(NOT(ISERROR(MATCH(G210,_xlfn.ANCHORARRAY(B221),0))),F223&amp;"Por favor no seleccionar los criterios de impacto",G210)</f>
        <v>❌Por favor no seleccionar los criterios de impacto</v>
      </c>
    </row>
    <row r="211" spans="1:8" ht="21" x14ac:dyDescent="0.35">
      <c r="A211" s="38"/>
      <c r="B211" s="23" t="s">
        <v>83</v>
      </c>
      <c r="C211" s="23" t="s">
        <v>86</v>
      </c>
      <c r="E211" t="s">
        <v>52</v>
      </c>
      <c r="F211" t="str">
        <f t="shared" si="0"/>
        <v xml:space="preserve"> Afectación menor a 10 SMLMV .</v>
      </c>
    </row>
    <row r="212" spans="1:8" ht="21" x14ac:dyDescent="0.35">
      <c r="A212" s="38"/>
      <c r="B212" s="23" t="s">
        <v>83</v>
      </c>
      <c r="C212" s="23" t="s">
        <v>87</v>
      </c>
      <c r="E212" t="s">
        <v>86</v>
      </c>
      <c r="F212" t="str">
        <f t="shared" si="0"/>
        <v xml:space="preserve"> Entre 10 y 50 SMLMV </v>
      </c>
    </row>
    <row r="213" spans="1:8" ht="21" x14ac:dyDescent="0.35">
      <c r="A213" s="38"/>
      <c r="B213" s="23" t="s">
        <v>83</v>
      </c>
      <c r="C213" s="23" t="s">
        <v>88</v>
      </c>
      <c r="E213" t="s">
        <v>87</v>
      </c>
      <c r="F213" t="str">
        <f t="shared" si="0"/>
        <v xml:space="preserve"> Entre 50 y 100 SMLMV </v>
      </c>
    </row>
    <row r="214" spans="1:8" ht="21" x14ac:dyDescent="0.35">
      <c r="A214" s="38"/>
      <c r="B214" s="23" t="s">
        <v>83</v>
      </c>
      <c r="C214" s="23" t="s">
        <v>89</v>
      </c>
      <c r="E214" t="s">
        <v>88</v>
      </c>
      <c r="F214" t="str">
        <f t="shared" si="0"/>
        <v xml:space="preserve"> Entre 100 y 500 SMLMV </v>
      </c>
    </row>
    <row r="215" spans="1:8" ht="21" x14ac:dyDescent="0.35">
      <c r="A215" s="38"/>
      <c r="B215" s="23" t="s">
        <v>51</v>
      </c>
      <c r="C215" s="23" t="s">
        <v>90</v>
      </c>
      <c r="E215" t="s">
        <v>89</v>
      </c>
      <c r="F215" t="str">
        <f t="shared" si="0"/>
        <v xml:space="preserve"> Mayor a 500 SMLMV </v>
      </c>
    </row>
    <row r="216" spans="1:8" ht="21" x14ac:dyDescent="0.35">
      <c r="A216" s="38"/>
      <c r="B216" s="23" t="s">
        <v>51</v>
      </c>
      <c r="C216" s="23" t="s">
        <v>254</v>
      </c>
      <c r="D216" t="s">
        <v>51</v>
      </c>
      <c r="F216" t="str">
        <f t="shared" si="0"/>
        <v>Pérdida Reputacional</v>
      </c>
    </row>
    <row r="217" spans="1:8" ht="21" x14ac:dyDescent="0.35">
      <c r="A217" s="38"/>
      <c r="B217" s="23" t="s">
        <v>51</v>
      </c>
      <c r="C217" s="23" t="s">
        <v>91</v>
      </c>
      <c r="E217" t="s">
        <v>90</v>
      </c>
      <c r="F217" t="str">
        <f t="shared" si="0"/>
        <v xml:space="preserve"> El riesgo afecta la imagen de alguna área de la organización</v>
      </c>
    </row>
    <row r="218" spans="1:8" ht="21" x14ac:dyDescent="0.35">
      <c r="A218" s="38"/>
      <c r="B218" s="23" t="s">
        <v>51</v>
      </c>
      <c r="C218" s="23" t="s">
        <v>256</v>
      </c>
      <c r="E218" t="s">
        <v>254</v>
      </c>
      <c r="F218" t="str">
        <f t="shared" si="0"/>
        <v xml:space="preserve"> El riesgo afecta la imagen de la entidad internamente, de conocimiento general, nivel interno, de junta directiva y accionistas y/o de proveedores</v>
      </c>
    </row>
    <row r="219" spans="1:8" ht="21" x14ac:dyDescent="0.35">
      <c r="A219" s="38"/>
      <c r="B219" s="23" t="s">
        <v>51</v>
      </c>
      <c r="C219" s="23" t="s">
        <v>109</v>
      </c>
      <c r="E219" t="s">
        <v>91</v>
      </c>
      <c r="F219" t="str">
        <f t="shared" si="0"/>
        <v xml:space="preserve"> El riesgo afecta la imagen de la entidad con algunos usuarios de relevancia frente al logro de los objetivos</v>
      </c>
    </row>
    <row r="220" spans="1:8" x14ac:dyDescent="0.25">
      <c r="A220" s="38"/>
      <c r="B220" s="24"/>
      <c r="C220" s="24"/>
      <c r="E220" t="s">
        <v>256</v>
      </c>
      <c r="F220" t="str">
        <f t="shared" si="0"/>
        <v xml:space="preserve"> El riesgo afecta la imagen de la entidad con efecto publicitario sostenido a nivel de sector administrativo, nivel departamental o municipal</v>
      </c>
    </row>
    <row r="221" spans="1:8" x14ac:dyDescent="0.25">
      <c r="A221" s="38"/>
      <c r="B221" s="24" t="str">
        <f t="array" ref="B221:B223">_xlfn.UNIQUE(Tabla1[[#All],[Criterios]])</f>
        <v>Criterios</v>
      </c>
      <c r="C221" s="24"/>
      <c r="E221" t="s">
        <v>109</v>
      </c>
      <c r="F221" t="str">
        <f t="shared" si="0"/>
        <v xml:space="preserve"> El riesgo afecta la imagen de la entidad a nivel nacional, con efecto publicitarios sostenible a nivel país</v>
      </c>
    </row>
    <row r="222" spans="1:8" x14ac:dyDescent="0.25">
      <c r="A222" s="38"/>
      <c r="B222" s="24" t="str">
        <v>Afectación Económica o presupuestal</v>
      </c>
      <c r="C222" s="24"/>
    </row>
    <row r="223" spans="1:8" x14ac:dyDescent="0.25">
      <c r="B223" s="24" t="str">
        <v>Pérdida Reputacional</v>
      </c>
      <c r="C223" s="24"/>
      <c r="F223" s="27" t="s">
        <v>130</v>
      </c>
    </row>
    <row r="224" spans="1:8" x14ac:dyDescent="0.25">
      <c r="B224" s="18"/>
      <c r="C224" s="18"/>
      <c r="F224" s="27" t="s">
        <v>131</v>
      </c>
    </row>
    <row r="225" spans="2:4" x14ac:dyDescent="0.25">
      <c r="B225" s="18"/>
      <c r="C225" s="18"/>
    </row>
    <row r="226" spans="2:4" x14ac:dyDescent="0.25">
      <c r="B226" s="18"/>
      <c r="C226" s="18"/>
    </row>
    <row r="227" spans="2:4" x14ac:dyDescent="0.25">
      <c r="B227" s="18"/>
      <c r="C227" s="18"/>
      <c r="D227" s="18"/>
    </row>
    <row r="228" spans="2:4" x14ac:dyDescent="0.25">
      <c r="B228" s="18"/>
      <c r="C228" s="18"/>
      <c r="D228" s="18"/>
    </row>
    <row r="229" spans="2:4" x14ac:dyDescent="0.25">
      <c r="B229" s="18"/>
      <c r="C229" s="18"/>
      <c r="D229" s="18"/>
    </row>
    <row r="230" spans="2:4" x14ac:dyDescent="0.25">
      <c r="B230" s="18"/>
      <c r="C230" s="18"/>
      <c r="D230" s="18"/>
    </row>
    <row r="231" spans="2:4" x14ac:dyDescent="0.25">
      <c r="B231" s="18"/>
      <c r="C231" s="18"/>
      <c r="D231" s="18"/>
    </row>
    <row r="232" spans="2:4" x14ac:dyDescent="0.25">
      <c r="B232" s="18"/>
      <c r="C232" s="18"/>
      <c r="D232" s="18"/>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topLeftCell="A4" workbookViewId="0">
      <selection activeCell="C7" sqref="C7:C8"/>
    </sheetView>
  </sheetViews>
  <sheetFormatPr baseColWidth="10" defaultColWidth="14.42578125" defaultRowHeight="12.75" x14ac:dyDescent="0.2"/>
  <cols>
    <col min="1" max="2" width="14.42578125" style="43"/>
    <col min="3" max="3" width="17" style="43" customWidth="1"/>
    <col min="4" max="4" width="14.42578125" style="43"/>
    <col min="5" max="5" width="46" style="43" customWidth="1"/>
    <col min="6" max="16384" width="14.42578125" style="43"/>
  </cols>
  <sheetData>
    <row r="1" spans="2:6" ht="24" customHeight="1" thickBot="1" x14ac:dyDescent="0.25">
      <c r="B1" s="568" t="s">
        <v>72</v>
      </c>
      <c r="C1" s="569"/>
      <c r="D1" s="569"/>
      <c r="E1" s="569"/>
      <c r="F1" s="570"/>
    </row>
    <row r="2" spans="2:6" ht="16.5" thickBot="1" x14ac:dyDescent="0.3">
      <c r="B2" s="44"/>
      <c r="C2" s="44"/>
      <c r="D2" s="44"/>
      <c r="E2" s="44"/>
      <c r="F2" s="44"/>
    </row>
    <row r="3" spans="2:6" ht="16.5" thickBot="1" x14ac:dyDescent="0.25">
      <c r="B3" s="572" t="s">
        <v>58</v>
      </c>
      <c r="C3" s="573"/>
      <c r="D3" s="573"/>
      <c r="E3" s="56" t="s">
        <v>59</v>
      </c>
      <c r="F3" s="57" t="s">
        <v>60</v>
      </c>
    </row>
    <row r="4" spans="2:6" ht="31.5" x14ac:dyDescent="0.2">
      <c r="B4" s="574" t="s">
        <v>61</v>
      </c>
      <c r="C4" s="576" t="s">
        <v>13</v>
      </c>
      <c r="D4" s="45" t="s">
        <v>14</v>
      </c>
      <c r="E4" s="46" t="s">
        <v>62</v>
      </c>
      <c r="F4" s="47">
        <v>0.25</v>
      </c>
    </row>
    <row r="5" spans="2:6" ht="47.25" x14ac:dyDescent="0.2">
      <c r="B5" s="575"/>
      <c r="C5" s="577"/>
      <c r="D5" s="48" t="s">
        <v>15</v>
      </c>
      <c r="E5" s="49" t="s">
        <v>63</v>
      </c>
      <c r="F5" s="50">
        <v>0.15</v>
      </c>
    </row>
    <row r="6" spans="2:6" ht="47.25" x14ac:dyDescent="0.2">
      <c r="B6" s="575"/>
      <c r="C6" s="577"/>
      <c r="D6" s="48" t="s">
        <v>16</v>
      </c>
      <c r="E6" s="49" t="s">
        <v>64</v>
      </c>
      <c r="F6" s="50">
        <v>0.1</v>
      </c>
    </row>
    <row r="7" spans="2:6" ht="63" x14ac:dyDescent="0.2">
      <c r="B7" s="575"/>
      <c r="C7" s="577" t="s">
        <v>17</v>
      </c>
      <c r="D7" s="48" t="s">
        <v>10</v>
      </c>
      <c r="E7" s="49" t="s">
        <v>65</v>
      </c>
      <c r="F7" s="50">
        <v>0.25</v>
      </c>
    </row>
    <row r="8" spans="2:6" ht="31.5" x14ac:dyDescent="0.2">
      <c r="B8" s="575"/>
      <c r="C8" s="577"/>
      <c r="D8" s="48" t="s">
        <v>9</v>
      </c>
      <c r="E8" s="49" t="s">
        <v>66</v>
      </c>
      <c r="F8" s="50">
        <v>0.15</v>
      </c>
    </row>
    <row r="9" spans="2:6" ht="47.25" x14ac:dyDescent="0.2">
      <c r="B9" s="575" t="s">
        <v>136</v>
      </c>
      <c r="C9" s="577" t="s">
        <v>18</v>
      </c>
      <c r="D9" s="48" t="s">
        <v>19</v>
      </c>
      <c r="E9" s="49" t="s">
        <v>67</v>
      </c>
      <c r="F9" s="51" t="s">
        <v>68</v>
      </c>
    </row>
    <row r="10" spans="2:6" ht="63" x14ac:dyDescent="0.2">
      <c r="B10" s="575"/>
      <c r="C10" s="577"/>
      <c r="D10" s="48" t="s">
        <v>20</v>
      </c>
      <c r="E10" s="49" t="s">
        <v>69</v>
      </c>
      <c r="F10" s="51" t="s">
        <v>68</v>
      </c>
    </row>
    <row r="11" spans="2:6" ht="47.25" x14ac:dyDescent="0.2">
      <c r="B11" s="575"/>
      <c r="C11" s="577" t="s">
        <v>21</v>
      </c>
      <c r="D11" s="48" t="s">
        <v>22</v>
      </c>
      <c r="E11" s="49" t="s">
        <v>70</v>
      </c>
      <c r="F11" s="51" t="s">
        <v>68</v>
      </c>
    </row>
    <row r="12" spans="2:6" ht="47.25" x14ac:dyDescent="0.2">
      <c r="B12" s="575"/>
      <c r="C12" s="577"/>
      <c r="D12" s="48" t="s">
        <v>23</v>
      </c>
      <c r="E12" s="49" t="s">
        <v>71</v>
      </c>
      <c r="F12" s="51" t="s">
        <v>68</v>
      </c>
    </row>
    <row r="13" spans="2:6" ht="31.5" x14ac:dyDescent="0.2">
      <c r="B13" s="575"/>
      <c r="C13" s="577" t="s">
        <v>24</v>
      </c>
      <c r="D13" s="48" t="s">
        <v>110</v>
      </c>
      <c r="E13" s="49" t="s">
        <v>113</v>
      </c>
      <c r="F13" s="51" t="s">
        <v>68</v>
      </c>
    </row>
    <row r="14" spans="2:6" ht="32.25" thickBot="1" x14ac:dyDescent="0.25">
      <c r="B14" s="578"/>
      <c r="C14" s="579"/>
      <c r="D14" s="52" t="s">
        <v>111</v>
      </c>
      <c r="E14" s="53" t="s">
        <v>112</v>
      </c>
      <c r="F14" s="54" t="s">
        <v>68</v>
      </c>
    </row>
    <row r="15" spans="2:6" ht="49.5" customHeight="1" x14ac:dyDescent="0.2">
      <c r="B15" s="571" t="s">
        <v>133</v>
      </c>
      <c r="C15" s="571"/>
      <c r="D15" s="571"/>
      <c r="E15" s="571"/>
      <c r="F15" s="571"/>
    </row>
    <row r="16" spans="2:6" ht="27" customHeight="1" x14ac:dyDescent="0.25">
      <c r="B16" s="55"/>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workbookViewId="0">
      <selection activeCell="E3" sqref="E3"/>
    </sheetView>
  </sheetViews>
  <sheetFormatPr baseColWidth="10" defaultRowHeight="15" x14ac:dyDescent="0.25"/>
  <sheetData>
    <row r="2" spans="2:5" x14ac:dyDescent="0.25">
      <c r="B2" t="s">
        <v>31</v>
      </c>
      <c r="E2" t="s">
        <v>119</v>
      </c>
    </row>
    <row r="3" spans="2:5" x14ac:dyDescent="0.25">
      <c r="B3" t="s">
        <v>32</v>
      </c>
      <c r="E3" t="s">
        <v>118</v>
      </c>
    </row>
    <row r="4" spans="2:5" x14ac:dyDescent="0.25">
      <c r="B4" t="s">
        <v>123</v>
      </c>
      <c r="E4" t="s">
        <v>120</v>
      </c>
    </row>
    <row r="5" spans="2:5" x14ac:dyDescent="0.25">
      <c r="B5" t="s">
        <v>122</v>
      </c>
    </row>
    <row r="8" spans="2:5" x14ac:dyDescent="0.25">
      <c r="B8" t="s">
        <v>258</v>
      </c>
    </row>
    <row r="9" spans="2:5" x14ac:dyDescent="0.25">
      <c r="B9" t="s">
        <v>36</v>
      </c>
    </row>
    <row r="10" spans="2:5" x14ac:dyDescent="0.25">
      <c r="B10" t="s">
        <v>37</v>
      </c>
    </row>
    <row r="13" spans="2:5" x14ac:dyDescent="0.25">
      <c r="B13" t="s">
        <v>219</v>
      </c>
    </row>
    <row r="14" spans="2:5" x14ac:dyDescent="0.25">
      <c r="B14" t="s">
        <v>218</v>
      </c>
    </row>
    <row r="15" spans="2:5" x14ac:dyDescent="0.25">
      <c r="B15" t="s">
        <v>220</v>
      </c>
    </row>
    <row r="16" spans="2:5" x14ac:dyDescent="0.25">
      <c r="B16" t="s">
        <v>114</v>
      </c>
    </row>
    <row r="17" spans="2:2" x14ac:dyDescent="0.25">
      <c r="B17" t="s">
        <v>115</v>
      </c>
    </row>
    <row r="18" spans="2:2" x14ac:dyDescent="0.25">
      <c r="B18" t="s">
        <v>116</v>
      </c>
    </row>
    <row r="19" spans="2:2" x14ac:dyDescent="0.25">
      <c r="B19" t="s">
        <v>117</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4" sqref="A4"/>
    </sheetView>
  </sheetViews>
  <sheetFormatPr baseColWidth="10" defaultColWidth="11.42578125" defaultRowHeight="12.75" x14ac:dyDescent="0.2"/>
  <cols>
    <col min="1" max="1" width="32.85546875" style="5" customWidth="1"/>
    <col min="2" max="16384" width="11.42578125" style="5"/>
  </cols>
  <sheetData>
    <row r="3" spans="1:1" x14ac:dyDescent="0.2">
      <c r="A3" s="6" t="s">
        <v>14</v>
      </c>
    </row>
    <row r="4" spans="1:1" x14ac:dyDescent="0.2">
      <c r="A4" s="6" t="s">
        <v>15</v>
      </c>
    </row>
    <row r="5" spans="1:1" x14ac:dyDescent="0.2">
      <c r="A5" s="6" t="s">
        <v>16</v>
      </c>
    </row>
    <row r="6" spans="1:1" x14ac:dyDescent="0.2">
      <c r="A6" s="6" t="s">
        <v>10</v>
      </c>
    </row>
    <row r="7" spans="1:1" x14ac:dyDescent="0.2">
      <c r="A7" s="6" t="s">
        <v>9</v>
      </c>
    </row>
    <row r="8" spans="1:1" x14ac:dyDescent="0.2">
      <c r="A8" s="6" t="s">
        <v>19</v>
      </c>
    </row>
    <row r="9" spans="1:1" x14ac:dyDescent="0.2">
      <c r="A9" s="6" t="s">
        <v>20</v>
      </c>
    </row>
    <row r="10" spans="1:1" x14ac:dyDescent="0.2">
      <c r="A10" s="6" t="s">
        <v>22</v>
      </c>
    </row>
    <row r="11" spans="1:1" x14ac:dyDescent="0.2">
      <c r="A11" s="6" t="s">
        <v>23</v>
      </c>
    </row>
    <row r="12" spans="1:1" x14ac:dyDescent="0.2">
      <c r="A12" s="6" t="s">
        <v>25</v>
      </c>
    </row>
    <row r="13" spans="1:1" x14ac:dyDescent="0.2">
      <c r="A13" s="6" t="s">
        <v>26</v>
      </c>
    </row>
    <row r="14" spans="1:1" x14ac:dyDescent="0.2">
      <c r="A14" s="6" t="s">
        <v>27</v>
      </c>
    </row>
    <row r="16" spans="1:1" x14ac:dyDescent="0.2">
      <c r="A16" s="6" t="s">
        <v>30</v>
      </c>
    </row>
    <row r="17" spans="1:1" x14ac:dyDescent="0.2">
      <c r="A17" s="6" t="s">
        <v>31</v>
      </c>
    </row>
    <row r="18" spans="1:1" x14ac:dyDescent="0.2">
      <c r="A18" s="6" t="s">
        <v>32</v>
      </c>
    </row>
    <row r="20" spans="1:1" x14ac:dyDescent="0.2">
      <c r="A20" s="6" t="s">
        <v>36</v>
      </c>
    </row>
    <row r="21" spans="1:1" x14ac:dyDescent="0.2">
      <c r="A21" s="6"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Matriz Calor Residual</vt:lpstr>
      <vt:lpstr>Mapa final</vt:lpstr>
      <vt:lpstr>Matriz Calor Inherente</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SANTIS TORRES ALEJANDRO</cp:lastModifiedBy>
  <cp:lastPrinted>2024-06-11T20:11:51Z</cp:lastPrinted>
  <dcterms:created xsi:type="dcterms:W3CDTF">2020-03-24T23:12:47Z</dcterms:created>
  <dcterms:modified xsi:type="dcterms:W3CDTF">2025-07-09T20:26:15Z</dcterms:modified>
</cp:coreProperties>
</file>