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EC8A468E-C2D6-468A-B65F-212A2605F75F}"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final'!$A$6:$CP$76</definedName>
  </definedNames>
  <calcPr calcId="191029" iterate="1"/>
  <pivotCaches>
    <pivotCache cacheId="1" r:id="rId11"/>
  </pivotCaches>
</workbook>
</file>

<file path=xl/calcChain.xml><?xml version="1.0" encoding="utf-8"?>
<calcChain xmlns="http://schemas.openxmlformats.org/spreadsheetml/2006/main">
  <c r="AS76" i="1" l="1"/>
  <c r="AP76" i="1"/>
  <c r="A8" i="1" l="1"/>
  <c r="A9" i="1" s="1"/>
  <c r="A10" i="1" s="1"/>
  <c r="A11" i="1" s="1"/>
  <c r="A12" i="1" s="1"/>
  <c r="A13" i="1" s="1"/>
  <c r="A15" i="1" s="1"/>
  <c r="A18" i="1" l="1"/>
  <c r="A19" i="1" s="1"/>
  <c r="A20" i="1" s="1"/>
  <c r="A22" i="1" s="1"/>
  <c r="A23" i="1" s="1"/>
  <c r="A24" i="1" s="1"/>
  <c r="A25" i="1" s="1"/>
  <c r="A27" i="1" s="1"/>
  <c r="A28" i="1" s="1"/>
  <c r="A29" i="1" s="1"/>
  <c r="A30" i="1" s="1"/>
  <c r="A31" i="1" s="1"/>
  <c r="A32" i="1" s="1"/>
  <c r="A33" i="1" s="1"/>
  <c r="A34" i="1" s="1"/>
  <c r="A37" i="1" s="1"/>
  <c r="A40" i="1" s="1"/>
  <c r="A41" i="1" s="1"/>
  <c r="A42" i="1" s="1"/>
  <c r="A44" i="1" s="1"/>
  <c r="A46" i="1" s="1"/>
  <c r="A47" i="1" s="1"/>
  <c r="A48" i="1" s="1"/>
  <c r="A50" i="1" s="1"/>
  <c r="A52" i="1" s="1"/>
  <c r="A54" i="1" s="1"/>
  <c r="A56" i="1" s="1"/>
  <c r="A58" i="1" s="1"/>
  <c r="A61" i="1" s="1"/>
  <c r="A63" i="1" s="1"/>
  <c r="A64" i="1" s="1"/>
  <c r="A65" i="1" s="1"/>
  <c r="A68" i="1" s="1"/>
  <c r="A71" i="1" s="1"/>
  <c r="A72" i="1" s="1"/>
  <c r="A73" i="1" s="1"/>
  <c r="A74" i="1" s="1"/>
  <c r="A75" i="1" s="1"/>
  <c r="W43" i="1"/>
  <c r="T43"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73" i="1"/>
  <c r="T72" i="1"/>
  <c r="AA43" i="1" l="1"/>
  <c r="K31" i="1"/>
  <c r="W31" i="1"/>
  <c r="T31" i="1"/>
  <c r="L31" i="1" l="1"/>
  <c r="AA31" i="1" s="1"/>
  <c r="K72" i="1"/>
  <c r="W72" i="1"/>
  <c r="K73" i="1"/>
  <c r="W73" i="1"/>
  <c r="K74" i="1"/>
  <c r="T74" i="1"/>
  <c r="W74" i="1"/>
  <c r="K75" i="1"/>
  <c r="T75" i="1"/>
  <c r="W75" i="1"/>
  <c r="W47" i="1"/>
  <c r="T47" i="1"/>
  <c r="N47" i="1"/>
  <c r="O47" i="1" s="1"/>
  <c r="P47" i="1" s="1"/>
  <c r="K4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75" i="1"/>
  <c r="AA75" i="1" s="1"/>
  <c r="AC75" i="1" s="1"/>
  <c r="AC31" i="1"/>
  <c r="AB31" i="1"/>
  <c r="L72" i="1"/>
  <c r="AA72" i="1" s="1"/>
  <c r="L74" i="1"/>
  <c r="AA74" i="1" s="1"/>
  <c r="L73" i="1"/>
  <c r="AA73" i="1" s="1"/>
  <c r="Q47" i="1"/>
  <c r="AE47" i="1"/>
  <c r="AD47" i="1" s="1"/>
  <c r="L47" i="1"/>
  <c r="AA47" i="1" s="1"/>
  <c r="AB74" i="1" l="1"/>
  <c r="AC74"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73" i="1"/>
  <c r="AC73" i="1"/>
  <c r="AB72" i="1"/>
  <c r="AC72" i="1"/>
  <c r="AB75" i="1"/>
  <c r="AB47" i="1"/>
  <c r="AC47" i="1"/>
  <c r="AF4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40" i="1" l="1"/>
  <c r="T40" i="1"/>
  <c r="K40" i="1"/>
  <c r="L40" i="1" l="1"/>
  <c r="AA40" i="1" s="1"/>
  <c r="AB40" i="1" l="1"/>
  <c r="AC40" i="1"/>
  <c r="T17" i="1" l="1"/>
  <c r="W71" i="1" l="1"/>
  <c r="T71" i="1"/>
  <c r="K71" i="1"/>
  <c r="W70" i="1"/>
  <c r="T70" i="1"/>
  <c r="AD70" i="1" s="1"/>
  <c r="W69" i="1"/>
  <c r="T69" i="1"/>
  <c r="AD69" i="1" s="1"/>
  <c r="W68" i="1"/>
  <c r="T68" i="1"/>
  <c r="K68" i="1"/>
  <c r="W67" i="1"/>
  <c r="T67" i="1"/>
  <c r="AD67" i="1" s="1"/>
  <c r="W66" i="1"/>
  <c r="T66" i="1"/>
  <c r="AD66" i="1" s="1"/>
  <c r="W65" i="1"/>
  <c r="T65" i="1"/>
  <c r="K65" i="1"/>
  <c r="W64" i="1"/>
  <c r="T64" i="1"/>
  <c r="K64" i="1"/>
  <c r="L71" i="1" l="1"/>
  <c r="AA71" i="1" s="1"/>
  <c r="L68" i="1"/>
  <c r="AA68" i="1" s="1"/>
  <c r="AA69" i="1" s="1"/>
  <c r="AA70" i="1" s="1"/>
  <c r="L65" i="1"/>
  <c r="AA65" i="1" s="1"/>
  <c r="AA66" i="1" s="1"/>
  <c r="AA67" i="1" s="1"/>
  <c r="L64" i="1"/>
  <c r="AA64" i="1" s="1"/>
  <c r="W62" i="1"/>
  <c r="T62" i="1"/>
  <c r="W61" i="1"/>
  <c r="T61" i="1"/>
  <c r="K61" i="1"/>
  <c r="W60" i="1"/>
  <c r="T60" i="1"/>
  <c r="W59" i="1"/>
  <c r="T59" i="1"/>
  <c r="W58" i="1"/>
  <c r="T58" i="1"/>
  <c r="K58" i="1"/>
  <c r="W57" i="1"/>
  <c r="T57" i="1"/>
  <c r="W56" i="1"/>
  <c r="T56" i="1"/>
  <c r="K56" i="1"/>
  <c r="W55" i="1"/>
  <c r="T55" i="1"/>
  <c r="W54" i="1"/>
  <c r="T54" i="1"/>
  <c r="K54" i="1"/>
  <c r="W53" i="1"/>
  <c r="T53" i="1"/>
  <c r="W52" i="1"/>
  <c r="T52" i="1"/>
  <c r="K52" i="1"/>
  <c r="K63" i="1"/>
  <c r="K50" i="1"/>
  <c r="K48" i="1"/>
  <c r="K46" i="1"/>
  <c r="K44" i="1"/>
  <c r="K42" i="1"/>
  <c r="K41" i="1"/>
  <c r="K37" i="1"/>
  <c r="K34" i="1"/>
  <c r="K33" i="1"/>
  <c r="K32" i="1"/>
  <c r="K30" i="1"/>
  <c r="K29" i="1"/>
  <c r="K28" i="1"/>
  <c r="K27" i="1"/>
  <c r="K25" i="1"/>
  <c r="K24" i="1"/>
  <c r="K23" i="1"/>
  <c r="K22" i="1"/>
  <c r="K20" i="1"/>
  <c r="K19" i="1"/>
  <c r="K18" i="1"/>
  <c r="K15" i="1"/>
  <c r="K13" i="1"/>
  <c r="K12" i="1"/>
  <c r="K11" i="1"/>
  <c r="K10" i="1"/>
  <c r="K9" i="1"/>
  <c r="K8" i="1"/>
  <c r="W63" i="1"/>
  <c r="T63" i="1"/>
  <c r="W51" i="1"/>
  <c r="T51" i="1"/>
  <c r="W49" i="1"/>
  <c r="T49" i="1"/>
  <c r="W48" i="1"/>
  <c r="T48" i="1"/>
  <c r="W45" i="1"/>
  <c r="T45" i="1"/>
  <c r="W44" i="1"/>
  <c r="T44" i="1"/>
  <c r="W39" i="1"/>
  <c r="T39" i="1"/>
  <c r="W38" i="1"/>
  <c r="T38" i="1"/>
  <c r="W36" i="1"/>
  <c r="T36" i="1"/>
  <c r="AD36" i="1" s="1"/>
  <c r="W35" i="1"/>
  <c r="T35" i="1"/>
  <c r="W33" i="1"/>
  <c r="T33" i="1"/>
  <c r="W32" i="1"/>
  <c r="T32" i="1"/>
  <c r="W26" i="1"/>
  <c r="T26" i="1"/>
  <c r="W24" i="1"/>
  <c r="T24" i="1"/>
  <c r="W21" i="1"/>
  <c r="T21" i="1"/>
  <c r="W22" i="1"/>
  <c r="T22" i="1"/>
  <c r="W20" i="1"/>
  <c r="T20" i="1"/>
  <c r="W19" i="1"/>
  <c r="T19" i="1"/>
  <c r="W18" i="1"/>
  <c r="T18" i="1"/>
  <c r="W17" i="1"/>
  <c r="AD17" i="1"/>
  <c r="W16" i="1"/>
  <c r="T16" i="1"/>
  <c r="W15" i="1"/>
  <c r="T15" i="1"/>
  <c r="W14" i="1"/>
  <c r="T14" i="1"/>
  <c r="W13" i="1"/>
  <c r="T13" i="1"/>
  <c r="W12" i="1"/>
  <c r="T12" i="1"/>
  <c r="AD16" i="1" l="1"/>
  <c r="AD26" i="1"/>
  <c r="AD35" i="1"/>
  <c r="AD59" i="1"/>
  <c r="AD14" i="1"/>
  <c r="AD45" i="1"/>
  <c r="AD49" i="1"/>
  <c r="AD51" i="1"/>
  <c r="AD57" i="1"/>
  <c r="AD53" i="1"/>
  <c r="AE62" i="1"/>
  <c r="AD62" i="1" s="1"/>
  <c r="AD55" i="1"/>
  <c r="AD60" i="1"/>
  <c r="AE43" i="1"/>
  <c r="AD43" i="1" s="1"/>
  <c r="AD21" i="1"/>
  <c r="AB71" i="1"/>
  <c r="AC71" i="1"/>
  <c r="AB68" i="1"/>
  <c r="AC68" i="1"/>
  <c r="AB70" i="1"/>
  <c r="AC70" i="1"/>
  <c r="AB69" i="1"/>
  <c r="AC69" i="1"/>
  <c r="AB65" i="1"/>
  <c r="AC65" i="1"/>
  <c r="AB67" i="1"/>
  <c r="AC67" i="1"/>
  <c r="AB66" i="1"/>
  <c r="AC66" i="1"/>
  <c r="AB64" i="1"/>
  <c r="AC64" i="1"/>
  <c r="L61" i="1"/>
  <c r="AA61" i="1" s="1"/>
  <c r="AA62" i="1" s="1"/>
  <c r="L58" i="1"/>
  <c r="AA58" i="1" s="1"/>
  <c r="AA59" i="1" s="1"/>
  <c r="AA60" i="1" s="1"/>
  <c r="L56" i="1"/>
  <c r="AA56" i="1" s="1"/>
  <c r="AA57" i="1" s="1"/>
  <c r="L54" i="1"/>
  <c r="AA54" i="1" s="1"/>
  <c r="AA55" i="1" s="1"/>
  <c r="L52" i="1"/>
  <c r="AA52" i="1" s="1"/>
  <c r="AA53" i="1" s="1"/>
  <c r="L63" i="1"/>
  <c r="AA63" i="1" s="1"/>
  <c r="L50" i="1"/>
  <c r="L48" i="1"/>
  <c r="AA48" i="1" s="1"/>
  <c r="AA49" i="1" s="1"/>
  <c r="L46" i="1"/>
  <c r="L44" i="1"/>
  <c r="AA44" i="1" s="1"/>
  <c r="AA45" i="1" s="1"/>
  <c r="L42" i="1"/>
  <c r="L41" i="1"/>
  <c r="L37" i="1"/>
  <c r="L34" i="1"/>
  <c r="L33" i="1"/>
  <c r="AA33" i="1" s="1"/>
  <c r="L32" i="1"/>
  <c r="AA32" i="1" s="1"/>
  <c r="L30" i="1"/>
  <c r="L29" i="1"/>
  <c r="L28" i="1"/>
  <c r="L27" i="1"/>
  <c r="L25" i="1"/>
  <c r="L24" i="1"/>
  <c r="AA24" i="1" s="1"/>
  <c r="L23" i="1"/>
  <c r="L22" i="1"/>
  <c r="AA22" i="1" s="1"/>
  <c r="L20" i="1"/>
  <c r="AA20" i="1" s="1"/>
  <c r="AA21" i="1" s="1"/>
  <c r="L19" i="1"/>
  <c r="AA19" i="1" s="1"/>
  <c r="L18" i="1"/>
  <c r="AA18" i="1" s="1"/>
  <c r="L15" i="1"/>
  <c r="AA15" i="1" s="1"/>
  <c r="AA16" i="1" s="1"/>
  <c r="AA17" i="1" s="1"/>
  <c r="L13" i="1"/>
  <c r="AA13" i="1" s="1"/>
  <c r="AA14" i="1" s="1"/>
  <c r="L12" i="1"/>
  <c r="AA12" i="1" s="1"/>
  <c r="L11" i="1"/>
  <c r="L10" i="1"/>
  <c r="L9" i="1"/>
  <c r="L8" i="1"/>
  <c r="T10" i="1"/>
  <c r="W10" i="1"/>
  <c r="T11" i="1"/>
  <c r="W11" i="1"/>
  <c r="T23" i="1"/>
  <c r="W23" i="1"/>
  <c r="T25" i="1"/>
  <c r="W25" i="1"/>
  <c r="T27" i="1"/>
  <c r="W27" i="1"/>
  <c r="T28" i="1"/>
  <c r="W28" i="1"/>
  <c r="T29" i="1"/>
  <c r="W29" i="1"/>
  <c r="T30" i="1"/>
  <c r="W30" i="1"/>
  <c r="T34" i="1"/>
  <c r="W34" i="1"/>
  <c r="T37" i="1"/>
  <c r="W37" i="1"/>
  <c r="T41" i="1"/>
  <c r="W41" i="1"/>
  <c r="T42" i="1"/>
  <c r="W42" i="1"/>
  <c r="T46" i="1"/>
  <c r="W46" i="1"/>
  <c r="T50" i="1"/>
  <c r="W50"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37" i="1"/>
  <c r="AA38" i="1" s="1"/>
  <c r="AA39" i="1" s="1"/>
  <c r="AB39" i="1" s="1"/>
  <c r="AA42" i="1"/>
  <c r="AF69" i="1"/>
  <c r="AF67" i="1"/>
  <c r="AF66" i="1"/>
  <c r="AF70" i="1"/>
  <c r="AB61" i="1"/>
  <c r="AC61" i="1"/>
  <c r="AB62" i="1"/>
  <c r="AC62" i="1"/>
  <c r="AB59" i="1"/>
  <c r="AC59" i="1"/>
  <c r="AB58" i="1"/>
  <c r="AC58" i="1"/>
  <c r="AB60" i="1"/>
  <c r="AC60" i="1"/>
  <c r="AB56" i="1"/>
  <c r="AC56" i="1"/>
  <c r="AB57" i="1"/>
  <c r="AC57" i="1"/>
  <c r="AB54" i="1"/>
  <c r="AC54" i="1"/>
  <c r="AB55" i="1"/>
  <c r="AC55" i="1"/>
  <c r="AB52" i="1"/>
  <c r="AC52" i="1"/>
  <c r="AB53" i="1"/>
  <c r="AC53" i="1"/>
  <c r="AB63" i="1"/>
  <c r="AC63" i="1"/>
  <c r="AB49" i="1"/>
  <c r="AC49" i="1"/>
  <c r="AB48" i="1"/>
  <c r="AC48" i="1"/>
  <c r="AB45" i="1"/>
  <c r="AC45" i="1"/>
  <c r="AB44" i="1"/>
  <c r="AC44" i="1"/>
  <c r="AB43" i="1"/>
  <c r="AC43" i="1"/>
  <c r="AB33" i="1"/>
  <c r="AC33" i="1"/>
  <c r="AB32" i="1"/>
  <c r="AC32" i="1"/>
  <c r="AB24" i="1"/>
  <c r="AC24" i="1"/>
  <c r="AB21" i="1"/>
  <c r="AC21" i="1"/>
  <c r="AB22" i="1"/>
  <c r="AC22" i="1"/>
  <c r="AB20" i="1"/>
  <c r="AC20" i="1"/>
  <c r="AB19" i="1"/>
  <c r="AC19" i="1"/>
  <c r="AB18" i="1"/>
  <c r="AC18" i="1"/>
  <c r="AB17" i="1"/>
  <c r="AC17" i="1"/>
  <c r="AB16" i="1"/>
  <c r="AC16" i="1"/>
  <c r="AB15" i="1"/>
  <c r="AC15" i="1"/>
  <c r="AB14" i="1"/>
  <c r="AC14" i="1"/>
  <c r="AB13" i="1"/>
  <c r="AC13" i="1"/>
  <c r="AB12" i="1"/>
  <c r="AC12" i="1"/>
  <c r="T7" i="1"/>
  <c r="T8" i="1"/>
  <c r="T9"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38" i="1"/>
  <c r="AB38" i="1"/>
  <c r="AC39" i="1"/>
  <c r="AF14" i="1"/>
  <c r="AF55" i="1"/>
  <c r="AF45" i="1"/>
  <c r="AF49" i="1"/>
  <c r="AF53" i="1"/>
  <c r="AF60" i="1"/>
  <c r="AF17" i="1"/>
  <c r="AF43" i="1"/>
  <c r="AF62" i="1"/>
  <c r="AF16" i="1"/>
  <c r="AF21" i="1"/>
  <c r="AF57" i="1"/>
  <c r="AF59" i="1"/>
  <c r="AA23" i="1"/>
  <c r="AA27" i="1"/>
  <c r="AA28" i="1"/>
  <c r="AA29" i="1"/>
  <c r="AA30" i="1"/>
  <c r="AA34" i="1"/>
  <c r="AA35" i="1" s="1"/>
  <c r="AA41" i="1"/>
  <c r="AA50" i="1"/>
  <c r="AA51" i="1" s="1"/>
  <c r="AC51" i="1" l="1"/>
  <c r="AB51" i="1"/>
  <c r="AA36" i="1"/>
  <c r="AB35" i="1"/>
  <c r="AC35" i="1"/>
  <c r="AC41" i="1"/>
  <c r="AB41" i="1"/>
  <c r="AC27" i="1"/>
  <c r="AB27" i="1"/>
  <c r="AC28" i="1"/>
  <c r="AB28" i="1"/>
  <c r="AC37" i="1"/>
  <c r="AB37" i="1"/>
  <c r="AC30" i="1"/>
  <c r="AB30" i="1"/>
  <c r="AC42" i="1"/>
  <c r="AB42" i="1"/>
  <c r="AC23" i="1"/>
  <c r="AB23" i="1"/>
  <c r="AC50" i="1"/>
  <c r="AB50" i="1"/>
  <c r="AC34" i="1"/>
  <c r="AB34" i="1"/>
  <c r="AC29" i="1"/>
  <c r="AB29" i="1"/>
  <c r="AA46" i="1"/>
  <c r="AA25" i="1"/>
  <c r="AA26" i="1" s="1"/>
  <c r="AA10" i="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35" i="1"/>
  <c r="AB36" i="1"/>
  <c r="AC36" i="1"/>
  <c r="AB26" i="1"/>
  <c r="AC26" i="1"/>
  <c r="AF51" i="1"/>
  <c r="AC10" i="1"/>
  <c r="AB10" i="1"/>
  <c r="AC25" i="1"/>
  <c r="AB25" i="1"/>
  <c r="AC46" i="1"/>
  <c r="AB46" i="1"/>
  <c r="L7" i="1"/>
  <c r="AA11" i="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36" i="1"/>
  <c r="AF26" i="1"/>
  <c r="AC11" i="1"/>
  <c r="AB11"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W8" i="1" l="1"/>
  <c r="AA8" i="1" s="1"/>
  <c r="W9" i="1"/>
  <c r="AA9" i="1" s="1"/>
  <c r="AB7" i="1" l="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B8" i="1"/>
  <c r="AC8" i="1" l="1"/>
  <c r="AB9" i="1" s="1"/>
  <c r="AC9" i="1" l="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B223" i="13"/>
  <c r="B222" i="13"/>
  <c r="N10" i="1" l="1"/>
  <c r="O10" i="1" s="1"/>
  <c r="N56" i="1"/>
  <c r="O56" i="1" s="1"/>
  <c r="N30" i="1"/>
  <c r="O30" i="1" s="1"/>
  <c r="N63" i="1"/>
  <c r="O63" i="1" s="1"/>
  <c r="N52" i="1"/>
  <c r="O52" i="1" s="1"/>
  <c r="N8" i="1"/>
  <c r="O8" i="1" s="1"/>
  <c r="N54" i="1"/>
  <c r="O54" i="1" s="1"/>
  <c r="N50" i="1"/>
  <c r="O50" i="1" s="1"/>
  <c r="N9" i="1"/>
  <c r="O9" i="1" s="1"/>
  <c r="N31" i="1"/>
  <c r="O31" i="1" s="1"/>
  <c r="N68" i="1"/>
  <c r="O68" i="1" s="1"/>
  <c r="N48" i="1"/>
  <c r="O48" i="1" s="1"/>
  <c r="N41" i="1"/>
  <c r="O41" i="1" s="1"/>
  <c r="N20" i="1"/>
  <c r="O20" i="1" s="1"/>
  <c r="N65" i="1"/>
  <c r="O65" i="1" s="1"/>
  <c r="N42" i="1"/>
  <c r="O42" i="1" s="1"/>
  <c r="N37" i="1"/>
  <c r="O37" i="1" s="1"/>
  <c r="N46" i="1"/>
  <c r="O46" i="1" s="1"/>
  <c r="N15" i="1"/>
  <c r="O15" i="1" s="1"/>
  <c r="N72" i="1"/>
  <c r="O72" i="1" s="1"/>
  <c r="N32" i="1"/>
  <c r="O32" i="1" s="1"/>
  <c r="N75" i="1"/>
  <c r="O75" i="1" s="1"/>
  <c r="N64" i="1"/>
  <c r="O64" i="1" s="1"/>
  <c r="N33" i="1"/>
  <c r="O33" i="1" s="1"/>
  <c r="N27" i="1"/>
  <c r="O27" i="1" s="1"/>
  <c r="N11" i="1"/>
  <c r="O11" i="1" s="1"/>
  <c r="N73" i="1"/>
  <c r="O73" i="1" s="1"/>
  <c r="N71" i="1"/>
  <c r="O71" i="1" s="1"/>
  <c r="N28" i="1"/>
  <c r="O28" i="1" s="1"/>
  <c r="N22" i="1"/>
  <c r="O22" i="1" s="1"/>
  <c r="N18" i="1"/>
  <c r="O18" i="1" s="1"/>
  <c r="N12" i="1"/>
  <c r="O12" i="1" s="1"/>
  <c r="N44" i="1"/>
  <c r="O44" i="1" s="1"/>
  <c r="N23" i="1"/>
  <c r="O23" i="1" s="1"/>
  <c r="N74" i="1"/>
  <c r="O74" i="1" s="1"/>
  <c r="N34" i="1"/>
  <c r="O34" i="1" s="1"/>
  <c r="N19" i="1"/>
  <c r="O19" i="1" s="1"/>
  <c r="N40" i="1"/>
  <c r="O40" i="1" s="1"/>
  <c r="N29" i="1"/>
  <c r="O29" i="1" s="1"/>
  <c r="N13" i="1"/>
  <c r="O13" i="1" s="1"/>
  <c r="N25" i="1"/>
  <c r="O25" i="1" s="1"/>
  <c r="N61" i="1"/>
  <c r="O61" i="1" s="1"/>
  <c r="N58" i="1"/>
  <c r="O58" i="1" s="1"/>
  <c r="N24" i="1"/>
  <c r="O24"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33" i="1"/>
  <c r="AE33" i="1" s="1"/>
  <c r="AD33" i="1" s="1"/>
  <c r="BB54" i="18"/>
  <c r="Q3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48" i="1"/>
  <c r="AE48" i="1" s="1"/>
  <c r="AD48" i="1" s="1"/>
  <c r="Q48"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23" i="1"/>
  <c r="AE23" i="1" s="1"/>
  <c r="AD23" i="1" s="1"/>
  <c r="AT90" i="18"/>
  <c r="Z70" i="18"/>
  <c r="Q23"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64" i="1"/>
  <c r="AE64" i="1" s="1"/>
  <c r="AD64" i="1" s="1"/>
  <c r="AV20" i="18"/>
  <c r="Q6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68" i="1"/>
  <c r="AF102" i="18"/>
  <c r="AP62" i="18"/>
  <c r="V42" i="18"/>
  <c r="L22" i="18"/>
  <c r="V62" i="18"/>
  <c r="AZ102" i="18"/>
  <c r="P68" i="1"/>
  <c r="AE68" i="1" s="1"/>
  <c r="AD68" i="1" s="1"/>
  <c r="P88" i="18"/>
  <c r="AT88" i="18"/>
  <c r="AT68" i="18"/>
  <c r="P48" i="18"/>
  <c r="Z28" i="18"/>
  <c r="Z88" i="18"/>
  <c r="AJ68" i="18"/>
  <c r="AJ28" i="18"/>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44" i="1"/>
  <c r="AE44" i="1" s="1"/>
  <c r="AD44" i="1" s="1"/>
  <c r="Q44"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75" i="1"/>
  <c r="AE75" i="1" s="1"/>
  <c r="AD75" i="1" s="1"/>
  <c r="Q75" i="1"/>
  <c r="AN74" i="18"/>
  <c r="J14" i="18"/>
  <c r="J34" i="18"/>
  <c r="AD54" i="18"/>
  <c r="AX94" i="18"/>
  <c r="AD94" i="18"/>
  <c r="T14" i="18"/>
  <c r="AX74" i="18"/>
  <c r="T74" i="18"/>
  <c r="AN34" i="18"/>
  <c r="AX14" i="18"/>
  <c r="T34" i="18"/>
  <c r="AN14" i="18"/>
  <c r="J94" i="18"/>
  <c r="AD14" i="18"/>
  <c r="AD74" i="18"/>
  <c r="J54" i="18"/>
  <c r="T94" i="18"/>
  <c r="AN54" i="18"/>
  <c r="T54" i="18"/>
  <c r="AD34" i="18"/>
  <c r="P31" i="1"/>
  <c r="AE31" i="1" s="1"/>
  <c r="AD31" i="1" s="1"/>
  <c r="AX54" i="18"/>
  <c r="AX34" i="18"/>
  <c r="AN94" i="18"/>
  <c r="J74" i="18"/>
  <c r="Q31"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74" i="1"/>
  <c r="AE74" i="1" s="1"/>
  <c r="AD74" i="1" s="1"/>
  <c r="Q74"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24" i="1"/>
  <c r="P24" i="1"/>
  <c r="AE24" i="1" s="1"/>
  <c r="AD24"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32" i="1"/>
  <c r="AE32" i="1" s="1"/>
  <c r="AD32" i="1" s="1"/>
  <c r="V34" i="18"/>
  <c r="Q32" i="1"/>
  <c r="AP54" i="18"/>
  <c r="AR26" i="18"/>
  <c r="N46" i="18"/>
  <c r="X6" i="18"/>
  <c r="BB6" i="18"/>
  <c r="AH46" i="18"/>
  <c r="AH86" i="18"/>
  <c r="BB26" i="18"/>
  <c r="X46" i="18"/>
  <c r="BB86" i="18"/>
  <c r="BB66" i="18"/>
  <c r="X86" i="18"/>
  <c r="X66" i="18"/>
  <c r="AH66" i="18"/>
  <c r="AH6" i="18"/>
  <c r="AR66" i="18"/>
  <c r="N86" i="18"/>
  <c r="X26" i="18"/>
  <c r="AR46" i="18"/>
  <c r="BB46" i="18"/>
  <c r="AR86" i="18"/>
  <c r="AR6" i="18"/>
  <c r="N6" i="18"/>
  <c r="Q9" i="1"/>
  <c r="AH26" i="18"/>
  <c r="N26" i="18"/>
  <c r="N66" i="18"/>
  <c r="P9" i="1"/>
  <c r="AE9" i="1" s="1"/>
  <c r="AD9"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72" i="1"/>
  <c r="AE72" i="1" s="1"/>
  <c r="AD72" i="1" s="1"/>
  <c r="BD82" i="18"/>
  <c r="Q72" i="1"/>
  <c r="X58" i="18"/>
  <c r="N18" i="18"/>
  <c r="BB18" i="18"/>
  <c r="AH38" i="18"/>
  <c r="AR38" i="18"/>
  <c r="N78" i="18"/>
  <c r="N58" i="18"/>
  <c r="AR98" i="18"/>
  <c r="AH58" i="18"/>
  <c r="X78" i="18"/>
  <c r="AH98" i="18"/>
  <c r="BB38" i="18"/>
  <c r="N98" i="18"/>
  <c r="BB98" i="18"/>
  <c r="AH18" i="18"/>
  <c r="X98" i="18"/>
  <c r="AH78" i="18"/>
  <c r="AR18" i="18"/>
  <c r="BB78" i="18"/>
  <c r="X38" i="18"/>
  <c r="AR78" i="18"/>
  <c r="X18" i="18"/>
  <c r="BB58" i="18"/>
  <c r="P50" i="1"/>
  <c r="AE50" i="1" s="1"/>
  <c r="AD50" i="1" s="1"/>
  <c r="N38" i="18"/>
  <c r="AR58" i="18"/>
  <c r="Q50"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12" i="1"/>
  <c r="AE12" i="1" s="1"/>
  <c r="AD12" i="1" s="1"/>
  <c r="Q12" i="1"/>
  <c r="AH40" i="18"/>
  <c r="X40" i="18"/>
  <c r="AR100" i="18"/>
  <c r="N60" i="18"/>
  <c r="AR20" i="18"/>
  <c r="BB60" i="18"/>
  <c r="X80" i="18"/>
  <c r="N80" i="18"/>
  <c r="X20" i="18"/>
  <c r="N20" i="18"/>
  <c r="BB80" i="18"/>
  <c r="AH100" i="18"/>
  <c r="X60" i="18"/>
  <c r="BB100" i="18"/>
  <c r="N40" i="18"/>
  <c r="AH60" i="18"/>
  <c r="N100" i="18"/>
  <c r="BB20" i="18"/>
  <c r="AR40" i="18"/>
  <c r="X100" i="18"/>
  <c r="AR80" i="18"/>
  <c r="Q61" i="1"/>
  <c r="P61" i="1"/>
  <c r="AE61" i="1" s="1"/>
  <c r="AD61"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18" i="1"/>
  <c r="P18" i="1"/>
  <c r="AE18" i="1" s="1"/>
  <c r="AD18"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15" i="1"/>
  <c r="AE15" i="1" s="1"/>
  <c r="AD15" i="1" s="1"/>
  <c r="Q15"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54" i="1"/>
  <c r="AB78" i="18"/>
  <c r="R78" i="18"/>
  <c r="P54" i="1"/>
  <c r="AE54" i="1" s="1"/>
  <c r="AD54" i="1" s="1"/>
  <c r="AX32" i="18"/>
  <c r="AD12" i="18"/>
  <c r="AN92" i="18"/>
  <c r="AD52" i="18"/>
  <c r="J32" i="18"/>
  <c r="AD92" i="18"/>
  <c r="AX92" i="18"/>
  <c r="J52" i="18"/>
  <c r="AN72" i="18"/>
  <c r="T72" i="18"/>
  <c r="AX52" i="18"/>
  <c r="T32" i="18"/>
  <c r="AN32" i="18"/>
  <c r="AD32" i="18"/>
  <c r="AX72" i="18"/>
  <c r="AX12" i="18"/>
  <c r="J92" i="18"/>
  <c r="AN12" i="18"/>
  <c r="AN52" i="18"/>
  <c r="J72" i="18"/>
  <c r="AD72" i="18"/>
  <c r="T52" i="18"/>
  <c r="J12" i="18"/>
  <c r="Q25" i="1"/>
  <c r="P25" i="1"/>
  <c r="AE25" i="1" s="1"/>
  <c r="AD25"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22" i="1"/>
  <c r="AE22" i="1" s="1"/>
  <c r="AD22" i="1" s="1"/>
  <c r="Q22"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46" i="1"/>
  <c r="AE46" i="1" s="1"/>
  <c r="AD46" i="1" s="1"/>
  <c r="Q46" i="1"/>
  <c r="AF46" i="18"/>
  <c r="L26" i="18"/>
  <c r="L86" i="18"/>
  <c r="AP26" i="18"/>
  <c r="AP46" i="18"/>
  <c r="AZ66" i="18"/>
  <c r="AF66" i="18"/>
  <c r="AZ46" i="18"/>
  <c r="AF26" i="18"/>
  <c r="AP6" i="18"/>
  <c r="V66" i="18"/>
  <c r="L46" i="18"/>
  <c r="AZ6" i="18"/>
  <c r="V26" i="18"/>
  <c r="AF86" i="18"/>
  <c r="AP66" i="18"/>
  <c r="AZ26" i="18"/>
  <c r="AF6" i="18"/>
  <c r="V6" i="18"/>
  <c r="V86" i="18"/>
  <c r="AZ86" i="18"/>
  <c r="V46" i="18"/>
  <c r="L6" i="18"/>
  <c r="Q8" i="1"/>
  <c r="AP86" i="18"/>
  <c r="L66" i="18"/>
  <c r="P8" i="1"/>
  <c r="AE8" i="1" s="1"/>
  <c r="AD8" i="1" s="1"/>
  <c r="AX16" i="18"/>
  <c r="AD56" i="18"/>
  <c r="J36" i="18"/>
  <c r="T16" i="18"/>
  <c r="T76" i="18"/>
  <c r="J16" i="18"/>
  <c r="J96" i="18"/>
  <c r="AX96" i="18"/>
  <c r="AN56" i="18"/>
  <c r="AD96" i="18"/>
  <c r="AN76" i="18"/>
  <c r="AX56" i="18"/>
  <c r="AX76" i="18"/>
  <c r="AN36" i="18"/>
  <c r="AD16" i="18"/>
  <c r="J76" i="18"/>
  <c r="J56" i="18"/>
  <c r="AN16" i="18"/>
  <c r="T36" i="18"/>
  <c r="T96" i="18"/>
  <c r="AD76" i="18"/>
  <c r="AD36" i="18"/>
  <c r="T56" i="18"/>
  <c r="P40" i="1"/>
  <c r="AE40" i="1" s="1"/>
  <c r="AD40" i="1" s="1"/>
  <c r="Q40"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13" i="1"/>
  <c r="AE13" i="1" s="1"/>
  <c r="AD13" i="1" s="1"/>
  <c r="AF68" i="18"/>
  <c r="Q13" i="1"/>
  <c r="AF48" i="18"/>
  <c r="L28" i="18"/>
  <c r="X32" i="18"/>
  <c r="N32" i="18"/>
  <c r="X72" i="18"/>
  <c r="X52" i="18"/>
  <c r="BB52" i="18"/>
  <c r="AH72" i="18"/>
  <c r="AR32" i="18"/>
  <c r="N52" i="18"/>
  <c r="AH92" i="18"/>
  <c r="X92" i="18"/>
  <c r="AH32" i="18"/>
  <c r="Q28" i="1"/>
  <c r="AH52" i="18"/>
  <c r="N12" i="18"/>
  <c r="P28" i="1"/>
  <c r="AE28" i="1" s="1"/>
  <c r="AD2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37" i="1"/>
  <c r="P37" i="1"/>
  <c r="BD18" i="18"/>
  <c r="AJ38" i="18"/>
  <c r="BD58" i="18"/>
  <c r="AT78" i="18"/>
  <c r="P58" i="18"/>
  <c r="AT18" i="18"/>
  <c r="AT98" i="18"/>
  <c r="Z38" i="18"/>
  <c r="Z78" i="18"/>
  <c r="AJ18" i="18"/>
  <c r="AJ58" i="18"/>
  <c r="P78" i="18"/>
  <c r="P18" i="18"/>
  <c r="Z58" i="18"/>
  <c r="AT38" i="18"/>
  <c r="P38" i="18"/>
  <c r="AJ98" i="18"/>
  <c r="Z18" i="18"/>
  <c r="BD98" i="18"/>
  <c r="P98" i="18"/>
  <c r="BD78" i="18"/>
  <c r="BD38" i="18"/>
  <c r="AT58" i="18"/>
  <c r="P52" i="1"/>
  <c r="AE52" i="1" s="1"/>
  <c r="AD52" i="1" s="1"/>
  <c r="Q52" i="1"/>
  <c r="Z98" i="18"/>
  <c r="AJ78" i="18"/>
  <c r="AF40" i="18"/>
  <c r="V100" i="18"/>
  <c r="AF60" i="18"/>
  <c r="AP100" i="18"/>
  <c r="AZ80" i="18"/>
  <c r="V40" i="18"/>
  <c r="AP20" i="18"/>
  <c r="AF80" i="18"/>
  <c r="V80" i="18"/>
  <c r="AP40" i="18"/>
  <c r="AZ60" i="18"/>
  <c r="AZ40" i="18"/>
  <c r="AZ100" i="18"/>
  <c r="V20" i="18"/>
  <c r="L80" i="18"/>
  <c r="L40" i="18"/>
  <c r="L100" i="18"/>
  <c r="AZ20" i="18"/>
  <c r="AP60" i="18"/>
  <c r="AF20" i="18"/>
  <c r="P58" i="1"/>
  <c r="AE58" i="1" s="1"/>
  <c r="AD58" i="1" s="1"/>
  <c r="Q58"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29" i="1"/>
  <c r="AE29" i="1" s="1"/>
  <c r="AD29" i="1" s="1"/>
  <c r="P32" i="18"/>
  <c r="Q29" i="1"/>
  <c r="Z12" i="18"/>
  <c r="AR22" i="18"/>
  <c r="X102" i="18"/>
  <c r="AR82" i="18"/>
  <c r="AH22" i="18"/>
  <c r="X82" i="18"/>
  <c r="X62" i="18"/>
  <c r="AR62" i="18"/>
  <c r="BB22" i="18"/>
  <c r="AH102" i="18"/>
  <c r="BB62" i="18"/>
  <c r="BB102" i="18"/>
  <c r="AH42" i="18"/>
  <c r="AH62" i="18"/>
  <c r="N22" i="18"/>
  <c r="N102" i="18"/>
  <c r="N62" i="18"/>
  <c r="N82" i="18"/>
  <c r="AR42" i="18"/>
  <c r="AR102" i="18"/>
  <c r="AH82" i="18"/>
  <c r="BB82" i="18"/>
  <c r="P71" i="1"/>
  <c r="AE71" i="1" s="1"/>
  <c r="AD71" i="1" s="1"/>
  <c r="X22" i="18"/>
  <c r="X42" i="18"/>
  <c r="Q71"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42" i="1"/>
  <c r="AE42" i="1" s="1"/>
  <c r="AD42" i="1" s="1"/>
  <c r="Q42" i="1"/>
  <c r="BD100" i="18"/>
  <c r="AT80" i="18"/>
  <c r="Z40" i="18"/>
  <c r="P100" i="18"/>
  <c r="AJ80" i="18"/>
  <c r="AT100" i="18"/>
  <c r="P80" i="18"/>
  <c r="AT20" i="18"/>
  <c r="AT40" i="18"/>
  <c r="P40" i="18"/>
  <c r="BD60" i="18"/>
  <c r="AT60" i="18"/>
  <c r="BD20" i="18"/>
  <c r="AJ40" i="18"/>
  <c r="BD40" i="18"/>
  <c r="Z20" i="18"/>
  <c r="P20" i="18"/>
  <c r="AJ100" i="18"/>
  <c r="Z100" i="18"/>
  <c r="BD80" i="18"/>
  <c r="AJ60" i="18"/>
  <c r="P63" i="1"/>
  <c r="AE63" i="1" s="1"/>
  <c r="AD63" i="1" s="1"/>
  <c r="Z80" i="18"/>
  <c r="Q63"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73" i="1"/>
  <c r="AE73" i="1" s="1"/>
  <c r="AD73" i="1" s="1"/>
  <c r="Q73" i="1"/>
  <c r="AN62" i="18"/>
  <c r="J42" i="18"/>
  <c r="AD42" i="18"/>
  <c r="T62" i="18"/>
  <c r="AN102" i="18"/>
  <c r="J62" i="18"/>
  <c r="T42" i="18"/>
  <c r="AN42" i="18"/>
  <c r="T82" i="18"/>
  <c r="AX82" i="18"/>
  <c r="AD102" i="18"/>
  <c r="AD82" i="18"/>
  <c r="J82" i="18"/>
  <c r="AX62" i="18"/>
  <c r="P65" i="1"/>
  <c r="AE65" i="1" s="1"/>
  <c r="AD65" i="1" s="1"/>
  <c r="AD62" i="18"/>
  <c r="J102" i="18"/>
  <c r="Q65"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30" i="1"/>
  <c r="BF12" i="18"/>
  <c r="BF32" i="18"/>
  <c r="AL12" i="18"/>
  <c r="R72" i="18"/>
  <c r="AV52" i="18"/>
  <c r="R92" i="18"/>
  <c r="AB52" i="18"/>
  <c r="AL32" i="18"/>
  <c r="AB92" i="18"/>
  <c r="R12" i="18"/>
  <c r="P30" i="1"/>
  <c r="AE30" i="1" s="1"/>
  <c r="AD30" i="1" s="1"/>
  <c r="AX30" i="18"/>
  <c r="AX90" i="18"/>
  <c r="T90" i="18"/>
  <c r="AN30" i="18"/>
  <c r="AD30" i="18"/>
  <c r="AX50" i="18"/>
  <c r="AN10" i="18"/>
  <c r="AD90" i="18"/>
  <c r="AD10" i="18"/>
  <c r="T10" i="18"/>
  <c r="AX70" i="18"/>
  <c r="AN50" i="18"/>
  <c r="T50" i="18"/>
  <c r="T30" i="18"/>
  <c r="J30" i="18"/>
  <c r="J50" i="18"/>
  <c r="AN70" i="18"/>
  <c r="AD70" i="18"/>
  <c r="J70" i="18"/>
  <c r="AX10" i="18"/>
  <c r="J90" i="18"/>
  <c r="P19" i="1"/>
  <c r="AE19" i="1" s="1"/>
  <c r="AD19" i="1" s="1"/>
  <c r="T70" i="18"/>
  <c r="AN90" i="18"/>
  <c r="Q19"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1" i="1"/>
  <c r="AE11" i="1" s="1"/>
  <c r="AD11" i="1" s="1"/>
  <c r="Q11"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20" i="1"/>
  <c r="AE20" i="1" s="1"/>
  <c r="AD20" i="1" s="1"/>
  <c r="Q2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56" i="1"/>
  <c r="P56" i="1"/>
  <c r="AE56" i="1" s="1"/>
  <c r="AD56"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34" i="1"/>
  <c r="AE34" i="1" s="1"/>
  <c r="AD34" i="1" s="1"/>
  <c r="Q34"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27" i="1"/>
  <c r="AE27" i="1" s="1"/>
  <c r="AD27" i="1" s="1"/>
  <c r="AF92" i="18"/>
  <c r="Q27"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41" i="1"/>
  <c r="AE41" i="1" s="1"/>
  <c r="AD41" i="1" s="1"/>
  <c r="Q41" i="1"/>
  <c r="BD46" i="18"/>
  <c r="AJ26" i="18"/>
  <c r="AJ46" i="18"/>
  <c r="Z66" i="18"/>
  <c r="P46" i="18"/>
  <c r="BD6" i="18"/>
  <c r="BD26" i="18"/>
  <c r="AT46" i="18"/>
  <c r="AT26" i="18"/>
  <c r="AJ6" i="18"/>
  <c r="AT66" i="18"/>
  <c r="AJ86" i="18"/>
  <c r="AJ66" i="18"/>
  <c r="AT6" i="18"/>
  <c r="Z86" i="18"/>
  <c r="P6" i="18"/>
  <c r="Z6" i="18"/>
  <c r="Z46" i="18"/>
  <c r="BD86" i="18"/>
  <c r="Z26" i="18"/>
  <c r="BD66" i="18"/>
  <c r="AT86" i="18"/>
  <c r="P26" i="18"/>
  <c r="P10" i="1"/>
  <c r="AE10" i="1" s="1"/>
  <c r="AD10" i="1" s="1"/>
  <c r="P66" i="18"/>
  <c r="Q10"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56"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41" i="1"/>
  <c r="P72" i="19"/>
  <c r="S122" i="19"/>
  <c r="P122" i="19"/>
  <c r="S222" i="19"/>
  <c r="J72" i="19"/>
  <c r="M72" i="19"/>
  <c r="AF27"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1"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29" i="1"/>
  <c r="V13" i="19"/>
  <c r="P213" i="19"/>
  <c r="M63" i="19"/>
  <c r="S113" i="19"/>
  <c r="J13" i="19"/>
  <c r="P113" i="19"/>
  <c r="J63" i="19"/>
  <c r="V213" i="19"/>
  <c r="S163" i="19"/>
  <c r="V63" i="19"/>
  <c r="J163" i="19"/>
  <c r="S213" i="19"/>
  <c r="M113" i="19"/>
  <c r="M163" i="19"/>
  <c r="S63" i="19"/>
  <c r="M13" i="19"/>
  <c r="P63" i="19"/>
  <c r="M213" i="19"/>
  <c r="J213" i="19"/>
  <c r="P163" i="19"/>
  <c r="J113" i="19"/>
  <c r="S13" i="19"/>
  <c r="P13" i="19"/>
  <c r="AF15" i="1"/>
  <c r="V163" i="19"/>
  <c r="V113" i="19"/>
  <c r="S138" i="19"/>
  <c r="S238" i="19"/>
  <c r="M88" i="19"/>
  <c r="J138" i="19"/>
  <c r="V138" i="19"/>
  <c r="J88" i="19"/>
  <c r="V88" i="19"/>
  <c r="V188" i="19"/>
  <c r="AF50"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24"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72"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30"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22" i="1"/>
  <c r="M118" i="19"/>
  <c r="V208" i="19"/>
  <c r="P8" i="19"/>
  <c r="J8" i="19"/>
  <c r="P108" i="19"/>
  <c r="AF9"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34"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42" i="1"/>
  <c r="M83" i="19"/>
  <c r="V62" i="19"/>
  <c r="S12" i="19"/>
  <c r="J112" i="19"/>
  <c r="S112" i="19"/>
  <c r="V12" i="19"/>
  <c r="P112" i="19"/>
  <c r="P162" i="19"/>
  <c r="AF13"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18" i="1"/>
  <c r="S184" i="19"/>
  <c r="P134" i="19"/>
  <c r="J234" i="19"/>
  <c r="J84" i="19"/>
  <c r="P34" i="19"/>
  <c r="P184" i="19"/>
  <c r="V234" i="19"/>
  <c r="V34" i="19"/>
  <c r="V134" i="19"/>
  <c r="V84" i="19"/>
  <c r="J184" i="19"/>
  <c r="P234" i="19"/>
  <c r="S134" i="19"/>
  <c r="M234" i="19"/>
  <c r="S234" i="19"/>
  <c r="P84" i="19"/>
  <c r="S84" i="19"/>
  <c r="M84" i="19"/>
  <c r="S34" i="19"/>
  <c r="J34" i="19"/>
  <c r="M184" i="19"/>
  <c r="M134" i="19"/>
  <c r="V184" i="19"/>
  <c r="AF44" i="1"/>
  <c r="J134" i="19"/>
  <c r="M34" i="19"/>
  <c r="V116" i="19"/>
  <c r="M116" i="19"/>
  <c r="J216" i="19"/>
  <c r="M66" i="19"/>
  <c r="AF19"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63" i="1"/>
  <c r="S144" i="19"/>
  <c r="M144" i="19"/>
  <c r="S44" i="19"/>
  <c r="M244" i="19"/>
  <c r="M44" i="19"/>
  <c r="J144" i="19"/>
  <c r="V21" i="19"/>
  <c r="J221" i="19"/>
  <c r="M71" i="19"/>
  <c r="M171" i="19"/>
  <c r="M121" i="19"/>
  <c r="V121" i="19"/>
  <c r="P121" i="19"/>
  <c r="S171" i="19"/>
  <c r="V171" i="19"/>
  <c r="J171" i="19"/>
  <c r="S21" i="19"/>
  <c r="P221" i="19"/>
  <c r="J21" i="19"/>
  <c r="P71" i="19"/>
  <c r="V221" i="19"/>
  <c r="AF25" i="1"/>
  <c r="S71" i="19"/>
  <c r="V71" i="19"/>
  <c r="S121" i="19"/>
  <c r="M221" i="19"/>
  <c r="P21" i="19"/>
  <c r="J121" i="19"/>
  <c r="P171" i="19"/>
  <c r="J71" i="19"/>
  <c r="S221" i="19"/>
  <c r="M21" i="19"/>
  <c r="J151" i="19"/>
  <c r="V101" i="19"/>
  <c r="M201" i="19"/>
  <c r="M51" i="19"/>
  <c r="S251" i="19"/>
  <c r="S151" i="19"/>
  <c r="J51" i="19"/>
  <c r="AF74"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65"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58" i="1"/>
  <c r="P92" i="19"/>
  <c r="P42" i="19"/>
  <c r="V139" i="19"/>
  <c r="M89" i="19"/>
  <c r="P139" i="19"/>
  <c r="M189" i="19"/>
  <c r="AF52" i="1"/>
  <c r="M139" i="19"/>
  <c r="P39" i="19"/>
  <c r="S189" i="19"/>
  <c r="J189" i="19"/>
  <c r="S89" i="19"/>
  <c r="J89" i="19"/>
  <c r="S239" i="19"/>
  <c r="V239" i="19"/>
  <c r="V39" i="19"/>
  <c r="M39" i="19"/>
  <c r="P239" i="19"/>
  <c r="V189" i="19"/>
  <c r="P89" i="19"/>
  <c r="S39" i="19"/>
  <c r="M239" i="19"/>
  <c r="S139" i="19"/>
  <c r="J139" i="19"/>
  <c r="J39" i="19"/>
  <c r="P189" i="19"/>
  <c r="J239" i="19"/>
  <c r="V89" i="19"/>
  <c r="AE39" i="1"/>
  <c r="AD39" i="1" s="1"/>
  <c r="AE37" i="1"/>
  <c r="J131" i="19"/>
  <c r="J31" i="19"/>
  <c r="S181" i="19"/>
  <c r="V131" i="19"/>
  <c r="P81" i="19"/>
  <c r="S131" i="19"/>
  <c r="P131" i="19"/>
  <c r="J181" i="19"/>
  <c r="M31" i="19"/>
  <c r="V31" i="19"/>
  <c r="S31" i="19"/>
  <c r="S231" i="19"/>
  <c r="AF40" i="1"/>
  <c r="J231" i="19"/>
  <c r="M181" i="19"/>
  <c r="S81" i="19"/>
  <c r="P181" i="19"/>
  <c r="V181" i="19"/>
  <c r="J81" i="19"/>
  <c r="M231" i="19"/>
  <c r="V231" i="19"/>
  <c r="P231" i="19"/>
  <c r="M131" i="19"/>
  <c r="M81" i="19"/>
  <c r="P31" i="19"/>
  <c r="V81" i="19"/>
  <c r="J207" i="19"/>
  <c r="V7" i="19"/>
  <c r="J7" i="19"/>
  <c r="P107" i="19"/>
  <c r="AF8"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54"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68"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20" i="1"/>
  <c r="V17" i="19"/>
  <c r="P167" i="19"/>
  <c r="V93" i="19"/>
  <c r="M143" i="19"/>
  <c r="M193" i="19"/>
  <c r="S143" i="19"/>
  <c r="P43" i="19"/>
  <c r="J43" i="19"/>
  <c r="S243" i="19"/>
  <c r="AF61"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1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64" i="1"/>
  <c r="M245" i="19"/>
  <c r="J37" i="19"/>
  <c r="M187" i="19"/>
  <c r="S187" i="19"/>
  <c r="S237" i="19"/>
  <c r="J87" i="19"/>
  <c r="S37" i="19"/>
  <c r="AF48" i="1"/>
  <c r="P187" i="19"/>
  <c r="P237" i="19"/>
  <c r="P37" i="19"/>
  <c r="M37" i="19"/>
  <c r="J237" i="19"/>
  <c r="V237" i="19"/>
  <c r="J187" i="19"/>
  <c r="M137" i="19"/>
  <c r="V87" i="19"/>
  <c r="M87" i="19"/>
  <c r="J137" i="19"/>
  <c r="V137" i="19"/>
  <c r="S87" i="19"/>
  <c r="V37" i="19"/>
  <c r="V187" i="19"/>
  <c r="S137" i="19"/>
  <c r="M237" i="19"/>
  <c r="P137" i="19"/>
  <c r="P87" i="19"/>
  <c r="V14" i="19"/>
  <c r="V164" i="19"/>
  <c r="J14" i="19"/>
  <c r="J114" i="19"/>
  <c r="J214" i="19"/>
  <c r="J64" i="19"/>
  <c r="V64" i="19"/>
  <c r="S114" i="19"/>
  <c r="M164" i="19"/>
  <c r="S164" i="19"/>
  <c r="S64" i="19"/>
  <c r="P114" i="19"/>
  <c r="S14" i="19"/>
  <c r="J164" i="19"/>
  <c r="P164" i="19"/>
  <c r="S214" i="19"/>
  <c r="V114" i="19"/>
  <c r="M214" i="19"/>
  <c r="M64" i="19"/>
  <c r="V214" i="19"/>
  <c r="P64" i="19"/>
  <c r="P14" i="19"/>
  <c r="M114" i="19"/>
  <c r="P214" i="19"/>
  <c r="M14" i="19"/>
  <c r="V223" i="19"/>
  <c r="M173" i="19"/>
  <c r="AF2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32" i="1"/>
  <c r="M177" i="19"/>
  <c r="J177" i="19"/>
  <c r="P109" i="19"/>
  <c r="V159" i="19"/>
  <c r="M109" i="19"/>
  <c r="J9" i="19"/>
  <c r="S59" i="19"/>
  <c r="V209" i="19"/>
  <c r="P9" i="19"/>
  <c r="J209" i="19"/>
  <c r="P159" i="19"/>
  <c r="M59" i="19"/>
  <c r="P209" i="19"/>
  <c r="V9" i="19"/>
  <c r="P59" i="19"/>
  <c r="J159" i="19"/>
  <c r="S209" i="19"/>
  <c r="S159" i="19"/>
  <c r="M9" i="19"/>
  <c r="J109" i="19"/>
  <c r="V59" i="19"/>
  <c r="M209" i="19"/>
  <c r="S9" i="19"/>
  <c r="AF10" i="1"/>
  <c r="S109" i="19"/>
  <c r="J59" i="19"/>
  <c r="M159" i="19"/>
  <c r="V109" i="19"/>
  <c r="P150" i="19"/>
  <c r="M200" i="19"/>
  <c r="M50" i="19"/>
  <c r="J250" i="19"/>
  <c r="S50" i="19"/>
  <c r="M150" i="19"/>
  <c r="AF73"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46"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7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71"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31"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23"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33" i="1"/>
  <c r="V28" i="19"/>
  <c r="J28" i="19"/>
  <c r="V178" i="19"/>
  <c r="AD37" i="1" l="1"/>
  <c r="AE38" i="1"/>
  <c r="AD38" i="1" s="1"/>
  <c r="U230" i="19"/>
  <c r="L180" i="19"/>
  <c r="U30" i="19"/>
  <c r="R30" i="19"/>
  <c r="R230" i="19"/>
  <c r="X130" i="19"/>
  <c r="R130" i="19"/>
  <c r="R180" i="19"/>
  <c r="L30" i="19"/>
  <c r="O80" i="19"/>
  <c r="U130" i="19"/>
  <c r="L80" i="19"/>
  <c r="R80" i="19"/>
  <c r="O130" i="19"/>
  <c r="L130" i="19"/>
  <c r="L230" i="19"/>
  <c r="O230" i="19"/>
  <c r="O180" i="19"/>
  <c r="X80" i="19"/>
  <c r="AF39"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38" i="1"/>
  <c r="K80" i="19"/>
  <c r="M30" i="19"/>
  <c r="V230" i="19"/>
  <c r="S230" i="19"/>
  <c r="J30" i="19"/>
  <c r="S180" i="19"/>
  <c r="V30" i="19"/>
  <c r="S80" i="19"/>
  <c r="S30" i="19"/>
  <c r="J130" i="19"/>
  <c r="P130" i="19"/>
  <c r="V130" i="19"/>
  <c r="S130" i="19"/>
  <c r="J230" i="19"/>
  <c r="P80" i="19"/>
  <c r="P230" i="19"/>
  <c r="M130" i="19"/>
  <c r="AF37" i="1"/>
  <c r="V80" i="19"/>
  <c r="M180" i="19"/>
  <c r="V180" i="19"/>
  <c r="M230" i="19"/>
  <c r="M80" i="19"/>
  <c r="J180" i="19"/>
  <c r="P30" i="19"/>
  <c r="J80" i="19"/>
  <c r="P180" i="19"/>
</calcChain>
</file>

<file path=xl/sharedStrings.xml><?xml version="1.0" encoding="utf-8"?>
<sst xmlns="http://schemas.openxmlformats.org/spreadsheetml/2006/main" count="2116" uniqueCount="861">
  <si>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</si>
  <si>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</si>
  <si>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</si>
  <si>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</si>
  <si>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</si>
  <si>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</si>
  <si>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</si>
  <si>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</si>
  <si>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</si>
  <si>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</si>
  <si>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</si>
  <si>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</si>
  <si>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</si>
  <si>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</si>
  <si>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</si>
  <si>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</si>
  <si>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</si>
  <si>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</si>
  <si>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</si>
  <si>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</si>
  <si>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</si>
  <si>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</si>
  <si>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</si>
  <si>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</si>
  <si>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</si>
  <si>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</si>
  <si>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</si>
  <si>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</si>
  <si>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</si>
  <si>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</si>
  <si>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</si>
  <si>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</si>
  <si>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</si>
  <si>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</si>
  <si>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</si>
  <si>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</si>
  <si>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</si>
  <si>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</si>
  <si>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</si>
  <si>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</si>
  <si>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</si>
  <si>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</si>
  <si>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</si>
  <si>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</si>
  <si>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</si>
  <si>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</si>
  <si>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</si>
  <si>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</si>
  <si>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</si>
  <si>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</si>
  <si>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</si>
  <si>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</si>
  <si>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</si>
  <si>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</si>
  <si>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</si>
  <si>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</si>
  <si>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</si>
  <si>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</si>
  <si>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</si>
  <si>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</si>
  <si>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</si>
  <si>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</si>
  <si>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</si>
  <si>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</si>
  <si>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</si>
  <si>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</si>
  <si>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</si>
  <si>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</si>
  <si>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</si>
  <si>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</si>
  <si>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</si>
  <si>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</si>
  <si>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</si>
  <si>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</si>
  <si>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</si>
  <si>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</si>
  <si>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</si>
  <si>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</si>
  <si>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</si>
  <si>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</si>
  <si>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</si>
  <si>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</si>
  <si>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</si>
  <si>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</si>
  <si>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</si>
  <si>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</si>
  <si>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</si>
  <si>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</si>
  <si>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</si>
  <si>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</si>
  <si>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</si>
  <si>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</si>
  <si>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</si>
  <si>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</si>
  <si>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</si>
  <si>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</si>
  <si>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</si>
  <si>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</si>
  <si>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</si>
  <si>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</si>
  <si>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</si>
  <si>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</si>
  <si>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</si>
  <si>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</si>
  <si>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</si>
  <si>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</si>
  <si>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</si>
  <si>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</si>
  <si>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</si>
  <si>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</si>
  <si>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</si>
  <si>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</si>
  <si>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</si>
  <si>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</si>
  <si>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</si>
  <si>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</si>
  <si>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</si>
  <si>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</si>
  <si>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</si>
  <si>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</si>
  <si>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</si>
  <si>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</si>
  <si>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</si>
  <si>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</si>
  <si>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</si>
  <si>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</si>
  <si>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</si>
  <si>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</si>
  <si>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</si>
  <si>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</si>
  <si>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</si>
  <si>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</si>
  <si>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</si>
  <si>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</si>
  <si>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</si>
  <si>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</si>
  <si>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</si>
  <si>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</si>
  <si>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</si>
  <si>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</si>
  <si>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</si>
  <si>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</si>
  <si>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</si>
  <si>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</si>
  <si>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</si>
  <si>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</si>
  <si>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</si>
  <si>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</si>
  <si>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</si>
  <si>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</si>
  <si>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</si>
  <si>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</si>
  <si>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</si>
  <si>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</si>
  <si>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</si>
  <si>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</si>
  <si>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</si>
  <si>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</si>
  <si>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</si>
  <si>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</si>
  <si>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</si>
  <si>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</si>
  <si>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</si>
  <si>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</si>
  <si>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</si>
  <si>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</si>
  <si>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</si>
  <si>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</si>
  <si>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</si>
  <si>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</si>
  <si>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</si>
  <si>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</si>
  <si>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</si>
  <si>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</si>
  <si>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</si>
  <si>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</si>
  <si>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</si>
  <si>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</si>
  <si>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</si>
  <si>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</si>
  <si>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</si>
  <si>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</si>
  <si>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</si>
  <si>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</si>
  <si>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</si>
  <si>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</si>
  <si>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</si>
  <si>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</si>
  <si>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</si>
  <si>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</si>
  <si>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</si>
  <si>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</si>
  <si>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</si>
  <si>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</si>
  <si>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</si>
  <si>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</si>
  <si>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</si>
  <si>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</si>
  <si>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</si>
  <si>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</si>
  <si>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</si>
  <si>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</si>
  <si>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</si>
  <si>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</si>
  <si>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</si>
  <si>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</si>
  <si>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</si>
  <si>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</si>
  <si>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</si>
  <si>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</si>
  <si>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</si>
  <si>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</si>
  <si>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</si>
  <si>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</si>
  <si>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</si>
  <si>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</si>
  <si>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</si>
  <si>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</si>
  <si>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</si>
  <si>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</si>
  <si>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</si>
  <si>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</si>
  <si>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</si>
  <si>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</si>
  <si>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</si>
  <si>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</si>
  <si>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</si>
  <si>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</si>
  <si>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</si>
  <si>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</si>
  <si>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</si>
  <si>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</si>
  <si>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</si>
  <si>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</si>
  <si>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</si>
  <si>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</si>
  <si>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</si>
  <si>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</si>
  <si>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</si>
  <si>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</si>
  <si>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</si>
  <si>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</si>
  <si>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</si>
  <si>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</si>
  <si>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</si>
  <si>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</si>
  <si>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</si>
  <si>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</si>
  <si>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</si>
  <si>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</si>
  <si>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</si>
  <si>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</si>
  <si>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</si>
  <si>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</si>
  <si>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</si>
  <si>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</si>
  <si>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</si>
  <si>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</si>
  <si>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</si>
  <si>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</si>
  <si>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</si>
  <si>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</si>
  <si>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</si>
  <si>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</si>
  <si>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</si>
  <si>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</si>
  <si>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</si>
  <si>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</si>
  <si>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</si>
  <si>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</si>
  <si>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</si>
  <si>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</si>
  <si>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</si>
  <si>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</si>
  <si>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</si>
  <si>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</si>
  <si>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</si>
  <si>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</si>
  <si>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</si>
  <si>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</si>
  <si>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</si>
  <si>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</si>
  <si>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</si>
  <si>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</si>
  <si>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</si>
  <si>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</si>
  <si>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</si>
  <si>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</si>
  <si>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</si>
  <si>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</si>
  <si>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</si>
  <si>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</si>
  <si>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</si>
  <si>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</si>
  <si>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</si>
  <si>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</si>
  <si>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</si>
  <si>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</si>
  <si>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</si>
  <si>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</si>
  <si>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</si>
  <si>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</si>
  <si>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</si>
  <si>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</si>
  <si>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</si>
  <si>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</si>
  <si>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</si>
  <si>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</si>
  <si>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</si>
  <si>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</si>
  <si>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</si>
  <si>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</si>
  <si>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</si>
  <si>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</si>
  <si>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</si>
  <si>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</si>
  <si>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</si>
  <si>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</si>
  <si>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</si>
  <si>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</si>
  <si>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</si>
  <si>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</si>
  <si>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</si>
  <si>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</si>
  <si>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</si>
  <si>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</si>
  <si>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</si>
  <si>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</si>
  <si>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</si>
  <si>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</si>
  <si>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</si>
  <si>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</si>
  <si>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</si>
  <si>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</si>
  <si>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</si>
  <si>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</si>
  <si>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</si>
  <si>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</si>
  <si>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</si>
  <si>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</si>
  <si>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</si>
  <si>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</si>
  <si>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</si>
  <si>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</si>
  <si>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</si>
  <si>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</si>
  <si>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</si>
  <si>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</si>
  <si>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</si>
  <si>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</si>
  <si>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</si>
  <si>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</si>
  <si>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</si>
  <si>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</si>
  <si>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</si>
  <si>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</si>
  <si>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</si>
  <si>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</si>
  <si>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</si>
  <si>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</si>
  <si>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</si>
  <si>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</si>
  <si>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</si>
  <si>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</si>
  <si>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</si>
  <si>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</si>
  <si>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</si>
  <si>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</si>
  <si>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</si>
  <si>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</si>
  <si>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</si>
  <si>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</si>
  <si>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</si>
  <si>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</si>
  <si>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</si>
  <si>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</si>
  <si>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</si>
  <si>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</si>
  <si>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</si>
  <si>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</si>
  <si>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</si>
  <si>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</si>
  <si>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</si>
  <si>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</si>
  <si>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</si>
  <si>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</si>
  <si>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</si>
  <si>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</si>
  <si>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</si>
  <si>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</si>
  <si>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</si>
  <si>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</si>
  <si>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</si>
  <si>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</si>
  <si>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</si>
  <si>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</si>
  <si>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</si>
  <si>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</si>
  <si>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</si>
  <si>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</si>
  <si>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</si>
  <si>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</si>
  <si>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</si>
  <si>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</si>
  <si>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</si>
  <si>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</si>
  <si>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</si>
  <si>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</si>
  <si>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</si>
  <si>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</si>
  <si>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</si>
  <si>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</si>
  <si>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</si>
  <si>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</si>
  <si>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</si>
  <si>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</si>
  <si>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</si>
  <si>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</si>
  <si>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</si>
  <si>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</si>
  <si>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</si>
  <si>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</si>
  <si>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</si>
  <si>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</si>
  <si>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</si>
  <si>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</si>
  <si>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</si>
  <si>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</si>
  <si>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</si>
  <si>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</si>
  <si>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</si>
  <si>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</si>
  <si>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</si>
  <si>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</si>
  <si>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</si>
  <si>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</si>
  <si>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</si>
  <si>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</si>
  <si>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</si>
  <si>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</si>
  <si>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</si>
  <si>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</si>
  <si>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</si>
  <si>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</si>
  <si>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</si>
  <si>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</si>
  <si>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</si>
  <si>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</si>
  <si>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</si>
  <si>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</si>
  <si>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</si>
  <si>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</si>
  <si>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</si>
  <si>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</si>
  <si>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</si>
  <si>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</si>
  <si>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</si>
  <si>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</si>
  <si>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</si>
  <si>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</si>
  <si>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</si>
  <si>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</si>
  <si>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</si>
  <si>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</si>
  <si>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</si>
  <si>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</si>
  <si>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</si>
  <si>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</si>
  <si>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</si>
  <si>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</si>
  <si>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</si>
  <si>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</si>
  <si>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</si>
  <si>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</si>
  <si>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</si>
  <si>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</si>
  <si>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</si>
  <si>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</si>
  <si>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</si>
  <si>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</si>
  <si>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</si>
  <si>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</si>
  <si>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</si>
  <si>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</si>
  <si>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</si>
  <si>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</si>
  <si>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</si>
  <si>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</si>
  <si>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</si>
  <si>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</si>
  <si>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</si>
  <si>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</si>
  <si>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</si>
  <si>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</si>
  <si>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</si>
  <si>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</si>
  <si>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</si>
  <si>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</si>
  <si>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</si>
  <si>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</si>
  <si>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</si>
  <si>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</si>
  <si>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</si>
  <si>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</si>
  <si>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</si>
  <si>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</si>
  <si>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</si>
  <si>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</si>
  <si>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</si>
  <si>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</si>
  <si>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</si>
  <si>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</si>
  <si>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</si>
  <si>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</si>
  <si>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</si>
  <si>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</si>
  <si>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</si>
  <si>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</si>
  <si>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</si>
  <si>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</si>
  <si>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</si>
  <si>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</si>
  <si>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</si>
  <si>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</si>
  <si>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</si>
  <si>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</si>
  <si>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</si>
  <si>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</si>
  <si>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</si>
  <si>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</si>
  <si>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</si>
  <si>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</si>
  <si>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</si>
  <si>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</si>
  <si>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</si>
  <si>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</si>
  <si>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</si>
  <si>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</si>
  <si>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</si>
  <si>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</si>
  <si>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</si>
  <si>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</si>
  <si>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</si>
  <si>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</si>
  <si>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</si>
  <si>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</si>
  <si>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</si>
  <si>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</si>
  <si>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</si>
  <si>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</si>
  <si>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</si>
  <si>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</si>
  <si>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</si>
  <si>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</si>
  <si>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</si>
  <si>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</si>
  <si>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</si>
  <si>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</si>
  <si>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</si>
  <si>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</si>
  <si>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</si>
  <si>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</si>
  <si>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</si>
  <si>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</si>
  <si>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</si>
  <si>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</si>
  <si>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</si>
  <si>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</si>
  <si>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</si>
  <si>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</si>
  <si>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</si>
  <si>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</si>
  <si>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</si>
  <si>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</si>
  <si>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</si>
  <si>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</si>
  <si>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</si>
  <si>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</si>
  <si>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</si>
  <si>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</si>
  <si>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</si>
  <si>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</si>
  <si>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</si>
  <si>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</si>
  <si>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</si>
  <si>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</si>
  <si>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</si>
  <si>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</si>
  <si>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</si>
  <si>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</si>
  <si>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</si>
  <si>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</si>
  <si>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</si>
  <si>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</si>
  <si>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</si>
  <si>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</si>
  <si>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</si>
  <si>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</si>
  <si>
    <t>Seguimiento tercer Cuatrimestre 2023</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</si>
  <si>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</si>
  <si>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</si>
  <si>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</si>
  <si>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</si>
  <si>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</si>
  <si>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</si>
  <si>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</si>
  <si>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</si>
  <si>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</si>
  <si>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</si>
  <si>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</si>
  <si>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</si>
  <si>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</si>
  <si>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</si>
  <si>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</si>
  <si>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Registros de Asistencia</t>
  </si>
  <si>
    <t xml:space="preserve">Durante la vigencia se realizó una inducción del proceso de atención al ciudadano y se grabo video de inducción para alimentar la plataforma on boarding. </t>
  </si>
  <si>
    <t xml:space="preserve">Video. </t>
  </si>
  <si>
    <t xml:space="preserve">Matriz de Quejas y comunicado de alcance a los incumplimientos evidenciados en los informes de calidad de las respuestas. (3) </t>
  </si>
  <si>
    <t xml:space="preserve">Matriz de quejas y comunicados internos. </t>
  </si>
  <si>
    <t>N/A
Durante el tercer cuatrimestre 2023 no se han asignado nuevos predios para comercialización</t>
  </si>
  <si>
    <t>N/A</t>
  </si>
  <si>
    <t>Recepción de correos. Evaluación de la información. Envío a fiduciarias con observaciones. Reunión para aclarar observaciones.</t>
  </si>
  <si>
    <t>Correos electrónicos. Reuniones en calendario</t>
  </si>
  <si>
    <t>Los acuerdos de niveles de servicios se encuentran incluidos en los Manuales Operativos y que fueron actualizados en el mes de agosto de 2023</t>
  </si>
  <si>
    <t>Manuales operativos de Alianza y Colpatria</t>
  </si>
  <si>
    <t>X</t>
  </si>
  <si>
    <t>Los acuerdos de niveles de servicios se encuentran incluidos en los Manuales Operativos, que fueron actualizados en el mes de agosto de 2023</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</si>
  <si>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</si>
  <si>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</si>
  <si>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</si>
  <si>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Presentación realizada a la Gerencia de la empresa</t>
  </si>
  <si>
    <t>Para los meses de septiembre a diciembre de 2023, se realizaron cuatro (4)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</si>
  <si>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</si>
  <si>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Se reportó de manera mensual la información a actualizar del trámite "Cumplimiento de la obligación VIS-VIP a través de pago compensatorio" en la Guía de Trámites y Servicios y en el Sistema Único de Información y Trámites - SUIT.</t>
  </si>
  <si>
    <t>Se aportan correos electrónicos a través de los cuales se solicita e informa sobre la actualización del trámite "Cumplimiento de la obligación VIS-VIP a través de pago compensatorio" en la Guía de Trámites y Servicios y en el Sistema Único de Información y Trámites - SUIT.</t>
  </si>
  <si>
    <t>Tablero de control Proyectos
Reuniones realizadas cada dos semanas</t>
  </si>
  <si>
    <t>En la vigencia anterior se realizó la actualización del procedimiento de Modelaciones Financieras de Proyectos PD-75 Versión 2</t>
  </si>
  <si>
    <t>Procedimiento PD-75 Actualizado versión 2</t>
  </si>
  <si>
    <t>Para el Convenio Interadministrativo 407 de 2013, se remitió a la SDHT el informe de supervisión correspondiente a los meses septiembre y octubre de 2023.
El informe correspondiente a los meses de noviembre y diciembre de 2023 deberá remitirse el mes de enero de 2024, dado que los soportes requeridos para construir la matriz financiera son emitidos por la Fiduciaria Scotiabank Colpatria los primeros 15 días del mes siguiente.</t>
  </si>
  <si>
    <t>Se reporta semanalmente la información del seguimiento a proyectos de vivienda supervisados por la Gerencia de Vivienda a través del tablero de control.</t>
  </si>
  <si>
    <t>Archivos Excel con el reporte realizado semanalmente para el tablero de control durante los meses de septiembre a diciembre de 2023.</t>
  </si>
  <si>
    <t>*Para los Convenios Interadministrativos 206 ,268 del 2014 y 464 del 2016 los cuales se encuentran en proceso de liquidación, se han realizado mesas de trabajo con la SDHT con el fin de proyectar las respectivas actas de liquidación.
*A solicitud de la Empresa se realizó Comité Operativo del Convenio Interadministrativo 407 de 2013 los días 20 y 29 de noviembre del 2023 con el fin de prorrogar el Convenio hasta el 30 de agosto del 2024 para culminar con la escrituración y entrega de 7 viviendas correspondientes a la etapa 1 y 156 de la etapa 2 del proyecto Usme 1, además finalizar con el trámite de entregas a entidades para las dos etapas.</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</si>
  <si>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6 y 20 de septiembre y 4 de octubre de 2023.
</t>
    </r>
    <r>
      <rPr>
        <sz val="10"/>
        <color theme="1"/>
        <rFont val="Arial Narrow"/>
        <family val="2"/>
      </rPr>
      <t xml:space="preserve">
Como resultado del seguimiento, y en el marco del Comité, se realizaron ajustes al plan generando así las siguientes versiones: versión 7 del 6 de septiembre, versión 8 del 20 de septiembre y versión 9 del 4 de octubre, las cuales se publicaron en la página web de la empresa.
Por lo anterior, se puede concluir que ha sido efectivo el control, pues una vez aplicado, no se ha materializado el riesgo.</t>
    </r>
  </si>
  <si>
    <t>- Correo solicitando seguimiento.
- Actas Comité Institucional de Gestión y Desempeño 18 del 6 de septiembre de 2023, 19 del 20 de septiembre de 2023 y 20 del 4 de octubre de 2023 disponibles en Tampus.
- Versiones 7, 8 y 9 del Plan de Acción Institucional publicadas en: https://renobo.com.co/es/transparencia/planeacion-presupuesto-e-informes/plan-de-accion?title=&amp;field_subcategoria_planeacion_value=7</t>
  </si>
  <si>
    <r>
      <t xml:space="preserve">Como acción complementaria al control, de manera mensual, y de acuerdo con los avances reportados por los responsables en el Sistema Administrativo y Contable, se consolida y publica el seguimiento al Plan de Acción Institucional a través de la herramienta PowerBI, la cual muestra de manera dinámica y gráfica los avances de manera cuantitativa.
De igual manera, se publicó el seguimiento al Plan en la sección de </t>
    </r>
    <r>
      <rPr>
        <i/>
        <sz val="10"/>
        <rFont val="Arial Narrow"/>
        <family val="2"/>
      </rPr>
      <t xml:space="preserve">Transparencia &gt;&gt; Planeación, presupuesto e informes &gt;&gt; Plan de acción </t>
    </r>
    <r>
      <rPr>
        <sz val="10"/>
        <rFont val="Arial Narrow"/>
        <family val="2"/>
      </rPr>
      <t>en la página web.</t>
    </r>
  </si>
  <si>
    <t>- Seguimiento al Plan de Acción Institucional 2023 publicado en: https://renobo.com.co/es/transparencia/planeacion-presupuesto-e-informes/plan-de-accion?title=&amp;field_subcategoria_planeacion_value=10
- Seguimiento al Plan de Acción Institucional 2023 en la herramienta PowerBI en http://10.115.245.74/seguimiento-plan-de-accion</t>
  </si>
  <si>
    <t>No aplica</t>
  </si>
  <si>
    <r>
      <t xml:space="preserve">En el mes de noviembre se enviaron observaciones a los enlaces y responsables para su revisión y ajustes correspondientes. 
La versión final de dichos seguimientos se presentaron  ante el Comité Institucional de Gestión y Desempeño en sesiones del 6 y 20 de septiembre y 4 de octubre de 2023. y se publicó a través de la herramienta PowerBI, la cual muestra de manera dinámica y gráfica los avances de manera cuantitativa, y en la sección de </t>
    </r>
    <r>
      <rPr>
        <i/>
        <sz val="10"/>
        <rFont val="Arial Narrow"/>
        <family val="2"/>
      </rPr>
      <t>Transparencia &gt;&gt; Planeación, presupuesto e informes &gt;&gt; Plan de acción</t>
    </r>
    <r>
      <rPr>
        <sz val="10"/>
        <rFont val="Arial Narrow"/>
        <family val="2"/>
      </rPr>
      <t xml:space="preserve"> en la página web.</t>
    </r>
  </si>
  <si>
    <t>- Correo con observaciones a los seguimientos al plan de acción 2023.
- - Actas Comité Institucional de Gestión y Desempeño 18 del 6 de septiembre de 2023, 19 del 20 de septiembre de 2023 y 20 del 4 de octubre de 2023 disponibles en Tampus.
- Versiones 7, 8 y 9 del Plan de Acción Institucional publicadas en: https://renobo.com.co/es/transparencia/planeacion-presupuesto-e-informes/plan-de-accion?title=&amp;field_subcategoria_planeacion_value=7
'- Seguimiento al Plan de Acción Institucional 2023 publicado en: https://renobo.com.co/es/transparencia/planeacion-presupuesto-e-informes/plan-de-accion?title=&amp;field_subcategoria_planeacion_value=10
- Seguimiento al Plan de Acción Institucional 2023 en la herramienta PowerBI en http://10.115.245.74/seguimiento-plan-de-accion</t>
  </si>
  <si>
    <t>No aplica.</t>
  </si>
  <si>
    <t>En cumplimiento con lo establecido en la “Guía para la construcción y actualización de mapas de conocimiento", la Subgerencia de Planeación y Administración de Proyectos continúa con las mesas de trabajo de acompañamiento para la recolección de información sobre el conocimiento tácito de la empresa en los procesos: Ejecución de Proyectos,  Gestión de TIC, Evaluación y Seguimiento y Control Disciplinario Interno, y como resultado de ello, se cuenta con la herramienta "Mapa de conocimiento" actualizado a la fecha con la información validada por los Líderes de proceso. 
Es importante mencionar que para el mes de noviembre la Subgerencia de Desarrollo de Proyectos solicitó la eliminación del formato FT - 50 Acta de ajuste en versión 2; lo anterior, debido a que el formato no se utiliza actualmente y fue eliminado de la última versión del procedimiento PD 67 "Supervisión a contratos de interventoría", en el cual estaba asociado a la actividad "Verificar las necesidades de ajustes en cantidades de obra y/o cambio de especificación técnica o ejecución de ítems no previstos", para esta actividad se cuenta con el FT- 45 Acta de mayores y menores
Por lo anterior, se puede concluir que ha sido efectivo el control, pues una vez aplicado, no se ha materializado el riesgo.</t>
  </si>
  <si>
    <t>Mapas de conocimiento de los diferentes procesos, publicado en la intranet:
http://10.115.245.74/mipg-sig/gestion-del-conocimiento</t>
  </si>
  <si>
    <t>Para el periodo evaluado,  se envía a los Líderes de proceso y Líderes Operativo el correo de socialización de la documentación actualizada, indicando que, si el documento actualizado impacta los activos de conocimiento, se deberá realizar la respectiva actualización de la información en el Mapa de Conocimiento a través de los instrumentos definidos y con el acompañamiento de la Subgerencia. 
A la fecha de corte, se han enviado 61 correos.</t>
  </si>
  <si>
    <t>Para el periodo reportado, se llevaron a cabo 11 reportes de los avances y alertas generados en los proyectos en desarrollo realizados por las subgerencias responsables de cada uno de los proyectos, lo cual fue incorporado en el Instrumento de Seguimiento.
De otra parte, quincenalmente se llevó al Comité de Proyectos el seguimiento de los proyectos en desarrollo priorizando las alertas y aspectos estratégicos para gestión de las diferentes instancias. Se llevaron a cabo 5 sesiones de seguimiento.
Por lo anterior, se puede concluir que ha sido efectivo el control, pues una vez aplicado, no se ha materializado el riesgo.</t>
  </si>
  <si>
    <t>1. Bases diligenciadas y correo con solicitud de actualización.
2. Actas del Comité de Proyectos donde se avanza con el seguimiento.</t>
  </si>
  <si>
    <t>Para el periodo evaluado, se llevaron a cabo 5 Comités de Proyectos de seguimiento donde se reportaron alertas y aspectos relevantes en el desarrollo de los proyectos actuales de la empresa. Por su parte, en el avance de las sesiones del Comité se van revisando y sugiriendo mejoras en los reportes hacia las subgerencias por parte de la Secretaría Técnica.</t>
  </si>
  <si>
    <t>Actas del Comité de Proyectos donde se avanza con el seguimiento.</t>
  </si>
  <si>
    <t>Dentro del tercer cuatrimestre, la Dirección de predios, en conjunto con el equipo de trabajo, viene adelantando la gestión predial de los proyectos Triángulo de Fenicia y Proscenio, en donde se ha venido realizando un seguimiento a los 9 predios sujetos de adquisición</t>
  </si>
  <si>
    <t>Para el seguimiento se trabaja con una herramienta diseñada para llevar el control de los pagos</t>
  </si>
  <si>
    <t>Revisión del proceso de oferta de compra, notificaciones de las ofertas de compra, resoluciones de expropiación, notificaciones de las resoluciones de expropiación y ejecutorias</t>
  </si>
  <si>
    <t>El proceso cuenta con herramienta de seguimiento en donde se evidencia los números de resoluciones de las ofertas de compraventa, resoluciones, expropiación y sus respectivas notificaciones</t>
  </si>
  <si>
    <t>El Supervisor del contrato, en la revisión de informes de actividades mensuales, verificó el cumplimiento de las cláusulas del contrato, sin embargo, no encontró inconsistencias, por lo tanto, no se reportaron alertas.
Durante el tercer cuatrimestre de 2023, los líderes SIG y la Jefe del Área se reunieron para realizar el Comité de Autoevaluación, en el cual se revisó temas de manejo adecuado de la información, sin embargo, no encontró inconsistencias, en consecuencia no se reportaron alertas.</t>
  </si>
  <si>
    <t xml:space="preserve">- Acta de comité de autoevaluación </t>
  </si>
  <si>
    <t>La SGU realizó la capacitación de directrices y adecuado tratamiento de datos e información confidencial de manera presencial en el Comité de la Subgerencia de Gestión Urbana que se llevó a cabo el 25 de septiembre de 2023 con equipo SGU.</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</si>
  <si>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los cronogramas de actividades e hitos para la formulación, radicación y adopción de los planes parciales, sobre los cuales se realiza seguimiento al cumplimiento de actividades.</t>
  </si>
  <si>
    <t>- Cronogramas actualizados de los proyectos</t>
  </si>
  <si>
    <t>La SGU actualizó la documentación del proceso durante la vigencia del tercer cuatrimestre de 2023</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</si>
  <si>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</si>
  <si>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</si>
  <si>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</si>
  <si>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tercer cuatrimestre de 2023 se actualizó la base de datos de consultores con alto grado de experticia para la elaboración de estudios técnicos. </t>
  </si>
  <si>
    <t>- Bases de datos de experticia de consultores</t>
  </si>
  <si>
    <t xml:space="preserve">Mediante el FUSS (formato único de seguimiento sectorial), ciclo de estructuración de proyectos,  plan de acción e indicadores de gestión se realiza seguimiento al cumplimiento de las actividades de la formulación de proyectos. </t>
  </si>
  <si>
    <t>- Seguimiento FUSS</t>
  </si>
  <si>
    <t>Todos las solicitudes radicadas en la DGC se tramitan a través de la plataforma transaccional SECOP II y se constata su recomendación previa de trámite, a través de las actas de las respectivas sesiones del comité de contratación.</t>
  </si>
  <si>
    <t>En el  tercer cuatrimestre de 2023 se han  adelantado 11 comités  de contratación, sus correspondientes actas  se encuentran alojadas en el TAMPUS:
Actas del Comité de Contratación</t>
  </si>
  <si>
    <t xml:space="preserve">En el tercer cuatrimestre de 2023 se ha hecho seguimiento a la base  de datos con las necesidades de contratación de la Empresa donde se tienen en cuenta todos los rubros con el fin de definir cronogramas de actividades y generar alertas tempranas a las áreas generadoras de la necesidad
</t>
  </si>
  <si>
    <t>Matriz creada a través de Google Drive para revisión permanente 
 https://docs.google.com/spreadsheets/d/1PZTMXwKgbHKifOoBKfE4bekBM7cZgXX6/edit?rtpof=true#gid=961944946</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</si>
  <si>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</si>
  <si>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</si>
  <si>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Socialización de los formatos actualizados en la presente vigencia a través de correo electrónico y lista de asistencia a reunión de socialización.</t>
  </si>
  <si>
    <t>Socialización de los formatos actualizados en la presente vigencia a través de correo electrónico.</t>
  </si>
  <si>
    <t>Durante el período, se realizaron las siguientes actividades:
*Actas de recibo parcial de obra veintiún (21)
*Actas de recibo parcial estudios y diseños dos (2)</t>
  </si>
  <si>
    <t>Durante el cuatrimestre se realizaron los siguientes comités de seguimiento:
*Proyecto Alcaldía Local de Mártires: 11 Actas 
*Proyecto Centro de Talento Creativo: 16 Actas
*Proyecto con Secretaría de Educación:
Colegio Teresa Martínez de Varela: 17 actas
Colegio San Francisco: 19 actas
*Proyecto Plan Director Eléctrico:10 Actas
*Proyecto obra Edificio Siberia:15 actas
*Proyecto obra Edificio de mantenimiento: 15 actas</t>
  </si>
  <si>
    <t xml:space="preserve">*Proyecto Alcaldía Local de Mártires: Actas: No. 77 a la 87.
*Proyecto Centro de Talento Creativo: Actas de la No.44 a la No.59
*Proyecto con Secretaría de Educación:
Colegio Teresa Martínez de Varela: Actas de la No.67 a la 83
Colegio San Francisco: Actas del No.84 a la 103
*Proyecto Plan Director Eléctrico: Actas de la 001 a la 010.
*Proyecto obra Edificio Siberia: Actas de la No.23 a la 37
*Proyecto obra Edificio de mantenimiento: Actas de la No. 23 a la 37
</t>
  </si>
  <si>
    <t>Durante el período se revisaron y verificaron los requisitos mínimos para entrega de obra, para los siguientes proyectos:
*Porvenir Etapa VIIIB: Un (1) formato:
*Porvenir Etapa VIIC: Un (1) formato
*Porvenir Etapa VIIB: Un (1) formato
*Usme 2 IDIPRON: Un (1) formato</t>
  </si>
  <si>
    <t>En la reunión de coordinación No.16 de fecha 27 de noviembre de 2023, en el punto No.2, temas varios de calidad, se realizó la Socialización requisitos exigidos por las Entidades Competentes, de acuerdo a lo establecido en el Procedimiento PD-90 Recibo y entrega de obras y áreas de cesiones públicas.</t>
  </si>
  <si>
    <t>2023 11 27  _Acta No. 16
2023 11 27_ Asistencia Acta No. 16</t>
  </si>
  <si>
    <t>Para el cuatrimestre, se realizaron las siguientes validaciones:
En el componente audiovisual se produjeron 18 videos externos que se han compartido y han requerido verificación por las diferentes áreas que son generadoras de la información.
•	13-09-2023 Video reel de entrevistas ciudadanía en Punto de experiencia y Atención a la Ciudadanía
•	3/10/2023 Realización video contexto reformulación Plan Parcial Usme 3 Quebradas
•	07-10-2023 Video evento simbólico presentación a SDP Reformulación PP Tres Quebradas
•	9/10/2023 Reel Avenida Usminia
•	29-10-2023 Video evento vivienda social de calidad-2023
•	17-10-2023 Videos Lotes Atalayas, 
•	17-10-2023 Videos lotes Renacer central
•	17-10-2023 Videos lotes Villa Javier
•	8-11-2023 Loop Actuaciones Estratégicas Distrito Aeroportuario        
•	21-11-2023 Video 5 premios a RenoBo por estrategias de ecourbanismo y construcción sostenible.
•	09-11-2023 Nota audiovisual del Recorrido con Comunidad del Plan Parcial Calle 72
•	22-11-2023 Montaje Socialización Taller AEDA   
•	22-11-2023 Reel Recorrido AEDA  
•	02-11-2023 Graficación video reel avance Parque 5 
•	21-12-2023 Nota audiovisual Entrega colegio Teresa Martínez de Varela.
•	05-12-2023 Taller euPolis líderes del Plan Parcial Calle 24      
•	13-12-2024 Nota Hallazgos Arqueológicos CHSD
•	26-12-2023 VIDEO ONBOARDING - Atención al ciudadano</t>
  </si>
  <si>
    <t>Correo electrónico de aprobación</t>
  </si>
  <si>
    <t>Se estructuró para el 2023 una campaña de comunicación interna, a través de la cual se pensó divulgar el procedimiento para las solicitudes de comunicaciones,  sin embargo, con el cambio de identidad de marca y actualización de formatos, se retaso el envío de esta campaña, se tiene previsto realizarla en el primer trimestre de 2024.</t>
  </si>
  <si>
    <t>Se anexará soporte del envío de campaña en próximo cuatrimestre</t>
  </si>
  <si>
    <t>Durante el tercer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Centro, Fenicia, Calle 26 Manzana 7 y Proscenio, los cuales se encuentran ubicados en las carpetas de los respectivos proyectos</t>
  </si>
  <si>
    <t xml:space="preserve">Acta_Comite_Autoevaluacion
Formatos de Seguimiento </t>
  </si>
  <si>
    <t>Los contratos suscritos en la vigencia para la Oficina de Gestión Social, cuentan con la obligación,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</si>
  <si>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Contratos de prestación de servicios</t>
  </si>
  <si>
    <t xml:space="preserve">* Correo que indica el manejo y responsabilidad de los bienes
</t>
  </si>
  <si>
    <t>correo indicando el manejo de los bienes</t>
  </si>
  <si>
    <t xml:space="preserve">1. Cuadro de contratación del proceso - seguimiento Nov-Dic-23.
2. Informe Apoyo a Supervisión Cto. 241-23
</t>
  </si>
  <si>
    <t xml:space="preserve">1. Adición y prórroga Cto. 241-23 UT GIAF
2. Acta Inicio Cto. 249-23 UNIÓN TEMPORAL LA PREVISORA S.A. - SEGUROS GENERALES
SURAMERICANA S.A
</t>
  </si>
  <si>
    <t xml:space="preserve">Contratos  celebrados: 
* Acta de Inicio - Cto. 350-23 Servicio  Transporte - 
* Acta de inicio - Cto. 358-23 Intermediario de Seguros - Correcol 
</t>
  </si>
  <si>
    <t>* Servicios tramitados y contratados a través de la plataforma Secop, conforme a los lineamientos del Manual de contratación del la Empresa.</t>
  </si>
  <si>
    <t xml:space="preserve">Expedientes contratos sistema SGDEA- Tampus:
*  No. 350-23 Servicio Transporte 
* No. 358-23 Correcol Intermediario de seguros
</t>
  </si>
  <si>
    <t xml:space="preserve">*Durante 3er cuatrimestre los colaboradores de Gestión Documental, verificaron el contenido y estado de los expedientes solicitados en calidad de préstamo mediante correo electrónico. 
*Se diligencio el formato FT -  111,  se realizó seguimiento y solicitud de devolución y/o renovación del mismo. 
*Una vez se realizó la devolución de los expedientes, se realiza la ubicación topográfica en las correspondientes unidades de conservación. </t>
  </si>
  <si>
    <t xml:space="preserve">*Se realizó la socialización del Plan de Emergencias, a todos los colaboradores de la Empresa. </t>
  </si>
  <si>
    <t xml:space="preserve">Desde la Ventanilla Única de Correspondencia realizó la recepción y entrega formal en el FT -33  aquellos documentos en soporte físico recibidos en el cuatrimestre al Centro de Administración Documental- CAD para su posterior inserción en los expedientes. </t>
  </si>
  <si>
    <t xml:space="preserve">Los colaboradores del proceso de Gestión Documental realizaron la recepción, clasificación e inserción de los documentos recibidos en los expedientes correspondientes. </t>
  </si>
  <si>
    <t>*Los colaboradores del proceso recibieron y gestionaron las solicitudes de creación de expedientes electrónicos que cumplieran con las características establecidas en Manual de Gestión Documental MN-10</t>
  </si>
  <si>
    <t xml:space="preserve">*Se crearon los expedientes electrónicos en el SGDEA- TAMPUS, de acuerdo con las solicitudes recibidas mediante correo electrónico. </t>
  </si>
  <si>
    <t xml:space="preserve">Los nuevos procesos judiciales que han llegado, han sido designados a los apoderados de acuerdo a la experiencia y experticia en procesos judiciales similares  </t>
  </si>
  <si>
    <t xml:space="preserve">Las evidencias se encuentran en la matriz de seguimiento y en las actas de seguimiento a los procesos judiciales que lleva a cabo el equipo de defensa judicial </t>
  </si>
  <si>
    <t xml:space="preserve">El dependiente judicial realiza una verificación de todos los estados de los procesos judiciales tres veces por semana o más si es necesario, en este cuadrimestre llegaron 15 tutelas y se terminó el corte a 31 de diciembre con 112 procesos judiciales </t>
  </si>
  <si>
    <t xml:space="preserve">Matriz de seguimiento a los procesos de defensa judicial </t>
  </si>
  <si>
    <t xml:space="preserve">El dependiente judicial y los apoderados han realizado un seguimiento constante a sus procesos judiciales y las actuaciones se han incorporado en la matriz de seguimiento de los procesos judiciales </t>
  </si>
  <si>
    <t xml:space="preserve">Las evidencias se encuentran en la matriz de seguimiento de los procesos judiciales </t>
  </si>
  <si>
    <t xml:space="preserve">Se han realizado reuniones con el equipo de defensa judicial donde cada uno de los abogados expone cada uno de sus procesos </t>
  </si>
  <si>
    <t xml:space="preserve">Calendario </t>
  </si>
  <si>
    <t xml:space="preserve">Se sostuvo reunión con los funcionarios del SIPROJ WEB, donde se revisaron cada uno de los procesos judiciales en cabeza de la empresa para verificar su respectiva actualización </t>
  </si>
  <si>
    <t xml:space="preserve">Las evidencias se encuentran en el SIPROJ WEB </t>
  </si>
  <si>
    <t xml:space="preserve">*Desde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t>
  </si>
  <si>
    <t>1. Plan de Acción, reporte PIGA 
2. Presentación  de capacitaciones y campañas.
Campañas, piezas gráficas y capacitaciones presenciales y vía correo dando cumplimiento al plan de acción</t>
  </si>
  <si>
    <t>*Se está organizando la información de:
1- Reporte de seguimiento del segundo semestre de la vigencia 2023 para presentación a la Secretaría Distrital de Ambiente
- Presentación Cuenta Anual Vigencia 2024 SIVICOF</t>
  </si>
  <si>
    <t>*Auditoria externa por parte de ARL SURA</t>
  </si>
  <si>
    <t>1. Listados de participación
2.Documento Capacitación</t>
  </si>
  <si>
    <t>1. Correo de envío para aprobación protocolo de seguridad y protocolo de seguridad definitivo</t>
  </si>
  <si>
    <t>* Se consolidaron las observaciones del Protocolo de seguridad y se envío para aprobación de la Subgerente de Gestión Corporativa</t>
  </si>
  <si>
    <t>1. Correos electrónicos de evidencia de verificación del proceso de pagos</t>
  </si>
  <si>
    <t xml:space="preserve">*Se realizaron las respectivas validaciones y verificaciones de los procesos de pago </t>
  </si>
  <si>
    <t>1.Correo de envío para aprobación protocolo de seguridad y protocolo de seguridad definitivo</t>
  </si>
  <si>
    <t>*Se consolidaron las observaciones del Protocolo de seguridad y se envío para aprobación de la Subgerente de Gestión Corporativa</t>
  </si>
  <si>
    <t>1.Correos electrónicos de evidencia de verificación del proceso de pagos</t>
  </si>
  <si>
    <t>1.Acción de tratamiento finalizada</t>
  </si>
  <si>
    <t>*Acción de tratamiento finalizada en el primer cuatrimestre del año 
https://www.renobo.com.co/es/node/3703</t>
  </si>
  <si>
    <t>1.Conciliaciones procesos Formatos de conciliación de información financiera ejecutada</t>
  </si>
  <si>
    <t>*Se realizó la conciliación de información confrontando  la información registrada frente a la ejecutada de los recursos financieros de la Empresa, con el propósito de asegurar el seguimiento a los recursos financieros de la empresa.</t>
  </si>
  <si>
    <t>N(A</t>
  </si>
  <si>
    <t>No se realizaron sesiones de comité financiero y de Inversión en el último cuatrimestre de 2023</t>
  </si>
  <si>
    <t>1.Documento en cuál se evidencia el cruce de auxiliares versus la declaración a presentar.
2.Documento conciliaciones (Se revisaron los movimientos contables conforme a libros auxiliares, suministrados de acuerdo a muestra seleccionada.)
3.Hoja de ruta en la cual se valida la auto renta declarada tanto en base como en porcentaje aplicado.
4.Hoja de ruta donde se evalúa la oportunidad de pago del periodo del mes anterior
5.Hoja de ruta en la cual se valida la fecha límite de presentación del impuesto a presentar</t>
  </si>
  <si>
    <t>*Seguimiento de la revisión y verificación de la información tributaria por parte de la revisoría fiscal y asesor tributario</t>
  </si>
  <si>
    <t>1.Hojas de ruta del proceso de verificación y validación de los formularios de declaración de impuestos realizadas.</t>
  </si>
  <si>
    <t>*Se realizó la presentación de las obligaciones tributarias de la Empresa, con la correspondiente validación y revisión de la Revisoría fiscal y Asesor Tributario, como evidencia se remiten las hojas de ruta del proceso</t>
  </si>
  <si>
    <t>1.Hoja de vida indicador: Oportunidad en la entrega de informes del proceso a entidades administrativas de control
2.Hoja de vida indicador: Oportunidad en la presentación y pago de las Obligaciones Tributarias</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</si>
  <si>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</si>
  <si>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 xml:space="preserve">1. Hoja de los indicadores </t>
  </si>
  <si>
    <t>*Para realizar el control del cumplimiento a la entrega de reportes a entes internos y externos de vigilancia y control,  se realiza el seguimiento de los entregables a través del monitoreo y medición de los indicadores de entrega de informes y presentación, obligaciones tributarias; en este indicador se tiene establecido la periodicidad en la cual se debe realizar el reporte y en la fecha que se reportó, evidenciando el control y el acompañamiento que se realiza.</t>
  </si>
  <si>
    <t>1. Informe proveedor de servicios TI</t>
  </si>
  <si>
    <t>Cronograma de Mantenimiento</t>
  </si>
  <si>
    <t>Se da continuidad al cronograma establecido de mantenimiento correctivo.</t>
  </si>
  <si>
    <t>Reporte de acompañamiento Orden de servicio.
Seguimiento de mantenimiento preventivo y correctivo</t>
  </si>
  <si>
    <t>1. Proceso de compra completado (Licencias de uso y operación)</t>
  </si>
  <si>
    <t>1. Cuadro de control adquisición de productos</t>
  </si>
  <si>
    <t>*Seguimiento a la contratación de las necesidades de infraestructura de TI</t>
  </si>
  <si>
    <t>1. Matriz entrega de usuarios nuevos y registro de usuarios Fiducias.</t>
  </si>
  <si>
    <t>*Se registran 36 solicitudes de acceso lógico por parte de los supervisores de contratos en el sistema JSP7</t>
  </si>
  <si>
    <t>1. Ordenes de servicio de mantenimiento correctivo</t>
  </si>
  <si>
    <t>*Gestión del contrato de mantenimiento de equipos</t>
  </si>
  <si>
    <t>1. Informes Entuity meses septiembre a noviembre de 2023</t>
  </si>
  <si>
    <t>*Revisión de la plataforma de monitoreo de infraestructura de TI</t>
  </si>
  <si>
    <t xml:space="preserve">FT-216 Acuerdo de confidencialidad, declaración de impedimentos, inhabilidades y conflictos de intereses V2,  suscrito por todos los auditores de cada una de las auditorias 	</t>
  </si>
  <si>
    <t>Drive Computador Jefe Oficina de Control Interno Auditorias</t>
  </si>
  <si>
    <t>Acta de Comité CICCI  No.2 del 3 de mayo de 2023</t>
  </si>
  <si>
    <t xml:space="preserve">El Estatuto y Código de Ética se actualizó y se aprobó en el comité CICCI no. 2 de 2023,  una vez se firme la resolución, se procederá a su socialización a los Auditores de la OCI y al grupo de Auditores de Calidad. </t>
  </si>
  <si>
    <r>
      <t>Plan Anual de Auditorías aprob</t>
    </r>
    <r>
      <rPr>
        <sz val="10"/>
        <rFont val="Arial Narrow"/>
        <family val="2"/>
      </rPr>
      <t>ado el 26 de Enero de 2023</t>
    </r>
    <r>
      <rPr>
        <sz val="10"/>
        <color theme="1"/>
        <rFont val="Arial Narrow"/>
        <family val="2"/>
      </rPr>
      <t xml:space="preserve"> Acta No. 1 Comité CICCI, Este plan cuenta con todas las hojas donde se realizó el análisis y se determinó el universo de auditorias para la Empresa.</t>
    </r>
  </si>
  <si>
    <t>Acta No. 1 Comité CICCI
Reporte Indicadores  http://186.154.195.124/mipg-sig?title=&amp;field_proceso_target_id=160</t>
  </si>
  <si>
    <t>1. FT-116 Evaluación del desempeño del Auditor V3 de julio de 2023
2. Seguimiento semestral Indicador denominado "Efectividad de las Acciones Formuladas en los Planes de Mejoramiento por Procesos."</t>
  </si>
  <si>
    <t>1. FT-116 Evaluación del desempeño del Auditor V3 de julio de 2023
2. http://186.154.195.124/mipg-sig?title=&amp;field_proceso_target_id=160
Indicadores Evaluación y Seguimiento Diciembre 2022 y marzo 2023</t>
  </si>
  <si>
    <t xml:space="preserve"> FT-116 Evaluación del desempeño del Auditor V3 de julio de 2023</t>
  </si>
  <si>
    <t>FT-116 Evaluación del desempeño del Auditor V3 de julio de 2023</t>
  </si>
  <si>
    <t>Producto de esta auditoria y de la auditoria de precertificación, el proceso cuenta con 22 Acciones de mejora en Plan de Mejoramiento, de las cuales 21 se cerraron en la vigencia 2022 y queda pendiente una (1) acción para cumplir en la vigencia 2023.</t>
  </si>
  <si>
    <t>Seguimiento Plan de Mejoramiento por procesos publicado en la Página Web</t>
  </si>
  <si>
    <t xml:space="preserve">Seguimiento disponible en Drive denominado seguimiento de los procesos disciplinarios, compartido con la profesional y jefe de la oficina de Control Disciplinario Interno y Actas de reunión:                                                                                                                                                                                                                                                                                                                                                      No. 9 de fecha 29 de septiembre de 2023.                                                                                                                                                                                                                                                                                                                                                                                                                                                                                 No. 10 de fecha 27 de octubre de 2023.                                                                                                                                                                                                                                                                                                                                                                                                                                                                                                                                                                                                                                                                                                                                                                                                                                                                                                                                                                            No. 11 de fecha 30 de noviembre de 2023.                                                                                                                                                                                                                                                                                                                                                                                                                                                                                   No. 12 de fecha 5 de diciembre de 2023 (esta no se anexa, ya que la información contenida en ella esta afectada por reserva legal).                                                                                                                                                                                                                                                                                                                                                                                                                                                                                                                                                                                                                                                                                                                                                                                                                                                                                                                                                                        </t>
  </si>
  <si>
    <t xml:space="preserve">Acta de reunión No. 09 de fecha 29 de septiembre de 2023. Acta de reunión No. 010 de fecha 26 de octubre de 2023. Acta de reunión No. 11 de fecha 27 de noviembre de 2023. Acta de reunión No. 12 de fecha 6 de diciembre de 2023, (Nota: Las actas fueron incluidas en el link de seguimiento de disciplinarios). </t>
  </si>
  <si>
    <t xml:space="preserve">Reuniones en las que se verificaron los términos de prescripción de procesos, a saber:                                                                                                                                                                                                                                                                                                                                                                            Reunión No 1 de fecha 29 de septiembre de 2023, acta No. 9.                                                                                                                                                                                                                                                                                                                                                                                                                                                    Reunión No. 2 de fecha 26 de octubre de 2023, acta No. 10                                                                                                                                                                                                                                                                                                                                                                                                                                                           Reunión No. 3 de fecha 27 de noviembre de 2023, acta No. 11                                                                                                                                                                                                                                                                                                                                                                                                                                   Reunión No. 4 de fecha 6 de diciembre de 2023.                                                                                                                                                                                                                                                                                                                                                                                                                                                                 Se actualizó el archivo de seguimiento disponible en Drive con las actuaciones realizadas en el mes, en el momento contamos con 31 procesos disciplinarios a fecha 31 de diciembre de 2023.                                                                                                                                                       </t>
  </si>
  <si>
    <t>Seguimiento disponible en Drive compartido con la profesional y jefe de la oficina y Actas de reunión:                                                                                                                                                                                                                                                                                                                                                Acta No. 9 de fecha 29 de septiembre de 2023.                                                                                                                                                                                                                                                                                                                                                                                                                                                                            Acta No. 10 de fecha 26 de octubre de 2023                                                                                                                                                                                                                                                                                                                                                                                                                                                                           Acta No. 11 de fecha 27 de noviembre de 2023.                                                                                                                                                                                                                                                                                                                                                                                                                                                                          Acta No. 11 de fecha 6 de diciembre de 2023, Actualmente contamos con 31 procesos disciplinarios activos, se incluye cuadro del total de procesos y la etapa en que están.</t>
  </si>
  <si>
    <t xml:space="preserve">Correos electrónicos - Solicitud de Prestamos Documentales. 
Formato FT - 111 ( 3er primer cuatrimestre) prestamos Archivo Central. 
Formato FT - 111 ( 3er primer cuatrimestre) prestamos CAD.
Correos  electrónicos - Solicitud devolución Prestamos documentales </t>
  </si>
  <si>
    <t xml:space="preserve">PINAR </t>
  </si>
  <si>
    <t xml:space="preserve">Lista de Asistencia </t>
  </si>
  <si>
    <t xml:space="preserve">FT - 33 Formato Único de Inventario Documental - (Traslados). </t>
  </si>
  <si>
    <t xml:space="preserve">Hoja de control evidenciando la inserción documental </t>
  </si>
  <si>
    <t>Correo electrónicos solicitud creación de expedientes.</t>
  </si>
  <si>
    <t xml:space="preserve">Pantallazos Expedientes SGDEA </t>
  </si>
  <si>
    <t>Correo solicitud de formatos</t>
  </si>
  <si>
    <t>1. http://www.eru.gov.co/es/transparencia/planeacion-presupuesto-e-informes/plan-de-accion?title=Plan+anual&amp;field_subcategoria_planeacion_value=All
2.Plan de Trabajo Auditorías de las Auditorias del PAA vigencia 2023 presupuestal</t>
  </si>
  <si>
    <t>1. Plan Anual de Auditoría Vigencia 2023, V1 aprobado el 26 de enero de 2023
2. Plan de Trabajo Auditorías de las Auditorias del PAA vigencia 2023</t>
  </si>
  <si>
    <t>Los auditores líderes prepararon los planes de trabajo de auditoría, los cuales fueron revisados y/o complementados por los auditores acompañantes y por la Jefe de la Oficina de Control Interno para asegurar que se contara con toda la+AN65:AS68 información necesaria para su ejecución.  Los Planes de Trabajo de Auditoría aprobados fueron remitidos a los líderes del proceso y se solicitó la información necesaria para la preparación de las pruebas de auditoria de las Auditorias del PAA vigencia 2023</t>
  </si>
  <si>
    <t>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2024 o se "Aplica a cada Vigencia"</t>
  </si>
  <si>
    <t>Durante el tercer cuatrimestre no se llevaron a cabo procesos de comercialización, por lo cual no se elaboraron documentos que requirieran revisiones. 
Sin embargo se realizó revisión y ajuste a un procedimiento asociado a la comercialización, el PD 89 Arrendamiento de Inmuebles, incluyendo nuevos lineamientos obteniendo una nueva versión que fue socializada a los profesionales de la Dirección.(se adjuntan soportes)
Respecto al procedimiento de ventas de inmuebles se realizará  la revisión  teniendo en encuentra  el proceso de negocio diseñado en el sistema Misional  UNIFIER " BP28_Movilización de activos", así como lo dispuesto en el manual de contratación.</t>
  </si>
  <si>
    <r>
      <t xml:space="preserve">El link para consulta de la nueva versión del procedimiento PD 89 V5:
</t>
    </r>
    <r>
      <rPr>
        <b/>
        <i/>
        <sz val="10"/>
        <color theme="4" tint="-0.249977111117893"/>
        <rFont val="Arial Narrow"/>
        <family val="2"/>
      </rPr>
      <t>http://10.115.245.74/mipg-sig?field_proceso_target_id=154</t>
    </r>
    <r>
      <rPr>
        <sz val="10"/>
        <color theme="1"/>
        <rFont val="Arial Narrow"/>
        <family val="2"/>
      </rPr>
      <t xml:space="preserve">
Evidencias de Socialización del procedimiento PD 89 : Listas de asistencia y agendas (dos sesiones)</t>
    </r>
  </si>
  <si>
    <t>Es importante revisar riesgos del proceso que se puedan evaluar en lo corrido del año y no solamente en momentos específicos del proceso</t>
  </si>
  <si>
    <t>- Presentación capacitación directrices y adecuado tratamiento de datos e información confidencial.</t>
  </si>
  <si>
    <t>Proyecto Alcaldía de Mártires:
*ACTA PARCIAL DE OBRA No. 18 CTO 003 DE 2021 - (ALM)
*ACTA PARCIAL DE OBRA No. 19 CTO 003 DE 2021 - (ALM)
Proyecto Centro de Talento Creativo
*ACTA PARCIAL No.11 CTO 001-2020 (CTC)
*ACTA PARCIAL No.12 CTO 001-2020 (CTC)
*ACTA PARCIAL No.13 CTO 001-2020 (CTC)
*ACTA PARCIAL No.14 CTO 001-2020 (CTC)
Proyecto con Secretaría de Educación:
Colegio Teresa Martínez de Varela: Acta de Entrega Parcial de Obra - Colegio Teresa Martínez de Varela (antes La Magdalena).
Acta parcial E2023006569
Acta parcial E2023007725
Acta Parcial E2023008411
Acta Parcial E2023009561
Acta Parcial E2023010466
Colegio San Francisco:
Acta Parcial E2023007441 consorcio es 15
Acta Parcial E2023008344
Acta Parcial E2023009627
Acta Parcial E2023010443
FT-46_Acta_Termin_Fase_Obra_VAP 231218 
Proyecto obra Edificio Siberia:
090-OBRA-SIB-Acta de obra No 4 INF No 06
090-OBRA-SIB-Acta de obra No 4 INF No 06
Proyecto obra Edificio de mantenimiento:
091-OBRA-MANT-Acta de obra No 6 INF No 06
091-OBRA-MANT-Acta de obra No 7 INF No 07
091-OBRA-MANT-Acta de obra No 8 INF No 08.
Primeros auxilios San bernardo Tercer Milenio:
Acta de terminación fase de obra
Proyecto Plan Director Eléctrico:
Acta No.1 de recibo parcial y balance presupuestal Contrato 106 de 2023, período del 20 de septiembre de 2023 al 20 de noviembre de 2023.
Bronx estudios y diseños:
4. FT-49 Acta_ Aprobación Estudios-diseños V2_0 diligenciado PAGO 4 FASE 4
S2023005644_Recibo_a_satisfaccion_PRODUCTO_PARA_PAGO_4_del_Alcance_del_ANEXO_TECNICO_B_aprobado_por_Interventoría</t>
  </si>
  <si>
    <r>
      <rPr>
        <b/>
        <u/>
        <sz val="11"/>
        <rFont val="Arial Narrow"/>
        <family val="2"/>
      </rPr>
      <t>PORVENIR ETAPA VIIIB:</t>
    </r>
    <r>
      <rPr>
        <sz val="11"/>
        <rFont val="Arial Narrow"/>
        <family val="2"/>
      </rPr>
      <t xml:space="preserve">
FT-193 Reporte Porvenir 8B
</t>
    </r>
    <r>
      <rPr>
        <b/>
        <u/>
        <sz val="11"/>
        <rFont val="Arial Narrow"/>
        <family val="2"/>
      </rPr>
      <t>PORVENIR ETAPA VIIC:</t>
    </r>
    <r>
      <rPr>
        <sz val="11"/>
        <rFont val="Arial Narrow"/>
        <family val="2"/>
      </rPr>
      <t xml:space="preserve">
FT-193 Reporte Porvenir 7C
</t>
    </r>
    <r>
      <rPr>
        <b/>
        <u/>
        <sz val="11"/>
        <rFont val="Arial Narrow"/>
        <family val="2"/>
      </rPr>
      <t xml:space="preserve">
PORVENIR ETAPA VIIC:</t>
    </r>
    <r>
      <rPr>
        <sz val="11"/>
        <rFont val="Arial Narrow"/>
        <family val="2"/>
      </rPr>
      <t xml:space="preserve">
FT-193 Reporte Porvenir 7B
</t>
    </r>
    <r>
      <rPr>
        <b/>
        <u/>
        <sz val="11"/>
        <rFont val="Arial Narrow"/>
        <family val="2"/>
      </rPr>
      <t>USME 2 IDIPRON:</t>
    </r>
    <r>
      <rPr>
        <sz val="11"/>
        <rFont val="Arial Narrow"/>
        <family val="2"/>
      </rPr>
      <t xml:space="preserve"> actas de comité y la revisión de los informes de interventoría.
</t>
    </r>
  </si>
  <si>
    <t>Cada dos semanas, la Dirección Técnica de Estructuración de Proyectos, realiza mesas de trabajo con los lideres de cada uno de los proyectos para adelantar el seguimiento al tablero de proyectos, en el cual se describen los avances y dificultades presentados en los diferentes proyectos priorizados por la empresa, que se encuentran a su cargo y que son responsabilidad de la SGI.</t>
  </si>
  <si>
    <t>*Informe de supervisión dirigido a la SDHT del Convenio Interadministrativo 407 de 2013.</t>
  </si>
  <si>
    <t>*Calendario G-Meet - Información sobre las mesas de trabajo realizadas con la SDHT de cara a la liquidación de los Convenios Interadministrativos 206 ,268 del 2014 y 464 del 2016.
*Actas de comité operativo del Convenio Interadministrativo 407 de 2013 efectuadas en el periodo de septiembre de diciembre de 2023.
*Minuta modificatorio 10 prórroga 8 al Convenio Interadministrativo 407 de 2013.</t>
  </si>
  <si>
    <t xml:space="preserve">
* De conformidad con lo establecido en el procedimiento PD-59 Administración de Inventarios, se realizó la toma del inventario general de la Empresa.
* Se actualizó el inventario con la adquisición de bienes.
* Teniendo en cuenta el retiro de algunos directivos y contratistas, se procedió a realizar la verificación del inventario asignado y expedición de Paz y Salvos
* Se reportó cambios de inventario por parte de Jefes, supervisores  y TICs.
* Se realizó comité de baja para la salida del inventario de dos equipos de cómputo y dos licencias.</t>
  </si>
  <si>
    <t>* Informe resultado toma Inventario 2023
* Se adjunta el formato de inventario de tres usuarios debidamente firmados y respectivos Paz y Salvos. 
*Correo actualizando inventarios
*Acta de comité 04-2023 - Baja de Bienes</t>
  </si>
  <si>
    <t>*Los profesionales que integran el proceso de servicios logísticos en coordinación con la Subgerente de Gestión Corporativa, mensualmente realizaron el seguimiento  a la ejecución del plan de contratación del proceso, lo cual permitió definir los procesos prioritarios que debían quedar contratados.
*Durante el tiempo de ejecución de los contratos, en cumplimiento de los roles de supervisión para los contratos de servicios, se desarrollan actividades para hacer el  seguimiento administrativo, técnico y financiero a cada  contrato, lo cual se refleja en los informes de supervisión y actas de liquidación y cierre de estos.</t>
  </si>
  <si>
    <t xml:space="preserve">* Servicios esenciales contratados para la gestión transversal de la Empresa.
</t>
  </si>
  <si>
    <t xml:space="preserve">*Para el último cuatrimestre no se ha evidencio ningún riesgo de este tipo, toda vez que la contracción de los servicios se ha realizado conforme a los lineamientos contractuales y abastecimiento - servicios no técnicos, y el uso de las plataformas tecnológicas estipuladas para este fin, como tienda virtual y Secop.
</t>
  </si>
  <si>
    <t xml:space="preserve">*Los técnicos del proceso realizaron capacitación sobre el manejo de la herramienta de seguimiento a los prestamos documentales. 
</t>
  </si>
  <si>
    <t xml:space="preserve">Registro de Condiciones ambientales  FT 09
Aceptación de Oferta
Planilla de Manteniendo FT - 182
Plan de Emergencias Documentales. 
</t>
  </si>
  <si>
    <t>Socialización plan de emergencias</t>
  </si>
  <si>
    <t>*Durante el 4. cuatrimestre se realizo seguimiento control  y monitoreo al Plan Institucional de Archivos - PINAR -</t>
  </si>
  <si>
    <t xml:space="preserve">*Programa de gestión de calidad - SGDEA.
Se realizó de manera efectiva la renovación y emisión de la totalidad de los certificados de firma digital, asignados a los directivos y supervisores de la Empresa. 
*Se firmo el contrato 414-2023 el cual tiene como objeto el Prestar los Servicios de Adaptación, Implementación, parametrización, Estabilización y Puesta en Marcha del Sistema de Gestión Documental Electrónico de Archivo (SGDEA), en Modalidad de Software como Servicio (Saas), Así como su Mantenimiento Permanente
*Se firmo el contrato 379-2023 cuyo objeto es el" Adquisición de una maquina destructora de papel, para el proceso de eliminación documental".  
</t>
  </si>
  <si>
    <t>Acta de inicio Cto  414 -2023.
Acta de inicio Cto 379-2023</t>
  </si>
  <si>
    <t>Las evidencias se encuentran en los calendarios de cada uno de los abogados de defensa judicial en las reuniones internas que se realizan del equipo. De igual manera las reuniones de seguimiento realizadas por el Subgerente Jurídico realizadas el 20 de octubre, 28 de noviembre y 14 de diciembre de 2023.</t>
  </si>
  <si>
    <t xml:space="preserve">En el presente periodo se han publicado y actualizado los instrumentos relacionados a continuación, los cuales se han socializado con la Empresa a través de correo electrónico y reunión a través de MEET para aclarar dudas al respecto de su uso.
*Modelo de Abastecimiento Estratégico de RENOBO
*PD-105 Programación de la contratación asociada a los rubros de inversión, operación comercial y funcionamiento
* PD-83 Adquisiciones a través de la Tienda Virtual del Estado Colombiano
* FT-242 Estudio previos invitación pública
*FT-210 Estudios y documentación previa para la contratación directa
*FT-228 Solicitud de contratación Prestación de Servicios Personales
*FT-192 Estudios Previos para compras por Tienda Virtual
*GI-55 Guía sobre la etapa precontractual, las modalidades de selección de contratistas y vinculación de colaboradores empresariales de la Empresa
*GI-56 Guía para análisis del sector
*GI-57 Guía sobre la constitución de garantías para los contratos o convenios celebrados por la Empresa de Renovación y Desarrollo Urbano de Bogotá D.C. en calidad de contratante o contratista
*GI-58 Guía sobre las medidas, directrices y procedimientos para asegurar la consecución de los fines de la empresa, el cumplimiento contractual y garantizar el debido proceso
</t>
  </si>
  <si>
    <t>En el presente periodo se han publicado y actualizado los instrumentos relacionados a continuación, los cuales se han socializado con la Empresa a través de correo electrónico y reunión a través de MEET para aclarar dudas al respecto de su uso.
*Modelo de Abastecimiento Estratégico de RENOBO
*PD-105 Programación de la contratación asociada a los rubros de inversión, operación comercial y funcionamiento
* PD-83 Adquisiciones a través de la Tienda Virtual del Estado Colombiano
* FT-242 Estudio previos invitación pública
*FT-210 Estudios y documentación previa para la contratación directa
*FT-228 Solicitud de contratación Prestación de Servicios Personales
*FT-192 Estudios Previos para compras por Tienda Virtual
*GI-55 Guía sobre la etapa precontractual, las modalidades de selección de contratistas y vinculación de colaboradores empresariales de la Empresa
*GI-56 Guía para análisis del sector
*GI-57 Guía sobre la constitución de garantías para los contratos o convenios celebrados por la Empresa de Renovación y Desarrollo Urbano de Bogotá D.C. en calidad de contratante o contratista
*GI-58 Guía sobre las medidas, directrices y procedimientos para asegurar la consecución de los fines de la empresa, el cumplimiento contractual y garantizar el debido proceso</t>
  </si>
  <si>
    <t xml:space="preserve">Campañas implementadas: 
* Plan integral de Movilidad sostenible 
*Charla en reducción plásticos de un solo uso.
*Capacitación de uso adecuado de punto ecológico.
*Piezas gráficas de cero papel y ahorro de energía.
*Bici. Recorrido y charlas de movilidad. 
Capacitación en huertas urbanas y reducción de huella de carbono y huella hídrica.
* Cuantificación residuos sólidos y plan de gestión integral de residuos sólidos ordinarios y peligrosos.
</t>
  </si>
  <si>
    <t>1. Listados de asistencia, correos electrónicos, piezas gráficas.</t>
  </si>
  <si>
    <t>Correo seguimiento SDA 
Comunicación interna I202300356</t>
  </si>
  <si>
    <t>*Se solicita por medio del correo electrónico remitir los formatos correspondientes para realizar los reportes de la vigencia 2023</t>
  </si>
  <si>
    <t xml:space="preserve">
Es importante consolidar el informe una vez se reúna toda la información.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2024 o se "Aplica a cada Vigencia"</t>
  </si>
  <si>
    <t xml:space="preserve">Durante la vigencia se cumplió con el cronograma de cualificación (10)  el cual fue realizado de manera presencial </t>
  </si>
  <si>
    <t>Se realizo enlace a la oferta e inscripción mensual a las  jornadas de capacitación funcional .</t>
  </si>
  <si>
    <t xml:space="preserve">Matriz de capacitación funcional y Listados de asistencia. </t>
  </si>
  <si>
    <t>*Con el propósito de generar un control que permitan mantener la seguridad de la información, se realiza el acompañamiento técnico a las áreas en la adquisición de productos y/o servicios de tecnología, se mantiene el proceso de generación de copia de seguridad almacenada en los repositorios de la empresa. 
*Se apoya en la supervisión de un desarrollador de bases de datos para el proyecto de unificación de información geográfica.
*Los proveedores de JSP7 y TAMPUS son los encargados de realizar el seguimiento y control de la protección de la información y reportan a la supervisión de los contratos.</t>
  </si>
  <si>
    <t>1. Inclusión de infraestructura necesaria para el ambiente de Georeferenciación en el contrato interadministrativo con ETB. 
1.1.  Gestión para adquisición servidor ArcGis.
2. Contrato DBA (Administrador de la Base de datos Geográfica)
3. Reportes de seguimiento y control de la información de la empresa.</t>
  </si>
  <si>
    <t>*Verificación de la información reportada por el operador del contrato quien mantiene un seguimiento constante del Back up y si es necesario la restauración de información.
*Firma contrato para la adquisición de licenciamiento del servidor ArcGis
*Mesas técnicas con: 
- El proveedor de ArcGis, 
- DBA y encargados de la Subgerencia de Gestión Urbana.
- Proveedor tecnológico ETB. Para afinar requerimientos de infraestructura y programar su entrega. (ambiente de unificación de información en Georeferenciación de la Empresa=</t>
  </si>
  <si>
    <t xml:space="preserve">1. Reporte del operador para seguimiento del Back UP
2, Contrato Arc Gis
3.1 Entrada a Almacén ArcGis server y entrega de servidor
3.2 Informe de actividades DBA.
3.3Anexo técnico contrato ETB.
</t>
  </si>
  <si>
    <t>1. Relación de diligenciamiento de formatos de acceso lógico procesados</t>
  </si>
  <si>
    <t>*Se entregan usuarios y se registran usuarios de Fiducias.</t>
  </si>
  <si>
    <t>*Proceso de adquisición de licencias de Software necesarias para la Subgerencia de Gestión Urbana y el ambiente de Georeferenciación, así como la infraestructura necesaria para soportarlo.</t>
  </si>
  <si>
    <t>*Se realiza supervisión atreves de la orden de servicio generada por el contratista que tiene a cargo el mantenimiento preventivo y con el acompañamiento del técnico quien realiza la verificación del proceso realizado.
*Desde el área de TIC, el profesional a cargo realiza el seguimiento de los servicios de mantenimiento preventivo y correctivo del hardware y software para la Empresa.</t>
  </si>
  <si>
    <t>*Con propósito de evitar fallas en el servicio de TI, desde el área se realiza un seguimiento diario y un reporte mensual al contrato que soporta los servicios de TI.
*De igual manera se realiza capación al personal del proceso de Gestión de TIC de acuerdo con la necesidad.</t>
  </si>
  <si>
    <t>1. Reporte Mensual de los Servicios TI
2. Soportes de Capacitación del Proceso d e gestión de TIC</t>
  </si>
  <si>
    <t>*Para mantener el control del servicio se realiza una verificación de los Acuerdos de Nivel del Servicio contratados.</t>
  </si>
  <si>
    <t xml:space="preserve">Durante el tercer. cuatrimestre se realizaron las siguientes actividades: 
* Seguimiento y Registro de las condiciones ambientales en el deposito de Archivo de la Empresa. 
*  Contratación del " Servicio de mantenimiento preventivo y correctivo de equipos para el monitoreo y control de las condiciones ambientales de Archivo" 
* Seguimiento a condiciones de infraestructura y almacenamiento. 
* Aprobación y Publicación del Plan de Emergencias Documentales, el cual se encuentra integrado el  Plan de Emergencias de la Empresa. </t>
  </si>
  <si>
    <t xml:space="preserve">*En septiembre se llevo acabo la semana de la salud para la empresa, contando con una participación de actividades de prevención, estilos de vida y trabajo saludable.
*Capacitación de Brigada para No Brigadistas </t>
  </si>
  <si>
    <t>*Exámenes médicos en los cuales participaron 62 trabajadores.
*Citación de jornada de capacitación</t>
  </si>
  <si>
    <t>1. Informe de condiciones de salud
2. Listados de participantes brigada para no brigadistas</t>
  </si>
  <si>
    <t>*Se reporta por medio de la evaluación de estándares mínimos el cumplimiento de los requisitos legales de la Resolución 312 de 2019.</t>
  </si>
  <si>
    <t>1. Reporte Evaluación de Estándares Mínimos</t>
  </si>
  <si>
    <t>1. Citación de la Auditoria - Info</t>
  </si>
  <si>
    <t>Se realiza seguimiento mensual al PETH 2023 
Se realiza seguimiento al Cronograma de actividades de Bienestar y capacitación de 2023
Plan de capacitaciones para todos los colaboradores de la empresa</t>
  </si>
  <si>
    <t>1. Reporte PETH
2, Cronograma de Actividades de bienestar y capacitación
3. Plan de capacitación</t>
  </si>
  <si>
    <t xml:space="preserve">Para verificar el avance, se realiza  a través de la reunión mensual de seguimiento a las actividades de Talento Humano.
Reporte mensual del equipo TH en Bienestar:
-Amigos con Valores 
-Dia de los Niños
-Dia del Servidor Publico
-Cierre de Gestión 
-Torneos deportivos
-Taller de Siembra 
Capacitaciones:
- Derechos Humanos
- Capacitación de Formulación y construcción de los informes de gestión
</t>
  </si>
  <si>
    <t>1. Informe de PETH.
2. Listados de asistencia de actividades de bienestar:
Amigos con Valores 
-Dia de los Niños
-Dia del Servidor Publico
-Cierre de Gestión 
-Torneos deportivos
-Taller de Siembra.
3. Listados de asistencia de las capacitaciones:
- Derechos Humanos
- Capacitación de Formulación y construcción de los informes de gestión</t>
  </si>
  <si>
    <t xml:space="preserve">1. Se realizo el 02 de enero de 2024  se remite vía correo electrónico la solicitud del cierre de los  acuerdos de gestión del 2023 a los directivos de la empresa.
2. Al corte del 11 de enero de 2024 se ha enviado al   Área de Talento Humano siete Cierres de Acuerdos de Gestión, se espera a  mas tardar el  20 de enero del 2024, recibir las 11 evaluaciones pendientes por entregar. </t>
  </si>
  <si>
    <t xml:space="preserve">1. Correo electrónico de solicitud de Acuerdos de Gestión 2023.
2. Acuerdo de Gestión 2023 </t>
  </si>
  <si>
    <t xml:space="preserve">Por medio de correo electrónico se resuelven las inquietudes sobre los cierres de gestión </t>
  </si>
  <si>
    <t>1. Correos electrónicos.
2,.Seguimiento de Acuerdos de Gestión de primer y segundo semestre del 2023.</t>
  </si>
  <si>
    <t>Es importante dar cumplimiento con las fechas pactadas y con la comunicación del estado de los soportes y seguimientos de los acuerdos de Gestión a los Responsables</t>
  </si>
  <si>
    <t>Planes de Trabajo Auditorias de las Auditorias del PAA vigencia 2023</t>
  </si>
  <si>
    <t>Reunión de Apertura y presentación del Plan de Trabajo de las siguientes Auditorias de las Auditorias del PAA vigencia 2023</t>
  </si>
  <si>
    <t>Reuniones de Apertura de las Auditorias del PAA vigencia 2023</t>
  </si>
  <si>
    <t xml:space="preserve">El Estatuto y Código de Ética se actualizó y se aprobó en el comité CICCI no. 2 de 2023,  una vez se Firme la resolución, se procederá a su socialización a los Auditores de la OCI y al grupo de Auditores de Calidad. </t>
  </si>
  <si>
    <t>Informe Final Auditorias de las Auditorias del PAA vigencia 2023</t>
  </si>
  <si>
    <t>Informe Final Auditorías de las Auditorias del PAA vigencia 2023</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</si>
  <si>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</si>
  <si>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Carpetas de  Auditorías de las Auditorias del PAA vigencia 2023</t>
  </si>
  <si>
    <t>Carpetas de  Auditorías archivadas en el Drive de la Oficina de Control Interno de las Auditorias del PAA vigencia 2023</t>
  </si>
  <si>
    <t xml:space="preserve">El 29 de septiembre de 2023 se realizó reunión entre la Jefe de disciplinarios y la profesional del área, en la que se verificó el proceso No. 069 de 2023, y se revisaron todas las pruebas allegadas al expediente y se tomo la decisión entre las funcionarias de terminar y archivar definitivamente el proceso No. 069- 2018, Acta No. 009- 2023.                                                                                                                                                                         El 27 de octubre de 2023 se realizó la reunión entre la Jefe de disciplinarios y la profesional del área en la que se verificó el proceso disciplinario No. 075 de 2018 y se revisaron todas las pruebas allegadas al expediente y se tomo la decisión entre las funcionarias de terminar y archivar definitivamente el proceso No. 075- 2018 y acta No. 10- 2023.                                                                                                                                                                                                                                                                                                                                                                                                                                                                                                                                             El 30 de noviembre de 2023 se realizó la reunión entre la Jefe de disciplinarios y la profesional del área, en la que se verificó el expediente disciplinario No. 011- 2019, se revisaron todas las pruebas recaudadas dentro del expediente y se tomo la decisión entre las funcionarias de terminar y archivar definitivamente el proceso No. 011- 2019 Acta No. 11.                                                                                                                                      El 5 de diciembre de 2023 se realizó la reunión entre la Jefe de disciplinarios y la profesional del área en la que se revisaron las pruebas recaudas dentro del expediente disciplinario No. 074- 2018 y se tomo la decisión de terminar y archivar definitivamente el expediente disciplinario No. 074-2018. Respecto a la nueva queja presentada se identifico con el proceso No. 013- 2023 entre las funcionarias se acordaron las pruebas que se deben solicitar mediante auto de indagación previa dentro del proceso disciplinario No. 013 - 2023, Acta No. 12- 2023. </t>
  </si>
  <si>
    <t>Acta de reunión No. 9 de fecha 29 de septiembre de 2023.                                                                                                                                                                                                                                                                                                                                                                                                                                                    Acta de reunión No. 10 de fecha 27 de octubre de 2023.                                                                                                                                                                                                                                                                                                                                                                                                                                                           Acta de reunión No. 11 de fecha 30 de noviembre de 2023.                                                                                                                                                                                                                                                                                                                                                                                                                                                Acta de reunión No. 12 de fecha 5 de diciembre de 2023                                                                                                                                                                                                                                                                                                                                                                                                                                                       Es importante informar qué se anexaran las actas No. 009-010 y 011 de 2023 teniendo en cuenta que son procesos disciplinarios que se encuentran archivados y por lo tanto, se levanta la reserva legal una vez estén archivados y notificados, con respecto al acta No. 012-2023 no es posible incluirla debido a que contiene el proceso No. 013- 2023, el cual cuenta auto de apertura de indagación previa y está afectado de reserva legal en la parte de instrucción, por lo tanto, no se puede aportar el acta ya que contienen las pruebas que se solicitaron dentro del proceso y las decisiones tomadas por la Oficina de Control Disciplinario Interno, lo anterior de acuerdo al artículo 115 de la ley 1952 de 2019.</t>
  </si>
  <si>
    <t xml:space="preserve">Reuniones en las que se  revisaron expedientes, se verificaron las pruebas remitidas por diferentes dependencias para poder llegar a una decisión dentro de la etapa de investigación disciplinaria:                                                                                                                                                                                                                                                                                                                Reunión No. 1 de fecha 29 de septiembre de 2023.                                                                                                                                                                                                                                                                                                                                                                                                                                                    Reunión No. 2 de fecha 27 de octubre de 2023                                                                                                                                                                                                                                                                                                                                                                                                                                                           Reunión No. 3 de fecha 30 de noviembre de 2023.                                                                                                                                                                                                                                                                                                                                                                                                                                                        Reunión No. 4 de fecha 5 de diciembre de 2023                                                                                                                                                                                                                                                                                                                                                                                                                                                         Seguimiento disponible en Drive, evaluación de las pruebas remitidas por las diferentes dependencias para poder llegar a la verdad de los hechos y así tomar las decisiones de terminación y archivo definitivo de los expediente disciplinarios mencionados anteriormente. El proceso 013- 2023 tiene reserva legal, por este motivo no se anexa el acta No. 12 de fecha 5 de diciembre de 2023, las otras actas se aportan en el link.                                                               </t>
  </si>
  <si>
    <t xml:space="preserve">El 29 de septiembre de 2023 se realizó reunión entre la Jefe de disciplinarios y la profesional del área, en la que se verificaron los términos de prescripción del proceso disciplinario No. 069- 2018, acta No. 9- 2023, Las profesionales evaluaron las pruebas y se tomo la decisión de calificar el proceso No. 069-2018 dentro de la etapa de investigación disciplinaria.                                                                                                                                                                                                                                                                                                                                                   El 26 de octubre de 2023 se realizó la reunión entre la Jefe de disciplinarios y la profesional del área, en la cual se verificaron los términos de prescripción del proceso disciplinario No. 075-2018, Acta No. 10- 2023. Acordaran la necesidad calificar la etapa de investigación disciplinaria para evitar prescripciones de acuerdo a la nueva ley 1952 de 2019 y su modificación ley 2094 de 2021.                                                                                                                                                                                                                                                                                                                                               El 27 de noviembre de 2023 se realizó la reunión entre la Jefe de disciplinarios y la profesional del área, en la que se verificaron los términos de prescripción del proceso No. 011-2019, Acta No. 11- 2023. Se tomo la decisión de calificar la etapa de investigación disciplinaria para evitar prescripciones de acuerdo a la nueva ley 1952 de 2019 y su modificación ley 2094 de 2021.                                                                                                                                                                                                                                                                                                                                                                El 6 de diciembre de 2023 se realizó la reunión entre la Jefe de disciplinarios y la profesional del área en la que se verificaron los términos de prescripción del expediente disciplinario 074-2018 y la nueva queja presentada en la Oficina de Control Disciplinario Interno, se tomo la decisión de calificar la etapa de investigación disciplinaria del expediente No. 074- 2018 para evitar prescripciones con la nueva ley 1952 de 2019 y su modificación ley 2094 de 2021 y la queja remitida se identifico con el proceso disciplinario No. 013- 2023, Acta No. 12 de 2023. </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</si>
  <si>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acompañamiento de la Subgerencia.</t>
  </si>
  <si>
    <t>61 correos disponibles en el correo institucional, los cuales se resumen en el archivo "Pantallazo de los correos enviados de socialización de documentos actualizados en el SIG en el último cuatrimestre del año.".
Correos aleatorios enviados en los cuatro meses.</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</si>
  <si>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áreas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</si>
  <si>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Avance Porcentual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</si>
</sst>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4" tint="-0.249977111117893"/>
      <name val="Arial Narrow"/>
      <family val="2"/>
    </font>
    <font>
      <i/>
      <sz val="10"/>
      <name val="Arial Narrow"/>
      <family val="2"/>
    </font>
    <font>
      <sz val="16"/>
      <color theme="1"/>
      <name val="Arial Narrow"/>
      <family val="2"/>
    </font>
    <font>
      <b/>
      <sz val="10"/>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2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81"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164" fontId="6" fillId="0" borderId="2" xfId="1" applyNumberFormat="1" applyFont="1" applyFill="1" applyBorder="1" applyAlignment="1">
      <alignment horizontal="center" vertical="center"/>
    </xf>
    <xf numFmtId="0" fontId="6" fillId="0" borderId="81"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4"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1"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6" fillId="3" borderId="4" xfId="0" applyFont="1" applyFill="1" applyBorder="1" applyAlignment="1">
      <alignment horizontal="center" vertical="center" wrapText="1"/>
    </xf>
    <xf numFmtId="0" fontId="6" fillId="0" borderId="8" xfId="0" applyFont="1" applyBorder="1" applyAlignment="1">
      <alignment horizontal="center" vertical="center"/>
    </xf>
    <xf numFmtId="0" fontId="57" fillId="3" borderId="4" xfId="0"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6" fillId="3" borderId="4" xfId="0" applyFont="1" applyFill="1" applyBorder="1" applyAlignment="1">
      <alignment horizontal="justify" vertical="center"/>
    </xf>
    <xf numFmtId="0" fontId="48" fillId="3" borderId="4"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0" fontId="57" fillId="0" borderId="4"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4" xfId="0" quotePrefix="1"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6" fillId="0" borderId="4" xfId="0" applyFont="1" applyBorder="1" applyAlignment="1">
      <alignment horizontal="center" vertical="center"/>
    </xf>
    <xf numFmtId="0" fontId="4" fillId="2" borderId="2"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48" fillId="0" borderId="4" xfId="0" applyFont="1" applyBorder="1" applyAlignment="1">
      <alignment horizontal="center" vertical="center" wrapText="1"/>
    </xf>
    <xf numFmtId="0" fontId="48" fillId="0" borderId="4" xfId="0" applyFont="1" applyBorder="1" applyAlignment="1">
      <alignment horizontal="justify"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14" fontId="48" fillId="0" borderId="2" xfId="0" quotePrefix="1" applyNumberFormat="1" applyFont="1" applyBorder="1" applyAlignment="1" applyProtection="1">
      <alignment horizontal="center" vertical="center" wrapText="1"/>
      <protection locked="0"/>
    </xf>
    <xf numFmtId="14" fontId="6" fillId="0" borderId="2" xfId="0" quotePrefix="1" applyNumberFormat="1" applyFont="1" applyBorder="1" applyAlignment="1" applyProtection="1">
      <alignment horizontal="center" vertical="center" wrapText="1"/>
      <protection locked="0"/>
    </xf>
    <xf numFmtId="0" fontId="48" fillId="0" borderId="2" xfId="0" quotePrefix="1" applyFont="1" applyBorder="1" applyAlignment="1" applyProtection="1">
      <alignment horizontal="justify" vertical="center" wrapText="1"/>
      <protection locked="0"/>
    </xf>
    <xf numFmtId="14" fontId="6" fillId="0" borderId="2" xfId="0" quotePrefix="1" applyNumberFormat="1" applyFont="1" applyBorder="1" applyAlignment="1" applyProtection="1">
      <alignment horizontal="justify" vertical="center" wrapText="1"/>
      <protection locked="0"/>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2" fillId="0" borderId="75" xfId="0" applyFont="1" applyBorder="1" applyAlignment="1">
      <alignment horizontal="center" vertical="center" wrapText="1"/>
    </xf>
    <xf numFmtId="0" fontId="42" fillId="0" borderId="0" xfId="0" applyFont="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6" fillId="0" borderId="8" xfId="0" applyFont="1" applyBorder="1" applyAlignment="1">
      <alignment horizontal="justify" vertical="center"/>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quotePrefix="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4" xfId="0" applyFont="1" applyFill="1" applyBorder="1" applyAlignment="1">
      <alignment horizontal="justify" vertical="center" wrapText="1"/>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protection hidden="1"/>
    </xf>
    <xf numFmtId="0" fontId="4" fillId="2" borderId="3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14"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6" fillId="16" borderId="4"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5" xfId="0" applyFont="1" applyFill="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6" fillId="0" borderId="2" xfId="0" quotePrefix="1" applyFont="1" applyBorder="1" applyAlignment="1" applyProtection="1">
      <alignment horizontal="justify" vertical="center" wrapText="1"/>
      <protection locked="0"/>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14" fontId="57" fillId="0" borderId="2" xfId="0" applyNumberFormat="1" applyFont="1" applyBorder="1" applyAlignment="1" applyProtection="1">
      <alignment horizontal="center" vertical="center" wrapText="1"/>
      <protection locked="0"/>
    </xf>
    <xf numFmtId="14" fontId="57" fillId="0" borderId="2" xfId="0" applyNumberFormat="1" applyFont="1" applyBorder="1" applyAlignment="1" applyProtection="1">
      <alignment horizontal="right" vertical="center" wrapText="1"/>
      <protection locked="0"/>
    </xf>
    <xf numFmtId="10" fontId="62" fillId="0" borderId="2" xfId="0" applyNumberFormat="1" applyFont="1" applyBorder="1" applyAlignment="1" applyProtection="1">
      <alignment horizontal="center" vertical="center" wrapText="1"/>
      <protection locked="0"/>
    </xf>
    <xf numFmtId="0" fontId="2" fillId="0" borderId="2" xfId="0" quotePrefix="1" applyFont="1" applyBorder="1" applyAlignment="1" applyProtection="1">
      <alignment horizontal="justify" vertical="center" wrapText="1"/>
      <protection locked="0"/>
    </xf>
    <xf numFmtId="14" fontId="63" fillId="0" borderId="4" xfId="0" applyNumberFormat="1" applyFont="1" applyBorder="1" applyAlignment="1" applyProtection="1">
      <alignment horizontal="center" vertical="center" wrapText="1"/>
      <protection locked="0"/>
    </xf>
    <xf numFmtId="14" fontId="63" fillId="0" borderId="2" xfId="0" applyNumberFormat="1"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6">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65" dataDxfId="264">
  <autoFilter ref="B209:C219" xr:uid="{00000000-0009-0000-0100-000001000000}"/>
  <tableColumns count="2">
    <tableColumn id="1" xr3:uid="{00000000-0010-0000-0000-000001000000}" name="Criterios" dataDxfId="263"/>
    <tableColumn id="2" xr3:uid="{00000000-0010-0000-0000-000002000000}" name="Subcriterios" dataDxfId="26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37" t="s">
        <v>140</v>
      </c>
      <c r="C2" s="238"/>
      <c r="D2" s="238"/>
      <c r="E2" s="238"/>
      <c r="F2" s="238"/>
      <c r="G2" s="238"/>
      <c r="H2" s="239"/>
    </row>
    <row r="3" spans="2:8" x14ac:dyDescent="0.25">
      <c r="B3" s="42"/>
      <c r="C3" s="43"/>
      <c r="D3" s="43"/>
      <c r="E3" s="43"/>
      <c r="F3" s="43"/>
      <c r="G3" s="43"/>
      <c r="H3" s="44"/>
    </row>
    <row r="4" spans="2:8" ht="63" customHeight="1" x14ac:dyDescent="0.25">
      <c r="B4" s="240" t="s">
        <v>183</v>
      </c>
      <c r="C4" s="241"/>
      <c r="D4" s="241"/>
      <c r="E4" s="241"/>
      <c r="F4" s="241"/>
      <c r="G4" s="241"/>
      <c r="H4" s="242"/>
    </row>
    <row r="5" spans="2:8" ht="63" customHeight="1" x14ac:dyDescent="0.25">
      <c r="B5" s="243"/>
      <c r="C5" s="244"/>
      <c r="D5" s="244"/>
      <c r="E5" s="244"/>
      <c r="F5" s="244"/>
      <c r="G5" s="244"/>
      <c r="H5" s="245"/>
    </row>
    <row r="6" spans="2:8" ht="16.5" x14ac:dyDescent="0.25">
      <c r="B6" s="246" t="s">
        <v>138</v>
      </c>
      <c r="C6" s="247"/>
      <c r="D6" s="247"/>
      <c r="E6" s="247"/>
      <c r="F6" s="247"/>
      <c r="G6" s="247"/>
      <c r="H6" s="248"/>
    </row>
    <row r="7" spans="2:8" ht="95.25" customHeight="1" x14ac:dyDescent="0.25">
      <c r="B7" s="256" t="s">
        <v>143</v>
      </c>
      <c r="C7" s="257"/>
      <c r="D7" s="257"/>
      <c r="E7" s="257"/>
      <c r="F7" s="257"/>
      <c r="G7" s="257"/>
      <c r="H7" s="258"/>
    </row>
    <row r="8" spans="2:8" ht="16.5" x14ac:dyDescent="0.25">
      <c r="B8" s="78"/>
      <c r="C8" s="79"/>
      <c r="D8" s="79"/>
      <c r="E8" s="79"/>
      <c r="F8" s="79"/>
      <c r="G8" s="79"/>
      <c r="H8" s="80"/>
    </row>
    <row r="9" spans="2:8" ht="16.5" customHeight="1" x14ac:dyDescent="0.25">
      <c r="B9" s="249" t="s">
        <v>176</v>
      </c>
      <c r="C9" s="250"/>
      <c r="D9" s="250"/>
      <c r="E9" s="250"/>
      <c r="F9" s="250"/>
      <c r="G9" s="250"/>
      <c r="H9" s="251"/>
    </row>
    <row r="10" spans="2:8" ht="44.25" customHeight="1" x14ac:dyDescent="0.25">
      <c r="B10" s="249"/>
      <c r="C10" s="250"/>
      <c r="D10" s="250"/>
      <c r="E10" s="250"/>
      <c r="F10" s="250"/>
      <c r="G10" s="250"/>
      <c r="H10" s="251"/>
    </row>
    <row r="11" spans="2:8" ht="15.75" thickBot="1" x14ac:dyDescent="0.3">
      <c r="B11" s="67"/>
      <c r="C11" s="70"/>
      <c r="D11" s="75"/>
      <c r="E11" s="76"/>
      <c r="F11" s="76"/>
      <c r="G11" s="77"/>
      <c r="H11" s="71"/>
    </row>
    <row r="12" spans="2:8" ht="15.75" thickTop="1" x14ac:dyDescent="0.25">
      <c r="B12" s="67"/>
      <c r="C12" s="252" t="s">
        <v>139</v>
      </c>
      <c r="D12" s="253"/>
      <c r="E12" s="254" t="s">
        <v>177</v>
      </c>
      <c r="F12" s="255"/>
      <c r="G12" s="70"/>
      <c r="H12" s="71"/>
    </row>
    <row r="13" spans="2:8" ht="35.25" customHeight="1" x14ac:dyDescent="0.25">
      <c r="B13" s="67"/>
      <c r="C13" s="259" t="s">
        <v>170</v>
      </c>
      <c r="D13" s="260"/>
      <c r="E13" s="261" t="s">
        <v>175</v>
      </c>
      <c r="F13" s="262"/>
      <c r="G13" s="70"/>
      <c r="H13" s="71"/>
    </row>
    <row r="14" spans="2:8" ht="17.25" customHeight="1" x14ac:dyDescent="0.25">
      <c r="B14" s="67"/>
      <c r="C14" s="259" t="s">
        <v>171</v>
      </c>
      <c r="D14" s="260"/>
      <c r="E14" s="261" t="s">
        <v>173</v>
      </c>
      <c r="F14" s="262"/>
      <c r="G14" s="70"/>
      <c r="H14" s="71"/>
    </row>
    <row r="15" spans="2:8" ht="19.5" customHeight="1" x14ac:dyDescent="0.25">
      <c r="B15" s="67"/>
      <c r="C15" s="259" t="s">
        <v>172</v>
      </c>
      <c r="D15" s="260"/>
      <c r="E15" s="261" t="s">
        <v>174</v>
      </c>
      <c r="F15" s="262"/>
      <c r="G15" s="70"/>
      <c r="H15" s="71"/>
    </row>
    <row r="16" spans="2:8" ht="69.75" customHeight="1" x14ac:dyDescent="0.25">
      <c r="B16" s="67"/>
      <c r="C16" s="259" t="s">
        <v>141</v>
      </c>
      <c r="D16" s="260"/>
      <c r="E16" s="261" t="s">
        <v>142</v>
      </c>
      <c r="F16" s="262"/>
      <c r="G16" s="70"/>
      <c r="H16" s="71"/>
    </row>
    <row r="17" spans="2:8" ht="34.5" customHeight="1" x14ac:dyDescent="0.25">
      <c r="B17" s="67"/>
      <c r="C17" s="263" t="s">
        <v>2</v>
      </c>
      <c r="D17" s="264"/>
      <c r="E17" s="265" t="s">
        <v>184</v>
      </c>
      <c r="F17" s="266"/>
      <c r="G17" s="70"/>
      <c r="H17" s="71"/>
    </row>
    <row r="18" spans="2:8" ht="27.75" customHeight="1" x14ac:dyDescent="0.25">
      <c r="B18" s="67"/>
      <c r="C18" s="263" t="s">
        <v>3</v>
      </c>
      <c r="D18" s="264"/>
      <c r="E18" s="265" t="s">
        <v>185</v>
      </c>
      <c r="F18" s="266"/>
      <c r="G18" s="70"/>
      <c r="H18" s="71"/>
    </row>
    <row r="19" spans="2:8" ht="28.5" customHeight="1" x14ac:dyDescent="0.25">
      <c r="B19" s="67"/>
      <c r="C19" s="263" t="s">
        <v>38</v>
      </c>
      <c r="D19" s="264"/>
      <c r="E19" s="265" t="s">
        <v>186</v>
      </c>
      <c r="F19" s="266"/>
      <c r="G19" s="70"/>
      <c r="H19" s="71"/>
    </row>
    <row r="20" spans="2:8" ht="72.75" customHeight="1" x14ac:dyDescent="0.25">
      <c r="B20" s="67"/>
      <c r="C20" s="263" t="s">
        <v>1</v>
      </c>
      <c r="D20" s="264"/>
      <c r="E20" s="265" t="s">
        <v>187</v>
      </c>
      <c r="F20" s="266"/>
      <c r="G20" s="70"/>
      <c r="H20" s="71"/>
    </row>
    <row r="21" spans="2:8" ht="64.5" customHeight="1" x14ac:dyDescent="0.25">
      <c r="B21" s="67"/>
      <c r="C21" s="263" t="s">
        <v>44</v>
      </c>
      <c r="D21" s="264"/>
      <c r="E21" s="265" t="s">
        <v>145</v>
      </c>
      <c r="F21" s="266"/>
      <c r="G21" s="70"/>
      <c r="H21" s="71"/>
    </row>
    <row r="22" spans="2:8" ht="71.25" customHeight="1" x14ac:dyDescent="0.25">
      <c r="B22" s="67"/>
      <c r="C22" s="263" t="s">
        <v>144</v>
      </c>
      <c r="D22" s="264"/>
      <c r="E22" s="265" t="s">
        <v>146</v>
      </c>
      <c r="F22" s="266"/>
      <c r="G22" s="70"/>
      <c r="H22" s="71"/>
    </row>
    <row r="23" spans="2:8" ht="55.5" customHeight="1" x14ac:dyDescent="0.25">
      <c r="B23" s="67"/>
      <c r="C23" s="270" t="s">
        <v>147</v>
      </c>
      <c r="D23" s="271"/>
      <c r="E23" s="265" t="s">
        <v>148</v>
      </c>
      <c r="F23" s="266"/>
      <c r="G23" s="70"/>
      <c r="H23" s="71"/>
    </row>
    <row r="24" spans="2:8" ht="42" customHeight="1" x14ac:dyDescent="0.25">
      <c r="B24" s="67"/>
      <c r="C24" s="270" t="s">
        <v>42</v>
      </c>
      <c r="D24" s="271"/>
      <c r="E24" s="265" t="s">
        <v>149</v>
      </c>
      <c r="F24" s="266"/>
      <c r="G24" s="70"/>
      <c r="H24" s="71"/>
    </row>
    <row r="25" spans="2:8" ht="59.25" customHeight="1" x14ac:dyDescent="0.25">
      <c r="B25" s="67"/>
      <c r="C25" s="270" t="s">
        <v>137</v>
      </c>
      <c r="D25" s="271"/>
      <c r="E25" s="265" t="s">
        <v>150</v>
      </c>
      <c r="F25" s="266"/>
      <c r="G25" s="70"/>
      <c r="H25" s="71"/>
    </row>
    <row r="26" spans="2:8" ht="23.25" customHeight="1" x14ac:dyDescent="0.25">
      <c r="B26" s="67"/>
      <c r="C26" s="270" t="s">
        <v>12</v>
      </c>
      <c r="D26" s="271"/>
      <c r="E26" s="265" t="s">
        <v>151</v>
      </c>
      <c r="F26" s="266"/>
      <c r="G26" s="70"/>
      <c r="H26" s="71"/>
    </row>
    <row r="27" spans="2:8" ht="30.75" customHeight="1" x14ac:dyDescent="0.25">
      <c r="B27" s="67"/>
      <c r="C27" s="270" t="s">
        <v>155</v>
      </c>
      <c r="D27" s="271"/>
      <c r="E27" s="265" t="s">
        <v>152</v>
      </c>
      <c r="F27" s="266"/>
      <c r="G27" s="70"/>
      <c r="H27" s="71"/>
    </row>
    <row r="28" spans="2:8" ht="35.25" customHeight="1" x14ac:dyDescent="0.25">
      <c r="B28" s="67"/>
      <c r="C28" s="270" t="s">
        <v>156</v>
      </c>
      <c r="D28" s="271"/>
      <c r="E28" s="265" t="s">
        <v>153</v>
      </c>
      <c r="F28" s="266"/>
      <c r="G28" s="70"/>
      <c r="H28" s="71"/>
    </row>
    <row r="29" spans="2:8" ht="33" customHeight="1" x14ac:dyDescent="0.25">
      <c r="B29" s="67"/>
      <c r="C29" s="270" t="s">
        <v>156</v>
      </c>
      <c r="D29" s="271"/>
      <c r="E29" s="265" t="s">
        <v>153</v>
      </c>
      <c r="F29" s="266"/>
      <c r="G29" s="70"/>
      <c r="H29" s="71"/>
    </row>
    <row r="30" spans="2:8" ht="30" customHeight="1" x14ac:dyDescent="0.25">
      <c r="B30" s="67"/>
      <c r="C30" s="270" t="s">
        <v>157</v>
      </c>
      <c r="D30" s="271"/>
      <c r="E30" s="265" t="s">
        <v>154</v>
      </c>
      <c r="F30" s="266"/>
      <c r="G30" s="70"/>
      <c r="H30" s="71"/>
    </row>
    <row r="31" spans="2:8" ht="35.25" customHeight="1" x14ac:dyDescent="0.25">
      <c r="B31" s="67"/>
      <c r="C31" s="270" t="s">
        <v>158</v>
      </c>
      <c r="D31" s="271"/>
      <c r="E31" s="265" t="s">
        <v>159</v>
      </c>
      <c r="F31" s="266"/>
      <c r="G31" s="70"/>
      <c r="H31" s="71"/>
    </row>
    <row r="32" spans="2:8" ht="31.5" customHeight="1" x14ac:dyDescent="0.25">
      <c r="B32" s="67"/>
      <c r="C32" s="270" t="s">
        <v>160</v>
      </c>
      <c r="D32" s="271"/>
      <c r="E32" s="265" t="s">
        <v>161</v>
      </c>
      <c r="F32" s="266"/>
      <c r="G32" s="70"/>
      <c r="H32" s="71"/>
    </row>
    <row r="33" spans="2:8" ht="35.25" customHeight="1" x14ac:dyDescent="0.25">
      <c r="B33" s="67"/>
      <c r="C33" s="270" t="s">
        <v>162</v>
      </c>
      <c r="D33" s="271"/>
      <c r="E33" s="265" t="s">
        <v>163</v>
      </c>
      <c r="F33" s="266"/>
      <c r="G33" s="70"/>
      <c r="H33" s="71"/>
    </row>
    <row r="34" spans="2:8" ht="59.25" customHeight="1" x14ac:dyDescent="0.25">
      <c r="B34" s="67"/>
      <c r="C34" s="270" t="s">
        <v>164</v>
      </c>
      <c r="D34" s="271"/>
      <c r="E34" s="265" t="s">
        <v>165</v>
      </c>
      <c r="F34" s="266"/>
      <c r="G34" s="70"/>
      <c r="H34" s="71"/>
    </row>
    <row r="35" spans="2:8" ht="29.25" customHeight="1" x14ac:dyDescent="0.25">
      <c r="B35" s="67"/>
      <c r="C35" s="270" t="s">
        <v>29</v>
      </c>
      <c r="D35" s="271"/>
      <c r="E35" s="265" t="s">
        <v>166</v>
      </c>
      <c r="F35" s="266"/>
      <c r="G35" s="70"/>
      <c r="H35" s="71"/>
    </row>
    <row r="36" spans="2:8" ht="82.5" customHeight="1" x14ac:dyDescent="0.25">
      <c r="B36" s="67"/>
      <c r="C36" s="270" t="s">
        <v>168</v>
      </c>
      <c r="D36" s="271"/>
      <c r="E36" s="265" t="s">
        <v>167</v>
      </c>
      <c r="F36" s="266"/>
      <c r="G36" s="70"/>
      <c r="H36" s="71"/>
    </row>
    <row r="37" spans="2:8" ht="46.5" customHeight="1" x14ac:dyDescent="0.25">
      <c r="B37" s="67"/>
      <c r="C37" s="270" t="s">
        <v>35</v>
      </c>
      <c r="D37" s="271"/>
      <c r="E37" s="265" t="s">
        <v>169</v>
      </c>
      <c r="F37" s="266"/>
      <c r="G37" s="70"/>
      <c r="H37" s="71"/>
    </row>
    <row r="38" spans="2:8" ht="6.75" customHeight="1" thickBot="1" x14ac:dyDescent="0.3">
      <c r="B38" s="67"/>
      <c r="C38" s="272"/>
      <c r="D38" s="273"/>
      <c r="E38" s="274"/>
      <c r="F38" s="275"/>
      <c r="G38" s="70"/>
      <c r="H38" s="71"/>
    </row>
    <row r="39" spans="2:8" ht="15.75" thickTop="1" x14ac:dyDescent="0.25">
      <c r="B39" s="67"/>
      <c r="C39" s="68"/>
      <c r="D39" s="68"/>
      <c r="E39" s="69"/>
      <c r="F39" s="69"/>
      <c r="G39" s="70"/>
      <c r="H39" s="71"/>
    </row>
    <row r="40" spans="2:8" ht="21" customHeight="1" x14ac:dyDescent="0.25">
      <c r="B40" s="267" t="s">
        <v>178</v>
      </c>
      <c r="C40" s="268"/>
      <c r="D40" s="268"/>
      <c r="E40" s="268"/>
      <c r="F40" s="268"/>
      <c r="G40" s="268"/>
      <c r="H40" s="269"/>
    </row>
    <row r="41" spans="2:8" ht="20.25" customHeight="1" x14ac:dyDescent="0.25">
      <c r="B41" s="267" t="s">
        <v>179</v>
      </c>
      <c r="C41" s="268"/>
      <c r="D41" s="268"/>
      <c r="E41" s="268"/>
      <c r="F41" s="268"/>
      <c r="G41" s="268"/>
      <c r="H41" s="269"/>
    </row>
    <row r="42" spans="2:8" ht="20.25" customHeight="1" x14ac:dyDescent="0.25">
      <c r="B42" s="267" t="s">
        <v>180</v>
      </c>
      <c r="C42" s="268"/>
      <c r="D42" s="268"/>
      <c r="E42" s="268"/>
      <c r="F42" s="268"/>
      <c r="G42" s="268"/>
      <c r="H42" s="269"/>
    </row>
    <row r="43" spans="2:8" ht="20.25" customHeight="1" x14ac:dyDescent="0.25">
      <c r="B43" s="267" t="s">
        <v>181</v>
      </c>
      <c r="C43" s="268"/>
      <c r="D43" s="268"/>
      <c r="E43" s="268"/>
      <c r="F43" s="268"/>
      <c r="G43" s="268"/>
      <c r="H43" s="269"/>
    </row>
    <row r="44" spans="2:8" x14ac:dyDescent="0.25">
      <c r="B44" s="267" t="s">
        <v>182</v>
      </c>
      <c r="C44" s="268"/>
      <c r="D44" s="268"/>
      <c r="E44" s="268"/>
      <c r="F44" s="268"/>
      <c r="G44" s="268"/>
      <c r="H44" s="269"/>
    </row>
    <row r="45" spans="2:8" ht="15.75" thickBot="1" x14ac:dyDescent="0.3">
      <c r="B45" s="72"/>
      <c r="C45" s="73"/>
      <c r="D45" s="73"/>
      <c r="E45" s="73"/>
      <c r="F45" s="73"/>
      <c r="G45" s="73"/>
      <c r="H45" s="7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301" t="s">
        <v>134</v>
      </c>
      <c r="C2" s="302"/>
      <c r="D2" s="302"/>
      <c r="E2" s="302"/>
      <c r="F2" s="302"/>
      <c r="G2" s="302"/>
      <c r="H2" s="302"/>
      <c r="I2" s="302"/>
      <c r="J2" s="303" t="s">
        <v>2</v>
      </c>
      <c r="K2" s="303"/>
      <c r="L2" s="303"/>
      <c r="M2" s="303"/>
      <c r="N2" s="303"/>
      <c r="O2" s="303"/>
      <c r="P2" s="303"/>
      <c r="Q2" s="303"/>
      <c r="R2" s="303"/>
      <c r="S2" s="303"/>
      <c r="T2" s="303"/>
      <c r="U2" s="303"/>
      <c r="V2" s="303"/>
      <c r="W2" s="303"/>
      <c r="X2" s="303"/>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302"/>
      <c r="C3" s="302"/>
      <c r="D3" s="302"/>
      <c r="E3" s="302"/>
      <c r="F3" s="302"/>
      <c r="G3" s="302"/>
      <c r="H3" s="302"/>
      <c r="I3" s="302"/>
      <c r="J3" s="303"/>
      <c r="K3" s="303"/>
      <c r="L3" s="303"/>
      <c r="M3" s="303"/>
      <c r="N3" s="303"/>
      <c r="O3" s="303"/>
      <c r="P3" s="303"/>
      <c r="Q3" s="303"/>
      <c r="R3" s="303"/>
      <c r="S3" s="303"/>
      <c r="T3" s="303"/>
      <c r="U3" s="303"/>
      <c r="V3" s="303"/>
      <c r="W3" s="303"/>
      <c r="X3" s="303"/>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302"/>
      <c r="C4" s="302"/>
      <c r="D4" s="302"/>
      <c r="E4" s="302"/>
      <c r="F4" s="302"/>
      <c r="G4" s="302"/>
      <c r="H4" s="302"/>
      <c r="I4" s="302"/>
      <c r="J4" s="303"/>
      <c r="K4" s="303"/>
      <c r="L4" s="303"/>
      <c r="M4" s="303"/>
      <c r="N4" s="303"/>
      <c r="O4" s="303"/>
      <c r="P4" s="303"/>
      <c r="Q4" s="303"/>
      <c r="R4" s="303"/>
      <c r="S4" s="303"/>
      <c r="T4" s="303"/>
      <c r="U4" s="303"/>
      <c r="V4" s="303"/>
      <c r="W4" s="303"/>
      <c r="X4" s="303"/>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304" t="s">
        <v>4</v>
      </c>
      <c r="C6" s="305"/>
      <c r="D6" s="306"/>
      <c r="E6" s="293" t="s">
        <v>107</v>
      </c>
      <c r="F6" s="294"/>
      <c r="G6" s="294"/>
      <c r="H6" s="294"/>
      <c r="I6" s="294"/>
      <c r="J6" s="83" t="str">
        <f ca="1">IF(AND('Mapa final'!$AB$7="Muy Alta",'Mapa final'!$AD$7="Leve"),CONCATENATE("R1C",'Mapa final'!$R$7),"")</f>
        <v/>
      </c>
      <c r="K6" s="84" t="e">
        <f>IF(AND('Mapa final'!#REF!="Muy Alta",'Mapa final'!#REF!="Leve"),CONCATENATE("R1C",'Mapa final'!#REF!),"")</f>
        <v>#REF!</v>
      </c>
      <c r="L6" s="85" t="e">
        <f>IF(AND('Mapa final'!#REF!="Muy Alta",'Mapa final'!#REF!="Leve"),CONCATENATE("R1C",'Mapa final'!#REF!),"")</f>
        <v>#REF!</v>
      </c>
      <c r="M6" s="83" t="str">
        <f ca="1">IF(AND('Mapa final'!$AB$7="Muy Alta",'Mapa final'!$AD$7="Menor"),CONCATENATE("R1C",'Mapa final'!$R$7),"")</f>
        <v/>
      </c>
      <c r="N6" s="84" t="e">
        <f>IF(AND('Mapa final'!#REF!="Muy Alta",'Mapa final'!#REF!="Menor"),CONCATENATE("R1C",'Mapa final'!#REF!),"")</f>
        <v>#REF!</v>
      </c>
      <c r="O6" s="85" t="e">
        <f>IF(AND('Mapa final'!#REF!="Muy Alta",'Mapa final'!#REF!="Menor"),CONCATENATE("R1C",'Mapa final'!#REF!),"")</f>
        <v>#REF!</v>
      </c>
      <c r="P6" s="83" t="str">
        <f ca="1">IF(AND('Mapa final'!$AB$7="Muy Alta",'Mapa final'!$AD$7="Moderado"),CONCATENATE("R1C",'Mapa final'!$R$7),"")</f>
        <v/>
      </c>
      <c r="Q6" s="84" t="e">
        <f>IF(AND('Mapa final'!#REF!="Muy Alta",'Mapa final'!#REF!="Moderado"),CONCATENATE("R1C",'Mapa final'!#REF!),"")</f>
        <v>#REF!</v>
      </c>
      <c r="R6" s="85" t="e">
        <f>IF(AND('Mapa final'!#REF!="Muy Alta",'Mapa final'!#REF!="Moderado"),CONCATENATE("R1C",'Mapa final'!#REF!),"")</f>
        <v>#REF!</v>
      </c>
      <c r="S6" s="83" t="str">
        <f ca="1">IF(AND('Mapa final'!$AB$7="Muy Alta",'Mapa final'!$AD$7="Mayor"),CONCATENATE("R1C",'Mapa final'!$R$7),"")</f>
        <v/>
      </c>
      <c r="T6" s="84" t="e">
        <f>IF(AND('Mapa final'!#REF!="Muy Alta",'Mapa final'!#REF!="Mayor"),CONCATENATE("R1C",'Mapa final'!#REF!),"")</f>
        <v>#REF!</v>
      </c>
      <c r="U6" s="85" t="e">
        <f>IF(AND('Mapa final'!#REF!="Muy Alta",'Mapa final'!#REF!="Mayor"),CONCATENATE("R1C",'Mapa final'!#REF!),"")</f>
        <v>#REF!</v>
      </c>
      <c r="V6" s="169" t="str">
        <f ca="1">IF(AND('Mapa final'!$AB$7="Muy Alta",'Mapa final'!$AD$7="Catastrófico"),CONCATENATE("R1C",'Mapa final'!$R$7),"")</f>
        <v/>
      </c>
      <c r="W6" s="170" t="e">
        <f>IF(AND('Mapa final'!#REF!="Muy Alta",'Mapa final'!#REF!="Catastrófico"),CONCATENATE("R1C",'Mapa final'!#REF!),"")</f>
        <v>#REF!</v>
      </c>
      <c r="X6" s="171" t="e">
        <f>IF(AND('Mapa final'!#REF!="Muy Alta",'Mapa final'!#REF!="Catastrófico"),CONCATENATE("R1C",'Mapa final'!#REF!),"")</f>
        <v>#REF!</v>
      </c>
      <c r="Y6" s="41"/>
      <c r="Z6" s="295" t="s">
        <v>73</v>
      </c>
      <c r="AA6" s="296"/>
      <c r="AB6" s="296"/>
      <c r="AC6" s="296"/>
      <c r="AD6" s="296"/>
      <c r="AE6" s="297"/>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7"/>
      <c r="C7" s="308"/>
      <c r="D7" s="309"/>
      <c r="E7" s="282"/>
      <c r="F7" s="277"/>
      <c r="G7" s="277"/>
      <c r="H7" s="277"/>
      <c r="I7" s="277"/>
      <c r="J7" s="86" t="str">
        <f ca="1">IF(AND('Mapa final'!$AB$8="Muy Alta",'Mapa final'!$AD$8="Leve"),CONCATENATE("R2C",'Mapa final'!$R$8),"")</f>
        <v/>
      </c>
      <c r="K7" s="40" t="e">
        <f>IF(AND('Mapa final'!#REF!="Muy Alta",'Mapa final'!#REF!="Leve"),CONCATENATE("R2C",'Mapa final'!#REF!),"")</f>
        <v>#REF!</v>
      </c>
      <c r="L7" s="87" t="e">
        <f>IF(AND('Mapa final'!#REF!="Muy Alta",'Mapa final'!#REF!="Leve"),CONCATENATE("R2C",'Mapa final'!#REF!),"")</f>
        <v>#REF!</v>
      </c>
      <c r="M7" s="86" t="str">
        <f ca="1">IF(AND('Mapa final'!$AB$8="Muy Alta",'Mapa final'!$AD$8="Menor"),CONCATENATE("R2C",'Mapa final'!$R$8),"")</f>
        <v/>
      </c>
      <c r="N7" s="40" t="e">
        <f>IF(AND('Mapa final'!#REF!="Muy Alta",'Mapa final'!#REF!="Menor"),CONCATENATE("R2C",'Mapa final'!#REF!),"")</f>
        <v>#REF!</v>
      </c>
      <c r="O7" s="87" t="e">
        <f>IF(AND('Mapa final'!#REF!="Muy Alta",'Mapa final'!#REF!="Menor"),CONCATENATE("R2C",'Mapa final'!#REF!),"")</f>
        <v>#REF!</v>
      </c>
      <c r="P7" s="86" t="str">
        <f ca="1">IF(AND('Mapa final'!$AB$8="Muy Alta",'Mapa final'!$AD$8="Moderado"),CONCATENATE("R2C",'Mapa final'!$R$8),"")</f>
        <v/>
      </c>
      <c r="Q7" s="40" t="e">
        <f>IF(AND('Mapa final'!#REF!="Muy Alta",'Mapa final'!#REF!="Moderado"),CONCATENATE("R2C",'Mapa final'!#REF!),"")</f>
        <v>#REF!</v>
      </c>
      <c r="R7" s="87" t="e">
        <f>IF(AND('Mapa final'!#REF!="Muy Alta",'Mapa final'!#REF!="Moderado"),CONCATENATE("R2C",'Mapa final'!#REF!),"")</f>
        <v>#REF!</v>
      </c>
      <c r="S7" s="86" t="str">
        <f ca="1">IF(AND('Mapa final'!$AB$8="Muy Alta",'Mapa final'!$AD$8="Mayor"),CONCATENATE("R2C",'Mapa final'!$R$8),"")</f>
        <v/>
      </c>
      <c r="T7" s="40" t="e">
        <f>IF(AND('Mapa final'!#REF!="Muy Alta",'Mapa final'!#REF!="Mayor"),CONCATENATE("R2C",'Mapa final'!#REF!),"")</f>
        <v>#REF!</v>
      </c>
      <c r="U7" s="87" t="e">
        <f>IF(AND('Mapa final'!#REF!="Muy Alta",'Mapa final'!#REF!="Mayor"),CONCATENATE("R2C",'Mapa final'!#REF!),"")</f>
        <v>#REF!</v>
      </c>
      <c r="V7" s="172" t="str">
        <f ca="1">IF(AND('Mapa final'!$AB$8="Muy Alta",'Mapa final'!$AD$8="Catastrófico"),CONCATENATE("R2C",'Mapa final'!$R$8),"")</f>
        <v/>
      </c>
      <c r="W7" s="173" t="e">
        <f>IF(AND('Mapa final'!#REF!="Muy Alta",'Mapa final'!#REF!="Catastrófico"),CONCATENATE("R2C",'Mapa final'!#REF!),"")</f>
        <v>#REF!</v>
      </c>
      <c r="X7" s="174" t="e">
        <f>IF(AND('Mapa final'!#REF!="Muy Alta",'Mapa final'!#REF!="Catastrófico"),CONCATENATE("R2C",'Mapa final'!#REF!),"")</f>
        <v>#REF!</v>
      </c>
      <c r="Y7" s="41"/>
      <c r="Z7" s="298"/>
      <c r="AA7" s="299"/>
      <c r="AB7" s="299"/>
      <c r="AC7" s="299"/>
      <c r="AD7" s="299"/>
      <c r="AE7" s="300"/>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7"/>
      <c r="C8" s="308"/>
      <c r="D8" s="309"/>
      <c r="E8" s="282"/>
      <c r="F8" s="277"/>
      <c r="G8" s="277"/>
      <c r="H8" s="277"/>
      <c r="I8" s="277"/>
      <c r="J8" s="86" t="str">
        <f ca="1">IF(AND('Mapa final'!$AB$9="Muy Alta",'Mapa final'!$AD$9="Leve"),CONCATENATE("R3C",'Mapa final'!$R$9),"")</f>
        <v/>
      </c>
      <c r="K8" s="40" t="e">
        <f>IF(AND('Mapa final'!#REF!="Muy Alta",'Mapa final'!#REF!="Leve"),CONCATENATE("R3C",'Mapa final'!#REF!),"")</f>
        <v>#REF!</v>
      </c>
      <c r="L8" s="87" t="e">
        <f>IF(AND('Mapa final'!#REF!="Muy Alta",'Mapa final'!#REF!="Leve"),CONCATENATE("R3C",'Mapa final'!#REF!),"")</f>
        <v>#REF!</v>
      </c>
      <c r="M8" s="86" t="str">
        <f ca="1">IF(AND('Mapa final'!$AB$9="Muy Alta",'Mapa final'!$AD$9="Menor"),CONCATENATE("R3C",'Mapa final'!$R$9),"")</f>
        <v/>
      </c>
      <c r="N8" s="40" t="e">
        <f>IF(AND('Mapa final'!#REF!="Muy Alta",'Mapa final'!#REF!="Menor"),CONCATENATE("R3C",'Mapa final'!#REF!),"")</f>
        <v>#REF!</v>
      </c>
      <c r="O8" s="87" t="e">
        <f>IF(AND('Mapa final'!#REF!="Muy Alta",'Mapa final'!#REF!="Menor"),CONCATENATE("R3C",'Mapa final'!#REF!),"")</f>
        <v>#REF!</v>
      </c>
      <c r="P8" s="86" t="str">
        <f ca="1">IF(AND('Mapa final'!$AB$9="Muy Alta",'Mapa final'!$AD$9="Moderado"),CONCATENATE("R3C",'Mapa final'!$R$9),"")</f>
        <v/>
      </c>
      <c r="Q8" s="40" t="e">
        <f>IF(AND('Mapa final'!#REF!="Muy Alta",'Mapa final'!#REF!="Moderado"),CONCATENATE("R3C",'Mapa final'!#REF!),"")</f>
        <v>#REF!</v>
      </c>
      <c r="R8" s="87" t="e">
        <f>IF(AND('Mapa final'!#REF!="Muy Alta",'Mapa final'!#REF!="Moderado"),CONCATENATE("R3C",'Mapa final'!#REF!),"")</f>
        <v>#REF!</v>
      </c>
      <c r="S8" s="86" t="str">
        <f ca="1">IF(AND('Mapa final'!$AB$9="Muy Alta",'Mapa final'!$AD$9="Mayor"),CONCATENATE("R3C",'Mapa final'!$R$9),"")</f>
        <v/>
      </c>
      <c r="T8" s="40" t="e">
        <f>IF(AND('Mapa final'!#REF!="Muy Alta",'Mapa final'!#REF!="Mayor"),CONCATENATE("R3C",'Mapa final'!#REF!),"")</f>
        <v>#REF!</v>
      </c>
      <c r="U8" s="87" t="e">
        <f>IF(AND('Mapa final'!#REF!="Muy Alta",'Mapa final'!#REF!="Mayor"),CONCATENATE("R3C",'Mapa final'!#REF!),"")</f>
        <v>#REF!</v>
      </c>
      <c r="V8" s="172" t="str">
        <f ca="1">IF(AND('Mapa final'!$AB$9="Muy Alta",'Mapa final'!$AD$9="Catastrófico"),CONCATENATE("R3C",'Mapa final'!$R$9),"")</f>
        <v/>
      </c>
      <c r="W8" s="173" t="e">
        <f>IF(AND('Mapa final'!#REF!="Muy Alta",'Mapa final'!#REF!="Catastrófico"),CONCATENATE("R3C",'Mapa final'!#REF!),"")</f>
        <v>#REF!</v>
      </c>
      <c r="X8" s="174" t="e">
        <f>IF(AND('Mapa final'!#REF!="Muy Alta",'Mapa final'!#REF!="Catastrófico"),CONCATENATE("R3C",'Mapa final'!#REF!),"")</f>
        <v>#REF!</v>
      </c>
      <c r="Y8" s="41"/>
      <c r="Z8" s="298"/>
      <c r="AA8" s="299"/>
      <c r="AB8" s="299"/>
      <c r="AC8" s="299"/>
      <c r="AD8" s="299"/>
      <c r="AE8" s="300"/>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7"/>
      <c r="C9" s="308"/>
      <c r="D9" s="309"/>
      <c r="E9" s="282"/>
      <c r="F9" s="277"/>
      <c r="G9" s="277"/>
      <c r="H9" s="277"/>
      <c r="I9" s="277"/>
      <c r="J9" s="86" t="str">
        <f ca="1">IF(AND('Mapa final'!$AB$10="Muy Alta",'Mapa final'!$AD$10="Leve"),CONCATENATE("R4C",'Mapa final'!$R$10),"")</f>
        <v/>
      </c>
      <c r="K9" s="40" t="e">
        <f>IF(AND('Mapa final'!#REF!="Muy Alta",'Mapa final'!#REF!="Leve"),CONCATENATE("R4C",'Mapa final'!#REF!),"")</f>
        <v>#REF!</v>
      </c>
      <c r="L9" s="87" t="e">
        <f>IF(AND('Mapa final'!#REF!="Muy Alta",'Mapa final'!#REF!="Leve"),CONCATENATE("R4C",'Mapa final'!#REF!),"")</f>
        <v>#REF!</v>
      </c>
      <c r="M9" s="86" t="str">
        <f ca="1">IF(AND('Mapa final'!$AB$10="Muy Alta",'Mapa final'!$AD$10="Menor"),CONCATENATE("R4C",'Mapa final'!$R$10),"")</f>
        <v/>
      </c>
      <c r="N9" s="40" t="e">
        <f>IF(AND('Mapa final'!#REF!="Muy Alta",'Mapa final'!#REF!="Menor"),CONCATENATE("R4C",'Mapa final'!#REF!),"")</f>
        <v>#REF!</v>
      </c>
      <c r="O9" s="87" t="e">
        <f>IF(AND('Mapa final'!#REF!="Muy Alta",'Mapa final'!#REF!="Menor"),CONCATENATE("R4C",'Mapa final'!#REF!),"")</f>
        <v>#REF!</v>
      </c>
      <c r="P9" s="86" t="str">
        <f ca="1">IF(AND('Mapa final'!$AB$10="Muy Alta",'Mapa final'!$AD$10="Moderado"),CONCATENATE("R4C",'Mapa final'!$R$10),"")</f>
        <v/>
      </c>
      <c r="Q9" s="40" t="e">
        <f>IF(AND('Mapa final'!#REF!="Muy Alta",'Mapa final'!#REF!="Moderado"),CONCATENATE("R4C",'Mapa final'!#REF!),"")</f>
        <v>#REF!</v>
      </c>
      <c r="R9" s="87" t="e">
        <f>IF(AND('Mapa final'!#REF!="Muy Alta",'Mapa final'!#REF!="Moderado"),CONCATENATE("R4C",'Mapa final'!#REF!),"")</f>
        <v>#REF!</v>
      </c>
      <c r="S9" s="86" t="str">
        <f ca="1">IF(AND('Mapa final'!$AB$10="Muy Alta",'Mapa final'!$AD$10="Mayor"),CONCATENATE("R4C",'Mapa final'!$R$10),"")</f>
        <v/>
      </c>
      <c r="T9" s="40" t="e">
        <f>IF(AND('Mapa final'!#REF!="Muy Alta",'Mapa final'!#REF!="Mayor"),CONCATENATE("R4C",'Mapa final'!#REF!),"")</f>
        <v>#REF!</v>
      </c>
      <c r="U9" s="87" t="e">
        <f>IF(AND('Mapa final'!#REF!="Muy Alta",'Mapa final'!#REF!="Mayor"),CONCATENATE("R4C",'Mapa final'!#REF!),"")</f>
        <v>#REF!</v>
      </c>
      <c r="V9" s="172" t="str">
        <f ca="1">IF(AND('Mapa final'!$AB$10="Muy Alta",'Mapa final'!$AD$10="Catastrófico"),CONCATENATE("R4C",'Mapa final'!$R$10),"")</f>
        <v/>
      </c>
      <c r="W9" s="173" t="e">
        <f>IF(AND('Mapa final'!#REF!="Muy Alta",'Mapa final'!#REF!="Catastrófico"),CONCATENATE("R4C",'Mapa final'!#REF!),"")</f>
        <v>#REF!</v>
      </c>
      <c r="X9" s="174" t="e">
        <f>IF(AND('Mapa final'!#REF!="Muy Alta",'Mapa final'!#REF!="Catastrófico"),CONCATENATE("R4C",'Mapa final'!#REF!),"")</f>
        <v>#REF!</v>
      </c>
      <c r="Y9" s="41"/>
      <c r="Z9" s="298"/>
      <c r="AA9" s="299"/>
      <c r="AB9" s="299"/>
      <c r="AC9" s="299"/>
      <c r="AD9" s="299"/>
      <c r="AE9" s="300"/>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7"/>
      <c r="C10" s="308"/>
      <c r="D10" s="309"/>
      <c r="E10" s="282"/>
      <c r="F10" s="277"/>
      <c r="G10" s="277"/>
      <c r="H10" s="277"/>
      <c r="I10" s="277"/>
      <c r="J10" s="86" t="str">
        <f ca="1">IF(AND('Mapa final'!$AB$11="Muy Alta",'Mapa final'!$AD$11="Leve"),CONCATENATE("R5C",'Mapa final'!$R$11),"")</f>
        <v/>
      </c>
      <c r="K10" s="40" t="e">
        <f>IF(AND('Mapa final'!#REF!="Muy Alta",'Mapa final'!#REF!="Leve"),CONCATENATE("R5C",'Mapa final'!#REF!),"")</f>
        <v>#REF!</v>
      </c>
      <c r="L10" s="87" t="e">
        <f>IF(AND('Mapa final'!#REF!="Muy Alta",'Mapa final'!#REF!="Leve"),CONCATENATE("R5C",'Mapa final'!#REF!),"")</f>
        <v>#REF!</v>
      </c>
      <c r="M10" s="86" t="str">
        <f ca="1">IF(AND('Mapa final'!$AB$11="Muy Alta",'Mapa final'!$AD$11="Menor"),CONCATENATE("R5C",'Mapa final'!$R$11),"")</f>
        <v/>
      </c>
      <c r="N10" s="40" t="e">
        <f>IF(AND('Mapa final'!#REF!="Muy Alta",'Mapa final'!#REF!="Menor"),CONCATENATE("R5C",'Mapa final'!#REF!),"")</f>
        <v>#REF!</v>
      </c>
      <c r="O10" s="87" t="e">
        <f>IF(AND('Mapa final'!#REF!="Muy Alta",'Mapa final'!#REF!="Menor"),CONCATENATE("R5C",'Mapa final'!#REF!),"")</f>
        <v>#REF!</v>
      </c>
      <c r="P10" s="86" t="str">
        <f ca="1">IF(AND('Mapa final'!$AB$11="Muy Alta",'Mapa final'!$AD$11="Moderado"),CONCATENATE("R5C",'Mapa final'!$R$11),"")</f>
        <v/>
      </c>
      <c r="Q10" s="40" t="e">
        <f>IF(AND('Mapa final'!#REF!="Muy Alta",'Mapa final'!#REF!="Moderado"),CONCATENATE("R5C",'Mapa final'!#REF!),"")</f>
        <v>#REF!</v>
      </c>
      <c r="R10" s="87" t="e">
        <f>IF(AND('Mapa final'!#REF!="Muy Alta",'Mapa final'!#REF!="Moderado"),CONCATENATE("R5C",'Mapa final'!#REF!),"")</f>
        <v>#REF!</v>
      </c>
      <c r="S10" s="86" t="str">
        <f ca="1">IF(AND('Mapa final'!$AB$11="Muy Alta",'Mapa final'!$AD$11="Mayor"),CONCATENATE("R5C",'Mapa final'!$R$11),"")</f>
        <v/>
      </c>
      <c r="T10" s="40" t="e">
        <f>IF(AND('Mapa final'!#REF!="Muy Alta",'Mapa final'!#REF!="Mayor"),CONCATENATE("R5C",'Mapa final'!#REF!),"")</f>
        <v>#REF!</v>
      </c>
      <c r="U10" s="87" t="e">
        <f>IF(AND('Mapa final'!#REF!="Muy Alta",'Mapa final'!#REF!="Mayor"),CONCATENATE("R5C",'Mapa final'!#REF!),"")</f>
        <v>#REF!</v>
      </c>
      <c r="V10" s="172" t="str">
        <f ca="1">IF(AND('Mapa final'!$AB$11="Muy Alta",'Mapa final'!$AD$11="Catastrófico"),CONCATENATE("R5C",'Mapa final'!$R$11),"")</f>
        <v/>
      </c>
      <c r="W10" s="173" t="e">
        <f>IF(AND('Mapa final'!#REF!="Muy Alta",'Mapa final'!#REF!="Catastrófico"),CONCATENATE("R5C",'Mapa final'!#REF!),"")</f>
        <v>#REF!</v>
      </c>
      <c r="X10" s="174" t="e">
        <f>IF(AND('Mapa final'!#REF!="Muy Alta",'Mapa final'!#REF!="Catastrófico"),CONCATENATE("R5C",'Mapa final'!#REF!),"")</f>
        <v>#REF!</v>
      </c>
      <c r="Y10" s="41"/>
      <c r="Z10" s="298"/>
      <c r="AA10" s="299"/>
      <c r="AB10" s="299"/>
      <c r="AC10" s="299"/>
      <c r="AD10" s="299"/>
      <c r="AE10" s="300"/>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7"/>
      <c r="C11" s="308"/>
      <c r="D11" s="309"/>
      <c r="E11" s="282"/>
      <c r="F11" s="277"/>
      <c r="G11" s="277"/>
      <c r="H11" s="277"/>
      <c r="I11" s="277"/>
      <c r="J11" s="86" t="str">
        <f ca="1">IF(AND('Mapa final'!$AB$12="Muy Alta",'Mapa final'!$AD$12="Leve"),CONCATENATE("R6C",'Mapa final'!$R$12),"")</f>
        <v/>
      </c>
      <c r="K11" s="40" t="e">
        <f>IF(AND('Mapa final'!#REF!="Muy Alta",'Mapa final'!#REF!="Leve"),CONCATENATE("R6C",'Mapa final'!#REF!),"")</f>
        <v>#REF!</v>
      </c>
      <c r="L11" s="87" t="e">
        <f>IF(AND('Mapa final'!#REF!="Muy Alta",'Mapa final'!#REF!="Leve"),CONCATENATE("R6C",'Mapa final'!#REF!),"")</f>
        <v>#REF!</v>
      </c>
      <c r="M11" s="86" t="str">
        <f ca="1">IF(AND('Mapa final'!$AB$12="Muy Alta",'Mapa final'!$AD$12="Menor"),CONCATENATE("R6C",'Mapa final'!$R$12),"")</f>
        <v/>
      </c>
      <c r="N11" s="40" t="e">
        <f>IF(AND('Mapa final'!#REF!="Muy Alta",'Mapa final'!#REF!="Menor"),CONCATENATE("R6C",'Mapa final'!#REF!),"")</f>
        <v>#REF!</v>
      </c>
      <c r="O11" s="87" t="e">
        <f>IF(AND('Mapa final'!#REF!="Muy Alta",'Mapa final'!#REF!="Menor"),CONCATENATE("R6C",'Mapa final'!#REF!),"")</f>
        <v>#REF!</v>
      </c>
      <c r="P11" s="86" t="str">
        <f ca="1">IF(AND('Mapa final'!$AB$12="Muy Alta",'Mapa final'!$AD$12="Moderado"),CONCATENATE("R6C",'Mapa final'!$R$12),"")</f>
        <v/>
      </c>
      <c r="Q11" s="40" t="e">
        <f>IF(AND('Mapa final'!#REF!="Muy Alta",'Mapa final'!#REF!="Moderado"),CONCATENATE("R6C",'Mapa final'!#REF!),"")</f>
        <v>#REF!</v>
      </c>
      <c r="R11" s="87" t="e">
        <f>IF(AND('Mapa final'!#REF!="Muy Alta",'Mapa final'!#REF!="Moderado"),CONCATENATE("R6C",'Mapa final'!#REF!),"")</f>
        <v>#REF!</v>
      </c>
      <c r="S11" s="86" t="str">
        <f ca="1">IF(AND('Mapa final'!$AB$12="Muy Alta",'Mapa final'!$AD$12="Mayor"),CONCATENATE("R6C",'Mapa final'!$R$12),"")</f>
        <v/>
      </c>
      <c r="T11" s="40" t="e">
        <f>IF(AND('Mapa final'!#REF!="Muy Alta",'Mapa final'!#REF!="Mayor"),CONCATENATE("R6C",'Mapa final'!#REF!),"")</f>
        <v>#REF!</v>
      </c>
      <c r="U11" s="87" t="e">
        <f>IF(AND('Mapa final'!#REF!="Muy Alta",'Mapa final'!#REF!="Mayor"),CONCATENATE("R6C",'Mapa final'!#REF!),"")</f>
        <v>#REF!</v>
      </c>
      <c r="V11" s="172" t="str">
        <f ca="1">IF(AND('Mapa final'!$AB$12="Muy Alta",'Mapa final'!$AD$12="Catastrófico"),CONCATENATE("R6C",'Mapa final'!$R$12),"")</f>
        <v/>
      </c>
      <c r="W11" s="173" t="e">
        <f>IF(AND('Mapa final'!#REF!="Muy Alta",'Mapa final'!#REF!="Catastrófico"),CONCATENATE("R6C",'Mapa final'!#REF!),"")</f>
        <v>#REF!</v>
      </c>
      <c r="X11" s="174" t="e">
        <f>IF(AND('Mapa final'!#REF!="Muy Alta",'Mapa final'!#REF!="Catastrófico"),CONCATENATE("R6C",'Mapa final'!#REF!),"")</f>
        <v>#REF!</v>
      </c>
      <c r="Y11" s="41"/>
      <c r="Z11" s="298"/>
      <c r="AA11" s="299"/>
      <c r="AB11" s="299"/>
      <c r="AC11" s="299"/>
      <c r="AD11" s="299"/>
      <c r="AE11" s="300"/>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7"/>
      <c r="C12" s="308"/>
      <c r="D12" s="309"/>
      <c r="E12" s="282"/>
      <c r="F12" s="277"/>
      <c r="G12" s="277"/>
      <c r="H12" s="277"/>
      <c r="I12" s="277"/>
      <c r="J12" s="86" t="str">
        <f ca="1">IF(AND('Mapa final'!$AB$13="Muy Alta",'Mapa final'!$AD$13="Leve"),CONCATENATE("R7C",'Mapa final'!$R$13),"")</f>
        <v/>
      </c>
      <c r="K12" s="40" t="str">
        <f>IF(AND('Mapa final'!$AB$14="Muy Alta",'Mapa final'!$AD$14="Leve"),CONCATENATE("R7C",'Mapa final'!$R$14),"")</f>
        <v/>
      </c>
      <c r="L12" s="87" t="e">
        <f>IF(AND('Mapa final'!#REF!="Muy Alta",'Mapa final'!#REF!="Leve"),CONCATENATE("R7C",'Mapa final'!#REF!),"")</f>
        <v>#REF!</v>
      </c>
      <c r="M12" s="86" t="str">
        <f ca="1">IF(AND('Mapa final'!$AB$13="Muy Alta",'Mapa final'!$AD$13="Menor"),CONCATENATE("R7C",'Mapa final'!$R$13),"")</f>
        <v/>
      </c>
      <c r="N12" s="40" t="str">
        <f>IF(AND('Mapa final'!$AB$14="Muy Alta",'Mapa final'!$AD$14="Menor"),CONCATENATE("R7C",'Mapa final'!$R$14),"")</f>
        <v/>
      </c>
      <c r="O12" s="87" t="e">
        <f>IF(AND('Mapa final'!#REF!="Muy Alta",'Mapa final'!#REF!="Menor"),CONCATENATE("R7C",'Mapa final'!#REF!),"")</f>
        <v>#REF!</v>
      </c>
      <c r="P12" s="86" t="str">
        <f ca="1">IF(AND('Mapa final'!$AB$13="Muy Alta",'Mapa final'!$AD$13="Moderado"),CONCATENATE("R7C",'Mapa final'!$R$13),"")</f>
        <v/>
      </c>
      <c r="Q12" s="40" t="str">
        <f>IF(AND('Mapa final'!$AB$14="Muy Alta",'Mapa final'!$AD$14="Moderado"),CONCATENATE("R7C",'Mapa final'!$R$14),"")</f>
        <v/>
      </c>
      <c r="R12" s="87" t="e">
        <f>IF(AND('Mapa final'!#REF!="Muy Alta",'Mapa final'!#REF!="Moderado"),CONCATENATE("R7C",'Mapa final'!#REF!),"")</f>
        <v>#REF!</v>
      </c>
      <c r="S12" s="86" t="str">
        <f ca="1">IF(AND('Mapa final'!$AB$13="Muy Alta",'Mapa final'!$AD$13="Mayor"),CONCATENATE("R7C",'Mapa final'!$R$13),"")</f>
        <v/>
      </c>
      <c r="T12" s="40" t="str">
        <f>IF(AND('Mapa final'!$AB$14="Muy Alta",'Mapa final'!$AD$14="Mayor"),CONCATENATE("R7C",'Mapa final'!$R$14),"")</f>
        <v/>
      </c>
      <c r="U12" s="87" t="e">
        <f>IF(AND('Mapa final'!#REF!="Muy Alta",'Mapa final'!#REF!="Mayor"),CONCATENATE("R7C",'Mapa final'!#REF!),"")</f>
        <v>#REF!</v>
      </c>
      <c r="V12" s="172" t="str">
        <f ca="1">IF(AND('Mapa final'!$AB$13="Muy Alta",'Mapa final'!$AD$13="Catastrófico"),CONCATENATE("R7C",'Mapa final'!$R$13),"")</f>
        <v/>
      </c>
      <c r="W12" s="173" t="str">
        <f>IF(AND('Mapa final'!$AB$14="Muy Alta",'Mapa final'!$AD$14="Catastrófico"),CONCATENATE("R7C",'Mapa final'!$R$14),"")</f>
        <v/>
      </c>
      <c r="X12" s="174" t="e">
        <f>IF(AND('Mapa final'!#REF!="Muy Alta",'Mapa final'!#REF!="Catastrófico"),CONCATENATE("R7C",'Mapa final'!#REF!),"")</f>
        <v>#REF!</v>
      </c>
      <c r="Y12" s="41"/>
      <c r="Z12" s="298"/>
      <c r="AA12" s="299"/>
      <c r="AB12" s="299"/>
      <c r="AC12" s="299"/>
      <c r="AD12" s="299"/>
      <c r="AE12" s="300"/>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7"/>
      <c r="C13" s="308"/>
      <c r="D13" s="309"/>
      <c r="E13" s="282"/>
      <c r="F13" s="277"/>
      <c r="G13" s="277"/>
      <c r="H13" s="277"/>
      <c r="I13" s="277"/>
      <c r="J13" s="86" t="str">
        <f ca="1">IF(AND('Mapa final'!$AB$15="Muy Alta",'Mapa final'!$AD$15="Leve"),CONCATENATE("R8C",'Mapa final'!$R$15),"")</f>
        <v/>
      </c>
      <c r="K13" s="40" t="str">
        <f>IF(AND('Mapa final'!$AB$16="Muy Alta",'Mapa final'!$AD$16="Leve"),CONCATENATE("R8C",'Mapa final'!$R$16),"")</f>
        <v/>
      </c>
      <c r="L13" s="87" t="str">
        <f>IF(AND('Mapa final'!$AB$17="Muy Alta",'Mapa final'!$AD$17="Leve"),CONCATENATE("R8C",'Mapa final'!$R$17),"")</f>
        <v/>
      </c>
      <c r="M13" s="86" t="str">
        <f ca="1">IF(AND('Mapa final'!$AB$15="Muy Alta",'Mapa final'!$AD$15="Menor"),CONCATENATE("R8C",'Mapa final'!$R$15),"")</f>
        <v/>
      </c>
      <c r="N13" s="40" t="str">
        <f>IF(AND('Mapa final'!$AB$16="Muy Alta",'Mapa final'!$AD$16="Menor"),CONCATENATE("R8C",'Mapa final'!$R$16),"")</f>
        <v/>
      </c>
      <c r="O13" s="87" t="str">
        <f>IF(AND('Mapa final'!$AB$17="Muy Alta",'Mapa final'!$AD$17="Menor"),CONCATENATE("R8C",'Mapa final'!$R$17),"")</f>
        <v/>
      </c>
      <c r="P13" s="86" t="str">
        <f ca="1">IF(AND('Mapa final'!$AB$15="Muy Alta",'Mapa final'!$AD$15="Moderado"),CONCATENATE("R8C",'Mapa final'!$R$15),"")</f>
        <v/>
      </c>
      <c r="Q13" s="40" t="str">
        <f>IF(AND('Mapa final'!$AB$16="Muy Alta",'Mapa final'!$AD$16="Moderado"),CONCATENATE("R8C",'Mapa final'!$R$16),"")</f>
        <v/>
      </c>
      <c r="R13" s="87" t="str">
        <f>IF(AND('Mapa final'!$AB$17="Muy Alta",'Mapa final'!$AD$17="Moderado"),CONCATENATE("R8C",'Mapa final'!$R$17),"")</f>
        <v/>
      </c>
      <c r="S13" s="86" t="str">
        <f ca="1">IF(AND('Mapa final'!$AB$15="Muy Alta",'Mapa final'!$AD$15="Mayor"),CONCATENATE("R8C",'Mapa final'!$R$15),"")</f>
        <v/>
      </c>
      <c r="T13" s="40" t="str">
        <f>IF(AND('Mapa final'!$AB$16="Muy Alta",'Mapa final'!$AD$16="Mayor"),CONCATENATE("R8C",'Mapa final'!$R$16),"")</f>
        <v/>
      </c>
      <c r="U13" s="87" t="str">
        <f>IF(AND('Mapa final'!$AB$17="Muy Alta",'Mapa final'!$AD$17="Mayor"),CONCATENATE("R8C",'Mapa final'!$R$17),"")</f>
        <v/>
      </c>
      <c r="V13" s="172" t="str">
        <f ca="1">IF(AND('Mapa final'!$AB$15="Muy Alta",'Mapa final'!$AD$15="Catastrófico"),CONCATENATE("R8C",'Mapa final'!$R$15),"")</f>
        <v/>
      </c>
      <c r="W13" s="173" t="str">
        <f>IF(AND('Mapa final'!$AB$16="Muy Alta",'Mapa final'!$AD$16="Catastrófico"),CONCATENATE("R8C",'Mapa final'!$R$16),"")</f>
        <v/>
      </c>
      <c r="X13" s="174" t="str">
        <f>IF(AND('Mapa final'!$AB$17="Muy Alta",'Mapa final'!$AD$17="Catastrófico"),CONCATENATE("R8C",'Mapa final'!$R$17),"")</f>
        <v/>
      </c>
      <c r="Y13" s="41"/>
      <c r="Z13" s="298"/>
      <c r="AA13" s="299"/>
      <c r="AB13" s="299"/>
      <c r="AC13" s="299"/>
      <c r="AD13" s="299"/>
      <c r="AE13" s="300"/>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7"/>
      <c r="C14" s="308"/>
      <c r="D14" s="309"/>
      <c r="E14" s="282"/>
      <c r="F14" s="277"/>
      <c r="G14" s="277"/>
      <c r="H14" s="277"/>
      <c r="I14" s="277"/>
      <c r="J14" s="86" t="e">
        <f>IF(AND('Mapa final'!#REF!="Muy Alta",'Mapa final'!#REF!="Leve"),CONCATENATE("R9C",'Mapa final'!#REF!),"")</f>
        <v>#REF!</v>
      </c>
      <c r="K14" s="40" t="e">
        <f>IF(AND('Mapa final'!#REF!="Muy Alta",'Mapa final'!#REF!="Leve"),CONCATENATE("R9C",'Mapa final'!#REF!),"")</f>
        <v>#REF!</v>
      </c>
      <c r="L14" s="87" t="e">
        <f>IF(AND('Mapa final'!#REF!="Muy Alta",'Mapa final'!#REF!="Leve"),CONCATENATE("R9C",'Mapa final'!#REF!),"")</f>
        <v>#REF!</v>
      </c>
      <c r="M14" s="86" t="e">
        <f>IF(AND('Mapa final'!#REF!="Muy Alta",'Mapa final'!#REF!="Menor"),CONCATENATE("R9C",'Mapa final'!#REF!),"")</f>
        <v>#REF!</v>
      </c>
      <c r="N14" s="40" t="e">
        <f>IF(AND('Mapa final'!#REF!="Muy Alta",'Mapa final'!#REF!="Menor"),CONCATENATE("R9C",'Mapa final'!#REF!),"")</f>
        <v>#REF!</v>
      </c>
      <c r="O14" s="87" t="e">
        <f>IF(AND('Mapa final'!#REF!="Muy Alta",'Mapa final'!#REF!="Menor"),CONCATENATE("R9C",'Mapa final'!#REF!),"")</f>
        <v>#REF!</v>
      </c>
      <c r="P14" s="86" t="e">
        <f>IF(AND('Mapa final'!#REF!="Muy Alta",'Mapa final'!#REF!="Moderado"),CONCATENATE("R9C",'Mapa final'!#REF!),"")</f>
        <v>#REF!</v>
      </c>
      <c r="Q14" s="40" t="e">
        <f>IF(AND('Mapa final'!#REF!="Muy Alta",'Mapa final'!#REF!="Moderado"),CONCATENATE("R9C",'Mapa final'!#REF!),"")</f>
        <v>#REF!</v>
      </c>
      <c r="R14" s="87" t="e">
        <f>IF(AND('Mapa final'!#REF!="Muy Alta",'Mapa final'!#REF!="Moderado"),CONCATENATE("R9C",'Mapa final'!#REF!),"")</f>
        <v>#REF!</v>
      </c>
      <c r="S14" s="86" t="e">
        <f>IF(AND('Mapa final'!#REF!="Muy Alta",'Mapa final'!#REF!="Mayor"),CONCATENATE("R9C",'Mapa final'!#REF!),"")</f>
        <v>#REF!</v>
      </c>
      <c r="T14" s="40" t="e">
        <f>IF(AND('Mapa final'!#REF!="Muy Alta",'Mapa final'!#REF!="Mayor"),CONCATENATE("R9C",'Mapa final'!#REF!),"")</f>
        <v>#REF!</v>
      </c>
      <c r="U14" s="87" t="e">
        <f>IF(AND('Mapa final'!#REF!="Muy Alta",'Mapa final'!#REF!="Mayor"),CONCATENATE("R9C",'Mapa final'!#REF!),"")</f>
        <v>#REF!</v>
      </c>
      <c r="V14" s="172" t="e">
        <f>IF(AND('Mapa final'!#REF!="Muy Alta",'Mapa final'!#REF!="Catastrófico"),CONCATENATE("R9C",'Mapa final'!#REF!),"")</f>
        <v>#REF!</v>
      </c>
      <c r="W14" s="173" t="e">
        <f>IF(AND('Mapa final'!#REF!="Muy Alta",'Mapa final'!#REF!="Catastrófico"),CONCATENATE("R9C",'Mapa final'!#REF!),"")</f>
        <v>#REF!</v>
      </c>
      <c r="X14" s="174" t="e">
        <f>IF(AND('Mapa final'!#REF!="Muy Alta",'Mapa final'!#REF!="Catastrófico"),CONCATENATE("R9C",'Mapa final'!#REF!),"")</f>
        <v>#REF!</v>
      </c>
      <c r="Y14" s="41"/>
      <c r="Z14" s="298"/>
      <c r="AA14" s="299"/>
      <c r="AB14" s="299"/>
      <c r="AC14" s="299"/>
      <c r="AD14" s="299"/>
      <c r="AE14" s="300"/>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7"/>
      <c r="C15" s="308"/>
      <c r="D15" s="309"/>
      <c r="E15" s="282"/>
      <c r="F15" s="277"/>
      <c r="G15" s="277"/>
      <c r="H15" s="277"/>
      <c r="I15" s="277"/>
      <c r="J15" s="86" t="str">
        <f ca="1">IF(AND('Mapa final'!$AB$18="Muy Alta",'Mapa final'!$AD$18="Leve"),CONCATENATE("R10C",'Mapa final'!$R$18),"")</f>
        <v/>
      </c>
      <c r="K15" s="40" t="e">
        <f>IF(AND('Mapa final'!#REF!="Muy Alta",'Mapa final'!#REF!="Leve"),CONCATENATE("R10C",'Mapa final'!#REF!),"")</f>
        <v>#REF!</v>
      </c>
      <c r="L15" s="87" t="e">
        <f>IF(AND('Mapa final'!#REF!="Muy Alta",'Mapa final'!#REF!="Leve"),CONCATENATE("R10C",'Mapa final'!#REF!),"")</f>
        <v>#REF!</v>
      </c>
      <c r="M15" s="86" t="str">
        <f ca="1">IF(AND('Mapa final'!$AB$18="Muy Alta",'Mapa final'!$AD$18="Menor"),CONCATENATE("R10C",'Mapa final'!$R$18),"")</f>
        <v/>
      </c>
      <c r="N15" s="40" t="e">
        <f>IF(AND('Mapa final'!#REF!="Muy Alta",'Mapa final'!#REF!="Menor"),CONCATENATE("R10C",'Mapa final'!#REF!),"")</f>
        <v>#REF!</v>
      </c>
      <c r="O15" s="87" t="e">
        <f>IF(AND('Mapa final'!#REF!="Muy Alta",'Mapa final'!#REF!="Menor"),CONCATENATE("R10C",'Mapa final'!#REF!),"")</f>
        <v>#REF!</v>
      </c>
      <c r="P15" s="86" t="str">
        <f ca="1">IF(AND('Mapa final'!$AB$18="Muy Alta",'Mapa final'!$AD$18="Moderado"),CONCATENATE("R10C",'Mapa final'!$R$18),"")</f>
        <v/>
      </c>
      <c r="Q15" s="40" t="e">
        <f>IF(AND('Mapa final'!#REF!="Muy Alta",'Mapa final'!#REF!="Moderado"),CONCATENATE("R10C",'Mapa final'!#REF!),"")</f>
        <v>#REF!</v>
      </c>
      <c r="R15" s="87" t="e">
        <f>IF(AND('Mapa final'!#REF!="Muy Alta",'Mapa final'!#REF!="Moderado"),CONCATENATE("R10C",'Mapa final'!#REF!),"")</f>
        <v>#REF!</v>
      </c>
      <c r="S15" s="86" t="str">
        <f ca="1">IF(AND('Mapa final'!$AB$18="Muy Alta",'Mapa final'!$AD$18="Mayor"),CONCATENATE("R10C",'Mapa final'!$R$18),"")</f>
        <v/>
      </c>
      <c r="T15" s="40" t="e">
        <f>IF(AND('Mapa final'!#REF!="Muy Alta",'Mapa final'!#REF!="Mayor"),CONCATENATE("R10C",'Mapa final'!#REF!),"")</f>
        <v>#REF!</v>
      </c>
      <c r="U15" s="87" t="e">
        <f>IF(AND('Mapa final'!#REF!="Muy Alta",'Mapa final'!#REF!="Mayor"),CONCATENATE("R10C",'Mapa final'!#REF!),"")</f>
        <v>#REF!</v>
      </c>
      <c r="V15" s="172" t="str">
        <f ca="1">IF(AND('Mapa final'!$AB$18="Muy Alta",'Mapa final'!$AD$18="Catastrófico"),CONCATENATE("R10C",'Mapa final'!$R$18),"")</f>
        <v/>
      </c>
      <c r="W15" s="173" t="e">
        <f>IF(AND('Mapa final'!#REF!="Muy Alta",'Mapa final'!#REF!="Catastrófico"),CONCATENATE("R10C",'Mapa final'!#REF!),"")</f>
        <v>#REF!</v>
      </c>
      <c r="X15" s="174" t="e">
        <f>IF(AND('Mapa final'!#REF!="Muy Alta",'Mapa final'!#REF!="Catastrófico"),CONCATENATE("R10C",'Mapa final'!#REF!),"")</f>
        <v>#REF!</v>
      </c>
      <c r="Y15" s="41"/>
      <c r="Z15" s="298"/>
      <c r="AA15" s="299"/>
      <c r="AB15" s="299"/>
      <c r="AC15" s="299"/>
      <c r="AD15" s="299"/>
      <c r="AE15" s="300"/>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7"/>
      <c r="C16" s="308"/>
      <c r="D16" s="309"/>
      <c r="E16" s="282"/>
      <c r="F16" s="277"/>
      <c r="G16" s="277"/>
      <c r="H16" s="277"/>
      <c r="I16" s="277"/>
      <c r="J16" s="86" t="str">
        <f ca="1">IF(AND('Mapa final'!$AB$19="Muy Alta",'Mapa final'!$AD$19="Leve"),CONCATENATE("R11C",'Mapa final'!$R$19),"")</f>
        <v/>
      </c>
      <c r="K16" s="40" t="e">
        <f>IF(AND('Mapa final'!#REF!="Muy Alta",'Mapa final'!#REF!="Leve"),CONCATENATE("R11C",'Mapa final'!#REF!),"")</f>
        <v>#REF!</v>
      </c>
      <c r="L16" s="87" t="e">
        <f>IF(AND('Mapa final'!#REF!="Muy Alta",'Mapa final'!#REF!="Leve"),CONCATENATE("R11C",'Mapa final'!#REF!),"")</f>
        <v>#REF!</v>
      </c>
      <c r="M16" s="86" t="str">
        <f ca="1">IF(AND('Mapa final'!$AB$19="Muy Alta",'Mapa final'!$AD$19="Menor"),CONCATENATE("R11C",'Mapa final'!$R$19),"")</f>
        <v/>
      </c>
      <c r="N16" s="40" t="e">
        <f>IF(AND('Mapa final'!#REF!="Muy Alta",'Mapa final'!#REF!="Menor"),CONCATENATE("R11C",'Mapa final'!#REF!),"")</f>
        <v>#REF!</v>
      </c>
      <c r="O16" s="87" t="e">
        <f>IF(AND('Mapa final'!#REF!="Muy Alta",'Mapa final'!#REF!="Menor"),CONCATENATE("R11C",'Mapa final'!#REF!),"")</f>
        <v>#REF!</v>
      </c>
      <c r="P16" s="86" t="str">
        <f ca="1">IF(AND('Mapa final'!$AB$19="Muy Alta",'Mapa final'!$AD$19="Moderado"),CONCATENATE("R11C",'Mapa final'!$R$19),"")</f>
        <v/>
      </c>
      <c r="Q16" s="40" t="e">
        <f>IF(AND('Mapa final'!#REF!="Muy Alta",'Mapa final'!#REF!="Moderado"),CONCATENATE("R11C",'Mapa final'!#REF!),"")</f>
        <v>#REF!</v>
      </c>
      <c r="R16" s="87" t="e">
        <f>IF(AND('Mapa final'!#REF!="Muy Alta",'Mapa final'!#REF!="Moderado"),CONCATENATE("R11C",'Mapa final'!#REF!),"")</f>
        <v>#REF!</v>
      </c>
      <c r="S16" s="86" t="str">
        <f ca="1">IF(AND('Mapa final'!$AB$19="Muy Alta",'Mapa final'!$AD$19="Mayor"),CONCATENATE("R11C",'Mapa final'!$R$19),"")</f>
        <v/>
      </c>
      <c r="T16" s="40" t="e">
        <f>IF(AND('Mapa final'!#REF!="Muy Alta",'Mapa final'!#REF!="Mayor"),CONCATENATE("R11C",'Mapa final'!#REF!),"")</f>
        <v>#REF!</v>
      </c>
      <c r="U16" s="87" t="e">
        <f>IF(AND('Mapa final'!#REF!="Muy Alta",'Mapa final'!#REF!="Mayor"),CONCATENATE("R11C",'Mapa final'!#REF!),"")</f>
        <v>#REF!</v>
      </c>
      <c r="V16" s="172" t="str">
        <f ca="1">IF(AND('Mapa final'!$AB$19="Muy Alta",'Mapa final'!$AD$19="Catastrófico"),CONCATENATE("R11C",'Mapa final'!$R$19),"")</f>
        <v/>
      </c>
      <c r="W16" s="173" t="e">
        <f>IF(AND('Mapa final'!#REF!="Muy Alta",'Mapa final'!#REF!="Catastrófico"),CONCATENATE("R11C",'Mapa final'!#REF!),"")</f>
        <v>#REF!</v>
      </c>
      <c r="X16" s="174" t="e">
        <f>IF(AND('Mapa final'!#REF!="Muy Alta",'Mapa final'!#REF!="Catastrófico"),CONCATENATE("R11C",'Mapa final'!#REF!),"")</f>
        <v>#REF!</v>
      </c>
      <c r="Y16" s="41"/>
      <c r="Z16" s="298"/>
      <c r="AA16" s="299"/>
      <c r="AB16" s="299"/>
      <c r="AC16" s="299"/>
      <c r="AD16" s="299"/>
      <c r="AE16" s="300"/>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7"/>
      <c r="C17" s="308"/>
      <c r="D17" s="309"/>
      <c r="E17" s="282"/>
      <c r="F17" s="277"/>
      <c r="G17" s="277"/>
      <c r="H17" s="277"/>
      <c r="I17" s="277"/>
      <c r="J17" s="86" t="str">
        <f ca="1">IF(AND('Mapa final'!$AB$20="Muy Alta",'Mapa final'!$AD$20="Leve"),CONCATENATE("R12C",'Mapa final'!$R$20),"")</f>
        <v/>
      </c>
      <c r="K17" s="40" t="str">
        <f>IF(AND('Mapa final'!$AB$21="Muy Alta",'Mapa final'!$AD$21="Leve"),CONCATENATE("R12C",'Mapa final'!$R$21),"")</f>
        <v/>
      </c>
      <c r="L17" s="87" t="e">
        <f>IF(AND('Mapa final'!#REF!="Muy Alta",'Mapa final'!#REF!="Leve"),CONCATENATE("R12C",'Mapa final'!#REF!),"")</f>
        <v>#REF!</v>
      </c>
      <c r="M17" s="86" t="str">
        <f ca="1">IF(AND('Mapa final'!$AB$20="Muy Alta",'Mapa final'!$AD$20="Menor"),CONCATENATE("R12C",'Mapa final'!$R$20),"")</f>
        <v/>
      </c>
      <c r="N17" s="40" t="str">
        <f>IF(AND('Mapa final'!$AB$21="Muy Alta",'Mapa final'!$AD$21="Menor"),CONCATENATE("R12C",'Mapa final'!$R$21),"")</f>
        <v/>
      </c>
      <c r="O17" s="87" t="e">
        <f>IF(AND('Mapa final'!#REF!="Muy Alta",'Mapa final'!#REF!="Menor"),CONCATENATE("R12C",'Mapa final'!#REF!),"")</f>
        <v>#REF!</v>
      </c>
      <c r="P17" s="86" t="str">
        <f ca="1">IF(AND('Mapa final'!$AB$20="Muy Alta",'Mapa final'!$AD$20="Moderado"),CONCATENATE("R12C",'Mapa final'!$R$20),"")</f>
        <v/>
      </c>
      <c r="Q17" s="40" t="str">
        <f>IF(AND('Mapa final'!$AB$21="Muy Alta",'Mapa final'!$AD$21="Moderado"),CONCATENATE("R12C",'Mapa final'!$R$21),"")</f>
        <v/>
      </c>
      <c r="R17" s="87" t="e">
        <f>IF(AND('Mapa final'!#REF!="Muy Alta",'Mapa final'!#REF!="Moderado"),CONCATENATE("R12C",'Mapa final'!#REF!),"")</f>
        <v>#REF!</v>
      </c>
      <c r="S17" s="86" t="str">
        <f ca="1">IF(AND('Mapa final'!$AB$20="Muy Alta",'Mapa final'!$AD$20="Mayor"),CONCATENATE("R12C",'Mapa final'!$R$20),"")</f>
        <v/>
      </c>
      <c r="T17" s="40" t="str">
        <f>IF(AND('Mapa final'!$AB$21="Muy Alta",'Mapa final'!$AD$21="Mayor"),CONCATENATE("R12C",'Mapa final'!$R$21),"")</f>
        <v/>
      </c>
      <c r="U17" s="87" t="e">
        <f>IF(AND('Mapa final'!#REF!="Muy Alta",'Mapa final'!#REF!="Mayor"),CONCATENATE("R12C",'Mapa final'!#REF!),"")</f>
        <v>#REF!</v>
      </c>
      <c r="V17" s="172" t="str">
        <f ca="1">IF(AND('Mapa final'!$AB$20="Muy Alta",'Mapa final'!$AD$20="Catastrófico"),CONCATENATE("R12C",'Mapa final'!$R$20),"")</f>
        <v/>
      </c>
      <c r="W17" s="173" t="str">
        <f>IF(AND('Mapa final'!$AB$21="Muy Alta",'Mapa final'!$AD$21="Catastrófico"),CONCATENATE("R12C",'Mapa final'!$R$21),"")</f>
        <v/>
      </c>
      <c r="X17" s="174" t="e">
        <f>IF(AND('Mapa final'!#REF!="Muy Alta",'Mapa final'!#REF!="Catastrófico"),CONCATENATE("R12C",'Mapa final'!#REF!),"")</f>
        <v>#REF!</v>
      </c>
      <c r="Y17" s="41"/>
      <c r="Z17" s="298"/>
      <c r="AA17" s="299"/>
      <c r="AB17" s="299"/>
      <c r="AC17" s="299"/>
      <c r="AD17" s="299"/>
      <c r="AE17" s="300"/>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7"/>
      <c r="C18" s="308"/>
      <c r="D18" s="309"/>
      <c r="E18" s="282"/>
      <c r="F18" s="277"/>
      <c r="G18" s="277"/>
      <c r="H18" s="277"/>
      <c r="I18" s="277"/>
      <c r="J18" s="86" t="str">
        <f ca="1">IF(AND('Mapa final'!$AB$22="Muy Alta",'Mapa final'!$AD$22="Leve"),CONCATENATE("R13C",'Mapa final'!$R$22),"")</f>
        <v/>
      </c>
      <c r="K18" s="40" t="e">
        <f>IF(AND('Mapa final'!#REF!="Muy Alta",'Mapa final'!#REF!="Leve"),CONCATENATE("R13C",'Mapa final'!#REF!),"")</f>
        <v>#REF!</v>
      </c>
      <c r="L18" s="87" t="e">
        <f>IF(AND('Mapa final'!#REF!="Muy Alta",'Mapa final'!#REF!="Leve"),CONCATENATE("R13C",'Mapa final'!#REF!),"")</f>
        <v>#REF!</v>
      </c>
      <c r="M18" s="86" t="str">
        <f ca="1">IF(AND('Mapa final'!$AB$22="Muy Alta",'Mapa final'!$AD$22="Menor"),CONCATENATE("R13C",'Mapa final'!$R$22),"")</f>
        <v/>
      </c>
      <c r="N18" s="40" t="e">
        <f>IF(AND('Mapa final'!#REF!="Muy Alta",'Mapa final'!#REF!="Menor"),CONCATENATE("R13C",'Mapa final'!#REF!),"")</f>
        <v>#REF!</v>
      </c>
      <c r="O18" s="87" t="e">
        <f>IF(AND('Mapa final'!#REF!="Muy Alta",'Mapa final'!#REF!="Menor"),CONCATENATE("R13C",'Mapa final'!#REF!),"")</f>
        <v>#REF!</v>
      </c>
      <c r="P18" s="86" t="str">
        <f ca="1">IF(AND('Mapa final'!$AB$22="Muy Alta",'Mapa final'!$AD$22="Moderado"),CONCATENATE("R13C",'Mapa final'!$R$22),"")</f>
        <v/>
      </c>
      <c r="Q18" s="40" t="e">
        <f>IF(AND('Mapa final'!#REF!="Muy Alta",'Mapa final'!#REF!="Moderado"),CONCATENATE("R13C",'Mapa final'!#REF!),"")</f>
        <v>#REF!</v>
      </c>
      <c r="R18" s="87" t="e">
        <f>IF(AND('Mapa final'!#REF!="Muy Alta",'Mapa final'!#REF!="Moderado"),CONCATENATE("R13C",'Mapa final'!#REF!),"")</f>
        <v>#REF!</v>
      </c>
      <c r="S18" s="86" t="str">
        <f ca="1">IF(AND('Mapa final'!$AB$22="Muy Alta",'Mapa final'!$AD$22="Mayor"),CONCATENATE("R13C",'Mapa final'!$R$22),"")</f>
        <v/>
      </c>
      <c r="T18" s="40" t="e">
        <f>IF(AND('Mapa final'!#REF!="Muy Alta",'Mapa final'!#REF!="Mayor"),CONCATENATE("R13C",'Mapa final'!#REF!),"")</f>
        <v>#REF!</v>
      </c>
      <c r="U18" s="87" t="e">
        <f>IF(AND('Mapa final'!#REF!="Muy Alta",'Mapa final'!#REF!="Mayor"),CONCATENATE("R13C",'Mapa final'!#REF!),"")</f>
        <v>#REF!</v>
      </c>
      <c r="V18" s="172" t="str">
        <f ca="1">IF(AND('Mapa final'!$AB$22="Muy Alta",'Mapa final'!$AD$22="Catastrófico"),CONCATENATE("R13C",'Mapa final'!$R$22),"")</f>
        <v/>
      </c>
      <c r="W18" s="173" t="e">
        <f>IF(AND('Mapa final'!#REF!="Muy Alta",'Mapa final'!#REF!="Catastrófico"),CONCATENATE("R13C",'Mapa final'!#REF!),"")</f>
        <v>#REF!</v>
      </c>
      <c r="X18" s="174" t="e">
        <f>IF(AND('Mapa final'!#REF!="Muy Alta",'Mapa final'!#REF!="Catastrófico"),CONCATENATE("R13C",'Mapa final'!#REF!),"")</f>
        <v>#REF!</v>
      </c>
      <c r="Y18" s="41"/>
      <c r="Z18" s="298"/>
      <c r="AA18" s="299"/>
      <c r="AB18" s="299"/>
      <c r="AC18" s="299"/>
      <c r="AD18" s="299"/>
      <c r="AE18" s="300"/>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7"/>
      <c r="C19" s="308"/>
      <c r="D19" s="309"/>
      <c r="E19" s="282"/>
      <c r="F19" s="277"/>
      <c r="G19" s="277"/>
      <c r="H19" s="277"/>
      <c r="I19" s="277"/>
      <c r="J19" s="86" t="str">
        <f ca="1">IF(AND('Mapa final'!$AB$23="Muy Alta",'Mapa final'!$AD$23="Leve"),CONCATENATE("R14C",'Mapa final'!$R$23),"")</f>
        <v/>
      </c>
      <c r="K19" s="40" t="e">
        <f>IF(AND('Mapa final'!#REF!="Muy Alta",'Mapa final'!#REF!="Leve"),CONCATENATE("R14C",'Mapa final'!#REF!),"")</f>
        <v>#REF!</v>
      </c>
      <c r="L19" s="87" t="e">
        <f>IF(AND('Mapa final'!#REF!="Muy Alta",'Mapa final'!#REF!="Leve"),CONCATENATE("R14C",'Mapa final'!#REF!),"")</f>
        <v>#REF!</v>
      </c>
      <c r="M19" s="86" t="str">
        <f ca="1">IF(AND('Mapa final'!$AB$23="Muy Alta",'Mapa final'!$AD$23="Menor"),CONCATENATE("R14C",'Mapa final'!$R$23),"")</f>
        <v/>
      </c>
      <c r="N19" s="40" t="e">
        <f>IF(AND('Mapa final'!#REF!="Muy Alta",'Mapa final'!#REF!="Menor"),CONCATENATE("R14C",'Mapa final'!#REF!),"")</f>
        <v>#REF!</v>
      </c>
      <c r="O19" s="87" t="e">
        <f>IF(AND('Mapa final'!#REF!="Muy Alta",'Mapa final'!#REF!="Menor"),CONCATENATE("R14C",'Mapa final'!#REF!),"")</f>
        <v>#REF!</v>
      </c>
      <c r="P19" s="86" t="str">
        <f ca="1">IF(AND('Mapa final'!$AB$23="Muy Alta",'Mapa final'!$AD$23="Moderado"),CONCATENATE("R14C",'Mapa final'!$R$23),"")</f>
        <v/>
      </c>
      <c r="Q19" s="40" t="e">
        <f>IF(AND('Mapa final'!#REF!="Muy Alta",'Mapa final'!#REF!="Moderado"),CONCATENATE("R14C",'Mapa final'!#REF!),"")</f>
        <v>#REF!</v>
      </c>
      <c r="R19" s="87" t="e">
        <f>IF(AND('Mapa final'!#REF!="Muy Alta",'Mapa final'!#REF!="Moderado"),CONCATENATE("R14C",'Mapa final'!#REF!),"")</f>
        <v>#REF!</v>
      </c>
      <c r="S19" s="86" t="str">
        <f ca="1">IF(AND('Mapa final'!$AB$23="Muy Alta",'Mapa final'!$AD$23="Mayor"),CONCATENATE("R14C",'Mapa final'!$R$23),"")</f>
        <v/>
      </c>
      <c r="T19" s="40" t="e">
        <f>IF(AND('Mapa final'!#REF!="Muy Alta",'Mapa final'!#REF!="Mayor"),CONCATENATE("R14C",'Mapa final'!#REF!),"")</f>
        <v>#REF!</v>
      </c>
      <c r="U19" s="87" t="e">
        <f>IF(AND('Mapa final'!#REF!="Muy Alta",'Mapa final'!#REF!="Mayor"),CONCATENATE("R14C",'Mapa final'!#REF!),"")</f>
        <v>#REF!</v>
      </c>
      <c r="V19" s="172" t="str">
        <f ca="1">IF(AND('Mapa final'!$AB$23="Muy Alta",'Mapa final'!$AD$23="Catastrófico"),CONCATENATE("R14C",'Mapa final'!$R$23),"")</f>
        <v/>
      </c>
      <c r="W19" s="173" t="e">
        <f>IF(AND('Mapa final'!#REF!="Muy Alta",'Mapa final'!#REF!="Catastrófico"),CONCATENATE("R14C",'Mapa final'!#REF!),"")</f>
        <v>#REF!</v>
      </c>
      <c r="X19" s="174" t="e">
        <f>IF(AND('Mapa final'!#REF!="Muy Alta",'Mapa final'!#REF!="Catastrófico"),CONCATENATE("R14C",'Mapa final'!#REF!),"")</f>
        <v>#REF!</v>
      </c>
      <c r="Y19" s="41"/>
      <c r="Z19" s="298"/>
      <c r="AA19" s="299"/>
      <c r="AB19" s="299"/>
      <c r="AC19" s="299"/>
      <c r="AD19" s="299"/>
      <c r="AE19" s="300"/>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7"/>
      <c r="C20" s="308"/>
      <c r="D20" s="309"/>
      <c r="E20" s="282"/>
      <c r="F20" s="277"/>
      <c r="G20" s="277"/>
      <c r="H20" s="277"/>
      <c r="I20" s="277"/>
      <c r="J20" s="86" t="str">
        <f ca="1">IF(AND('Mapa final'!$AB$24="Muy Alta",'Mapa final'!$AD$24="Leve"),CONCATENATE("R15C",'Mapa final'!$R$24),"")</f>
        <v/>
      </c>
      <c r="K20" s="40" t="e">
        <f>IF(AND('Mapa final'!#REF!="Muy Alta",'Mapa final'!#REF!="Leve"),CONCATENATE("R15C",'Mapa final'!#REF!),"")</f>
        <v>#REF!</v>
      </c>
      <c r="L20" s="87" t="e">
        <f>IF(AND('Mapa final'!#REF!="Muy Alta",'Mapa final'!#REF!="Leve"),CONCATENATE("R15C",'Mapa final'!#REF!),"")</f>
        <v>#REF!</v>
      </c>
      <c r="M20" s="86" t="str">
        <f ca="1">IF(AND('Mapa final'!$AB$24="Muy Alta",'Mapa final'!$AD$24="Menor"),CONCATENATE("R15C",'Mapa final'!$R$24),"")</f>
        <v/>
      </c>
      <c r="N20" s="40" t="e">
        <f>IF(AND('Mapa final'!#REF!="Muy Alta",'Mapa final'!#REF!="Menor"),CONCATENATE("R15C",'Mapa final'!#REF!),"")</f>
        <v>#REF!</v>
      </c>
      <c r="O20" s="87" t="e">
        <f>IF(AND('Mapa final'!#REF!="Muy Alta",'Mapa final'!#REF!="Menor"),CONCATENATE("R15C",'Mapa final'!#REF!),"")</f>
        <v>#REF!</v>
      </c>
      <c r="P20" s="86" t="str">
        <f ca="1">IF(AND('Mapa final'!$AB$24="Muy Alta",'Mapa final'!$AD$24="Moderado"),CONCATENATE("R15C",'Mapa final'!$R$24),"")</f>
        <v/>
      </c>
      <c r="Q20" s="40" t="e">
        <f>IF(AND('Mapa final'!#REF!="Muy Alta",'Mapa final'!#REF!="Moderado"),CONCATENATE("R15C",'Mapa final'!#REF!),"")</f>
        <v>#REF!</v>
      </c>
      <c r="R20" s="87" t="e">
        <f>IF(AND('Mapa final'!#REF!="Muy Alta",'Mapa final'!#REF!="Moderado"),CONCATENATE("R15C",'Mapa final'!#REF!),"")</f>
        <v>#REF!</v>
      </c>
      <c r="S20" s="86" t="str">
        <f ca="1">IF(AND('Mapa final'!$AB$24="Muy Alta",'Mapa final'!$AD$24="Mayor"),CONCATENATE("R15C",'Mapa final'!$R$24),"")</f>
        <v/>
      </c>
      <c r="T20" s="40" t="e">
        <f>IF(AND('Mapa final'!#REF!="Muy Alta",'Mapa final'!#REF!="Mayor"),CONCATENATE("R15C",'Mapa final'!#REF!),"")</f>
        <v>#REF!</v>
      </c>
      <c r="U20" s="87" t="e">
        <f>IF(AND('Mapa final'!#REF!="Muy Alta",'Mapa final'!#REF!="Mayor"),CONCATENATE("R15C",'Mapa final'!#REF!),"")</f>
        <v>#REF!</v>
      </c>
      <c r="V20" s="172" t="str">
        <f ca="1">IF(AND('Mapa final'!$AB$24="Muy Alta",'Mapa final'!$AD$24="Catastrófico"),CONCATENATE("R15C",'Mapa final'!$R$24),"")</f>
        <v/>
      </c>
      <c r="W20" s="173" t="e">
        <f>IF(AND('Mapa final'!#REF!="Muy Alta",'Mapa final'!#REF!="Catastrófico"),CONCATENATE("R15C",'Mapa final'!#REF!),"")</f>
        <v>#REF!</v>
      </c>
      <c r="X20" s="174" t="e">
        <f>IF(AND('Mapa final'!#REF!="Muy Alta",'Mapa final'!#REF!="Catastrófico"),CONCATENATE("R15C",'Mapa final'!#REF!),"")</f>
        <v>#REF!</v>
      </c>
      <c r="Y20" s="41"/>
      <c r="Z20" s="298"/>
      <c r="AA20" s="299"/>
      <c r="AB20" s="299"/>
      <c r="AC20" s="299"/>
      <c r="AD20" s="299"/>
      <c r="AE20" s="300"/>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7"/>
      <c r="C21" s="308"/>
      <c r="D21" s="309"/>
      <c r="E21" s="282"/>
      <c r="F21" s="277"/>
      <c r="G21" s="277"/>
      <c r="H21" s="277"/>
      <c r="I21" s="277"/>
      <c r="J21" s="86" t="str">
        <f ca="1">IF(AND('Mapa final'!$AB$25="Muy Alta",'Mapa final'!$AD$25="Leve"),CONCATENATE("R16C",'Mapa final'!$R$25),"")</f>
        <v/>
      </c>
      <c r="K21" s="40" t="str">
        <f>IF(AND('Mapa final'!$AB$26="Muy Alta",'Mapa final'!$AD$26="Leve"),CONCATENATE("R16C",'Mapa final'!$R$26),"")</f>
        <v/>
      </c>
      <c r="L21" s="87" t="e">
        <f>IF(AND('Mapa final'!#REF!="Muy Alta",'Mapa final'!#REF!="Leve"),CONCATENATE("R16C",'Mapa final'!#REF!),"")</f>
        <v>#REF!</v>
      </c>
      <c r="M21" s="86" t="str">
        <f ca="1">IF(AND('Mapa final'!$AB$25="Muy Alta",'Mapa final'!$AD$25="Menor"),CONCATENATE("R16C",'Mapa final'!$R$25),"")</f>
        <v/>
      </c>
      <c r="N21" s="40" t="str">
        <f>IF(AND('Mapa final'!$AB$26="Muy Alta",'Mapa final'!$AD$26="Menor"),CONCATENATE("R16C",'Mapa final'!$R$26),"")</f>
        <v/>
      </c>
      <c r="O21" s="87" t="e">
        <f>IF(AND('Mapa final'!#REF!="Muy Alta",'Mapa final'!#REF!="Menor"),CONCATENATE("R16C",'Mapa final'!#REF!),"")</f>
        <v>#REF!</v>
      </c>
      <c r="P21" s="86" t="str">
        <f ca="1">IF(AND('Mapa final'!$AB$25="Muy Alta",'Mapa final'!$AD$25="Moderado"),CONCATENATE("R16C",'Mapa final'!$R$25),"")</f>
        <v/>
      </c>
      <c r="Q21" s="40" t="str">
        <f>IF(AND('Mapa final'!$AB$26="Muy Alta",'Mapa final'!$AD$26="Moderado"),CONCATENATE("R16C",'Mapa final'!$R$26),"")</f>
        <v/>
      </c>
      <c r="R21" s="87" t="e">
        <f>IF(AND('Mapa final'!#REF!="Muy Alta",'Mapa final'!#REF!="Moderado"),CONCATENATE("R16C",'Mapa final'!#REF!),"")</f>
        <v>#REF!</v>
      </c>
      <c r="S21" s="86" t="str">
        <f ca="1">IF(AND('Mapa final'!$AB$25="Muy Alta",'Mapa final'!$AD$25="Mayor"),CONCATENATE("R16C",'Mapa final'!$R$25),"")</f>
        <v/>
      </c>
      <c r="T21" s="40" t="str">
        <f>IF(AND('Mapa final'!$AB$26="Muy Alta",'Mapa final'!$AD$26="Mayor"),CONCATENATE("R16C",'Mapa final'!$R$26),"")</f>
        <v/>
      </c>
      <c r="U21" s="87" t="e">
        <f>IF(AND('Mapa final'!#REF!="Muy Alta",'Mapa final'!#REF!="Mayor"),CONCATENATE("R16C",'Mapa final'!#REF!),"")</f>
        <v>#REF!</v>
      </c>
      <c r="V21" s="172" t="str">
        <f ca="1">IF(AND('Mapa final'!$AB$25="Muy Alta",'Mapa final'!$AD$25="Catastrófico"),CONCATENATE("R16C",'Mapa final'!$R$25),"")</f>
        <v/>
      </c>
      <c r="W21" s="173" t="str">
        <f>IF(AND('Mapa final'!$AB$26="Muy Alta",'Mapa final'!$AD$26="Catastrófico"),CONCATENATE("R16C",'Mapa final'!$R$26),"")</f>
        <v/>
      </c>
      <c r="X21" s="174" t="e">
        <f>IF(AND('Mapa final'!#REF!="Muy Alta",'Mapa final'!#REF!="Catastrófico"),CONCATENATE("R16C",'Mapa final'!#REF!),"")</f>
        <v>#REF!</v>
      </c>
      <c r="Y21" s="41"/>
      <c r="Z21" s="298"/>
      <c r="AA21" s="299"/>
      <c r="AB21" s="299"/>
      <c r="AC21" s="299"/>
      <c r="AD21" s="299"/>
      <c r="AE21" s="300"/>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7"/>
      <c r="C22" s="308"/>
      <c r="D22" s="309"/>
      <c r="E22" s="282"/>
      <c r="F22" s="277"/>
      <c r="G22" s="277"/>
      <c r="H22" s="277"/>
      <c r="I22" s="277"/>
      <c r="J22" s="86" t="str">
        <f ca="1">IF(AND('Mapa final'!$AB$27="Muy Alta",'Mapa final'!$AD$27="Leve"),CONCATENATE("R17",'Mapa final'!$R$27),"")</f>
        <v/>
      </c>
      <c r="K22" s="40" t="e">
        <f>IF(AND('Mapa final'!#REF!="Muy Alta",'Mapa final'!#REF!="Leve"),CONCATENATE("R17C",'Mapa final'!#REF!),"")</f>
        <v>#REF!</v>
      </c>
      <c r="L22" s="87" t="e">
        <f>IF(AND('Mapa final'!#REF!="Muy Alta",'Mapa final'!#REF!="Leve"),CONCATENATE("R17C",'Mapa final'!#REF!),"")</f>
        <v>#REF!</v>
      </c>
      <c r="M22" s="86" t="str">
        <f ca="1">IF(AND('Mapa final'!$AB$27="Muy Alta",'Mapa final'!$AD$27="Menor"),CONCATENATE("R17",'Mapa final'!$R$27),"")</f>
        <v/>
      </c>
      <c r="N22" s="40" t="e">
        <f>IF(AND('Mapa final'!#REF!="Muy Alta",'Mapa final'!#REF!="Menor"),CONCATENATE("R17C",'Mapa final'!#REF!),"")</f>
        <v>#REF!</v>
      </c>
      <c r="O22" s="87" t="e">
        <f>IF(AND('Mapa final'!#REF!="Muy Alta",'Mapa final'!#REF!="Menor"),CONCATENATE("R17C",'Mapa final'!#REF!),"")</f>
        <v>#REF!</v>
      </c>
      <c r="P22" s="86" t="str">
        <f ca="1">IF(AND('Mapa final'!$AB$27="Muy Alta",'Mapa final'!$AD$27="Moderado"),CONCATENATE("R17",'Mapa final'!$R$27),"")</f>
        <v/>
      </c>
      <c r="Q22" s="40" t="e">
        <f>IF(AND('Mapa final'!#REF!="Muy Alta",'Mapa final'!#REF!="Moderado"),CONCATENATE("R17C",'Mapa final'!#REF!),"")</f>
        <v>#REF!</v>
      </c>
      <c r="R22" s="87" t="e">
        <f>IF(AND('Mapa final'!#REF!="Muy Alta",'Mapa final'!#REF!="Moderado"),CONCATENATE("R17C",'Mapa final'!#REF!),"")</f>
        <v>#REF!</v>
      </c>
      <c r="S22" s="86" t="str">
        <f ca="1">IF(AND('Mapa final'!$AB$27="Muy Alta",'Mapa final'!$AD$27="Mayor"),CONCATENATE("R17",'Mapa final'!$R$27),"")</f>
        <v/>
      </c>
      <c r="T22" s="40" t="e">
        <f>IF(AND('Mapa final'!#REF!="Muy Alta",'Mapa final'!#REF!="Mayor"),CONCATENATE("R17C",'Mapa final'!#REF!),"")</f>
        <v>#REF!</v>
      </c>
      <c r="U22" s="87" t="e">
        <f>IF(AND('Mapa final'!#REF!="Muy Alta",'Mapa final'!#REF!="Mayor"),CONCATENATE("R17C",'Mapa final'!#REF!),"")</f>
        <v>#REF!</v>
      </c>
      <c r="V22" s="172" t="str">
        <f ca="1">IF(AND('Mapa final'!$AB$27="Muy Alta",'Mapa final'!$AD$27="Catastrófico"),CONCATENATE("R17",'Mapa final'!$R$27),"")</f>
        <v/>
      </c>
      <c r="W22" s="173" t="e">
        <f>IF(AND('Mapa final'!#REF!="Muy Alta",'Mapa final'!#REF!="Catastrófico"),CONCATENATE("R17C",'Mapa final'!#REF!),"")</f>
        <v>#REF!</v>
      </c>
      <c r="X22" s="174" t="e">
        <f>IF(AND('Mapa final'!#REF!="Muy Alta",'Mapa final'!#REF!="Catastrófico"),CONCATENATE("R17C",'Mapa final'!#REF!),"")</f>
        <v>#REF!</v>
      </c>
      <c r="Y22" s="41"/>
      <c r="Z22" s="298"/>
      <c r="AA22" s="299"/>
      <c r="AB22" s="299"/>
      <c r="AC22" s="299"/>
      <c r="AD22" s="299"/>
      <c r="AE22" s="300"/>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7"/>
      <c r="C23" s="308"/>
      <c r="D23" s="309"/>
      <c r="E23" s="282"/>
      <c r="F23" s="277"/>
      <c r="G23" s="277"/>
      <c r="H23" s="277"/>
      <c r="I23" s="277"/>
      <c r="J23" s="86" t="str">
        <f ca="1">IF(AND('Mapa final'!$AB$28="Muy Alta",'Mapa final'!$AD$28="Leve"),CONCATENATE("R18C",'Mapa final'!$R$28),"")</f>
        <v/>
      </c>
      <c r="K23" s="40" t="e">
        <f>IF(AND('Mapa final'!#REF!="Muy Alta",'Mapa final'!#REF!="Leve"),CONCATENATE("R18C",'Mapa final'!#REF!),"")</f>
        <v>#REF!</v>
      </c>
      <c r="L23" s="87" t="e">
        <f>IF(AND('Mapa final'!#REF!="Muy Alta",'Mapa final'!#REF!="Leve"),CONCATENATE("R18C",'Mapa final'!#REF!),"")</f>
        <v>#REF!</v>
      </c>
      <c r="M23" s="86" t="str">
        <f ca="1">IF(AND('Mapa final'!$AB$28="Muy Alta",'Mapa final'!$AD$28="Menor"),CONCATENATE("R18C",'Mapa final'!$R$28),"")</f>
        <v/>
      </c>
      <c r="N23" s="40" t="e">
        <f>IF(AND('Mapa final'!#REF!="Muy Alta",'Mapa final'!#REF!="Menor"),CONCATENATE("R18C",'Mapa final'!#REF!),"")</f>
        <v>#REF!</v>
      </c>
      <c r="O23" s="87" t="e">
        <f>IF(AND('Mapa final'!#REF!="Muy Alta",'Mapa final'!#REF!="Menor"),CONCATENATE("R18C",'Mapa final'!#REF!),"")</f>
        <v>#REF!</v>
      </c>
      <c r="P23" s="86" t="str">
        <f ca="1">IF(AND('Mapa final'!$AB$28="Muy Alta",'Mapa final'!$AD$28="Moderado"),CONCATENATE("R18C",'Mapa final'!$R$28),"")</f>
        <v/>
      </c>
      <c r="Q23" s="40" t="e">
        <f>IF(AND('Mapa final'!#REF!="Muy Alta",'Mapa final'!#REF!="Moderado"),CONCATENATE("R18C",'Mapa final'!#REF!),"")</f>
        <v>#REF!</v>
      </c>
      <c r="R23" s="87" t="e">
        <f>IF(AND('Mapa final'!#REF!="Muy Alta",'Mapa final'!#REF!="Moderado"),CONCATENATE("R18C",'Mapa final'!#REF!),"")</f>
        <v>#REF!</v>
      </c>
      <c r="S23" s="86" t="str">
        <f ca="1">IF(AND('Mapa final'!$AB$28="Muy Alta",'Mapa final'!$AD$28="Mayor"),CONCATENATE("R18C",'Mapa final'!$R$28),"")</f>
        <v/>
      </c>
      <c r="T23" s="40" t="e">
        <f>IF(AND('Mapa final'!#REF!="Muy Alta",'Mapa final'!#REF!="Mayor"),CONCATENATE("R18C",'Mapa final'!#REF!),"")</f>
        <v>#REF!</v>
      </c>
      <c r="U23" s="87" t="e">
        <f>IF(AND('Mapa final'!#REF!="Muy Alta",'Mapa final'!#REF!="Mayor"),CONCATENATE("R18C",'Mapa final'!#REF!),"")</f>
        <v>#REF!</v>
      </c>
      <c r="V23" s="172" t="str">
        <f ca="1">IF(AND('Mapa final'!$AB$28="Muy Alta",'Mapa final'!$AD$28="Catastrófico"),CONCATENATE("R18C",'Mapa final'!$R$28),"")</f>
        <v/>
      </c>
      <c r="W23" s="173" t="e">
        <f>IF(AND('Mapa final'!#REF!="Muy Alta",'Mapa final'!#REF!="Catastrófico"),CONCATENATE("R18C",'Mapa final'!#REF!),"")</f>
        <v>#REF!</v>
      </c>
      <c r="X23" s="174" t="e">
        <f>IF(AND('Mapa final'!#REF!="Muy Alta",'Mapa final'!#REF!="Catastrófico"),CONCATENATE("R18C",'Mapa final'!#REF!),"")</f>
        <v>#REF!</v>
      </c>
      <c r="Y23" s="41"/>
      <c r="Z23" s="298"/>
      <c r="AA23" s="299"/>
      <c r="AB23" s="299"/>
      <c r="AC23" s="299"/>
      <c r="AD23" s="299"/>
      <c r="AE23" s="300"/>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7"/>
      <c r="C24" s="308"/>
      <c r="D24" s="309"/>
      <c r="E24" s="282"/>
      <c r="F24" s="277"/>
      <c r="G24" s="277"/>
      <c r="H24" s="277"/>
      <c r="I24" s="277"/>
      <c r="J24" s="86" t="str">
        <f ca="1">IF(AND('Mapa final'!$AB$29="Muy Alta",'Mapa final'!$AD$29="Leve"),CONCATENATE("R19C",'Mapa final'!$R$29),"")</f>
        <v/>
      </c>
      <c r="K24" s="40" t="e">
        <f>IF(AND('Mapa final'!#REF!="Muy Alta",'Mapa final'!#REF!="Leve"),CONCATENATE("R19C",'Mapa final'!#REF!),"")</f>
        <v>#REF!</v>
      </c>
      <c r="L24" s="87" t="e">
        <f>IF(AND('Mapa final'!#REF!="Muy Alta",'Mapa final'!#REF!="Leve"),CONCATENATE("R19C",'Mapa final'!#REF!),"")</f>
        <v>#REF!</v>
      </c>
      <c r="M24" s="86" t="str">
        <f ca="1">IF(AND('Mapa final'!$AB$29="Muy Alta",'Mapa final'!$AD$29="Menor"),CONCATENATE("R19C",'Mapa final'!$R$29),"")</f>
        <v/>
      </c>
      <c r="N24" s="40" t="e">
        <f>IF(AND('Mapa final'!#REF!="Muy Alta",'Mapa final'!#REF!="Menor"),CONCATENATE("R19C",'Mapa final'!#REF!),"")</f>
        <v>#REF!</v>
      </c>
      <c r="O24" s="87" t="e">
        <f>IF(AND('Mapa final'!#REF!="Muy Alta",'Mapa final'!#REF!="Menor"),CONCATENATE("R19C",'Mapa final'!#REF!),"")</f>
        <v>#REF!</v>
      </c>
      <c r="P24" s="86" t="str">
        <f ca="1">IF(AND('Mapa final'!$AB$29="Muy Alta",'Mapa final'!$AD$29="Moderado"),CONCATENATE("R19C",'Mapa final'!$R$29),"")</f>
        <v/>
      </c>
      <c r="Q24" s="40" t="e">
        <f>IF(AND('Mapa final'!#REF!="Muy Alta",'Mapa final'!#REF!="Moderado"),CONCATENATE("R19C",'Mapa final'!#REF!),"")</f>
        <v>#REF!</v>
      </c>
      <c r="R24" s="87" t="e">
        <f>IF(AND('Mapa final'!#REF!="Muy Alta",'Mapa final'!#REF!="Moderado"),CONCATENATE("R19C",'Mapa final'!#REF!),"")</f>
        <v>#REF!</v>
      </c>
      <c r="S24" s="86" t="str">
        <f ca="1">IF(AND('Mapa final'!$AB$29="Muy Alta",'Mapa final'!$AD$29="Mayor"),CONCATENATE("R19C",'Mapa final'!$R$29),"")</f>
        <v/>
      </c>
      <c r="T24" s="40" t="e">
        <f>IF(AND('Mapa final'!#REF!="Muy Alta",'Mapa final'!#REF!="Mayor"),CONCATENATE("R19C",'Mapa final'!#REF!),"")</f>
        <v>#REF!</v>
      </c>
      <c r="U24" s="87" t="e">
        <f>IF(AND('Mapa final'!#REF!="Muy Alta",'Mapa final'!#REF!="Mayor"),CONCATENATE("R19C",'Mapa final'!#REF!),"")</f>
        <v>#REF!</v>
      </c>
      <c r="V24" s="172" t="str">
        <f ca="1">IF(AND('Mapa final'!$AB$29="Muy Alta",'Mapa final'!$AD$29="Catastrófico"),CONCATENATE("R19C",'Mapa final'!$R$29),"")</f>
        <v/>
      </c>
      <c r="W24" s="173" t="e">
        <f>IF(AND('Mapa final'!#REF!="Muy Alta",'Mapa final'!#REF!="Catastrófico"),CONCATENATE("R19C",'Mapa final'!#REF!),"")</f>
        <v>#REF!</v>
      </c>
      <c r="X24" s="174" t="e">
        <f>IF(AND('Mapa final'!#REF!="Muy Alta",'Mapa final'!#REF!="Catastrófico"),CONCATENATE("R19C",'Mapa final'!#REF!),"")</f>
        <v>#REF!</v>
      </c>
      <c r="Y24" s="41"/>
      <c r="Z24" s="298"/>
      <c r="AA24" s="299"/>
      <c r="AB24" s="299"/>
      <c r="AC24" s="299"/>
      <c r="AD24" s="299"/>
      <c r="AE24" s="300"/>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7"/>
      <c r="C25" s="308"/>
      <c r="D25" s="309"/>
      <c r="E25" s="282"/>
      <c r="F25" s="277"/>
      <c r="G25" s="277"/>
      <c r="H25" s="277"/>
      <c r="I25" s="277"/>
      <c r="J25" s="86" t="str">
        <f ca="1">IF(AND('Mapa final'!$AB$30="Muy Alta",'Mapa final'!$AD$30="Leve"),CONCATENATE("R20C",'Mapa final'!$R$30),"")</f>
        <v/>
      </c>
      <c r="K25" s="40" t="e">
        <f>IF(AND('Mapa final'!#REF!="Muy Alta",'Mapa final'!#REF!="Leve"),CONCATENATE("R20C",'Mapa final'!#REF!),"")</f>
        <v>#REF!</v>
      </c>
      <c r="L25" s="87" t="e">
        <f>IF(AND('Mapa final'!#REF!="Muy Alta",'Mapa final'!#REF!="Leve"),CONCATENATE("R20C",'Mapa final'!#REF!),"")</f>
        <v>#REF!</v>
      </c>
      <c r="M25" s="86" t="str">
        <f ca="1">IF(AND('Mapa final'!$AB$30="Muy Alta",'Mapa final'!$AD$30="Menor"),CONCATENATE("R20C",'Mapa final'!$R$30),"")</f>
        <v/>
      </c>
      <c r="N25" s="40" t="e">
        <f>IF(AND('Mapa final'!#REF!="Muy Alta",'Mapa final'!#REF!="Menor"),CONCATENATE("R20C",'Mapa final'!#REF!),"")</f>
        <v>#REF!</v>
      </c>
      <c r="O25" s="87" t="e">
        <f>IF(AND('Mapa final'!#REF!="Muy Alta",'Mapa final'!#REF!="Menor"),CONCATENATE("R20C",'Mapa final'!#REF!),"")</f>
        <v>#REF!</v>
      </c>
      <c r="P25" s="86" t="str">
        <f ca="1">IF(AND('Mapa final'!$AB$30="Muy Alta",'Mapa final'!$AD$30="Moderado"),CONCATENATE("R20C",'Mapa final'!$R$30),"")</f>
        <v/>
      </c>
      <c r="Q25" s="40" t="e">
        <f>IF(AND('Mapa final'!#REF!="Muy Alta",'Mapa final'!#REF!="Moderado"),CONCATENATE("R20C",'Mapa final'!#REF!),"")</f>
        <v>#REF!</v>
      </c>
      <c r="R25" s="87" t="e">
        <f>IF(AND('Mapa final'!#REF!="Muy Alta",'Mapa final'!#REF!="Moderado"),CONCATENATE("R20C",'Mapa final'!#REF!),"")</f>
        <v>#REF!</v>
      </c>
      <c r="S25" s="86" t="str">
        <f ca="1">IF(AND('Mapa final'!$AB$30="Muy Alta",'Mapa final'!$AD$30="Mayor"),CONCATENATE("R20C",'Mapa final'!$R$30),"")</f>
        <v/>
      </c>
      <c r="T25" s="40" t="e">
        <f>IF(AND('Mapa final'!#REF!="Muy Alta",'Mapa final'!#REF!="Mayor"),CONCATENATE("R20C",'Mapa final'!#REF!),"")</f>
        <v>#REF!</v>
      </c>
      <c r="U25" s="87" t="e">
        <f>IF(AND('Mapa final'!#REF!="Muy Alta",'Mapa final'!#REF!="Mayor"),CONCATENATE("R20C",'Mapa final'!#REF!),"")</f>
        <v>#REF!</v>
      </c>
      <c r="V25" s="172" t="str">
        <f ca="1">IF(AND('Mapa final'!$AB$30="Muy Alta",'Mapa final'!$AD$30="Catastrófico"),CONCATENATE("R20C",'Mapa final'!$R$30),"")</f>
        <v/>
      </c>
      <c r="W25" s="173" t="e">
        <f>IF(AND('Mapa final'!#REF!="Muy Alta",'Mapa final'!#REF!="Catastrófico"),CONCATENATE("R20C",'Mapa final'!#REF!),"")</f>
        <v>#REF!</v>
      </c>
      <c r="X25" s="174" t="e">
        <f>IF(AND('Mapa final'!#REF!="Muy Alta",'Mapa final'!#REF!="Catastrófico"),CONCATENATE("R20C",'Mapa final'!#REF!),"")</f>
        <v>#REF!</v>
      </c>
      <c r="Y25" s="41"/>
      <c r="Z25" s="298"/>
      <c r="AA25" s="299"/>
      <c r="AB25" s="299"/>
      <c r="AC25" s="299"/>
      <c r="AD25" s="299"/>
      <c r="AE25" s="300"/>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7"/>
      <c r="C26" s="308"/>
      <c r="D26" s="309"/>
      <c r="E26" s="282"/>
      <c r="F26" s="277"/>
      <c r="G26" s="277"/>
      <c r="H26" s="277"/>
      <c r="I26" s="277"/>
      <c r="J26" s="86" t="str">
        <f ca="1">IF(AND('Mapa final'!$AB$31="Muy Alta",'Mapa final'!$AD$31="Leve"),CONCATENATE("R21C",'Mapa final'!$R$31),"")</f>
        <v/>
      </c>
      <c r="K26" s="40" t="e">
        <f>IF(AND('Mapa final'!#REF!="Muy Alta",'Mapa final'!#REF!="Leve"),CONCATENATE("R21C",'Mapa final'!#REF!),"")</f>
        <v>#REF!</v>
      </c>
      <c r="L26" s="87" t="e">
        <f>IF(AND('Mapa final'!#REF!="Muy Alta",'Mapa final'!#REF!="Leve"),CONCATENATE("R21C",'Mapa final'!#REF!),"")</f>
        <v>#REF!</v>
      </c>
      <c r="M26" s="86" t="str">
        <f ca="1">IF(AND('Mapa final'!$AB$31="Muy Alta",'Mapa final'!$AD$31="Menor"),CONCATENATE("R21C",'Mapa final'!$R$31),"")</f>
        <v/>
      </c>
      <c r="N26" s="40" t="e">
        <f>IF(AND('Mapa final'!#REF!="Muy Alta",'Mapa final'!#REF!="Menor"),CONCATENATE("R21C",'Mapa final'!#REF!),"")</f>
        <v>#REF!</v>
      </c>
      <c r="O26" s="87" t="e">
        <f>IF(AND('Mapa final'!#REF!="Muy Alta",'Mapa final'!#REF!="Menor"),CONCATENATE("R21C",'Mapa final'!#REF!),"")</f>
        <v>#REF!</v>
      </c>
      <c r="P26" s="86" t="str">
        <f ca="1">IF(AND('Mapa final'!$AB$31="Muy Alta",'Mapa final'!$AD$31="Moderado"),CONCATENATE("R21C",'Mapa final'!$R$31),"")</f>
        <v/>
      </c>
      <c r="Q26" s="40" t="e">
        <f>IF(AND('Mapa final'!#REF!="Muy Alta",'Mapa final'!#REF!="Moderado"),CONCATENATE("R21C",'Mapa final'!#REF!),"")</f>
        <v>#REF!</v>
      </c>
      <c r="R26" s="87" t="e">
        <f>IF(AND('Mapa final'!#REF!="Muy Alta",'Mapa final'!#REF!="Moderado"),CONCATENATE("R21C",'Mapa final'!#REF!),"")</f>
        <v>#REF!</v>
      </c>
      <c r="S26" s="86" t="str">
        <f ca="1">IF(AND('Mapa final'!$AB$31="Muy Alta",'Mapa final'!$AD$31="Mayor"),CONCATENATE("R21C",'Mapa final'!$R$31),"")</f>
        <v/>
      </c>
      <c r="T26" s="40" t="e">
        <f>IF(AND('Mapa final'!#REF!="Muy Alta",'Mapa final'!#REF!="Mayor"),CONCATENATE("R21C",'Mapa final'!#REF!),"")</f>
        <v>#REF!</v>
      </c>
      <c r="U26" s="87" t="e">
        <f>IF(AND('Mapa final'!#REF!="Muy Alta",'Mapa final'!#REF!="Mayor"),CONCATENATE("R21C",'Mapa final'!#REF!),"")</f>
        <v>#REF!</v>
      </c>
      <c r="V26" s="172" t="str">
        <f ca="1">IF(AND('Mapa final'!$AB$31="Muy Alta",'Mapa final'!$AD$31="Catastrófico"),CONCATENATE("R21C",'Mapa final'!$R$31),"")</f>
        <v/>
      </c>
      <c r="W26" s="173" t="e">
        <f>IF(AND('Mapa final'!#REF!="Muy Alta",'Mapa final'!#REF!="Catastrófico"),CONCATENATE("R21C",'Mapa final'!#REF!),"")</f>
        <v>#REF!</v>
      </c>
      <c r="X26" s="174" t="e">
        <f>IF(AND('Mapa final'!#REF!="Muy Alta",'Mapa final'!#REF!="Catastrófico"),CONCATENATE("R21C",'Mapa final'!#REF!),"")</f>
        <v>#REF!</v>
      </c>
      <c r="Y26" s="41"/>
      <c r="Z26" s="298"/>
      <c r="AA26" s="299"/>
      <c r="AB26" s="299"/>
      <c r="AC26" s="299"/>
      <c r="AD26" s="299"/>
      <c r="AE26" s="300"/>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7"/>
      <c r="C27" s="308"/>
      <c r="D27" s="309"/>
      <c r="E27" s="282"/>
      <c r="F27" s="277"/>
      <c r="G27" s="277"/>
      <c r="H27" s="277"/>
      <c r="I27" s="277"/>
      <c r="J27" s="86" t="str">
        <f ca="1">IF(AND('Mapa final'!$AB$32="Muy Alta",'Mapa final'!$AD$32="Leve"),CONCATENATE("R22C",'Mapa final'!$R$32),"")</f>
        <v/>
      </c>
      <c r="K27" s="40" t="e">
        <f>IF(AND('Mapa final'!#REF!="Muy Alta",'Mapa final'!#REF!="Leve"),CONCATENATE("R22C",'Mapa final'!#REF!),"")</f>
        <v>#REF!</v>
      </c>
      <c r="L27" s="87" t="e">
        <f>IF(AND('Mapa final'!#REF!="Muy Alta",'Mapa final'!#REF!="Leve"),CONCATENATE("R22C",'Mapa final'!#REF!),"")</f>
        <v>#REF!</v>
      </c>
      <c r="M27" s="86" t="str">
        <f ca="1">IF(AND('Mapa final'!$AB$32="Muy Alta",'Mapa final'!$AD$32="Menor"),CONCATENATE("R22C",'Mapa final'!$R$32),"")</f>
        <v/>
      </c>
      <c r="N27" s="40" t="e">
        <f>IF(AND('Mapa final'!#REF!="Muy Alta",'Mapa final'!#REF!="Menor"),CONCATENATE("R22C",'Mapa final'!#REF!),"")</f>
        <v>#REF!</v>
      </c>
      <c r="O27" s="87" t="e">
        <f>IF(AND('Mapa final'!#REF!="Muy Alta",'Mapa final'!#REF!="Menor"),CONCATENATE("R22C",'Mapa final'!#REF!),"")</f>
        <v>#REF!</v>
      </c>
      <c r="P27" s="86" t="str">
        <f ca="1">IF(AND('Mapa final'!$AB$32="Muy Alta",'Mapa final'!$AD$32="Moderado"),CONCATENATE("R22C",'Mapa final'!$R$32),"")</f>
        <v/>
      </c>
      <c r="Q27" s="40" t="e">
        <f>IF(AND('Mapa final'!#REF!="Muy Alta",'Mapa final'!#REF!="Moderado"),CONCATENATE("R22C",'Mapa final'!#REF!),"")</f>
        <v>#REF!</v>
      </c>
      <c r="R27" s="87" t="e">
        <f>IF(AND('Mapa final'!#REF!="Muy Alta",'Mapa final'!#REF!="Moderado"),CONCATENATE("R22C",'Mapa final'!#REF!),"")</f>
        <v>#REF!</v>
      </c>
      <c r="S27" s="86" t="str">
        <f ca="1">IF(AND('Mapa final'!$AB$32="Muy Alta",'Mapa final'!$AD$32="Mayor"),CONCATENATE("R22C",'Mapa final'!$R$32),"")</f>
        <v/>
      </c>
      <c r="T27" s="40" t="e">
        <f>IF(AND('Mapa final'!#REF!="Muy Alta",'Mapa final'!#REF!="Mayor"),CONCATENATE("R22C",'Mapa final'!#REF!),"")</f>
        <v>#REF!</v>
      </c>
      <c r="U27" s="87" t="e">
        <f>IF(AND('Mapa final'!#REF!="Muy Alta",'Mapa final'!#REF!="Mayor"),CONCATENATE("R22C",'Mapa final'!#REF!),"")</f>
        <v>#REF!</v>
      </c>
      <c r="V27" s="172" t="str">
        <f ca="1">IF(AND('Mapa final'!$AB$32="Muy Alta",'Mapa final'!$AD$32="Catastrófico"),CONCATENATE("R22C",'Mapa final'!$R$32),"")</f>
        <v/>
      </c>
      <c r="W27" s="173" t="e">
        <f>IF(AND('Mapa final'!#REF!="Muy Alta",'Mapa final'!#REF!="Catastrófico"),CONCATENATE("R22C",'Mapa final'!#REF!),"")</f>
        <v>#REF!</v>
      </c>
      <c r="X27" s="174" t="e">
        <f>IF(AND('Mapa final'!#REF!="Muy Alta",'Mapa final'!#REF!="Catastrófico"),CONCATENATE("R22C",'Mapa final'!#REF!),"")</f>
        <v>#REF!</v>
      </c>
      <c r="Y27" s="41"/>
      <c r="Z27" s="298"/>
      <c r="AA27" s="299"/>
      <c r="AB27" s="299"/>
      <c r="AC27" s="299"/>
      <c r="AD27" s="299"/>
      <c r="AE27" s="300"/>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7"/>
      <c r="C28" s="308"/>
      <c r="D28" s="309"/>
      <c r="E28" s="282"/>
      <c r="F28" s="277"/>
      <c r="G28" s="277"/>
      <c r="H28" s="277"/>
      <c r="I28" s="277"/>
      <c r="J28" s="86" t="str">
        <f ca="1">IF(AND('Mapa final'!$AB$33="Muy Alta",'Mapa final'!$AD$33="Leve"),CONCATENATE("R23C",'Mapa final'!$R$33),"")</f>
        <v/>
      </c>
      <c r="K28" s="40" t="e">
        <f>IF(AND('Mapa final'!#REF!="Muy Alta",'Mapa final'!#REF!="Leve"),CONCATENATE("R23C",'Mapa final'!#REF!),"")</f>
        <v>#REF!</v>
      </c>
      <c r="L28" s="87" t="e">
        <f>IF(AND('Mapa final'!#REF!="Muy Alta",'Mapa final'!#REF!="Leve"),CONCATENATE("R23C",'Mapa final'!#REF!),"")</f>
        <v>#REF!</v>
      </c>
      <c r="M28" s="86" t="str">
        <f ca="1">IF(AND('Mapa final'!$AB$33="Muy Alta",'Mapa final'!$AD$33="Menor"),CONCATENATE("R23C",'Mapa final'!$R$33),"")</f>
        <v/>
      </c>
      <c r="N28" s="40" t="e">
        <f>IF(AND('Mapa final'!#REF!="Muy Alta",'Mapa final'!#REF!="Menor"),CONCATENATE("R23C",'Mapa final'!#REF!),"")</f>
        <v>#REF!</v>
      </c>
      <c r="O28" s="87" t="e">
        <f>IF(AND('Mapa final'!#REF!="Muy Alta",'Mapa final'!#REF!="Menor"),CONCATENATE("R23C",'Mapa final'!#REF!),"")</f>
        <v>#REF!</v>
      </c>
      <c r="P28" s="86" t="str">
        <f ca="1">IF(AND('Mapa final'!$AB$33="Muy Alta",'Mapa final'!$AD$33="Moderado"),CONCATENATE("R23C",'Mapa final'!$R$33),"")</f>
        <v/>
      </c>
      <c r="Q28" s="40" t="e">
        <f>IF(AND('Mapa final'!#REF!="Muy Alta",'Mapa final'!#REF!="Moderado"),CONCATENATE("R23C",'Mapa final'!#REF!),"")</f>
        <v>#REF!</v>
      </c>
      <c r="R28" s="87" t="e">
        <f>IF(AND('Mapa final'!#REF!="Muy Alta",'Mapa final'!#REF!="Moderado"),CONCATENATE("R23C",'Mapa final'!#REF!),"")</f>
        <v>#REF!</v>
      </c>
      <c r="S28" s="86" t="str">
        <f ca="1">IF(AND('Mapa final'!$AB$33="Muy Alta",'Mapa final'!$AD$33="Mayor"),CONCATENATE("R23C",'Mapa final'!$R$33),"")</f>
        <v/>
      </c>
      <c r="T28" s="40" t="e">
        <f>IF(AND('Mapa final'!#REF!="Muy Alta",'Mapa final'!#REF!="Mayor"),CONCATENATE("R23C",'Mapa final'!#REF!),"")</f>
        <v>#REF!</v>
      </c>
      <c r="U28" s="87" t="e">
        <f>IF(AND('Mapa final'!#REF!="Muy Alta",'Mapa final'!#REF!="Mayor"),CONCATENATE("R23C",'Mapa final'!#REF!),"")</f>
        <v>#REF!</v>
      </c>
      <c r="V28" s="172" t="str">
        <f ca="1">IF(AND('Mapa final'!$AB$33="Muy Alta",'Mapa final'!$AD$33="Catastrófico"),CONCATENATE("R23C",'Mapa final'!$R$33),"")</f>
        <v/>
      </c>
      <c r="W28" s="173" t="e">
        <f>IF(AND('Mapa final'!#REF!="Muy Alta",'Mapa final'!#REF!="Catastrófico"),CONCATENATE("R23C",'Mapa final'!#REF!),"")</f>
        <v>#REF!</v>
      </c>
      <c r="X28" s="174" t="e">
        <f>IF(AND('Mapa final'!#REF!="Muy Alta",'Mapa final'!#REF!="Catastrófico"),CONCATENATE("R23C",'Mapa final'!#REF!),"")</f>
        <v>#REF!</v>
      </c>
      <c r="Y28" s="41"/>
      <c r="Z28" s="298"/>
      <c r="AA28" s="299"/>
      <c r="AB28" s="299"/>
      <c r="AC28" s="299"/>
      <c r="AD28" s="299"/>
      <c r="AE28" s="300"/>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7"/>
      <c r="C29" s="308"/>
      <c r="D29" s="309"/>
      <c r="E29" s="282"/>
      <c r="F29" s="277"/>
      <c r="G29" s="277"/>
      <c r="H29" s="277"/>
      <c r="I29" s="277"/>
      <c r="J29" s="86" t="str">
        <f ca="1">IF(AND('Mapa final'!$AB$34="Muy Alta",'Mapa final'!$AD$34="Leve"),CONCATENATE("R24C",'Mapa final'!$R$34),"")</f>
        <v/>
      </c>
      <c r="K29" s="40" t="str">
        <f>IF(AND('Mapa final'!$AB$35="Muy Alta",'Mapa final'!$AD$35="Leve"),CONCATENATE("R24C",'Mapa final'!$R$35),"")</f>
        <v/>
      </c>
      <c r="L29" s="87" t="str">
        <f>IF(AND('Mapa final'!$AB$36="Muy Alta",'Mapa final'!$AD$36="Leve"),CONCATENATE("R24C",'Mapa final'!$R$36),"")</f>
        <v/>
      </c>
      <c r="M29" s="86" t="str">
        <f ca="1">IF(AND('Mapa final'!$AB$34="Muy Alta",'Mapa final'!$AD$34="Menor"),CONCATENATE("R24C",'Mapa final'!$R$34),"")</f>
        <v/>
      </c>
      <c r="N29" s="40" t="str">
        <f>IF(AND('Mapa final'!$AB$35="Muy Alta",'Mapa final'!$AD$35="Menor"),CONCATENATE("R24C",'Mapa final'!$R$35),"")</f>
        <v/>
      </c>
      <c r="O29" s="87" t="str">
        <f>IF(AND('Mapa final'!$AB$36="Muy Alta",'Mapa final'!$AD$36="Menor"),CONCATENATE("R24C",'Mapa final'!$R$36),"")</f>
        <v/>
      </c>
      <c r="P29" s="86" t="str">
        <f ca="1">IF(AND('Mapa final'!$AB$34="Muy Alta",'Mapa final'!$AD$34="Moderado"),CONCATENATE("R24C",'Mapa final'!$R$34),"")</f>
        <v/>
      </c>
      <c r="Q29" s="40" t="str">
        <f>IF(AND('Mapa final'!$AB$35="Muy Alta",'Mapa final'!$AD$35="Moderado"),CONCATENATE("R24C",'Mapa final'!$R$35),"")</f>
        <v/>
      </c>
      <c r="R29" s="87" t="str">
        <f>IF(AND('Mapa final'!$AB$36="Muy Alta",'Mapa final'!$AD$36="Moderado"),CONCATENATE("R24C",'Mapa final'!$R$36),"")</f>
        <v/>
      </c>
      <c r="S29" s="86" t="str">
        <f ca="1">IF(AND('Mapa final'!$AB$34="Muy Alta",'Mapa final'!$AD$34="Mayor"),CONCATENATE("R24C",'Mapa final'!$R$34),"")</f>
        <v/>
      </c>
      <c r="T29" s="40" t="str">
        <f>IF(AND('Mapa final'!$AB$35="Muy Alta",'Mapa final'!$AD$35="Mayor"),CONCATENATE("R24C",'Mapa final'!$R$35),"")</f>
        <v/>
      </c>
      <c r="U29" s="87" t="str">
        <f>IF(AND('Mapa final'!$AB$36="Muy Alta",'Mapa final'!$AD$36="Mayor"),CONCATENATE("R24C",'Mapa final'!$R$36),"")</f>
        <v/>
      </c>
      <c r="V29" s="172" t="str">
        <f ca="1">IF(AND('Mapa final'!$AB$34="Muy Alta",'Mapa final'!$AD$34="Catastrófico"),CONCATENATE("R24C",'Mapa final'!$R$34),"")</f>
        <v/>
      </c>
      <c r="W29" s="173" t="str">
        <f>IF(AND('Mapa final'!$AB$35="Muy Alta",'Mapa final'!$AD$35="Catastrófico"),CONCATENATE("R24C",'Mapa final'!$R$35),"")</f>
        <v/>
      </c>
      <c r="X29" s="174" t="str">
        <f>IF(AND('Mapa final'!$AB$36="Muy Alta",'Mapa final'!$AD$36="Catastrófico"),CONCATENATE("R24C",'Mapa final'!$R$36),"")</f>
        <v/>
      </c>
      <c r="Y29" s="41"/>
      <c r="Z29" s="298"/>
      <c r="AA29" s="299"/>
      <c r="AB29" s="299"/>
      <c r="AC29" s="299"/>
      <c r="AD29" s="299"/>
      <c r="AE29" s="300"/>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7"/>
      <c r="C30" s="308"/>
      <c r="D30" s="309"/>
      <c r="E30" s="282"/>
      <c r="F30" s="277"/>
      <c r="G30" s="277"/>
      <c r="H30" s="277"/>
      <c r="I30" s="277"/>
      <c r="J30" s="86" t="str">
        <f ca="1">IF(AND('Mapa final'!$AB$37="Muy Alta",'Mapa final'!$AD$37="Leve"),CONCATENATE("R25C",'Mapa final'!$R$37),"")</f>
        <v/>
      </c>
      <c r="K30" s="40" t="str">
        <f ca="1">IF(AND('Mapa final'!$AB$38="Muy Alta",'Mapa final'!$AD$38="Leve"),CONCATENATE("R25C",'Mapa final'!$R$38),"")</f>
        <v/>
      </c>
      <c r="L30" s="87" t="str">
        <f ca="1">IF(AND('Mapa final'!$AB$39="Muy Alta",'Mapa final'!$AD$39="Leve"),CONCATENATE("R25C",'Mapa final'!$R$39),"")</f>
        <v/>
      </c>
      <c r="M30" s="86" t="str">
        <f ca="1">IF(AND('Mapa final'!$AB$37="Muy Alta",'Mapa final'!$AD$37="Menor"),CONCATENATE("R25C",'Mapa final'!$R$37),"")</f>
        <v/>
      </c>
      <c r="N30" s="40" t="str">
        <f ca="1">IF(AND('Mapa final'!$AB$38="Muy Alta",'Mapa final'!$AD$38="Menor"),CONCATENATE("R25C",'Mapa final'!$R$38),"")</f>
        <v/>
      </c>
      <c r="O30" s="87" t="str">
        <f ca="1">IF(AND('Mapa final'!$AB$39="Muy Alta",'Mapa final'!$AD$39="Menor"),CONCATENATE("R25C",'Mapa final'!$R$39),"")</f>
        <v/>
      </c>
      <c r="P30" s="86" t="str">
        <f ca="1">IF(AND('Mapa final'!$AB$37="Muy Alta",'Mapa final'!$AD$37="Moderado"),CONCATENATE("R25C",'Mapa final'!$R$37),"")</f>
        <v/>
      </c>
      <c r="Q30" s="40" t="str">
        <f ca="1">IF(AND('Mapa final'!$AB$38="Muy Alta",'Mapa final'!$AD$38="Moderado"),CONCATENATE("R25C",'Mapa final'!$R$38),"")</f>
        <v/>
      </c>
      <c r="R30" s="87" t="str">
        <f ca="1">IF(AND('Mapa final'!$AB$39="Muy Alta",'Mapa final'!$AD$39="Moderado"),CONCATENATE("R25C",'Mapa final'!$R$39),"")</f>
        <v/>
      </c>
      <c r="S30" s="86" t="str">
        <f ca="1">IF(AND('Mapa final'!$AB$37="Muy Alta",'Mapa final'!$AD$37="Mayor"),CONCATENATE("R25C",'Mapa final'!$R$37),"")</f>
        <v/>
      </c>
      <c r="T30" s="40" t="str">
        <f ca="1">IF(AND('Mapa final'!$AB$38="Muy Alta",'Mapa final'!$AD$38="Mayor"),CONCATENATE("R25C",'Mapa final'!$R$38),"")</f>
        <v/>
      </c>
      <c r="U30" s="87" t="str">
        <f ca="1">IF(AND('Mapa final'!$AB$39="Muy Alta",'Mapa final'!$AD$39="Mayor"),CONCATENATE("R25C",'Mapa final'!$R$39),"")</f>
        <v/>
      </c>
      <c r="V30" s="172" t="str">
        <f ca="1">IF(AND('Mapa final'!$AB$37="Muy Alta",'Mapa final'!$AD$37="Catastrófico"),CONCATENATE("R25C",'Mapa final'!$R$37),"")</f>
        <v/>
      </c>
      <c r="W30" s="173" t="str">
        <f ca="1">IF(AND('Mapa final'!$AB$38="Muy Alta",'Mapa final'!$AD$38="Catastrófico"),CONCATENATE("R25C",'Mapa final'!$R$38),"")</f>
        <v/>
      </c>
      <c r="X30" s="174" t="str">
        <f ca="1">IF(AND('Mapa final'!$AB$39="Muy Alta",'Mapa final'!$AD$39="Catastrófico"),CONCATENATE("R25C",'Mapa final'!$R$39),"")</f>
        <v/>
      </c>
      <c r="Y30" s="41"/>
      <c r="Z30" s="298"/>
      <c r="AA30" s="299"/>
      <c r="AB30" s="299"/>
      <c r="AC30" s="299"/>
      <c r="AD30" s="299"/>
      <c r="AE30" s="300"/>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7"/>
      <c r="C31" s="308"/>
      <c r="D31" s="309"/>
      <c r="E31" s="282"/>
      <c r="F31" s="277"/>
      <c r="G31" s="277"/>
      <c r="H31" s="277"/>
      <c r="I31" s="277"/>
      <c r="J31" s="86" t="str">
        <f ca="1">IF(AND('Mapa final'!$AB$40="Muy Alta",'Mapa final'!$AD$40="Leve"),CONCATENATE("R26C",'Mapa final'!$R$40),"")</f>
        <v/>
      </c>
      <c r="K31" s="40" t="e">
        <f>IF(AND('Mapa final'!#REF!="Muy Alta",'Mapa final'!#REF!="Leve"),CONCATENATE("R26C",'Mapa final'!#REF!),"")</f>
        <v>#REF!</v>
      </c>
      <c r="L31" s="87" t="e">
        <f>IF(AND('Mapa final'!#REF!="Muy Alta",'Mapa final'!#REF!="Leve"),CONCATENATE("R26C",'Mapa final'!#REF!),"")</f>
        <v>#REF!</v>
      </c>
      <c r="M31" s="86" t="str">
        <f ca="1">IF(AND('Mapa final'!$AB$40="Muy Alta",'Mapa final'!$AD$40="Menor"),CONCATENATE("R26C",'Mapa final'!$R$40),"")</f>
        <v/>
      </c>
      <c r="N31" s="40" t="e">
        <f>IF(AND('Mapa final'!#REF!="Muy Alta",'Mapa final'!#REF!="Menor"),CONCATENATE("R26C",'Mapa final'!#REF!),"")</f>
        <v>#REF!</v>
      </c>
      <c r="O31" s="87" t="e">
        <f>IF(AND('Mapa final'!#REF!="Muy Alta",'Mapa final'!#REF!="Menor"),CONCATENATE("R26C",'Mapa final'!#REF!),"")</f>
        <v>#REF!</v>
      </c>
      <c r="P31" s="86" t="str">
        <f ca="1">IF(AND('Mapa final'!$AB$40="Muy Alta",'Mapa final'!$AD$40="Moderado"),CONCATENATE("R26C",'Mapa final'!$R$40),"")</f>
        <v/>
      </c>
      <c r="Q31" s="40" t="e">
        <f>IF(AND('Mapa final'!#REF!="Muy Alta",'Mapa final'!#REF!="Moderado"),CONCATENATE("R26C",'Mapa final'!#REF!),"")</f>
        <v>#REF!</v>
      </c>
      <c r="R31" s="87" t="e">
        <f>IF(AND('Mapa final'!#REF!="Muy Alta",'Mapa final'!#REF!="Moderado"),CONCATENATE("R26C",'Mapa final'!#REF!),"")</f>
        <v>#REF!</v>
      </c>
      <c r="S31" s="86" t="str">
        <f ca="1">IF(AND('Mapa final'!$AB$40="Muy Alta",'Mapa final'!$AD$40="Mayor"),CONCATENATE("R26C",'Mapa final'!$R$40),"")</f>
        <v/>
      </c>
      <c r="T31" s="40" t="e">
        <f>IF(AND('Mapa final'!#REF!="Muy Alta",'Mapa final'!#REF!="Mayor"),CONCATENATE("R26C",'Mapa final'!#REF!),"")</f>
        <v>#REF!</v>
      </c>
      <c r="U31" s="87" t="e">
        <f>IF(AND('Mapa final'!#REF!="Muy Alta",'Mapa final'!#REF!="Mayor"),CONCATENATE("R26C",'Mapa final'!#REF!),"")</f>
        <v>#REF!</v>
      </c>
      <c r="V31" s="172" t="str">
        <f ca="1">IF(AND('Mapa final'!$AB$40="Muy Alta",'Mapa final'!$AD$40="Catastrófico"),CONCATENATE("R26C",'Mapa final'!$R$40),"")</f>
        <v/>
      </c>
      <c r="W31" s="173" t="e">
        <f>IF(AND('Mapa final'!#REF!="Muy Alta",'Mapa final'!#REF!="Catastrófico"),CONCATENATE("R26C",'Mapa final'!#REF!),"")</f>
        <v>#REF!</v>
      </c>
      <c r="X31" s="174" t="e">
        <f>IF(AND('Mapa final'!#REF!="Muy Alta",'Mapa final'!#REF!="Catastrófico"),CONCATENATE("R26C",'Mapa final'!#REF!),"")</f>
        <v>#REF!</v>
      </c>
      <c r="Y31" s="41"/>
      <c r="Z31" s="298"/>
      <c r="AA31" s="299"/>
      <c r="AB31" s="299"/>
      <c r="AC31" s="299"/>
      <c r="AD31" s="299"/>
      <c r="AE31" s="300"/>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7"/>
      <c r="C32" s="308"/>
      <c r="D32" s="309"/>
      <c r="E32" s="282"/>
      <c r="F32" s="277"/>
      <c r="G32" s="277"/>
      <c r="H32" s="277"/>
      <c r="I32" s="277"/>
      <c r="J32" s="86" t="str">
        <f ca="1">IF(AND('Mapa final'!$AB$41="Muy Alta",'Mapa final'!$AD$41="Leve"),CONCATENATE("R27C",'Mapa final'!$R$41),"")</f>
        <v/>
      </c>
      <c r="K32" s="40" t="e">
        <f>IF(AND('Mapa final'!#REF!="Muy Alta",'Mapa final'!#REF!="Leve"),CONCATENATE("R27C",'Mapa final'!#REF!),"")</f>
        <v>#REF!</v>
      </c>
      <c r="L32" s="87" t="e">
        <f>IF(AND('Mapa final'!#REF!="Muy Alta",'Mapa final'!#REF!="Leve"),CONCATENATE("R27C",'Mapa final'!#REF!),"")</f>
        <v>#REF!</v>
      </c>
      <c r="M32" s="86" t="str">
        <f ca="1">IF(AND('Mapa final'!$AB$41="Muy Alta",'Mapa final'!$AD$41="Menor"),CONCATENATE("R27C",'Mapa final'!$R$41),"")</f>
        <v/>
      </c>
      <c r="N32" s="40" t="e">
        <f>IF(AND('Mapa final'!#REF!="Muy Alta",'Mapa final'!#REF!="Menor"),CONCATENATE("R27C",'Mapa final'!#REF!),"")</f>
        <v>#REF!</v>
      </c>
      <c r="O32" s="87" t="e">
        <f>IF(AND('Mapa final'!#REF!="Muy Alta",'Mapa final'!#REF!="Menor"),CONCATENATE("R27C",'Mapa final'!#REF!),"")</f>
        <v>#REF!</v>
      </c>
      <c r="P32" s="86" t="str">
        <f ca="1">IF(AND('Mapa final'!$AB$41="Muy Alta",'Mapa final'!$AD$41="Moderado"),CONCATENATE("R27C",'Mapa final'!$R$41),"")</f>
        <v/>
      </c>
      <c r="Q32" s="40" t="e">
        <f>IF(AND('Mapa final'!#REF!="Muy Alta",'Mapa final'!#REF!="Moderado"),CONCATENATE("R27C",'Mapa final'!#REF!),"")</f>
        <v>#REF!</v>
      </c>
      <c r="R32" s="87" t="e">
        <f>IF(AND('Mapa final'!#REF!="Muy Alta",'Mapa final'!#REF!="Moderado"),CONCATENATE("R27C",'Mapa final'!#REF!),"")</f>
        <v>#REF!</v>
      </c>
      <c r="S32" s="86" t="str">
        <f ca="1">IF(AND('Mapa final'!$AB$41="Muy Alta",'Mapa final'!$AD$41="Mayor"),CONCATENATE("R27C",'Mapa final'!$R$41),"")</f>
        <v/>
      </c>
      <c r="T32" s="40" t="e">
        <f>IF(AND('Mapa final'!#REF!="Muy Alta",'Mapa final'!#REF!="Mayor"),CONCATENATE("R27C",'Mapa final'!#REF!),"")</f>
        <v>#REF!</v>
      </c>
      <c r="U32" s="87" t="e">
        <f>IF(AND('Mapa final'!#REF!="Muy Alta",'Mapa final'!#REF!="Mayor"),CONCATENATE("R27C",'Mapa final'!#REF!),"")</f>
        <v>#REF!</v>
      </c>
      <c r="V32" s="172" t="str">
        <f ca="1">IF(AND('Mapa final'!$AB$41="Muy Alta",'Mapa final'!$AD$41="Catastrófico"),CONCATENATE("R27C",'Mapa final'!$R$41),"")</f>
        <v/>
      </c>
      <c r="W32" s="173" t="e">
        <f>IF(AND('Mapa final'!#REF!="Muy Alta",'Mapa final'!#REF!="Catastrófico"),CONCATENATE("R27C",'Mapa final'!#REF!),"")</f>
        <v>#REF!</v>
      </c>
      <c r="X32" s="174" t="e">
        <f>IF(AND('Mapa final'!#REF!="Muy Alta",'Mapa final'!#REF!="Catastrófico"),CONCATENATE("R27C",'Mapa final'!#REF!),"")</f>
        <v>#REF!</v>
      </c>
      <c r="Y32" s="41"/>
      <c r="Z32" s="298"/>
      <c r="AA32" s="299"/>
      <c r="AB32" s="299"/>
      <c r="AC32" s="299"/>
      <c r="AD32" s="299"/>
      <c r="AE32" s="300"/>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7"/>
      <c r="C33" s="308"/>
      <c r="D33" s="309"/>
      <c r="E33" s="282"/>
      <c r="F33" s="277"/>
      <c r="G33" s="277"/>
      <c r="H33" s="277"/>
      <c r="I33" s="277"/>
      <c r="J33" s="86" t="str">
        <f ca="1">IF(AND('Mapa final'!$AB$42="Muy Alta",'Mapa final'!$AD$42="Leve"),CONCATENATE("R28C",'Mapa final'!$R$42),"")</f>
        <v/>
      </c>
      <c r="K33" s="40" t="str">
        <f>IF(AND('Mapa final'!$AB$43="Muy Alta",'Mapa final'!$AD$43="Leve"),CONCATENATE("R28C",'Mapa final'!$R$43),"")</f>
        <v/>
      </c>
      <c r="L33" s="87" t="e">
        <f>IF(AND('Mapa final'!#REF!="Muy Alta",'Mapa final'!#REF!="Leve"),CONCATENATE("R28C",'Mapa final'!#REF!),"")</f>
        <v>#REF!</v>
      </c>
      <c r="M33" s="86" t="str">
        <f ca="1">IF(AND('Mapa final'!$AB$42="Muy Alta",'Mapa final'!$AD$42="Menor"),CONCATENATE("R28C",'Mapa final'!$R$42),"")</f>
        <v/>
      </c>
      <c r="N33" s="40" t="str">
        <f>IF(AND('Mapa final'!$AB$43="Muy Alta",'Mapa final'!$AD$43="Menor"),CONCATENATE("R28C",'Mapa final'!$R$43),"")</f>
        <v/>
      </c>
      <c r="O33" s="87" t="e">
        <f>IF(AND('Mapa final'!#REF!="Muy Alta",'Mapa final'!#REF!="Menor"),CONCATENATE("R28C",'Mapa final'!#REF!),"")</f>
        <v>#REF!</v>
      </c>
      <c r="P33" s="86" t="str">
        <f ca="1">IF(AND('Mapa final'!$AB$42="Muy Alta",'Mapa final'!$AD$42="Moderado"),CONCATENATE("R28C",'Mapa final'!$R$42),"")</f>
        <v/>
      </c>
      <c r="Q33" s="40" t="str">
        <f>IF(AND('Mapa final'!$AB$43="Muy Alta",'Mapa final'!$AD$43="Moderado"),CONCATENATE("R28C",'Mapa final'!$R$43),"")</f>
        <v/>
      </c>
      <c r="R33" s="87" t="e">
        <f>IF(AND('Mapa final'!#REF!="Muy Alta",'Mapa final'!#REF!="Moderado"),CONCATENATE("R28C",'Mapa final'!#REF!),"")</f>
        <v>#REF!</v>
      </c>
      <c r="S33" s="86" t="str">
        <f ca="1">IF(AND('Mapa final'!$AB$42="Muy Alta",'Mapa final'!$AD$42="Mayor"),CONCATENATE("R28C",'Mapa final'!$R$42),"")</f>
        <v/>
      </c>
      <c r="T33" s="40" t="str">
        <f>IF(AND('Mapa final'!$AB$43="Muy Alta",'Mapa final'!$AD$43="Mayor"),CONCATENATE("R28C",'Mapa final'!$R$43),"")</f>
        <v/>
      </c>
      <c r="U33" s="87" t="e">
        <f>IF(AND('Mapa final'!#REF!="Muy Alta",'Mapa final'!#REF!="Mayor"),CONCATENATE("R28C",'Mapa final'!#REF!),"")</f>
        <v>#REF!</v>
      </c>
      <c r="V33" s="172" t="str">
        <f ca="1">IF(AND('Mapa final'!$AB$42="Muy Alta",'Mapa final'!$AD$42="Catastrófico"),CONCATENATE("R28C",'Mapa final'!$R$42),"")</f>
        <v/>
      </c>
      <c r="W33" s="173" t="str">
        <f>IF(AND('Mapa final'!$AB$43="Muy Alta",'Mapa final'!$AD$43="Catastrófico"),CONCATENATE("R28C",'Mapa final'!$R$43),"")</f>
        <v/>
      </c>
      <c r="X33" s="174" t="e">
        <f>IF(AND('Mapa final'!#REF!="Muy Alta",'Mapa final'!#REF!="Catastrófico"),CONCATENATE("R28C",'Mapa final'!#REF!),"")</f>
        <v>#REF!</v>
      </c>
      <c r="Y33" s="41"/>
      <c r="Z33" s="298"/>
      <c r="AA33" s="299"/>
      <c r="AB33" s="299"/>
      <c r="AC33" s="299"/>
      <c r="AD33" s="299"/>
      <c r="AE33" s="300"/>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7"/>
      <c r="C34" s="308"/>
      <c r="D34" s="309"/>
      <c r="E34" s="282"/>
      <c r="F34" s="277"/>
      <c r="G34" s="277"/>
      <c r="H34" s="277"/>
      <c r="I34" s="277"/>
      <c r="J34" s="86" t="str">
        <f ca="1">IF(AND('Mapa final'!$AB$44="Muy Alta",'Mapa final'!$AD$44="Leve"),CONCATENATE("R29C",'Mapa final'!$R$44),"")</f>
        <v/>
      </c>
      <c r="K34" s="40" t="str">
        <f>IF(AND('Mapa final'!$AB$45="Muy Alta",'Mapa final'!$AD$45="Leve"),CONCATENATE("R29C",'Mapa final'!$R$45),"")</f>
        <v/>
      </c>
      <c r="L34" s="87" t="e">
        <f>IF(AND('Mapa final'!#REF!="Muy Alta",'Mapa final'!#REF!="Leve"),CONCATENATE("R29C",'Mapa final'!#REF!),"")</f>
        <v>#REF!</v>
      </c>
      <c r="M34" s="86" t="str">
        <f ca="1">IF(AND('Mapa final'!$AB$44="Muy Alta",'Mapa final'!$AD$44="Menor"),CONCATENATE("R29C",'Mapa final'!$R$44),"")</f>
        <v/>
      </c>
      <c r="N34" s="40" t="str">
        <f>IF(AND('Mapa final'!$AB$45="Muy Alta",'Mapa final'!$AD$45="Menor"),CONCATENATE("R29C",'Mapa final'!$R$45),"")</f>
        <v/>
      </c>
      <c r="O34" s="87" t="e">
        <f>IF(AND('Mapa final'!#REF!="Muy Alta",'Mapa final'!#REF!="Menor"),CONCATENATE("R29C",'Mapa final'!#REF!),"")</f>
        <v>#REF!</v>
      </c>
      <c r="P34" s="86" t="str">
        <f ca="1">IF(AND('Mapa final'!$AB$44="Muy Alta",'Mapa final'!$AD$44="Moderado"),CONCATENATE("R29C",'Mapa final'!$R$44),"")</f>
        <v/>
      </c>
      <c r="Q34" s="40" t="str">
        <f>IF(AND('Mapa final'!$AB$45="Muy Alta",'Mapa final'!$AD$45="Moderado"),CONCATENATE("R29C",'Mapa final'!$R$45),"")</f>
        <v/>
      </c>
      <c r="R34" s="87" t="e">
        <f>IF(AND('Mapa final'!#REF!="Muy Alta",'Mapa final'!#REF!="Moderado"),CONCATENATE("R29C",'Mapa final'!#REF!),"")</f>
        <v>#REF!</v>
      </c>
      <c r="S34" s="86" t="str">
        <f ca="1">IF(AND('Mapa final'!$AB$44="Muy Alta",'Mapa final'!$AD$44="Mayor"),CONCATENATE("R29C",'Mapa final'!$R$44),"")</f>
        <v/>
      </c>
      <c r="T34" s="40" t="str">
        <f>IF(AND('Mapa final'!$AB$45="Muy Alta",'Mapa final'!$AD$45="Mayor"),CONCATENATE("R29C",'Mapa final'!$R$45),"")</f>
        <v/>
      </c>
      <c r="U34" s="87" t="e">
        <f>IF(AND('Mapa final'!#REF!="Muy Alta",'Mapa final'!#REF!="Mayor"),CONCATENATE("R29C",'Mapa final'!#REF!),"")</f>
        <v>#REF!</v>
      </c>
      <c r="V34" s="172" t="str">
        <f ca="1">IF(AND('Mapa final'!$AB$44="Muy Alta",'Mapa final'!$AD$44="Catastrófico"),CONCATENATE("R29C",'Mapa final'!$R$44),"")</f>
        <v/>
      </c>
      <c r="W34" s="173" t="str">
        <f>IF(AND('Mapa final'!$AB$45="Muy Alta",'Mapa final'!$AD$45="Catastrófico"),CONCATENATE("R29C",'Mapa final'!$R$45),"")</f>
        <v/>
      </c>
      <c r="X34" s="174" t="e">
        <f>IF(AND('Mapa final'!#REF!="Muy Alta",'Mapa final'!#REF!="Catastrófico"),CONCATENATE("R29C",'Mapa final'!#REF!),"")</f>
        <v>#REF!</v>
      </c>
      <c r="Y34" s="41"/>
      <c r="Z34" s="298"/>
      <c r="AA34" s="299"/>
      <c r="AB34" s="299"/>
      <c r="AC34" s="299"/>
      <c r="AD34" s="299"/>
      <c r="AE34" s="300"/>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7"/>
      <c r="C35" s="308"/>
      <c r="D35" s="309"/>
      <c r="E35" s="282"/>
      <c r="F35" s="277"/>
      <c r="G35" s="277"/>
      <c r="H35" s="277"/>
      <c r="I35" s="277"/>
      <c r="J35" s="86" t="str">
        <f ca="1">IF(AND('Mapa final'!$AB$46="Muy Alta",'Mapa final'!$AD$46="Leve"),CONCATENATE("R30C",'Mapa final'!$R$46),"")</f>
        <v/>
      </c>
      <c r="K35" s="40" t="e">
        <f>IF(AND('Mapa final'!#REF!="Muy Alta",'Mapa final'!#REF!="Leve"),CONCATENATE("R30C",'Mapa final'!#REF!),"")</f>
        <v>#REF!</v>
      </c>
      <c r="L35" s="87" t="e">
        <f>IF(AND('Mapa final'!#REF!="Muy Alta",'Mapa final'!#REF!="Leve"),CONCATENATE("R30C",'Mapa final'!#REF!),"")</f>
        <v>#REF!</v>
      </c>
      <c r="M35" s="86" t="str">
        <f ca="1">IF(AND('Mapa final'!$AB$46="Muy Alta",'Mapa final'!$AD$46="Menor"),CONCATENATE("R30C",'Mapa final'!$R$46),"")</f>
        <v/>
      </c>
      <c r="N35" s="40" t="e">
        <f>IF(AND('Mapa final'!#REF!="Muy Alta",'Mapa final'!#REF!="Menor"),CONCATENATE("R30C",'Mapa final'!#REF!),"")</f>
        <v>#REF!</v>
      </c>
      <c r="O35" s="87" t="e">
        <f>IF(AND('Mapa final'!#REF!="Muy Alta",'Mapa final'!#REF!="Menor"),CONCATENATE("R30C",'Mapa final'!#REF!),"")</f>
        <v>#REF!</v>
      </c>
      <c r="P35" s="86" t="str">
        <f ca="1">IF(AND('Mapa final'!$AB$46="Muy Alta",'Mapa final'!$AD$46="Moderado"),CONCATENATE("R30C",'Mapa final'!$R$46),"")</f>
        <v/>
      </c>
      <c r="Q35" s="40" t="e">
        <f>IF(AND('Mapa final'!#REF!="Muy Alta",'Mapa final'!#REF!="Moderado"),CONCATENATE("R30C",'Mapa final'!#REF!),"")</f>
        <v>#REF!</v>
      </c>
      <c r="R35" s="87" t="e">
        <f>IF(AND('Mapa final'!#REF!="Muy Alta",'Mapa final'!#REF!="Moderado"),CONCATENATE("R30C",'Mapa final'!#REF!),"")</f>
        <v>#REF!</v>
      </c>
      <c r="S35" s="86" t="str">
        <f ca="1">IF(AND('Mapa final'!$AB$46="Muy Alta",'Mapa final'!$AD$46="Mayor"),CONCATENATE("R30C",'Mapa final'!$R$46),"")</f>
        <v/>
      </c>
      <c r="T35" s="40" t="e">
        <f>IF(AND('Mapa final'!#REF!="Muy Alta",'Mapa final'!#REF!="Mayor"),CONCATENATE("R30C",'Mapa final'!#REF!),"")</f>
        <v>#REF!</v>
      </c>
      <c r="U35" s="87" t="e">
        <f>IF(AND('Mapa final'!#REF!="Muy Alta",'Mapa final'!#REF!="Mayor"),CONCATENATE("R30C",'Mapa final'!#REF!),"")</f>
        <v>#REF!</v>
      </c>
      <c r="V35" s="172" t="str">
        <f ca="1">IF(AND('Mapa final'!$AB$46="Muy Alta",'Mapa final'!$AD$46="Catastrófico"),CONCATENATE("R30C",'Mapa final'!$R$46),"")</f>
        <v/>
      </c>
      <c r="W35" s="173" t="e">
        <f>IF(AND('Mapa final'!#REF!="Muy Alta",'Mapa final'!#REF!="Catastrófico"),CONCATENATE("R30C",'Mapa final'!#REF!),"")</f>
        <v>#REF!</v>
      </c>
      <c r="X35" s="174" t="e">
        <f>IF(AND('Mapa final'!#REF!="Muy Alta",'Mapa final'!#REF!="Catastrófico"),CONCATENATE("R30C",'Mapa final'!#REF!),"")</f>
        <v>#REF!</v>
      </c>
      <c r="Y35" s="41"/>
      <c r="Z35" s="298"/>
      <c r="AA35" s="299"/>
      <c r="AB35" s="299"/>
      <c r="AC35" s="299"/>
      <c r="AD35" s="299"/>
      <c r="AE35" s="300"/>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7"/>
      <c r="C36" s="308"/>
      <c r="D36" s="309"/>
      <c r="E36" s="282"/>
      <c r="F36" s="277"/>
      <c r="G36" s="277"/>
      <c r="H36" s="277"/>
      <c r="I36" s="277"/>
      <c r="J36" s="86" t="str">
        <f>IF(AND('Mapa final'!$AB$47="Muy Alta",'Mapa final'!$AD$47="Leve"),CONCATENATE("R31C",'Mapa final'!$R$47),"")</f>
        <v/>
      </c>
      <c r="K36" s="40" t="e">
        <f>IF(AND('Mapa final'!#REF!="Muy Alta",'Mapa final'!#REF!="Leve"),CONCATENATE("R31C",'Mapa final'!#REF!),"")</f>
        <v>#REF!</v>
      </c>
      <c r="L36" s="40" t="e">
        <f>IF(AND('Mapa final'!#REF!="Muy Alta",'Mapa final'!#REF!="Leve"),CONCATENATE("R31C",'Mapa final'!#REF!),"")</f>
        <v>#REF!</v>
      </c>
      <c r="M36" s="86" t="str">
        <f>IF(AND('Mapa final'!$AB$47="Muy Alta",'Mapa final'!$AD$47="Menor"),CONCATENATE("R31C",'Mapa final'!$R$47),"")</f>
        <v/>
      </c>
      <c r="N36" s="40" t="e">
        <f>IF(AND('Mapa final'!#REF!="Muy Alta",'Mapa final'!#REF!="Menor"),CONCATENATE("R31C",'Mapa final'!#REF!),"")</f>
        <v>#REF!</v>
      </c>
      <c r="O36" s="40" t="e">
        <f>IF(AND('Mapa final'!#REF!="Muy Alta",'Mapa final'!#REF!="Menor"),CONCATENATE("R31C",'Mapa final'!#REF!),"")</f>
        <v>#REF!</v>
      </c>
      <c r="P36" s="86" t="str">
        <f>IF(AND('Mapa final'!$AB$47="Muy Alta",'Mapa final'!$AD$47="Moderado"),CONCATENATE("R31C",'Mapa final'!$R$47),"")</f>
        <v/>
      </c>
      <c r="Q36" s="40" t="e">
        <f>IF(AND('Mapa final'!#REF!="Muy Alta",'Mapa final'!#REF!="Moderado"),CONCATENATE("R31C",'Mapa final'!#REF!),"")</f>
        <v>#REF!</v>
      </c>
      <c r="R36" s="40" t="e">
        <f>IF(AND('Mapa final'!#REF!="Muy Alta",'Mapa final'!#REF!="Moderado"),CONCATENATE("R31C",'Mapa final'!#REF!),"")</f>
        <v>#REF!</v>
      </c>
      <c r="S36" s="86" t="str">
        <f>IF(AND('Mapa final'!$AB$47="Muy Alta",'Mapa final'!$AD$47="Mayor"),CONCATENATE("R31C",'Mapa final'!$R$47),"")</f>
        <v/>
      </c>
      <c r="T36" s="40" t="e">
        <f>IF(AND('Mapa final'!#REF!="Muy Alta",'Mapa final'!#REF!="Mayor"),CONCATENATE("R31C",'Mapa final'!#REF!),"")</f>
        <v>#REF!</v>
      </c>
      <c r="U36" s="40" t="e">
        <f>IF(AND('Mapa final'!#REF!="Muy Alta",'Mapa final'!#REF!="Mayor"),CONCATENATE("R31C",'Mapa final'!#REF!),"")</f>
        <v>#REF!</v>
      </c>
      <c r="V36" s="172" t="str">
        <f>IF(AND('Mapa final'!$AB$47="Muy Alta",'Mapa final'!$AD$47="Catastrófico"),CONCATENATE("R31C",'Mapa final'!$R$47),"")</f>
        <v/>
      </c>
      <c r="W36" s="173" t="e">
        <f>IF(AND('Mapa final'!#REF!="Muy Alta",'Mapa final'!#REF!="Catastrófico"),CONCATENATE("R31C",'Mapa final'!#REF!),"")</f>
        <v>#REF!</v>
      </c>
      <c r="X36" s="174" t="e">
        <f>IF(AND('Mapa final'!#REF!="Muy Alta",'Mapa final'!#REF!="Catastrófico"),CONCATENATE("R31C",'Mapa final'!#REF!),"")</f>
        <v>#REF!</v>
      </c>
      <c r="Y36" s="41"/>
      <c r="Z36" s="298"/>
      <c r="AA36" s="299"/>
      <c r="AB36" s="299"/>
      <c r="AC36" s="299"/>
      <c r="AD36" s="299"/>
      <c r="AE36" s="300"/>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7"/>
      <c r="C37" s="308"/>
      <c r="D37" s="309"/>
      <c r="E37" s="282"/>
      <c r="F37" s="277"/>
      <c r="G37" s="277"/>
      <c r="H37" s="277"/>
      <c r="I37" s="277"/>
      <c r="J37" s="86" t="str">
        <f ca="1">IF(AND('Mapa final'!$AB$48="Muy Alta",'Mapa final'!$AD$48="Leve"),CONCATENATE("R32C",'Mapa final'!$R$48),"")</f>
        <v/>
      </c>
      <c r="K37" s="40" t="str">
        <f>IF(AND('Mapa final'!$AB$49="Muy Alta",'Mapa final'!$AD$49="Leve"),CONCATENATE("R32C",'Mapa final'!$R$49),"")</f>
        <v/>
      </c>
      <c r="L37" s="87" t="e">
        <f>IF(AND('Mapa final'!#REF!="Muy Alta",'Mapa final'!#REF!="Leve"),CONCATENATE("R32C",'Mapa final'!#REF!),"")</f>
        <v>#REF!</v>
      </c>
      <c r="M37" s="86" t="str">
        <f ca="1">IF(AND('Mapa final'!$AB$48="Muy Alta",'Mapa final'!$AD$48="Menor"),CONCATENATE("R32C",'Mapa final'!$R$48),"")</f>
        <v/>
      </c>
      <c r="N37" s="40" t="str">
        <f>IF(AND('Mapa final'!$AB$49="Muy Alta",'Mapa final'!$AD$49="Menor"),CONCATENATE("R32C",'Mapa final'!$R$49),"")</f>
        <v/>
      </c>
      <c r="O37" s="87" t="e">
        <f>IF(AND('Mapa final'!#REF!="Muy Alta",'Mapa final'!#REF!="Menor"),CONCATENATE("R32C",'Mapa final'!#REF!),"")</f>
        <v>#REF!</v>
      </c>
      <c r="P37" s="86" t="str">
        <f ca="1">IF(AND('Mapa final'!$AB$48="Muy Alta",'Mapa final'!$AD$48="Moderado"),CONCATENATE("R32C",'Mapa final'!$R$48),"")</f>
        <v/>
      </c>
      <c r="Q37" s="40" t="str">
        <f>IF(AND('Mapa final'!$AB$49="Muy Alta",'Mapa final'!$AD$49="Moderado"),CONCATENATE("R32C",'Mapa final'!$R$49),"")</f>
        <v/>
      </c>
      <c r="R37" s="87" t="e">
        <f>IF(AND('Mapa final'!#REF!="Muy Alta",'Mapa final'!#REF!="Moderado"),CONCATENATE("R32C",'Mapa final'!#REF!),"")</f>
        <v>#REF!</v>
      </c>
      <c r="S37" s="86" t="str">
        <f ca="1">IF(AND('Mapa final'!$AB$48="Muy Alta",'Mapa final'!$AD$48="Mayor"),CONCATENATE("R32C",'Mapa final'!$R$48),"")</f>
        <v/>
      </c>
      <c r="T37" s="40" t="str">
        <f>IF(AND('Mapa final'!$AB$49="Muy Alta",'Mapa final'!$AD$49="Mayor"),CONCATENATE("R32C",'Mapa final'!$R$49),"")</f>
        <v/>
      </c>
      <c r="U37" s="87" t="e">
        <f>IF(AND('Mapa final'!#REF!="Muy Alta",'Mapa final'!#REF!="Mayor"),CONCATENATE("R32C",'Mapa final'!#REF!),"")</f>
        <v>#REF!</v>
      </c>
      <c r="V37" s="172" t="str">
        <f ca="1">IF(AND('Mapa final'!$AB$48="Muy Alta",'Mapa final'!$AD$48="Catastrófico"),CONCATENATE("R32C",'Mapa final'!$R$48),"")</f>
        <v/>
      </c>
      <c r="W37" s="173" t="str">
        <f>IF(AND('Mapa final'!$AB$49="Muy Alta",'Mapa final'!$AD$49="Catastrófico"),CONCATENATE("R32C",'Mapa final'!$R$49),"")</f>
        <v/>
      </c>
      <c r="X37" s="174" t="e">
        <f>IF(AND('Mapa final'!#REF!="Muy Alta",'Mapa final'!#REF!="Catastrófico"),CONCATENATE("R32C",'Mapa final'!#REF!),"")</f>
        <v>#REF!</v>
      </c>
      <c r="Y37" s="41"/>
      <c r="Z37" s="298"/>
      <c r="AA37" s="299"/>
      <c r="AB37" s="299"/>
      <c r="AC37" s="299"/>
      <c r="AD37" s="299"/>
      <c r="AE37" s="300"/>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7"/>
      <c r="C38" s="308"/>
      <c r="D38" s="309"/>
      <c r="E38" s="282"/>
      <c r="F38" s="277"/>
      <c r="G38" s="277"/>
      <c r="H38" s="277"/>
      <c r="I38" s="277"/>
      <c r="J38" s="86" t="str">
        <f ca="1">IF(AND('Mapa final'!$AB$50="Muy Alta",'Mapa final'!$AD$50="Leve"),CONCATENATE("R33C",'Mapa final'!$R$50),"")</f>
        <v/>
      </c>
      <c r="K38" s="40" t="str">
        <f>IF(AND('Mapa final'!$AB$51="Muy Alta",'Mapa final'!$AD$51="Leve"),CONCATENATE("R33C",'Mapa final'!$R$51),"")</f>
        <v/>
      </c>
      <c r="L38" s="87" t="e">
        <f>IF(AND('Mapa final'!#REF!="Muy Alta",'Mapa final'!#REF!="Leve"),CONCATENATE("R33C",'Mapa final'!#REF!),"")</f>
        <v>#REF!</v>
      </c>
      <c r="M38" s="86" t="str">
        <f ca="1">IF(AND('Mapa final'!$AB$50="Muy Alta",'Mapa final'!$AD$50="Menor"),CONCATENATE("R33C",'Mapa final'!$R$50),"")</f>
        <v/>
      </c>
      <c r="N38" s="40" t="str">
        <f>IF(AND('Mapa final'!$AB$51="Muy Alta",'Mapa final'!$AD$51="Menor"),CONCATENATE("R33C",'Mapa final'!$R$51),"")</f>
        <v/>
      </c>
      <c r="O38" s="87" t="e">
        <f>IF(AND('Mapa final'!#REF!="Muy Alta",'Mapa final'!#REF!="Menor"),CONCATENATE("R33C",'Mapa final'!#REF!),"")</f>
        <v>#REF!</v>
      </c>
      <c r="P38" s="86" t="str">
        <f ca="1">IF(AND('Mapa final'!$AB$50="Muy Alta",'Mapa final'!$AD$50="Moderado"),CONCATENATE("R33C",'Mapa final'!$R$50),"")</f>
        <v/>
      </c>
      <c r="Q38" s="40" t="str">
        <f>IF(AND('Mapa final'!$AB$51="Muy Alta",'Mapa final'!$AD$51="Moderado"),CONCATENATE("R33C",'Mapa final'!$R$51),"")</f>
        <v/>
      </c>
      <c r="R38" s="87" t="e">
        <f>IF(AND('Mapa final'!#REF!="Muy Alta",'Mapa final'!#REF!="Moderado"),CONCATENATE("R33C",'Mapa final'!#REF!),"")</f>
        <v>#REF!</v>
      </c>
      <c r="S38" s="86" t="str">
        <f ca="1">IF(AND('Mapa final'!$AB$50="Muy Alta",'Mapa final'!$AD$50="Mayor"),CONCATENATE("R33C",'Mapa final'!$R$50),"")</f>
        <v/>
      </c>
      <c r="T38" s="40" t="str">
        <f>IF(AND('Mapa final'!$AB$51="Muy Alta",'Mapa final'!$AD$51="Mayor"),CONCATENATE("R33C",'Mapa final'!$R$51),"")</f>
        <v/>
      </c>
      <c r="U38" s="87" t="e">
        <f>IF(AND('Mapa final'!#REF!="Muy Alta",'Mapa final'!#REF!="Mayor"),CONCATENATE("R33C",'Mapa final'!#REF!),"")</f>
        <v>#REF!</v>
      </c>
      <c r="V38" s="172" t="str">
        <f ca="1">IF(AND('Mapa final'!$AB$50="Muy Alta",'Mapa final'!$AD$50="Catastrófico"),CONCATENATE("R33C",'Mapa final'!$R$50),"")</f>
        <v/>
      </c>
      <c r="W38" s="173" t="str">
        <f>IF(AND('Mapa final'!$AB$51="Muy Alta",'Mapa final'!$AD$51="Catastrófico"),CONCATENATE("R33C",'Mapa final'!$R$51),"")</f>
        <v/>
      </c>
      <c r="X38" s="174" t="e">
        <f>IF(AND('Mapa final'!#REF!="Muy Alta",'Mapa final'!#REF!="Catastrófico"),CONCATENATE("R33C",'Mapa final'!#REF!),"")</f>
        <v>#REF!</v>
      </c>
      <c r="Y38" s="41"/>
      <c r="Z38" s="298"/>
      <c r="AA38" s="299"/>
      <c r="AB38" s="299"/>
      <c r="AC38" s="299"/>
      <c r="AD38" s="299"/>
      <c r="AE38" s="300"/>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7"/>
      <c r="C39" s="308"/>
      <c r="D39" s="309"/>
      <c r="E39" s="282"/>
      <c r="F39" s="277"/>
      <c r="G39" s="277"/>
      <c r="H39" s="277"/>
      <c r="I39" s="277"/>
      <c r="J39" s="86" t="str">
        <f ca="1">IF(AND('Mapa final'!$AB$52="Muy Alta",'Mapa final'!$AD$52="Leve"),CONCATENATE("R34C",'Mapa final'!$R$52),"")</f>
        <v/>
      </c>
      <c r="K39" s="40" t="str">
        <f>IF(AND('Mapa final'!$AB$53="Muy Alta",'Mapa final'!$AD$53="Leve"),CONCATENATE("R34C",'Mapa final'!$R$53),"")</f>
        <v/>
      </c>
      <c r="L39" s="87" t="e">
        <f>IF(AND('Mapa final'!#REF!="Muy Alta",'Mapa final'!#REF!="Leve"),CONCATENATE("R34C",'Mapa final'!#REF!),"")</f>
        <v>#REF!</v>
      </c>
      <c r="M39" s="86" t="str">
        <f ca="1">IF(AND('Mapa final'!$AB$52="Muy Alta",'Mapa final'!$AD$52="Menor"),CONCATENATE("R34C",'Mapa final'!$R$52),"")</f>
        <v/>
      </c>
      <c r="N39" s="40" t="str">
        <f>IF(AND('Mapa final'!$AB$53="Muy Alta",'Mapa final'!$AD$53="Menor"),CONCATENATE("R34C",'Mapa final'!$R$53),"")</f>
        <v/>
      </c>
      <c r="O39" s="87" t="e">
        <f>IF(AND('Mapa final'!#REF!="Muy Alta",'Mapa final'!#REF!="Menor"),CONCATENATE("R34C",'Mapa final'!#REF!),"")</f>
        <v>#REF!</v>
      </c>
      <c r="P39" s="86" t="str">
        <f ca="1">IF(AND('Mapa final'!$AB$52="Muy Alta",'Mapa final'!$AD$52="Moderado"),CONCATENATE("R34C",'Mapa final'!$R$52),"")</f>
        <v/>
      </c>
      <c r="Q39" s="40" t="str">
        <f>IF(AND('Mapa final'!$AB$53="Muy Alta",'Mapa final'!$AD$53="Moderado"),CONCATENATE("R34C",'Mapa final'!$R$53),"")</f>
        <v/>
      </c>
      <c r="R39" s="87" t="e">
        <f>IF(AND('Mapa final'!#REF!="Muy Alta",'Mapa final'!#REF!="Moderado"),CONCATENATE("R34C",'Mapa final'!#REF!),"")</f>
        <v>#REF!</v>
      </c>
      <c r="S39" s="86" t="str">
        <f ca="1">IF(AND('Mapa final'!$AB$52="Muy Alta",'Mapa final'!$AD$52="Mayor"),CONCATENATE("R34C",'Mapa final'!$R$52),"")</f>
        <v/>
      </c>
      <c r="T39" s="40" t="str">
        <f>IF(AND('Mapa final'!$AB$53="Muy Alta",'Mapa final'!$AD$53="Mayor"),CONCATENATE("R34C",'Mapa final'!$R$53),"")</f>
        <v/>
      </c>
      <c r="U39" s="87" t="e">
        <f>IF(AND('Mapa final'!#REF!="Muy Alta",'Mapa final'!#REF!="Mayor"),CONCATENATE("R34C",'Mapa final'!#REF!),"")</f>
        <v>#REF!</v>
      </c>
      <c r="V39" s="172" t="str">
        <f ca="1">IF(AND('Mapa final'!$AB$52="Muy Alta",'Mapa final'!$AD$52="Catastrófico"),CONCATENATE("R34C",'Mapa final'!$R$52),"")</f>
        <v/>
      </c>
      <c r="W39" s="173" t="str">
        <f>IF(AND('Mapa final'!$AB$53="Muy Alta",'Mapa final'!$AD$53="Catastrófico"),CONCATENATE("R34C",'Mapa final'!$R$53),"")</f>
        <v/>
      </c>
      <c r="X39" s="174" t="e">
        <f>IF(AND('Mapa final'!#REF!="Muy Alta",'Mapa final'!#REF!="Catastrófico"),CONCATENATE("R34C",'Mapa final'!#REF!),"")</f>
        <v>#REF!</v>
      </c>
      <c r="Y39" s="41"/>
      <c r="Z39" s="298"/>
      <c r="AA39" s="299"/>
      <c r="AB39" s="299"/>
      <c r="AC39" s="299"/>
      <c r="AD39" s="299"/>
      <c r="AE39" s="300"/>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7"/>
      <c r="C40" s="308"/>
      <c r="D40" s="309"/>
      <c r="E40" s="282"/>
      <c r="F40" s="277"/>
      <c r="G40" s="277"/>
      <c r="H40" s="277"/>
      <c r="I40" s="277"/>
      <c r="J40" s="86" t="str">
        <f ca="1">IF(AND('Mapa final'!$AB$54="Muy Alta",'Mapa final'!$AD$54="Leve"),CONCATENATE("R35C",'Mapa final'!$R$54),"")</f>
        <v/>
      </c>
      <c r="K40" s="40" t="str">
        <f>IF(AND('Mapa final'!$AB$55="Muy Alta",'Mapa final'!$AD$55="Leve"),CONCATENATE("R35C",'Mapa final'!$R$55),"")</f>
        <v/>
      </c>
      <c r="L40" s="87" t="e">
        <f>IF(AND('Mapa final'!#REF!="Muy Alta",'Mapa final'!#REF!="Leve"),CONCATENATE("R35C",'Mapa final'!#REF!),"")</f>
        <v>#REF!</v>
      </c>
      <c r="M40" s="86" t="str">
        <f ca="1">IF(AND('Mapa final'!$AB$54="Muy Alta",'Mapa final'!$AD$54="Menor"),CONCATENATE("R35C",'Mapa final'!$R$54),"")</f>
        <v/>
      </c>
      <c r="N40" s="40" t="str">
        <f>IF(AND('Mapa final'!$AB$55="Muy Alta",'Mapa final'!$AD$55="Menor"),CONCATENATE("R35C",'Mapa final'!$R$55),"")</f>
        <v/>
      </c>
      <c r="O40" s="87" t="e">
        <f>IF(AND('Mapa final'!#REF!="Muy Alta",'Mapa final'!#REF!="Menor"),CONCATENATE("R35C",'Mapa final'!#REF!),"")</f>
        <v>#REF!</v>
      </c>
      <c r="P40" s="86" t="str">
        <f ca="1">IF(AND('Mapa final'!$AB$54="Muy Alta",'Mapa final'!$AD$54="Moderado"),CONCATENATE("R35C",'Mapa final'!$R$54),"")</f>
        <v/>
      </c>
      <c r="Q40" s="40" t="str">
        <f>IF(AND('Mapa final'!$AB$55="Muy Alta",'Mapa final'!$AD$55="Moderado"),CONCATENATE("R35C",'Mapa final'!$R$55),"")</f>
        <v/>
      </c>
      <c r="R40" s="87" t="e">
        <f>IF(AND('Mapa final'!#REF!="Muy Alta",'Mapa final'!#REF!="Moderado"),CONCATENATE("R35C",'Mapa final'!#REF!),"")</f>
        <v>#REF!</v>
      </c>
      <c r="S40" s="86" t="str">
        <f ca="1">IF(AND('Mapa final'!$AB$54="Muy Alta",'Mapa final'!$AD$54="Mayor"),CONCATENATE("R35C",'Mapa final'!$R$54),"")</f>
        <v/>
      </c>
      <c r="T40" s="40" t="str">
        <f>IF(AND('Mapa final'!$AB$55="Muy Alta",'Mapa final'!$AD$55="Mayor"),CONCATENATE("R35C",'Mapa final'!$R$55),"")</f>
        <v/>
      </c>
      <c r="U40" s="87" t="e">
        <f>IF(AND('Mapa final'!#REF!="Muy Alta",'Mapa final'!#REF!="Mayor"),CONCATENATE("R35C",'Mapa final'!#REF!),"")</f>
        <v>#REF!</v>
      </c>
      <c r="V40" s="172" t="str">
        <f ca="1">IF(AND('Mapa final'!$AB$54="Muy Alta",'Mapa final'!$AD$54="Catastrófico"),CONCATENATE("R35C",'Mapa final'!$R$54),"")</f>
        <v/>
      </c>
      <c r="W40" s="173" t="str">
        <f>IF(AND('Mapa final'!$AB$55="Muy Alta",'Mapa final'!$AD$55="Catastrófico"),CONCATENATE("R35C",'Mapa final'!$R$55),"")</f>
        <v/>
      </c>
      <c r="X40" s="174" t="e">
        <f>IF(AND('Mapa final'!#REF!="Muy Alta",'Mapa final'!#REF!="Catastrófico"),CONCATENATE("R35C",'Mapa final'!#REF!),"")</f>
        <v>#REF!</v>
      </c>
      <c r="Y40" s="41"/>
      <c r="Z40" s="298"/>
      <c r="AA40" s="299"/>
      <c r="AB40" s="299"/>
      <c r="AC40" s="299"/>
      <c r="AD40" s="299"/>
      <c r="AE40" s="300"/>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7"/>
      <c r="C41" s="308"/>
      <c r="D41" s="309"/>
      <c r="E41" s="282"/>
      <c r="F41" s="277"/>
      <c r="G41" s="277"/>
      <c r="H41" s="277"/>
      <c r="I41" s="277"/>
      <c r="J41" s="86" t="str">
        <f ca="1">IF(AND('Mapa final'!$AB$56="Muy Alta",'Mapa final'!$AD$56="Leve"),CONCATENATE("R36C",'Mapa final'!$R$56),"")</f>
        <v/>
      </c>
      <c r="K41" s="40" t="str">
        <f>IF(AND('Mapa final'!$AB$57="Muy Alta",'Mapa final'!$AD$57="Leve"),CONCATENATE("R36C",'Mapa final'!$R$57),"")</f>
        <v/>
      </c>
      <c r="L41" s="87" t="e">
        <f>IF(AND('Mapa final'!#REF!="Muy Alta",'Mapa final'!#REF!="Leve"),CONCATENATE("R36C",'Mapa final'!#REF!),"")</f>
        <v>#REF!</v>
      </c>
      <c r="M41" s="86" t="str">
        <f ca="1">IF(AND('Mapa final'!$AB$56="Muy Alta",'Mapa final'!$AD$56="Menor"),CONCATENATE("R36C",'Mapa final'!$R$56),"")</f>
        <v/>
      </c>
      <c r="N41" s="40" t="str">
        <f>IF(AND('Mapa final'!$AB$57="Muy Alta",'Mapa final'!$AD$57="Menor"),CONCATENATE("R36C",'Mapa final'!$R$57),"")</f>
        <v/>
      </c>
      <c r="O41" s="87" t="e">
        <f>IF(AND('Mapa final'!#REF!="Muy Alta",'Mapa final'!#REF!="Menor"),CONCATENATE("R36C",'Mapa final'!#REF!),"")</f>
        <v>#REF!</v>
      </c>
      <c r="P41" s="86" t="str">
        <f ca="1">IF(AND('Mapa final'!$AB$56="Muy Alta",'Mapa final'!$AD$56="Moderado"),CONCATENATE("R36C",'Mapa final'!$R$56),"")</f>
        <v/>
      </c>
      <c r="Q41" s="40" t="str">
        <f>IF(AND('Mapa final'!$AB$57="Muy Alta",'Mapa final'!$AD$57="Moderado"),CONCATENATE("R36C",'Mapa final'!$R$57),"")</f>
        <v/>
      </c>
      <c r="R41" s="87" t="e">
        <f>IF(AND('Mapa final'!#REF!="Muy Alta",'Mapa final'!#REF!="Moderado"),CONCATENATE("R36C",'Mapa final'!#REF!),"")</f>
        <v>#REF!</v>
      </c>
      <c r="S41" s="86" t="str">
        <f ca="1">IF(AND('Mapa final'!$AB$56="Muy Alta",'Mapa final'!$AD$56="Mayor"),CONCATENATE("R36C",'Mapa final'!$R$56),"")</f>
        <v/>
      </c>
      <c r="T41" s="40" t="str">
        <f>IF(AND('Mapa final'!$AB$57="Muy Alta",'Mapa final'!$AD$57="Mayor"),CONCATENATE("R36C",'Mapa final'!$R$57),"")</f>
        <v/>
      </c>
      <c r="U41" s="87" t="e">
        <f>IF(AND('Mapa final'!#REF!="Muy Alta",'Mapa final'!#REF!="Mayor"),CONCATENATE("R36C",'Mapa final'!#REF!),"")</f>
        <v>#REF!</v>
      </c>
      <c r="V41" s="172" t="str">
        <f ca="1">IF(AND('Mapa final'!$AB$56="Muy Alta",'Mapa final'!$AD$56="Catastrófico"),CONCATENATE("R36C",'Mapa final'!$R$56),"")</f>
        <v/>
      </c>
      <c r="W41" s="173" t="str">
        <f>IF(AND('Mapa final'!$AB$57="Muy Alta",'Mapa final'!$AD$57="Catastrófico"),CONCATENATE("R36C",'Mapa final'!$R$57),"")</f>
        <v/>
      </c>
      <c r="X41" s="174" t="e">
        <f>IF(AND('Mapa final'!#REF!="Muy Alta",'Mapa final'!#REF!="Catastrófico"),CONCATENATE("R36C",'Mapa final'!#REF!),"")</f>
        <v>#REF!</v>
      </c>
      <c r="Y41" s="41"/>
      <c r="Z41" s="298"/>
      <c r="AA41" s="299"/>
      <c r="AB41" s="299"/>
      <c r="AC41" s="299"/>
      <c r="AD41" s="299"/>
      <c r="AE41" s="300"/>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7"/>
      <c r="C42" s="308"/>
      <c r="D42" s="309"/>
      <c r="E42" s="282"/>
      <c r="F42" s="277"/>
      <c r="G42" s="277"/>
      <c r="H42" s="277"/>
      <c r="I42" s="277"/>
      <c r="J42" s="86" t="str">
        <f ca="1">IF(AND('Mapa final'!$AB$58="Muy Alta",'Mapa final'!$AD$58="Leve"),CONCATENATE("R37C",'Mapa final'!$R$58),"")</f>
        <v/>
      </c>
      <c r="K42" s="40" t="str">
        <f>IF(AND('Mapa final'!$AB$59="Muy Alta",'Mapa final'!$AD$59="Leve"),CONCATENATE("R37C",'Mapa final'!$R$59),"")</f>
        <v/>
      </c>
      <c r="L42" s="87" t="str">
        <f>IF(AND('Mapa final'!$AB$60="Muy Alta",'Mapa final'!$AD$60="Leve"),CONCATENATE("R37C",'Mapa final'!$R$60),"")</f>
        <v/>
      </c>
      <c r="M42" s="86" t="str">
        <f ca="1">IF(AND('Mapa final'!$AB$58="Muy Alta",'Mapa final'!$AD$58="Menor"),CONCATENATE("R37C",'Mapa final'!$R$58),"")</f>
        <v/>
      </c>
      <c r="N42" s="40" t="str">
        <f>IF(AND('Mapa final'!$AB$59="Muy Alta",'Mapa final'!$AD$59="Menor"),CONCATENATE("R37C",'Mapa final'!$R$59),"")</f>
        <v/>
      </c>
      <c r="O42" s="87" t="str">
        <f>IF(AND('Mapa final'!$AB$60="Muy Alta",'Mapa final'!$AD$60="Menor"),CONCATENATE("R37C",'Mapa final'!$R$60),"")</f>
        <v/>
      </c>
      <c r="P42" s="86" t="str">
        <f ca="1">IF(AND('Mapa final'!$AB$58="Muy Alta",'Mapa final'!$AD$58="Moderado"),CONCATENATE("R37C",'Mapa final'!$R$58),"")</f>
        <v/>
      </c>
      <c r="Q42" s="40" t="str">
        <f>IF(AND('Mapa final'!$AB$59="Muy Alta",'Mapa final'!$AD$59="Moderado"),CONCATENATE("R37C",'Mapa final'!$R$59),"")</f>
        <v/>
      </c>
      <c r="R42" s="87" t="str">
        <f>IF(AND('Mapa final'!$AB$60="Muy Alta",'Mapa final'!$AD$60="Moderado"),CONCATENATE("R37C",'Mapa final'!$R$60),"")</f>
        <v/>
      </c>
      <c r="S42" s="86" t="str">
        <f ca="1">IF(AND('Mapa final'!$AB$58="Muy Alta",'Mapa final'!$AD$58="Mayor"),CONCATENATE("R37C",'Mapa final'!$R$58),"")</f>
        <v/>
      </c>
      <c r="T42" s="40" t="str">
        <f>IF(AND('Mapa final'!$AB$59="Muy Alta",'Mapa final'!$AD$59="Mayor"),CONCATENATE("R37C",'Mapa final'!$R$59),"")</f>
        <v/>
      </c>
      <c r="U42" s="87" t="str">
        <f>IF(AND('Mapa final'!$AB$60="Muy Alta",'Mapa final'!$AD$60="Mayor"),CONCATENATE("R37C",'Mapa final'!$R$60),"")</f>
        <v/>
      </c>
      <c r="V42" s="172" t="str">
        <f ca="1">IF(AND('Mapa final'!$AB$58="Muy Alta",'Mapa final'!$AD$58="Catastrófico"),CONCATENATE("R37C",'Mapa final'!$R$58),"")</f>
        <v/>
      </c>
      <c r="W42" s="173" t="str">
        <f>IF(AND('Mapa final'!$AB$59="Muy Alta",'Mapa final'!$AD$59="Catastrófico"),CONCATENATE("R37C",'Mapa final'!$R$59),"")</f>
        <v/>
      </c>
      <c r="X42" s="174" t="str">
        <f>IF(AND('Mapa final'!$AB$60="Muy Alta",'Mapa final'!$AD$60="Catastrófico"),CONCATENATE("R37C",'Mapa final'!$R$60),"")</f>
        <v/>
      </c>
      <c r="Y42" s="41"/>
      <c r="Z42" s="298"/>
      <c r="AA42" s="299"/>
      <c r="AB42" s="299"/>
      <c r="AC42" s="299"/>
      <c r="AD42" s="299"/>
      <c r="AE42" s="300"/>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7"/>
      <c r="C43" s="308"/>
      <c r="D43" s="309"/>
      <c r="E43" s="282"/>
      <c r="F43" s="277"/>
      <c r="G43" s="277"/>
      <c r="H43" s="277"/>
      <c r="I43" s="277"/>
      <c r="J43" s="86" t="str">
        <f ca="1">IF(AND('Mapa final'!$AB$61="Muy Alta",'Mapa final'!$AD$61="Leve"),CONCATENATE("R39C",'Mapa final'!$R$61),"")</f>
        <v/>
      </c>
      <c r="K43" s="40" t="str">
        <f>IF(AND('Mapa final'!$AB$62="Muy Alta",'Mapa final'!$AD$62="Leve"),CONCATENATE("R38C",'Mapa final'!$R$62),"")</f>
        <v/>
      </c>
      <c r="L43" s="87" t="e">
        <f>IF(AND('Mapa final'!#REF!="Muy Alta",'Mapa final'!#REF!="Leve"),CONCATENATE("R38C",'Mapa final'!#REF!),"")</f>
        <v>#REF!</v>
      </c>
      <c r="M43" s="86" t="str">
        <f ca="1">IF(AND('Mapa final'!$AB$61="Muy Alta",'Mapa final'!$AD$61="Menor"),CONCATENATE("R39C",'Mapa final'!$R$61),"")</f>
        <v/>
      </c>
      <c r="N43" s="40" t="str">
        <f>IF(AND('Mapa final'!$AB$62="Muy Alta",'Mapa final'!$AD$62="Menor"),CONCATENATE("R38C",'Mapa final'!$R$62),"")</f>
        <v/>
      </c>
      <c r="O43" s="87" t="e">
        <f>IF(AND('Mapa final'!#REF!="Muy Alta",'Mapa final'!#REF!="Menor"),CONCATENATE("R38C",'Mapa final'!#REF!),"")</f>
        <v>#REF!</v>
      </c>
      <c r="P43" s="86" t="str">
        <f ca="1">IF(AND('Mapa final'!$AB$61="Muy Alta",'Mapa final'!$AD$61="Moderado"),CONCATENATE("R39C",'Mapa final'!$R$61),"")</f>
        <v/>
      </c>
      <c r="Q43" s="40" t="str">
        <f>IF(AND('Mapa final'!$AB$62="Muy Alta",'Mapa final'!$AD$62="Moderado"),CONCATENATE("R38C",'Mapa final'!$R$62),"")</f>
        <v/>
      </c>
      <c r="R43" s="87" t="e">
        <f>IF(AND('Mapa final'!#REF!="Muy Alta",'Mapa final'!#REF!="Moderado"),CONCATENATE("R38C",'Mapa final'!#REF!),"")</f>
        <v>#REF!</v>
      </c>
      <c r="S43" s="86" t="str">
        <f ca="1">IF(AND('Mapa final'!$AB$61="Muy Alta",'Mapa final'!$AD$61="Mayor"),CONCATENATE("R39C",'Mapa final'!$R$61),"")</f>
        <v/>
      </c>
      <c r="T43" s="40" t="str">
        <f>IF(AND('Mapa final'!$AB$62="Muy Alta",'Mapa final'!$AD$62="Mayor"),CONCATENATE("R38C",'Mapa final'!$R$62),"")</f>
        <v/>
      </c>
      <c r="U43" s="87" t="e">
        <f>IF(AND('Mapa final'!#REF!="Muy Alta",'Mapa final'!#REF!="Mayor"),CONCATENATE("R38C",'Mapa final'!#REF!),"")</f>
        <v>#REF!</v>
      </c>
      <c r="V43" s="172" t="str">
        <f ca="1">IF(AND('Mapa final'!$AB$61="Muy Alta",'Mapa final'!$AD$61="Catastrófico"),CONCATENATE("R39C",'Mapa final'!$R$61),"")</f>
        <v/>
      </c>
      <c r="W43" s="173" t="str">
        <f>IF(AND('Mapa final'!$AB$62="Muy Alta",'Mapa final'!$AD$62="Catastrófico"),CONCATENATE("R38C",'Mapa final'!$R$62),"")</f>
        <v/>
      </c>
      <c r="X43" s="174" t="e">
        <f>IF(AND('Mapa final'!#REF!="Muy Alta",'Mapa final'!#REF!="Catastrófico"),CONCATENATE("R38C",'Mapa final'!#REF!),"")</f>
        <v>#REF!</v>
      </c>
      <c r="Y43" s="41"/>
      <c r="Z43" s="298"/>
      <c r="AA43" s="299"/>
      <c r="AB43" s="299"/>
      <c r="AC43" s="299"/>
      <c r="AD43" s="299"/>
      <c r="AE43" s="300"/>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7"/>
      <c r="C44" s="308"/>
      <c r="D44" s="309"/>
      <c r="E44" s="282"/>
      <c r="F44" s="277"/>
      <c r="G44" s="277"/>
      <c r="H44" s="277"/>
      <c r="I44" s="277"/>
      <c r="J44" s="86" t="str">
        <f ca="1">IF(AND('Mapa final'!$AB$63="Muy Alta",'Mapa final'!$AD$63="Leve"),CONCATENATE("R40C",'Mapa final'!$R$63),"")</f>
        <v/>
      </c>
      <c r="K44" s="40" t="e">
        <f>IF(AND('Mapa final'!#REF!="Muy Alta",'Mapa final'!#REF!="Leve"),CONCATENATE("R39C",'Mapa final'!#REF!),"")</f>
        <v>#REF!</v>
      </c>
      <c r="L44" s="87" t="e">
        <f>IF(AND('Mapa final'!#REF!="Muy Alta",'Mapa final'!#REF!="Leve"),CONCATENATE("R39C",'Mapa final'!#REF!),"")</f>
        <v>#REF!</v>
      </c>
      <c r="M44" s="86" t="str">
        <f ca="1">IF(AND('Mapa final'!$AB$63="Muy Alta",'Mapa final'!$AD$63="Menor"),CONCATENATE("R40C",'Mapa final'!$R$63),"")</f>
        <v/>
      </c>
      <c r="N44" s="40" t="e">
        <f>IF(AND('Mapa final'!#REF!="Muy Alta",'Mapa final'!#REF!="Menor"),CONCATENATE("R39C",'Mapa final'!#REF!),"")</f>
        <v>#REF!</v>
      </c>
      <c r="O44" s="87" t="e">
        <f>IF(AND('Mapa final'!#REF!="Muy Alta",'Mapa final'!#REF!="Menor"),CONCATENATE("R39C",'Mapa final'!#REF!),"")</f>
        <v>#REF!</v>
      </c>
      <c r="P44" s="86" t="str">
        <f ca="1">IF(AND('Mapa final'!$AB$63="Muy Alta",'Mapa final'!$AD$63="Moderado"),CONCATENATE("R40C",'Mapa final'!$R$63),"")</f>
        <v/>
      </c>
      <c r="Q44" s="40" t="e">
        <f>IF(AND('Mapa final'!#REF!="Muy Alta",'Mapa final'!#REF!="Moderado"),CONCATENATE("R39C",'Mapa final'!#REF!),"")</f>
        <v>#REF!</v>
      </c>
      <c r="R44" s="87" t="e">
        <f>IF(AND('Mapa final'!#REF!="Muy Alta",'Mapa final'!#REF!="Moderado"),CONCATENATE("R39C",'Mapa final'!#REF!),"")</f>
        <v>#REF!</v>
      </c>
      <c r="S44" s="86" t="str">
        <f ca="1">IF(AND('Mapa final'!$AB$63="Muy Alta",'Mapa final'!$AD$63="Mayor"),CONCATENATE("R40C",'Mapa final'!$R$63),"")</f>
        <v/>
      </c>
      <c r="T44" s="40" t="e">
        <f>IF(AND('Mapa final'!#REF!="Muy Alta",'Mapa final'!#REF!="Mayor"),CONCATENATE("R39C",'Mapa final'!#REF!),"")</f>
        <v>#REF!</v>
      </c>
      <c r="U44" s="87" t="e">
        <f>IF(AND('Mapa final'!#REF!="Muy Alta",'Mapa final'!#REF!="Mayor"),CONCATENATE("R39C",'Mapa final'!#REF!),"")</f>
        <v>#REF!</v>
      </c>
      <c r="V44" s="172" t="str">
        <f ca="1">IF(AND('Mapa final'!$AB$63="Muy Alta",'Mapa final'!$AD$63="Catastrófico"),CONCATENATE("R40C",'Mapa final'!$R$63),"")</f>
        <v/>
      </c>
      <c r="W44" s="173" t="e">
        <f>IF(AND('Mapa final'!#REF!="Muy Alta",'Mapa final'!#REF!="Catastrófico"),CONCATENATE("R39C",'Mapa final'!#REF!),"")</f>
        <v>#REF!</v>
      </c>
      <c r="X44" s="174" t="e">
        <f>IF(AND('Mapa final'!#REF!="Muy Alta",'Mapa final'!#REF!="Catastrófico"),CONCATENATE("R39C",'Mapa final'!#REF!),"")</f>
        <v>#REF!</v>
      </c>
      <c r="Y44" s="41"/>
      <c r="Z44" s="298"/>
      <c r="AA44" s="299"/>
      <c r="AB44" s="299"/>
      <c r="AC44" s="299"/>
      <c r="AD44" s="299"/>
      <c r="AE44" s="300"/>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7"/>
      <c r="C45" s="308"/>
      <c r="D45" s="309"/>
      <c r="E45" s="282"/>
      <c r="F45" s="277"/>
      <c r="G45" s="277"/>
      <c r="H45" s="277"/>
      <c r="I45" s="277"/>
      <c r="J45" s="86" t="str">
        <f ca="1">IF(AND('Mapa final'!$AB$64="Muy Alta",'Mapa final'!$AD$64="Leve"),CONCATENATE("R41C",'Mapa final'!$R$64),"")</f>
        <v/>
      </c>
      <c r="K45" s="40" t="e">
        <f>IF(AND('Mapa final'!#REF!="Muy Alta",'Mapa final'!#REF!="Leve"),CONCATENATE("R40C",'Mapa final'!#REF!),"")</f>
        <v>#REF!</v>
      </c>
      <c r="L45" s="87" t="e">
        <f>IF(AND('Mapa final'!#REF!="Muy Alta",'Mapa final'!#REF!="Leve"),CONCATENATE("R40C",'Mapa final'!#REF!),"")</f>
        <v>#REF!</v>
      </c>
      <c r="M45" s="86" t="str">
        <f ca="1">IF(AND('Mapa final'!$AB$64="Muy Alta",'Mapa final'!$AD$64="Menor"),CONCATENATE("R41C",'Mapa final'!$R$64),"")</f>
        <v/>
      </c>
      <c r="N45" s="40" t="e">
        <f>IF(AND('Mapa final'!#REF!="Muy Alta",'Mapa final'!#REF!="Menor"),CONCATENATE("R40C",'Mapa final'!#REF!),"")</f>
        <v>#REF!</v>
      </c>
      <c r="O45" s="87" t="e">
        <f>IF(AND('Mapa final'!#REF!="Muy Alta",'Mapa final'!#REF!="Menor"),CONCATENATE("R40C",'Mapa final'!#REF!),"")</f>
        <v>#REF!</v>
      </c>
      <c r="P45" s="86" t="str">
        <f ca="1">IF(AND('Mapa final'!$AB$64="Muy Alta",'Mapa final'!$AD$64="Moderado"),CONCATENATE("R41C",'Mapa final'!$R$64),"")</f>
        <v/>
      </c>
      <c r="Q45" s="40" t="e">
        <f>IF(AND('Mapa final'!#REF!="Muy Alta",'Mapa final'!#REF!="Moderado"),CONCATENATE("R40C",'Mapa final'!#REF!),"")</f>
        <v>#REF!</v>
      </c>
      <c r="R45" s="87" t="e">
        <f>IF(AND('Mapa final'!#REF!="Muy Alta",'Mapa final'!#REF!="Moderado"),CONCATENATE("R40C",'Mapa final'!#REF!),"")</f>
        <v>#REF!</v>
      </c>
      <c r="S45" s="86" t="str">
        <f ca="1">IF(AND('Mapa final'!$AB$64="Muy Alta",'Mapa final'!$AD$64="Mayor"),CONCATENATE("R41C",'Mapa final'!$R$64),"")</f>
        <v/>
      </c>
      <c r="T45" s="40" t="e">
        <f>IF(AND('Mapa final'!#REF!="Muy Alta",'Mapa final'!#REF!="Mayor"),CONCATENATE("R40C",'Mapa final'!#REF!),"")</f>
        <v>#REF!</v>
      </c>
      <c r="U45" s="87" t="e">
        <f>IF(AND('Mapa final'!#REF!="Muy Alta",'Mapa final'!#REF!="Mayor"),CONCATENATE("R40C",'Mapa final'!#REF!),"")</f>
        <v>#REF!</v>
      </c>
      <c r="V45" s="172" t="str">
        <f ca="1">IF(AND('Mapa final'!$AB$64="Muy Alta",'Mapa final'!$AD$64="Catastrófico"),CONCATENATE("R41C",'Mapa final'!$R$64),"")</f>
        <v/>
      </c>
      <c r="W45" s="173" t="e">
        <f>IF(AND('Mapa final'!#REF!="Muy Alta",'Mapa final'!#REF!="Catastrófico"),CONCATENATE("R40C",'Mapa final'!#REF!),"")</f>
        <v>#REF!</v>
      </c>
      <c r="X45" s="174" t="e">
        <f>IF(AND('Mapa final'!#REF!="Muy Alta",'Mapa final'!#REF!="Catastrófico"),CONCATENATE("R40C",'Mapa final'!#REF!),"")</f>
        <v>#REF!</v>
      </c>
      <c r="Y45" s="41"/>
      <c r="Z45" s="298"/>
      <c r="AA45" s="299"/>
      <c r="AB45" s="299"/>
      <c r="AC45" s="299"/>
      <c r="AD45" s="299"/>
      <c r="AE45" s="300"/>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7"/>
      <c r="C46" s="308"/>
      <c r="D46" s="309"/>
      <c r="E46" s="282"/>
      <c r="F46" s="277"/>
      <c r="G46" s="277"/>
      <c r="H46" s="277"/>
      <c r="I46" s="277"/>
      <c r="J46" s="86" t="str">
        <f ca="1">IF(AND('Mapa final'!$AB$65="Muy Alta",'Mapa final'!$AD$65="Leve"),CONCATENATE("R42C",'Mapa final'!$R$65),"")</f>
        <v/>
      </c>
      <c r="K46" s="40" t="str">
        <f>IF(AND('Mapa final'!$AB$66="Muy Alta",'Mapa final'!$AD$66="Leve"),CONCATENATE("R41C",'Mapa final'!$R$66),"")</f>
        <v/>
      </c>
      <c r="L46" s="87" t="str">
        <f>IF(AND('Mapa final'!$AB$67="Muy Alta",'Mapa final'!$AD$67="Leve"),CONCATENATE("R41C",'Mapa final'!$R$67),"")</f>
        <v/>
      </c>
      <c r="M46" s="86" t="str">
        <f ca="1">IF(AND('Mapa final'!$AB$65="Muy Alta",'Mapa final'!$AD$65="Menor"),CONCATENATE("R42C",'Mapa final'!$R$65),"")</f>
        <v/>
      </c>
      <c r="N46" s="40" t="str">
        <f>IF(AND('Mapa final'!$AB$66="Muy Alta",'Mapa final'!$AD$66="Menor"),CONCATENATE("R41C",'Mapa final'!$R$66),"")</f>
        <v/>
      </c>
      <c r="O46" s="87" t="str">
        <f>IF(AND('Mapa final'!$AB$67="Muy Alta",'Mapa final'!$AD$67="Menor"),CONCATENATE("R41C",'Mapa final'!$R$67),"")</f>
        <v/>
      </c>
      <c r="P46" s="86" t="str">
        <f ca="1">IF(AND('Mapa final'!$AB$65="Muy Alta",'Mapa final'!$AD$65="Moderado"),CONCATENATE("R42C",'Mapa final'!$R$65),"")</f>
        <v/>
      </c>
      <c r="Q46" s="40" t="str">
        <f>IF(AND('Mapa final'!$AB$66="Muy Alta",'Mapa final'!$AD$66="Moderado"),CONCATENATE("R41C",'Mapa final'!$R$66),"")</f>
        <v/>
      </c>
      <c r="R46" s="87" t="str">
        <f>IF(AND('Mapa final'!$AB$67="Muy Alta",'Mapa final'!$AD$67="Moderado"),CONCATENATE("R41C",'Mapa final'!$R$67),"")</f>
        <v/>
      </c>
      <c r="S46" s="86" t="str">
        <f ca="1">IF(AND('Mapa final'!$AB$65="Muy Alta",'Mapa final'!$AD$65="Mayor"),CONCATENATE("R42C",'Mapa final'!$R$65),"")</f>
        <v/>
      </c>
      <c r="T46" s="40" t="str">
        <f>IF(AND('Mapa final'!$AB$66="Muy Alta",'Mapa final'!$AD$66="Mayor"),CONCATENATE("R41C",'Mapa final'!$R$66),"")</f>
        <v/>
      </c>
      <c r="U46" s="87" t="str">
        <f>IF(AND('Mapa final'!$AB$67="Muy Alta",'Mapa final'!$AD$67="Mayor"),CONCATENATE("R41C",'Mapa final'!$R$67),"")</f>
        <v/>
      </c>
      <c r="V46" s="172" t="str">
        <f ca="1">IF(AND('Mapa final'!$AB$65="Muy Alta",'Mapa final'!$AD$65="Catastrófico"),CONCATENATE("R42C",'Mapa final'!$R$65),"")</f>
        <v/>
      </c>
      <c r="W46" s="173" t="str">
        <f>IF(AND('Mapa final'!$AB$66="Muy Alta",'Mapa final'!$AD$66="Catastrófico"),CONCATENATE("R41C",'Mapa final'!$R$66),"")</f>
        <v/>
      </c>
      <c r="X46" s="174" t="str">
        <f>IF(AND('Mapa final'!$AB$67="Muy Alta",'Mapa final'!$AD$67="Catastrófico"),CONCATENATE("R41C",'Mapa final'!$R$67),"")</f>
        <v/>
      </c>
      <c r="Y46" s="41"/>
      <c r="Z46" s="298"/>
      <c r="AA46" s="299"/>
      <c r="AB46" s="299"/>
      <c r="AC46" s="299"/>
      <c r="AD46" s="299"/>
      <c r="AE46" s="300"/>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7"/>
      <c r="C47" s="308"/>
      <c r="D47" s="309"/>
      <c r="E47" s="282"/>
      <c r="F47" s="277"/>
      <c r="G47" s="277"/>
      <c r="H47" s="277"/>
      <c r="I47" s="277"/>
      <c r="J47" s="86" t="str">
        <f ca="1">IF(AND('Mapa final'!$AB$68="Muy Alta",'Mapa final'!$AD$68="Leve"),CONCATENATE("R43C",'Mapa final'!$R$68),"")</f>
        <v/>
      </c>
      <c r="K47" s="40" t="str">
        <f>IF(AND('Mapa final'!$AB$69="Muy Alta",'Mapa final'!$AD$69="Leve"),CONCATENATE("R42C",'Mapa final'!$R$69),"")</f>
        <v/>
      </c>
      <c r="L47" s="87" t="str">
        <f>IF(AND('Mapa final'!$AB$70="Muy Alta",'Mapa final'!$AD$70="Leve"),CONCATENATE("R42C",'Mapa final'!$R$70),"")</f>
        <v/>
      </c>
      <c r="M47" s="86" t="str">
        <f ca="1">IF(AND('Mapa final'!$AB$68="Muy Alta",'Mapa final'!$AD$68="Menor"),CONCATENATE("R43C",'Mapa final'!$R$68),"")</f>
        <v/>
      </c>
      <c r="N47" s="40" t="str">
        <f>IF(AND('Mapa final'!$AB$69="Muy Alta",'Mapa final'!$AD$69="Menor"),CONCATENATE("R42C",'Mapa final'!$R$69),"")</f>
        <v/>
      </c>
      <c r="O47" s="87" t="str">
        <f>IF(AND('Mapa final'!$AB$70="Muy Alta",'Mapa final'!$AD$70="Menor"),CONCATENATE("R42C",'Mapa final'!$R$70),"")</f>
        <v/>
      </c>
      <c r="P47" s="86" t="str">
        <f ca="1">IF(AND('Mapa final'!$AB$68="Muy Alta",'Mapa final'!$AD$68="Moderado"),CONCATENATE("R43C",'Mapa final'!$R$68),"")</f>
        <v/>
      </c>
      <c r="Q47" s="40" t="str">
        <f>IF(AND('Mapa final'!$AB$69="Muy Alta",'Mapa final'!$AD$69="Moderado"),CONCATENATE("R42C",'Mapa final'!$R$69),"")</f>
        <v/>
      </c>
      <c r="R47" s="87" t="str">
        <f>IF(AND('Mapa final'!$AB$70="Muy Alta",'Mapa final'!$AD$70="Moderado"),CONCATENATE("R42C",'Mapa final'!$R$70),"")</f>
        <v/>
      </c>
      <c r="S47" s="86" t="str">
        <f ca="1">IF(AND('Mapa final'!$AB$68="Muy Alta",'Mapa final'!$AD$68="Mayor"),CONCATENATE("R43C",'Mapa final'!$R$68),"")</f>
        <v/>
      </c>
      <c r="T47" s="40" t="str">
        <f>IF(AND('Mapa final'!$AB$69="Muy Alta",'Mapa final'!$AD$69="Mayor"),CONCATENATE("R42C",'Mapa final'!$R$69),"")</f>
        <v/>
      </c>
      <c r="U47" s="87" t="str">
        <f>IF(AND('Mapa final'!$AB$70="Muy Alta",'Mapa final'!$AD$70="Mayor"),CONCATENATE("R42C",'Mapa final'!$R$70),"")</f>
        <v/>
      </c>
      <c r="V47" s="172" t="str">
        <f ca="1">IF(AND('Mapa final'!$AB$68="Muy Alta",'Mapa final'!$AD$68="Catastrófico"),CONCATENATE("R43C",'Mapa final'!$R$68),"")</f>
        <v/>
      </c>
      <c r="W47" s="173" t="str">
        <f>IF(AND('Mapa final'!$AB$69="Muy Alta",'Mapa final'!$AD$69="Catastrófico"),CONCATENATE("R42C",'Mapa final'!$R$69),"")</f>
        <v/>
      </c>
      <c r="X47" s="174" t="str">
        <f>IF(AND('Mapa final'!$AB$70="Muy Alta",'Mapa final'!$AD$70="Catastrófico"),CONCATENATE("R42C",'Mapa final'!$R$70),"")</f>
        <v/>
      </c>
      <c r="Y47" s="41"/>
      <c r="Z47" s="298"/>
      <c r="AA47" s="299"/>
      <c r="AB47" s="299"/>
      <c r="AC47" s="299"/>
      <c r="AD47" s="299"/>
      <c r="AE47" s="300"/>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7"/>
      <c r="C48" s="308"/>
      <c r="D48" s="309"/>
      <c r="E48" s="282"/>
      <c r="F48" s="277"/>
      <c r="G48" s="277"/>
      <c r="H48" s="277"/>
      <c r="I48" s="277"/>
      <c r="J48" s="86" t="str">
        <f ca="1">IF(AND('Mapa final'!$AB$71="Muy Alta",'Mapa final'!$AD$71="Leve"),CONCATENATE("R44C",'Mapa final'!$R$71),"")</f>
        <v/>
      </c>
      <c r="K48" s="40" t="e">
        <f>IF(AND('Mapa final'!#REF!="Muy Alta",'Mapa final'!#REF!="Leve"),CONCATENATE("R43C",'Mapa final'!#REF!),"")</f>
        <v>#REF!</v>
      </c>
      <c r="L48" s="87" t="e">
        <f>IF(AND('Mapa final'!#REF!="Muy Alta",'Mapa final'!#REF!="Leve"),CONCATENATE("R43C",'Mapa final'!#REF!),"")</f>
        <v>#REF!</v>
      </c>
      <c r="M48" s="86" t="str">
        <f ca="1">IF(AND('Mapa final'!$AB$71="Muy Alta",'Mapa final'!$AD$71="Menor"),CONCATENATE("R44C",'Mapa final'!$R$71),"")</f>
        <v/>
      </c>
      <c r="N48" s="40" t="e">
        <f>IF(AND('Mapa final'!#REF!="Muy Alta",'Mapa final'!#REF!="Menor"),CONCATENATE("R43C",'Mapa final'!#REF!),"")</f>
        <v>#REF!</v>
      </c>
      <c r="O48" s="87" t="e">
        <f>IF(AND('Mapa final'!#REF!="Muy Alta",'Mapa final'!#REF!="Menor"),CONCATENATE("R43C",'Mapa final'!#REF!),"")</f>
        <v>#REF!</v>
      </c>
      <c r="P48" s="86" t="str">
        <f ca="1">IF(AND('Mapa final'!$AB$71="Muy Alta",'Mapa final'!$AD$71="Moderado"),CONCATENATE("R44C",'Mapa final'!$R$71),"")</f>
        <v/>
      </c>
      <c r="Q48" s="40" t="e">
        <f>IF(AND('Mapa final'!#REF!="Muy Alta",'Mapa final'!#REF!="Moderado"),CONCATENATE("R43C",'Mapa final'!#REF!),"")</f>
        <v>#REF!</v>
      </c>
      <c r="R48" s="87" t="e">
        <f>IF(AND('Mapa final'!#REF!="Muy Alta",'Mapa final'!#REF!="Moderado"),CONCATENATE("R43C",'Mapa final'!#REF!),"")</f>
        <v>#REF!</v>
      </c>
      <c r="S48" s="86" t="str">
        <f ca="1">IF(AND('Mapa final'!$AB$71="Muy Alta",'Mapa final'!$AD$71="Mayor"),CONCATENATE("R44C",'Mapa final'!$R$71),"")</f>
        <v/>
      </c>
      <c r="T48" s="40" t="e">
        <f>IF(AND('Mapa final'!#REF!="Muy Alta",'Mapa final'!#REF!="Mayor"),CONCATENATE("R43C",'Mapa final'!#REF!),"")</f>
        <v>#REF!</v>
      </c>
      <c r="U48" s="87" t="e">
        <f>IF(AND('Mapa final'!#REF!="Muy Alta",'Mapa final'!#REF!="Mayor"),CONCATENATE("R43C",'Mapa final'!#REF!),"")</f>
        <v>#REF!</v>
      </c>
      <c r="V48" s="172" t="str">
        <f ca="1">IF(AND('Mapa final'!$AB$71="Muy Alta",'Mapa final'!$AD$71="Catastrófico"),CONCATENATE("R44C",'Mapa final'!$R$71),"")</f>
        <v/>
      </c>
      <c r="W48" s="173" t="e">
        <f>IF(AND('Mapa final'!#REF!="Muy Alta",'Mapa final'!#REF!="Catastrófico"),CONCATENATE("R43C",'Mapa final'!#REF!),"")</f>
        <v>#REF!</v>
      </c>
      <c r="X48" s="174" t="e">
        <f>IF(AND('Mapa final'!#REF!="Muy Alta",'Mapa final'!#REF!="Catastrófico"),CONCATENATE("R43C",'Mapa final'!#REF!),"")</f>
        <v>#REF!</v>
      </c>
      <c r="Y48" s="41"/>
      <c r="Z48" s="298"/>
      <c r="AA48" s="299"/>
      <c r="AB48" s="299"/>
      <c r="AC48" s="299"/>
      <c r="AD48" s="299"/>
      <c r="AE48" s="300"/>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7"/>
      <c r="C49" s="308"/>
      <c r="D49" s="309"/>
      <c r="E49" s="282"/>
      <c r="F49" s="277"/>
      <c r="G49" s="277"/>
      <c r="H49" s="277"/>
      <c r="I49" s="277"/>
      <c r="J49" s="86" t="str">
        <f ca="1">IF(AND('Mapa final'!$AB$72="Muy Alta",'Mapa final'!$AD$72="Leve"),CONCATENATE("R45C",'Mapa final'!$R$72),"")</f>
        <v/>
      </c>
      <c r="K49" s="40" t="e">
        <f>IF(AND('Mapa final'!#REF!="Muy Alta",'Mapa final'!#REF!="Leve"),CONCATENATE("R44C",'Mapa final'!#REF!),"")</f>
        <v>#REF!</v>
      </c>
      <c r="L49" s="87" t="e">
        <f>IF(AND('Mapa final'!#REF!="Muy Alta",'Mapa final'!#REF!="Leve"),CONCATENATE("R44C",'Mapa final'!#REF!),"")</f>
        <v>#REF!</v>
      </c>
      <c r="M49" s="86" t="str">
        <f ca="1">IF(AND('Mapa final'!$AB$72="Muy Alta",'Mapa final'!$AD$72="Menor"),CONCATENATE("R45C",'Mapa final'!$R$72),"")</f>
        <v/>
      </c>
      <c r="N49" s="40" t="e">
        <f>IF(AND('Mapa final'!#REF!="Muy Alta",'Mapa final'!#REF!="Menor"),CONCATENATE("R44C",'Mapa final'!#REF!),"")</f>
        <v>#REF!</v>
      </c>
      <c r="O49" s="87" t="e">
        <f>IF(AND('Mapa final'!#REF!="Muy Alta",'Mapa final'!#REF!="Menor"),CONCATENATE("R44C",'Mapa final'!#REF!),"")</f>
        <v>#REF!</v>
      </c>
      <c r="P49" s="86" t="str">
        <f ca="1">IF(AND('Mapa final'!$AB$72="Muy Alta",'Mapa final'!$AD$72="Moderado"),CONCATENATE("R45C",'Mapa final'!$R$72),"")</f>
        <v/>
      </c>
      <c r="Q49" s="40" t="e">
        <f>IF(AND('Mapa final'!#REF!="Muy Alta",'Mapa final'!#REF!="Moderado"),CONCATENATE("R44C",'Mapa final'!#REF!),"")</f>
        <v>#REF!</v>
      </c>
      <c r="R49" s="87" t="e">
        <f>IF(AND('Mapa final'!#REF!="Muy Alta",'Mapa final'!#REF!="Moderado"),CONCATENATE("R44C",'Mapa final'!#REF!),"")</f>
        <v>#REF!</v>
      </c>
      <c r="S49" s="86" t="str">
        <f ca="1">IF(AND('Mapa final'!$AB$72="Muy Alta",'Mapa final'!$AD$72="Mayor"),CONCATENATE("R45C",'Mapa final'!$R$72),"")</f>
        <v/>
      </c>
      <c r="T49" s="40" t="e">
        <f>IF(AND('Mapa final'!#REF!="Muy Alta",'Mapa final'!#REF!="Mayor"),CONCATENATE("R44C",'Mapa final'!#REF!),"")</f>
        <v>#REF!</v>
      </c>
      <c r="U49" s="87" t="e">
        <f>IF(AND('Mapa final'!#REF!="Muy Alta",'Mapa final'!#REF!="Mayor"),CONCATENATE("R44C",'Mapa final'!#REF!),"")</f>
        <v>#REF!</v>
      </c>
      <c r="V49" s="172" t="str">
        <f ca="1">IF(AND('Mapa final'!$AB$72="Muy Alta",'Mapa final'!$AD$72="Catastrófico"),CONCATENATE("R45C",'Mapa final'!$R$72),"")</f>
        <v/>
      </c>
      <c r="W49" s="173" t="e">
        <f>IF(AND('Mapa final'!#REF!="Muy Alta",'Mapa final'!#REF!="Catastrófico"),CONCATENATE("R44C",'Mapa final'!#REF!),"")</f>
        <v>#REF!</v>
      </c>
      <c r="X49" s="174" t="e">
        <f>IF(AND('Mapa final'!#REF!="Muy Alta",'Mapa final'!#REF!="Catastrófico"),CONCATENATE("R44C",'Mapa final'!#REF!),"")</f>
        <v>#REF!</v>
      </c>
      <c r="Y49" s="41"/>
      <c r="Z49" s="298"/>
      <c r="AA49" s="299"/>
      <c r="AB49" s="299"/>
      <c r="AC49" s="299"/>
      <c r="AD49" s="299"/>
      <c r="AE49" s="300"/>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7"/>
      <c r="C50" s="308"/>
      <c r="D50" s="309"/>
      <c r="E50" s="282"/>
      <c r="F50" s="277"/>
      <c r="G50" s="277"/>
      <c r="H50" s="277"/>
      <c r="I50" s="277"/>
      <c r="J50" s="86" t="str">
        <f ca="1">IF(AND('Mapa final'!$AB$73="Muy Alta",'Mapa final'!$AD$73="Leve"),CONCATENATE("R46C",'Mapa final'!$R$73),"")</f>
        <v/>
      </c>
      <c r="K50" s="40" t="e">
        <f>IF(AND('Mapa final'!#REF!="Muy Alta",'Mapa final'!#REF!="Leve"),CONCATENATE("R45C",'Mapa final'!#REF!),"")</f>
        <v>#REF!</v>
      </c>
      <c r="L50" s="87" t="e">
        <f>IF(AND('Mapa final'!#REF!="Muy Alta",'Mapa final'!#REF!="Leve"),CONCATENATE("R45C",'Mapa final'!#REF!),"")</f>
        <v>#REF!</v>
      </c>
      <c r="M50" s="86" t="str">
        <f ca="1">IF(AND('Mapa final'!$AB$73="Muy Alta",'Mapa final'!$AD$73="Menor"),CONCATENATE("R46C",'Mapa final'!$R$73),"")</f>
        <v/>
      </c>
      <c r="N50" s="40" t="e">
        <f>IF(AND('Mapa final'!#REF!="Muy Alta",'Mapa final'!#REF!="Menor"),CONCATENATE("R45C",'Mapa final'!#REF!),"")</f>
        <v>#REF!</v>
      </c>
      <c r="O50" s="87" t="e">
        <f>IF(AND('Mapa final'!#REF!="Muy Alta",'Mapa final'!#REF!="Menor"),CONCATENATE("R45C",'Mapa final'!#REF!),"")</f>
        <v>#REF!</v>
      </c>
      <c r="P50" s="86" t="str">
        <f ca="1">IF(AND('Mapa final'!$AB$73="Muy Alta",'Mapa final'!$AD$73="Moderado"),CONCATENATE("R46C",'Mapa final'!$R$73),"")</f>
        <v/>
      </c>
      <c r="Q50" s="40" t="e">
        <f>IF(AND('Mapa final'!#REF!="Muy Alta",'Mapa final'!#REF!="Moderado"),CONCATENATE("R45C",'Mapa final'!#REF!),"")</f>
        <v>#REF!</v>
      </c>
      <c r="R50" s="87" t="e">
        <f>IF(AND('Mapa final'!#REF!="Muy Alta",'Mapa final'!#REF!="Moderado"),CONCATENATE("R45C",'Mapa final'!#REF!),"")</f>
        <v>#REF!</v>
      </c>
      <c r="S50" s="86" t="str">
        <f ca="1">IF(AND('Mapa final'!$AB$73="Muy Alta",'Mapa final'!$AD$73="Mayor"),CONCATENATE("R46C",'Mapa final'!$R$73),"")</f>
        <v/>
      </c>
      <c r="T50" s="40" t="e">
        <f>IF(AND('Mapa final'!#REF!="Muy Alta",'Mapa final'!#REF!="Mayor"),CONCATENATE("R45C",'Mapa final'!#REF!),"")</f>
        <v>#REF!</v>
      </c>
      <c r="U50" s="87" t="e">
        <f>IF(AND('Mapa final'!#REF!="Muy Alta",'Mapa final'!#REF!="Mayor"),CONCATENATE("R45C",'Mapa final'!#REF!),"")</f>
        <v>#REF!</v>
      </c>
      <c r="V50" s="172" t="str">
        <f ca="1">IF(AND('Mapa final'!$AB$73="Muy Alta",'Mapa final'!$AD$73="Catastrófico"),CONCATENATE("R46C",'Mapa final'!$R$73),"")</f>
        <v/>
      </c>
      <c r="W50" s="173" t="e">
        <f>IF(AND('Mapa final'!#REF!="Muy Alta",'Mapa final'!#REF!="Catastrófico"),CONCATENATE("R45C",'Mapa final'!#REF!),"")</f>
        <v>#REF!</v>
      </c>
      <c r="X50" s="174" t="e">
        <f>IF(AND('Mapa final'!#REF!="Muy Alta",'Mapa final'!#REF!="Catastrófico"),CONCATENATE("R45C",'Mapa final'!#REF!),"")</f>
        <v>#REF!</v>
      </c>
      <c r="Y50" s="41"/>
      <c r="Z50" s="298"/>
      <c r="AA50" s="299"/>
      <c r="AB50" s="299"/>
      <c r="AC50" s="299"/>
      <c r="AD50" s="299"/>
      <c r="AE50" s="300"/>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7"/>
      <c r="C51" s="308"/>
      <c r="D51" s="309"/>
      <c r="E51" s="282"/>
      <c r="F51" s="277"/>
      <c r="G51" s="277"/>
      <c r="H51" s="277"/>
      <c r="I51" s="277"/>
      <c r="J51" s="86" t="str">
        <f ca="1">IF(AND('Mapa final'!$AB$74="Muy Alta",'Mapa final'!$AD$74="Leve"),CONCATENATE("R47C",'Mapa final'!$R$74),"")</f>
        <v/>
      </c>
      <c r="K51" s="40" t="e">
        <f>IF(AND('Mapa final'!#REF!="Muy Alta",'Mapa final'!#REF!="Leve"),CONCATENATE("R46C",'Mapa final'!#REF!),"")</f>
        <v>#REF!</v>
      </c>
      <c r="L51" s="87" t="e">
        <f>IF(AND('Mapa final'!#REF!="Muy Alta",'Mapa final'!#REF!="Leve"),CONCATENATE("R46C",'Mapa final'!#REF!),"")</f>
        <v>#REF!</v>
      </c>
      <c r="M51" s="86" t="str">
        <f ca="1">IF(AND('Mapa final'!$AB$74="Muy Alta",'Mapa final'!$AD$74="Menor"),CONCATENATE("R47C",'Mapa final'!$R$74),"")</f>
        <v/>
      </c>
      <c r="N51" s="40" t="e">
        <f>IF(AND('Mapa final'!#REF!="Muy Alta",'Mapa final'!#REF!="Menor"),CONCATENATE("R46C",'Mapa final'!#REF!),"")</f>
        <v>#REF!</v>
      </c>
      <c r="O51" s="87" t="e">
        <f>IF(AND('Mapa final'!#REF!="Muy Alta",'Mapa final'!#REF!="Menor"),CONCATENATE("R46C",'Mapa final'!#REF!),"")</f>
        <v>#REF!</v>
      </c>
      <c r="P51" s="86" t="str">
        <f ca="1">IF(AND('Mapa final'!$AB$74="Muy Alta",'Mapa final'!$AD$74="Moderado"),CONCATENATE("R47C",'Mapa final'!$R$74),"")</f>
        <v/>
      </c>
      <c r="Q51" s="40" t="e">
        <f>IF(AND('Mapa final'!#REF!="Muy Alta",'Mapa final'!#REF!="Moderado"),CONCATENATE("R46C",'Mapa final'!#REF!),"")</f>
        <v>#REF!</v>
      </c>
      <c r="R51" s="87" t="e">
        <f>IF(AND('Mapa final'!#REF!="Muy Alta",'Mapa final'!#REF!="Moderado"),CONCATENATE("R46C",'Mapa final'!#REF!),"")</f>
        <v>#REF!</v>
      </c>
      <c r="S51" s="86" t="str">
        <f ca="1">IF(AND('Mapa final'!$AB$74="Muy Alta",'Mapa final'!$AD$74="Mayor"),CONCATENATE("R47C",'Mapa final'!$R$74),"")</f>
        <v/>
      </c>
      <c r="T51" s="40" t="e">
        <f>IF(AND('Mapa final'!#REF!="Muy Alta",'Mapa final'!#REF!="Mayor"),CONCATENATE("R46C",'Mapa final'!#REF!),"")</f>
        <v>#REF!</v>
      </c>
      <c r="U51" s="87" t="e">
        <f>IF(AND('Mapa final'!#REF!="Muy Alta",'Mapa final'!#REF!="Mayor"),CONCATENATE("R46C",'Mapa final'!#REF!),"")</f>
        <v>#REF!</v>
      </c>
      <c r="V51" s="172" t="str">
        <f ca="1">IF(AND('Mapa final'!$AB$74="Muy Alta",'Mapa final'!$AD$74="Catastrófico"),CONCATENATE("R47C",'Mapa final'!$R$74),"")</f>
        <v/>
      </c>
      <c r="W51" s="173" t="e">
        <f>IF(AND('Mapa final'!#REF!="Muy Alta",'Mapa final'!#REF!="Catastrófico"),CONCATENATE("R46C",'Mapa final'!#REF!),"")</f>
        <v>#REF!</v>
      </c>
      <c r="X51" s="174" t="e">
        <f>IF(AND('Mapa final'!#REF!="Muy Alta",'Mapa final'!#REF!="Catastrófico"),CONCATENATE("R46C",'Mapa final'!#REF!),"")</f>
        <v>#REF!</v>
      </c>
      <c r="Y51" s="41"/>
      <c r="Z51" s="298"/>
      <c r="AA51" s="299"/>
      <c r="AB51" s="299"/>
      <c r="AC51" s="299"/>
      <c r="AD51" s="299"/>
      <c r="AE51" s="300"/>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7"/>
      <c r="C52" s="308"/>
      <c r="D52" s="309"/>
      <c r="E52" s="282"/>
      <c r="F52" s="277"/>
      <c r="G52" s="277"/>
      <c r="H52" s="277"/>
      <c r="I52" s="277"/>
      <c r="J52" s="86" t="str">
        <f ca="1">IF(AND('Mapa final'!$AB$75="Muy Alta",'Mapa final'!$AD$75="Leve"),CONCATENATE("R48C",'Mapa final'!$R$75),"")</f>
        <v/>
      </c>
      <c r="K52" s="40" t="e">
        <f>IF(AND('Mapa final'!#REF!="Muy Alta",'Mapa final'!#REF!="Leve"),CONCATENATE("R47C",'Mapa final'!#REF!),"")</f>
        <v>#REF!</v>
      </c>
      <c r="L52" s="87" t="e">
        <f>IF(AND('Mapa final'!#REF!="Muy Alta",'Mapa final'!#REF!="Leve"),CONCATENATE("R47C",'Mapa final'!#REF!),"")</f>
        <v>#REF!</v>
      </c>
      <c r="M52" s="86" t="str">
        <f ca="1">IF(AND('Mapa final'!$AB$75="Muy Alta",'Mapa final'!$AD$75="Menor"),CONCATENATE("R48C",'Mapa final'!$R$75),"")</f>
        <v/>
      </c>
      <c r="N52" s="40" t="e">
        <f>IF(AND('Mapa final'!#REF!="Muy Alta",'Mapa final'!#REF!="Menor"),CONCATENATE("R47C",'Mapa final'!#REF!),"")</f>
        <v>#REF!</v>
      </c>
      <c r="O52" s="87" t="e">
        <f>IF(AND('Mapa final'!#REF!="Muy Alta",'Mapa final'!#REF!="Menor"),CONCATENATE("R47C",'Mapa final'!#REF!),"")</f>
        <v>#REF!</v>
      </c>
      <c r="P52" s="86" t="str">
        <f ca="1">IF(AND('Mapa final'!$AB$75="Muy Alta",'Mapa final'!$AD$75="Moderado"),CONCATENATE("R48C",'Mapa final'!$R$75),"")</f>
        <v/>
      </c>
      <c r="Q52" s="40" t="e">
        <f>IF(AND('Mapa final'!#REF!="Muy Alta",'Mapa final'!#REF!="Moderado"),CONCATENATE("R47C",'Mapa final'!#REF!),"")</f>
        <v>#REF!</v>
      </c>
      <c r="R52" s="87" t="e">
        <f>IF(AND('Mapa final'!#REF!="Muy Alta",'Mapa final'!#REF!="Moderado"),CONCATENATE("R47C",'Mapa final'!#REF!),"")</f>
        <v>#REF!</v>
      </c>
      <c r="S52" s="86" t="str">
        <f ca="1">IF(AND('Mapa final'!$AB$75="Muy Alta",'Mapa final'!$AD$75="Mayor"),CONCATENATE("R48C",'Mapa final'!$R$75),"")</f>
        <v/>
      </c>
      <c r="T52" s="40" t="e">
        <f>IF(AND('Mapa final'!#REF!="Muy Alta",'Mapa final'!#REF!="Mayor"),CONCATENATE("R47C",'Mapa final'!#REF!),"")</f>
        <v>#REF!</v>
      </c>
      <c r="U52" s="87" t="e">
        <f>IF(AND('Mapa final'!#REF!="Muy Alta",'Mapa final'!#REF!="Mayor"),CONCATENATE("R47C",'Mapa final'!#REF!),"")</f>
        <v>#REF!</v>
      </c>
      <c r="V52" s="172" t="str">
        <f ca="1">IF(AND('Mapa final'!$AB$75="Muy Alta",'Mapa final'!$AD$75="Catastrófico"),CONCATENATE("R48C",'Mapa final'!$R$75),"")</f>
        <v/>
      </c>
      <c r="W52" s="173" t="e">
        <f>IF(AND('Mapa final'!#REF!="Muy Alta",'Mapa final'!#REF!="Catastrófico"),CONCATENATE("R47C",'Mapa final'!#REF!),"")</f>
        <v>#REF!</v>
      </c>
      <c r="X52" s="174" t="e">
        <f>IF(AND('Mapa final'!#REF!="Muy Alta",'Mapa final'!#REF!="Catastrófico"),CONCATENATE("R47C",'Mapa final'!#REF!),"")</f>
        <v>#REF!</v>
      </c>
      <c r="Y52" s="41"/>
      <c r="Z52" s="298"/>
      <c r="AA52" s="299"/>
      <c r="AB52" s="299"/>
      <c r="AC52" s="299"/>
      <c r="AD52" s="299"/>
      <c r="AE52" s="300"/>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7"/>
      <c r="C53" s="308"/>
      <c r="D53" s="309"/>
      <c r="E53" s="282"/>
      <c r="F53" s="277"/>
      <c r="G53" s="277"/>
      <c r="H53" s="277"/>
      <c r="I53" s="277"/>
      <c r="J53" s="86" t="e">
        <f>IF(AND('Mapa final'!#REF!="Muy Alta",'Mapa final'!#REF!="Leve"),CONCATENATE("R49C",'Mapa final'!#REF!),"")</f>
        <v>#REF!</v>
      </c>
      <c r="K53" s="40" t="e">
        <f>IF(AND('Mapa final'!#REF!="Muy Alta",'Mapa final'!#REF!="Leve"),CONCATENATE("R48C",'Mapa final'!#REF!),"")</f>
        <v>#REF!</v>
      </c>
      <c r="L53" s="87" t="e">
        <f>IF(AND('Mapa final'!#REF!="Muy Alta",'Mapa final'!#REF!="Leve"),CONCATENATE("R48C",'Mapa final'!#REF!),"")</f>
        <v>#REF!</v>
      </c>
      <c r="M53" s="86" t="e">
        <f>IF(AND('Mapa final'!#REF!="Muy Alta",'Mapa final'!#REF!="Menor"),CONCATENATE("R49C",'Mapa final'!#REF!),"")</f>
        <v>#REF!</v>
      </c>
      <c r="N53" s="40" t="e">
        <f>IF(AND('Mapa final'!#REF!="Muy Alta",'Mapa final'!#REF!="Menor"),CONCATENATE("R48C",'Mapa final'!#REF!),"")</f>
        <v>#REF!</v>
      </c>
      <c r="O53" s="87" t="e">
        <f>IF(AND('Mapa final'!#REF!="Muy Alta",'Mapa final'!#REF!="Menor"),CONCATENATE("R48C",'Mapa final'!#REF!),"")</f>
        <v>#REF!</v>
      </c>
      <c r="P53" s="86" t="e">
        <f>IF(AND('Mapa final'!#REF!="Muy Alta",'Mapa final'!#REF!="Moderado"),CONCATENATE("R49C",'Mapa final'!#REF!),"")</f>
        <v>#REF!</v>
      </c>
      <c r="Q53" s="40" t="e">
        <f>IF(AND('Mapa final'!#REF!="Muy Alta",'Mapa final'!#REF!="Moderado"),CONCATENATE("R48C",'Mapa final'!#REF!),"")</f>
        <v>#REF!</v>
      </c>
      <c r="R53" s="87" t="e">
        <f>IF(AND('Mapa final'!#REF!="Muy Alta",'Mapa final'!#REF!="Moderado"),CONCATENATE("R48C",'Mapa final'!#REF!),"")</f>
        <v>#REF!</v>
      </c>
      <c r="S53" s="86" t="e">
        <f>IF(AND('Mapa final'!#REF!="Muy Alta",'Mapa final'!#REF!="Mayor"),CONCATENATE("R49C",'Mapa final'!#REF!),"")</f>
        <v>#REF!</v>
      </c>
      <c r="T53" s="40" t="e">
        <f>IF(AND('Mapa final'!#REF!="Muy Alta",'Mapa final'!#REF!="Mayor"),CONCATENATE("R48C",'Mapa final'!#REF!),"")</f>
        <v>#REF!</v>
      </c>
      <c r="U53" s="87" t="e">
        <f>IF(AND('Mapa final'!#REF!="Muy Alta",'Mapa final'!#REF!="Mayor"),CONCATENATE("R48C",'Mapa final'!#REF!),"")</f>
        <v>#REF!</v>
      </c>
      <c r="V53" s="172" t="e">
        <f>IF(AND('Mapa final'!#REF!="Muy Alta",'Mapa final'!#REF!="Catastrófico"),CONCATENATE("R49C",'Mapa final'!#REF!),"")</f>
        <v>#REF!</v>
      </c>
      <c r="W53" s="173" t="e">
        <f>IF(AND('Mapa final'!#REF!="Muy Alta",'Mapa final'!#REF!="Catastrófico"),CONCATENATE("R48C",'Mapa final'!#REF!),"")</f>
        <v>#REF!</v>
      </c>
      <c r="X53" s="174" t="e">
        <f>IF(AND('Mapa final'!#REF!="Muy Alta",'Mapa final'!#REF!="Catastrófico"),CONCATENATE("R48C",'Mapa final'!#REF!),"")</f>
        <v>#REF!</v>
      </c>
      <c r="Y53" s="41"/>
      <c r="Z53" s="298"/>
      <c r="AA53" s="299"/>
      <c r="AB53" s="299"/>
      <c r="AC53" s="299"/>
      <c r="AD53" s="299"/>
      <c r="AE53" s="300"/>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7"/>
      <c r="C54" s="308"/>
      <c r="D54" s="309"/>
      <c r="E54" s="282"/>
      <c r="F54" s="277"/>
      <c r="G54" s="277"/>
      <c r="H54" s="277"/>
      <c r="I54" s="277"/>
      <c r="J54" s="86" t="str">
        <f>IF(AND('Mapa final'!$AB$76="Muy Alta",'Mapa final'!$AD$76="Leve"),CONCATENATE("R49C",'Mapa final'!$R$76),"")</f>
        <v/>
      </c>
      <c r="K54" s="40" t="str">
        <f>IF(AND('Mapa final'!$AB$77="Muy Alta",'Mapa final'!$AD$77="Leve"),CONCATENATE("R49C",'Mapa final'!$R$77),"")</f>
        <v/>
      </c>
      <c r="L54" s="87" t="str">
        <f>IF(AND('Mapa final'!$AB$78="Muy Alta",'Mapa final'!$AD$78="Leve"),CONCATENATE("R49C",'Mapa final'!$R$78),"")</f>
        <v/>
      </c>
      <c r="M54" s="86" t="str">
        <f>IF(AND('Mapa final'!$AB$76="Muy Alta",'Mapa final'!$AD$76="Menor"),CONCATENATE("R49C",'Mapa final'!$R$76),"")</f>
        <v/>
      </c>
      <c r="N54" s="40" t="str">
        <f>IF(AND('Mapa final'!$AB$77="Muy Alta",'Mapa final'!$AD$77="Menor"),CONCATENATE("R49C",'Mapa final'!$R$77),"")</f>
        <v/>
      </c>
      <c r="O54" s="87" t="str">
        <f>IF(AND('Mapa final'!$AB$78="Muy Alta",'Mapa final'!$AD$78="Menor"),CONCATENATE("R49C",'Mapa final'!$R$78),"")</f>
        <v/>
      </c>
      <c r="P54" s="86" t="str">
        <f>IF(AND('Mapa final'!$AB$76="Muy Alta",'Mapa final'!$AD$76="Moderado"),CONCATENATE("R49C",'Mapa final'!$R$76),"")</f>
        <v/>
      </c>
      <c r="Q54" s="40" t="str">
        <f>IF(AND('Mapa final'!$AB$77="Muy Alta",'Mapa final'!$AD$77="Moderado"),CONCATENATE("R49C",'Mapa final'!$R$77),"")</f>
        <v/>
      </c>
      <c r="R54" s="87" t="str">
        <f>IF(AND('Mapa final'!$AB$78="Muy Alta",'Mapa final'!$AD$78="Moderado"),CONCATENATE("R49C",'Mapa final'!$R$78),"")</f>
        <v/>
      </c>
      <c r="S54" s="86" t="str">
        <f>IF(AND('Mapa final'!$AB$76="Muy Alta",'Mapa final'!$AD$76="Mayor"),CONCATENATE("R49C",'Mapa final'!$R$76),"")</f>
        <v/>
      </c>
      <c r="T54" s="40" t="str">
        <f>IF(AND('Mapa final'!$AB$77="Muy Alta",'Mapa final'!$AD$77="Mayor"),CONCATENATE("R49C",'Mapa final'!$R$77),"")</f>
        <v/>
      </c>
      <c r="U54" s="87" t="str">
        <f>IF(AND('Mapa final'!$AB$78="Muy Alta",'Mapa final'!$AD$78="Mayor"),CONCATENATE("R49C",'Mapa final'!$R$78),"")</f>
        <v/>
      </c>
      <c r="V54" s="172" t="str">
        <f>IF(AND('Mapa final'!$AB$76="Muy Alta",'Mapa final'!$AD$76="Catastrófico"),CONCATENATE("R49C",'Mapa final'!$R$76),"")</f>
        <v/>
      </c>
      <c r="W54" s="173" t="str">
        <f>IF(AND('Mapa final'!$AB$77="Muy Alta",'Mapa final'!$AD$77="Catastrófico"),CONCATENATE("R49C",'Mapa final'!$R$77),"")</f>
        <v/>
      </c>
      <c r="X54" s="174" t="str">
        <f>IF(AND('Mapa final'!$AB$78="Muy Alta",'Mapa final'!$AD$78="Catastrófico"),CONCATENATE("R49C",'Mapa final'!$R$78),"")</f>
        <v/>
      </c>
      <c r="Y54" s="41"/>
      <c r="Z54" s="298"/>
      <c r="AA54" s="299"/>
      <c r="AB54" s="299"/>
      <c r="AC54" s="299"/>
      <c r="AD54" s="299"/>
      <c r="AE54" s="300"/>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7"/>
      <c r="C55" s="308"/>
      <c r="D55" s="309"/>
      <c r="E55" s="282"/>
      <c r="F55" s="277"/>
      <c r="G55" s="277"/>
      <c r="H55" s="277"/>
      <c r="I55" s="277"/>
      <c r="J55" s="86" t="str">
        <f>IF(AND('Mapa final'!$AB$79="Muy Alta",'Mapa final'!$AD$79="Leve"),CONCATENATE("R50C",'Mapa final'!$R$79),"")</f>
        <v/>
      </c>
      <c r="K55" s="40" t="str">
        <f>IF(AND('Mapa final'!$AB$80="Muy Alta",'Mapa final'!$AD$80="Leve"),CONCATENATE("R50C",'Mapa final'!$R$80),"")</f>
        <v/>
      </c>
      <c r="L55" s="87" t="str">
        <f>IF(AND('Mapa final'!$AB$81="Muy Alta",'Mapa final'!$AD$81="Leve"),CONCATENATE("R50C",'Mapa final'!$R$81),"")</f>
        <v/>
      </c>
      <c r="M55" s="86" t="str">
        <f>IF(AND('Mapa final'!$AB$79="Muy Alta",'Mapa final'!$AD$79="Menor"),CONCATENATE("R50C",'Mapa final'!$R$79),"")</f>
        <v/>
      </c>
      <c r="N55" s="40" t="str">
        <f>IF(AND('Mapa final'!$AB$80="Muy Alta",'Mapa final'!$AD$80="Menor"),CONCATENATE("R50C",'Mapa final'!$R$80),"")</f>
        <v/>
      </c>
      <c r="O55" s="87" t="str">
        <f>IF(AND('Mapa final'!$AB$81="Muy Alta",'Mapa final'!$AD$81="Menor"),CONCATENATE("R50C",'Mapa final'!$R$81),"")</f>
        <v/>
      </c>
      <c r="P55" s="86" t="str">
        <f>IF(AND('Mapa final'!$AB$79="Muy Alta",'Mapa final'!$AD$79="Moderado"),CONCATENATE("R50C",'Mapa final'!$R$79),"")</f>
        <v/>
      </c>
      <c r="Q55" s="40" t="str">
        <f>IF(AND('Mapa final'!$AB$80="Muy Alta",'Mapa final'!$AD$80="Moderado"),CONCATENATE("R50C",'Mapa final'!$R$80),"")</f>
        <v/>
      </c>
      <c r="R55" s="87" t="str">
        <f>IF(AND('Mapa final'!$AB$81="Muy Alta",'Mapa final'!$AD$81="Moderado"),CONCATENATE("R50C",'Mapa final'!$R$81),"")</f>
        <v/>
      </c>
      <c r="S55" s="86" t="str">
        <f>IF(AND('Mapa final'!$AB$79="Muy Alta",'Mapa final'!$AD$79="Mayor"),CONCATENATE("R50C",'Mapa final'!$R$79),"")</f>
        <v/>
      </c>
      <c r="T55" s="40" t="str">
        <f>IF(AND('Mapa final'!$AB$80="Muy Alta",'Mapa final'!$AD$80="Mayor"),CONCATENATE("R50C",'Mapa final'!$R$80),"")</f>
        <v/>
      </c>
      <c r="U55" s="87" t="str">
        <f>IF(AND('Mapa final'!$AB$81="Muy Alta",'Mapa final'!$AD$81="Mayor"),CONCATENATE("R50C",'Mapa final'!$R$81),"")</f>
        <v/>
      </c>
      <c r="V55" s="193" t="str">
        <f>IF(AND('Mapa final'!$AB$79="Muy Alta",'Mapa final'!$AD$79="Catastrófico"),CONCATENATE("R50C",'Mapa final'!$R$79),"")</f>
        <v/>
      </c>
      <c r="W55" s="194" t="str">
        <f>IF(AND('Mapa final'!$AB$80="Muy Alta",'Mapa final'!$AD$80="Catastrófico"),CONCATENATE("R50C",'Mapa final'!$R$80),"")</f>
        <v/>
      </c>
      <c r="X55" s="195" t="str">
        <f>IF(AND('Mapa final'!$AB$81="Muy Alta",'Mapa final'!$AD$81="Catastrófico"),CONCATENATE("R50C",'Mapa final'!$R$81),"")</f>
        <v/>
      </c>
      <c r="Y55" s="41"/>
      <c r="Z55" s="298"/>
      <c r="AA55" s="299"/>
      <c r="AB55" s="299"/>
      <c r="AC55" s="299"/>
      <c r="AD55" s="299"/>
      <c r="AE55" s="300"/>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7"/>
      <c r="C56" s="308"/>
      <c r="D56" s="309"/>
      <c r="E56" s="293" t="s">
        <v>106</v>
      </c>
      <c r="F56" s="294"/>
      <c r="G56" s="294"/>
      <c r="H56" s="294"/>
      <c r="I56" s="294"/>
      <c r="J56" s="175" t="str">
        <f ca="1">IF(AND('Mapa final'!$AB$7="Alta",'Mapa final'!$AD$7="Moderado"),CONCATENATE("R1C",'Mapa final'!$R$7),"")</f>
        <v/>
      </c>
      <c r="K56" s="176" t="e">
        <f>IF(AND('Mapa final'!#REF!="Alta",'Mapa final'!#REF!="Moderado"),CONCATENATE("R1C",'Mapa final'!#REF!),"")</f>
        <v>#REF!</v>
      </c>
      <c r="L56" s="177" t="e">
        <f>IF(AND('Mapa final'!#REF!="Alta",'Mapa final'!#REF!="Moderado"),CONCATENATE("R1C",'Mapa final'!#REF!),"")</f>
        <v>#REF!</v>
      </c>
      <c r="M56" s="175" t="str">
        <f ca="1">IF(AND('Mapa final'!$AB$7="Alta",'Mapa final'!$AD$7="Moderado"),CONCATENATE("R1C",'Mapa final'!$R$7),"")</f>
        <v/>
      </c>
      <c r="N56" s="176" t="e">
        <f>IF(AND('Mapa final'!#REF!="Alta",'Mapa final'!#REF!="Moderado"),CONCATENATE("R1C",'Mapa final'!#REF!),"")</f>
        <v>#REF!</v>
      </c>
      <c r="O56" s="177" t="e">
        <f>IF(AND('Mapa final'!#REF!="Alta",'Mapa final'!#REF!="Moderado"),CONCATENATE("R1C",'Mapa final'!#REF!),"")</f>
        <v>#REF!</v>
      </c>
      <c r="P56" s="83" t="str">
        <f ca="1">IF(AND('Mapa final'!$AB$7="Alta",'Mapa final'!$AD$7="Moderado"),CONCATENATE("R1C",'Mapa final'!$R$7),"")</f>
        <v/>
      </c>
      <c r="Q56" s="84" t="e">
        <f>IF(AND('Mapa final'!#REF!="Alta",'Mapa final'!#REF!="Moderado"),CONCATENATE("R1C",'Mapa final'!#REF!),"")</f>
        <v>#REF!</v>
      </c>
      <c r="R56" s="85" t="e">
        <f>IF(AND('Mapa final'!#REF!="Alta",'Mapa final'!#REF!="Moderado"),CONCATENATE("R1C",'Mapa final'!#REF!),"")</f>
        <v>#REF!</v>
      </c>
      <c r="S56" s="83" t="str">
        <f ca="1">IF(AND('Mapa final'!$AB$7="Alta",'Mapa final'!$AD$7="Mayor"),CONCATENATE("R1C",'Mapa final'!$R$7),"")</f>
        <v/>
      </c>
      <c r="T56" s="84" t="e">
        <f>IF(AND('Mapa final'!#REF!="Alta",'Mapa final'!#REF!="Mayor"),CONCATENATE("R1C",'Mapa final'!#REF!),"")</f>
        <v>#REF!</v>
      </c>
      <c r="U56" s="85" t="e">
        <f>IF(AND('Mapa final'!#REF!="Alta",'Mapa final'!#REF!="Mayor"),CONCATENATE("R1C",'Mapa final'!#REF!),"")</f>
        <v>#REF!</v>
      </c>
      <c r="V56" s="169" t="str">
        <f ca="1">IF(AND('Mapa final'!$AB$7="Alta",'Mapa final'!$AD$7="Catastrófico"),CONCATENATE("R1C",'Mapa final'!$R$7),"")</f>
        <v/>
      </c>
      <c r="W56" s="170" t="e">
        <f>IF(AND('Mapa final'!#REF!="Alta",'Mapa final'!#REF!="Catastrófico"),CONCATENATE("R1C",'Mapa final'!#REF!),"")</f>
        <v>#REF!</v>
      </c>
      <c r="X56" s="171" t="e">
        <f>IF(AND('Mapa final'!#REF!="Alta",'Mapa final'!#REF!="Catastrófico"),CONCATENATE("R1C",'Mapa final'!#REF!),"")</f>
        <v>#REF!</v>
      </c>
      <c r="Y56" s="41"/>
      <c r="Z56" s="287" t="s">
        <v>74</v>
      </c>
      <c r="AA56" s="288"/>
      <c r="AB56" s="288"/>
      <c r="AC56" s="288"/>
      <c r="AD56" s="288"/>
      <c r="AE56" s="289"/>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7"/>
      <c r="C57" s="308"/>
      <c r="D57" s="309"/>
      <c r="E57" s="281"/>
      <c r="F57" s="277"/>
      <c r="G57" s="277"/>
      <c r="H57" s="277"/>
      <c r="I57" s="277"/>
      <c r="J57" s="178" t="str">
        <f ca="1">IF(AND('Mapa final'!$AB$8="Alta",'Mapa final'!$AD$8="Moderado"),CONCATENATE("R2C",'Mapa final'!$R$8),"")</f>
        <v/>
      </c>
      <c r="K57" s="179" t="e">
        <f>IF(AND('Mapa final'!#REF!="Alta",'Mapa final'!#REF!="Moderado"),CONCATENATE("R2C",'Mapa final'!#REF!),"")</f>
        <v>#REF!</v>
      </c>
      <c r="L57" s="180" t="e">
        <f>IF(AND('Mapa final'!#REF!="Alta",'Mapa final'!#REF!="Moderado"),CONCATENATE("R2C",'Mapa final'!#REF!),"")</f>
        <v>#REF!</v>
      </c>
      <c r="M57" s="178" t="str">
        <f ca="1">IF(AND('Mapa final'!$AB$8="Alta",'Mapa final'!$AD$8="Moderado"),CONCATENATE("R2C",'Mapa final'!$R$8),"")</f>
        <v/>
      </c>
      <c r="N57" s="179" t="e">
        <f>IF(AND('Mapa final'!#REF!="Alta",'Mapa final'!#REF!="Moderado"),CONCATENATE("R2C",'Mapa final'!#REF!),"")</f>
        <v>#REF!</v>
      </c>
      <c r="O57" s="180" t="e">
        <f>IF(AND('Mapa final'!#REF!="Alta",'Mapa final'!#REF!="Moderado"),CONCATENATE("R2C",'Mapa final'!#REF!),"")</f>
        <v>#REF!</v>
      </c>
      <c r="P57" s="86" t="str">
        <f ca="1">IF(AND('Mapa final'!$AB$8="Alta",'Mapa final'!$AD$8="Moderado"),CONCATENATE("R2C",'Mapa final'!$R$8),"")</f>
        <v/>
      </c>
      <c r="Q57" s="40" t="e">
        <f>IF(AND('Mapa final'!#REF!="Alta",'Mapa final'!#REF!="Moderado"),CONCATENATE("R2C",'Mapa final'!#REF!),"")</f>
        <v>#REF!</v>
      </c>
      <c r="R57" s="87" t="e">
        <f>IF(AND('Mapa final'!#REF!="Alta",'Mapa final'!#REF!="Moderado"),CONCATENATE("R2C",'Mapa final'!#REF!),"")</f>
        <v>#REF!</v>
      </c>
      <c r="S57" s="86" t="str">
        <f ca="1">IF(AND('Mapa final'!$AB$8="Alta",'Mapa final'!$AD$8="Mayor"),CONCATENATE("R2C",'Mapa final'!$R$8),"")</f>
        <v/>
      </c>
      <c r="T57" s="40" t="e">
        <f>IF(AND('Mapa final'!#REF!="Alta",'Mapa final'!#REF!="Mayor"),CONCATENATE("R2C",'Mapa final'!#REF!),"")</f>
        <v>#REF!</v>
      </c>
      <c r="U57" s="87" t="e">
        <f>IF(AND('Mapa final'!#REF!="Alta",'Mapa final'!#REF!="Mayor"),CONCATENATE("R2C",'Mapa final'!#REF!),"")</f>
        <v>#REF!</v>
      </c>
      <c r="V57" s="172" t="str">
        <f ca="1">IF(AND('Mapa final'!$AB$8="Alta",'Mapa final'!$AD$8="Catastrófico"),CONCATENATE("R2C",'Mapa final'!$R$8),"")</f>
        <v/>
      </c>
      <c r="W57" s="173" t="e">
        <f>IF(AND('Mapa final'!#REF!="Alta",'Mapa final'!#REF!="Catastrófico"),CONCATENATE("R2C",'Mapa final'!#REF!),"")</f>
        <v>#REF!</v>
      </c>
      <c r="X57" s="174" t="e">
        <f>IF(AND('Mapa final'!#REF!="Alta",'Mapa final'!#REF!="Catastrófico"),CONCATENATE("R2C",'Mapa final'!#REF!),"")</f>
        <v>#REF!</v>
      </c>
      <c r="Y57" s="41"/>
      <c r="Z57" s="290"/>
      <c r="AA57" s="291"/>
      <c r="AB57" s="291"/>
      <c r="AC57" s="291"/>
      <c r="AD57" s="291"/>
      <c r="AE57" s="292"/>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7"/>
      <c r="C58" s="308"/>
      <c r="D58" s="309"/>
      <c r="E58" s="282"/>
      <c r="F58" s="277"/>
      <c r="G58" s="277"/>
      <c r="H58" s="277"/>
      <c r="I58" s="277"/>
      <c r="J58" s="178" t="str">
        <f ca="1">IF(AND('Mapa final'!$AB$9="Alta",'Mapa final'!$AD$9="Moderado"),CONCATENATE("R3C",'Mapa final'!$R$9),"")</f>
        <v/>
      </c>
      <c r="K58" s="179" t="e">
        <f>IF(AND('Mapa final'!#REF!="Alta",'Mapa final'!#REF!="Moderado"),CONCATENATE("R3C",'Mapa final'!#REF!),"")</f>
        <v>#REF!</v>
      </c>
      <c r="L58" s="180" t="e">
        <f>IF(AND('Mapa final'!#REF!="Alta",'Mapa final'!#REF!="Moderado"),CONCATENATE("R3C",'Mapa final'!#REF!),"")</f>
        <v>#REF!</v>
      </c>
      <c r="M58" s="178" t="str">
        <f ca="1">IF(AND('Mapa final'!$AB$9="Alta",'Mapa final'!$AD$9="Moderado"),CONCATENATE("R3C",'Mapa final'!$R$9),"")</f>
        <v/>
      </c>
      <c r="N58" s="179" t="e">
        <f>IF(AND('Mapa final'!#REF!="Alta",'Mapa final'!#REF!="Moderado"),CONCATENATE("R3C",'Mapa final'!#REF!),"")</f>
        <v>#REF!</v>
      </c>
      <c r="O58" s="180" t="e">
        <f>IF(AND('Mapa final'!#REF!="Alta",'Mapa final'!#REF!="Moderado"),CONCATENATE("R3C",'Mapa final'!#REF!),"")</f>
        <v>#REF!</v>
      </c>
      <c r="P58" s="86" t="str">
        <f ca="1">IF(AND('Mapa final'!$AB$9="Alta",'Mapa final'!$AD$9="Moderado"),CONCATENATE("R3C",'Mapa final'!$R$9),"")</f>
        <v/>
      </c>
      <c r="Q58" s="40" t="e">
        <f>IF(AND('Mapa final'!#REF!="Alta",'Mapa final'!#REF!="Moderado"),CONCATENATE("R3C",'Mapa final'!#REF!),"")</f>
        <v>#REF!</v>
      </c>
      <c r="R58" s="87" t="e">
        <f>IF(AND('Mapa final'!#REF!="Alta",'Mapa final'!#REF!="Moderado"),CONCATENATE("R3C",'Mapa final'!#REF!),"")</f>
        <v>#REF!</v>
      </c>
      <c r="S58" s="86" t="str">
        <f ca="1">IF(AND('Mapa final'!$AB$9="Alta",'Mapa final'!$AD$9="Mayor"),CONCATENATE("R3C",'Mapa final'!$R$9),"")</f>
        <v/>
      </c>
      <c r="T58" s="40" t="e">
        <f>IF(AND('Mapa final'!#REF!="Alta",'Mapa final'!#REF!="Mayor"),CONCATENATE("R3C",'Mapa final'!#REF!),"")</f>
        <v>#REF!</v>
      </c>
      <c r="U58" s="87" t="e">
        <f>IF(AND('Mapa final'!#REF!="Alta",'Mapa final'!#REF!="Mayor"),CONCATENATE("R3C",'Mapa final'!#REF!),"")</f>
        <v>#REF!</v>
      </c>
      <c r="V58" s="172" t="str">
        <f ca="1">IF(AND('Mapa final'!$AB$9="Alta",'Mapa final'!$AD$9="Catastrófico"),CONCATENATE("R3C",'Mapa final'!$R$9),"")</f>
        <v/>
      </c>
      <c r="W58" s="173" t="e">
        <f>IF(AND('Mapa final'!#REF!="Alta",'Mapa final'!#REF!="Catastrófico"),CONCATENATE("R3C",'Mapa final'!#REF!),"")</f>
        <v>#REF!</v>
      </c>
      <c r="X58" s="174" t="e">
        <f>IF(AND('Mapa final'!#REF!="Alta",'Mapa final'!#REF!="Catastrófico"),CONCATENATE("R3C",'Mapa final'!#REF!),"")</f>
        <v>#REF!</v>
      </c>
      <c r="Y58" s="41"/>
      <c r="Z58" s="290"/>
      <c r="AA58" s="291"/>
      <c r="AB58" s="291"/>
      <c r="AC58" s="291"/>
      <c r="AD58" s="291"/>
      <c r="AE58" s="292"/>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7"/>
      <c r="C59" s="308"/>
      <c r="D59" s="309"/>
      <c r="E59" s="282"/>
      <c r="F59" s="277"/>
      <c r="G59" s="277"/>
      <c r="H59" s="277"/>
      <c r="I59" s="277"/>
      <c r="J59" s="178" t="str">
        <f ca="1">IF(AND('Mapa final'!$AB$10="Alta",'Mapa final'!$AD$10="Moderado"),CONCATENATE("R4C",'Mapa final'!$R$10),"")</f>
        <v/>
      </c>
      <c r="K59" s="179" t="e">
        <f>IF(AND('Mapa final'!#REF!="Alta",'Mapa final'!#REF!="Moderado"),CONCATENATE("R4C",'Mapa final'!#REF!),"")</f>
        <v>#REF!</v>
      </c>
      <c r="L59" s="180" t="e">
        <f>IF(AND('Mapa final'!#REF!="Alta",'Mapa final'!#REF!="Moderado"),CONCATENATE("R4C",'Mapa final'!#REF!),"")</f>
        <v>#REF!</v>
      </c>
      <c r="M59" s="178" t="str">
        <f ca="1">IF(AND('Mapa final'!$AB$10="Alta",'Mapa final'!$AD$10="Moderado"),CONCATENATE("R4C",'Mapa final'!$R$10),"")</f>
        <v/>
      </c>
      <c r="N59" s="179" t="e">
        <f>IF(AND('Mapa final'!#REF!="Alta",'Mapa final'!#REF!="Moderado"),CONCATENATE("R4C",'Mapa final'!#REF!),"")</f>
        <v>#REF!</v>
      </c>
      <c r="O59" s="180" t="e">
        <f>IF(AND('Mapa final'!#REF!="Alta",'Mapa final'!#REF!="Moderado"),CONCATENATE("R4C",'Mapa final'!#REF!),"")</f>
        <v>#REF!</v>
      </c>
      <c r="P59" s="86" t="str">
        <f ca="1">IF(AND('Mapa final'!$AB$10="Alta",'Mapa final'!$AD$10="Moderado"),CONCATENATE("R4C",'Mapa final'!$R$10),"")</f>
        <v/>
      </c>
      <c r="Q59" s="40" t="e">
        <f>IF(AND('Mapa final'!#REF!="Alta",'Mapa final'!#REF!="Moderado"),CONCATENATE("R4C",'Mapa final'!#REF!),"")</f>
        <v>#REF!</v>
      </c>
      <c r="R59" s="87" t="e">
        <f>IF(AND('Mapa final'!#REF!="Alta",'Mapa final'!#REF!="Moderado"),CONCATENATE("R4C",'Mapa final'!#REF!),"")</f>
        <v>#REF!</v>
      </c>
      <c r="S59" s="86" t="str">
        <f ca="1">IF(AND('Mapa final'!$AB$10="Alta",'Mapa final'!$AD$10="Mayor"),CONCATENATE("R4C",'Mapa final'!$R$10),"")</f>
        <v/>
      </c>
      <c r="T59" s="40" t="e">
        <f>IF(AND('Mapa final'!#REF!="Alta",'Mapa final'!#REF!="Mayor"),CONCATENATE("R4C",'Mapa final'!#REF!),"")</f>
        <v>#REF!</v>
      </c>
      <c r="U59" s="87" t="e">
        <f>IF(AND('Mapa final'!#REF!="Alta",'Mapa final'!#REF!="Mayor"),CONCATENATE("R4C",'Mapa final'!#REF!),"")</f>
        <v>#REF!</v>
      </c>
      <c r="V59" s="172" t="str">
        <f ca="1">IF(AND('Mapa final'!$AB$10="Alta",'Mapa final'!$AD$10="Catastrófico"),CONCATENATE("R4C",'Mapa final'!$R$10),"")</f>
        <v/>
      </c>
      <c r="W59" s="173" t="e">
        <f>IF(AND('Mapa final'!#REF!="Alta",'Mapa final'!#REF!="Catastrófico"),CONCATENATE("R4C",'Mapa final'!#REF!),"")</f>
        <v>#REF!</v>
      </c>
      <c r="X59" s="174" t="e">
        <f>IF(AND('Mapa final'!#REF!="Alta",'Mapa final'!#REF!="Catastrófico"),CONCATENATE("R4C",'Mapa final'!#REF!),"")</f>
        <v>#REF!</v>
      </c>
      <c r="Y59" s="41"/>
      <c r="Z59" s="290"/>
      <c r="AA59" s="291"/>
      <c r="AB59" s="291"/>
      <c r="AC59" s="291"/>
      <c r="AD59" s="291"/>
      <c r="AE59" s="292"/>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7"/>
      <c r="C60" s="308"/>
      <c r="D60" s="309"/>
      <c r="E60" s="282"/>
      <c r="F60" s="277"/>
      <c r="G60" s="277"/>
      <c r="H60" s="277"/>
      <c r="I60" s="277"/>
      <c r="J60" s="178" t="str">
        <f ca="1">IF(AND('Mapa final'!$AB$11="Alta",'Mapa final'!$AD$11="Moderado"),CONCATENATE("R5C",'Mapa final'!$R$11),"")</f>
        <v/>
      </c>
      <c r="K60" s="179" t="e">
        <f>IF(AND('Mapa final'!#REF!="Alta",'Mapa final'!#REF!="Moderado"),CONCATENATE("R5C",'Mapa final'!#REF!),"")</f>
        <v>#REF!</v>
      </c>
      <c r="L60" s="180" t="e">
        <f>IF(AND('Mapa final'!#REF!="Alta",'Mapa final'!#REF!="Moderado"),CONCATENATE("R5C",'Mapa final'!#REF!),"")</f>
        <v>#REF!</v>
      </c>
      <c r="M60" s="178" t="str">
        <f ca="1">IF(AND('Mapa final'!$AB$11="Alta",'Mapa final'!$AD$11="Moderado"),CONCATENATE("R5C",'Mapa final'!$R$11),"")</f>
        <v/>
      </c>
      <c r="N60" s="179" t="e">
        <f>IF(AND('Mapa final'!#REF!="Alta",'Mapa final'!#REF!="Moderado"),CONCATENATE("R5C",'Mapa final'!#REF!),"")</f>
        <v>#REF!</v>
      </c>
      <c r="O60" s="180" t="e">
        <f>IF(AND('Mapa final'!#REF!="Alta",'Mapa final'!#REF!="Moderado"),CONCATENATE("R5C",'Mapa final'!#REF!),"")</f>
        <v>#REF!</v>
      </c>
      <c r="P60" s="86" t="str">
        <f ca="1">IF(AND('Mapa final'!$AB$11="Alta",'Mapa final'!$AD$11="Moderado"),CONCATENATE("R5C",'Mapa final'!$R$11),"")</f>
        <v/>
      </c>
      <c r="Q60" s="40" t="e">
        <f>IF(AND('Mapa final'!#REF!="Alta",'Mapa final'!#REF!="Moderado"),CONCATENATE("R5C",'Mapa final'!#REF!),"")</f>
        <v>#REF!</v>
      </c>
      <c r="R60" s="87" t="e">
        <f>IF(AND('Mapa final'!#REF!="Alta",'Mapa final'!#REF!="Moderado"),CONCATENATE("R5C",'Mapa final'!#REF!),"")</f>
        <v>#REF!</v>
      </c>
      <c r="S60" s="86" t="str">
        <f ca="1">IF(AND('Mapa final'!$AB$11="Alta",'Mapa final'!$AD$11="Mayor"),CONCATENATE("R5C",'Mapa final'!$R$11),"")</f>
        <v/>
      </c>
      <c r="T60" s="40" t="e">
        <f>IF(AND('Mapa final'!#REF!="Alta",'Mapa final'!#REF!="Mayor"),CONCATENATE("R5C",'Mapa final'!#REF!),"")</f>
        <v>#REF!</v>
      </c>
      <c r="U60" s="87" t="e">
        <f>IF(AND('Mapa final'!#REF!="Alta",'Mapa final'!#REF!="Mayor"),CONCATENATE("R5C",'Mapa final'!#REF!),"")</f>
        <v>#REF!</v>
      </c>
      <c r="V60" s="172" t="str">
        <f ca="1">IF(AND('Mapa final'!$AB$11="Alta",'Mapa final'!$AD$11="Catastrófico"),CONCATENATE("R5C",'Mapa final'!$R$11),"")</f>
        <v/>
      </c>
      <c r="W60" s="173" t="e">
        <f>IF(AND('Mapa final'!#REF!="Alta",'Mapa final'!#REF!="Catastrófico"),CONCATENATE("R5C",'Mapa final'!#REF!),"")</f>
        <v>#REF!</v>
      </c>
      <c r="X60" s="174" t="e">
        <f>IF(AND('Mapa final'!#REF!="Alta",'Mapa final'!#REF!="Catastrófico"),CONCATENATE("R5C",'Mapa final'!#REF!),"")</f>
        <v>#REF!</v>
      </c>
      <c r="Y60" s="41"/>
      <c r="Z60" s="290"/>
      <c r="AA60" s="291"/>
      <c r="AB60" s="291"/>
      <c r="AC60" s="291"/>
      <c r="AD60" s="291"/>
      <c r="AE60" s="292"/>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7"/>
      <c r="C61" s="308"/>
      <c r="D61" s="309"/>
      <c r="E61" s="282"/>
      <c r="F61" s="277"/>
      <c r="G61" s="277"/>
      <c r="H61" s="277"/>
      <c r="I61" s="277"/>
      <c r="J61" s="178" t="str">
        <f ca="1">IF(AND('Mapa final'!$AB$12="Alta",'Mapa final'!$AD$12="Moderado"),CONCATENATE("R6C",'Mapa final'!$R$12),"")</f>
        <v/>
      </c>
      <c r="K61" s="179" t="e">
        <f>IF(AND('Mapa final'!#REF!="Alta",'Mapa final'!#REF!="Moderado"),CONCATENATE("R6C",'Mapa final'!#REF!),"")</f>
        <v>#REF!</v>
      </c>
      <c r="L61" s="180" t="e">
        <f>IF(AND('Mapa final'!#REF!="Alta",'Mapa final'!#REF!="Moderado"),CONCATENATE("R6C",'Mapa final'!#REF!),"")</f>
        <v>#REF!</v>
      </c>
      <c r="M61" s="178" t="str">
        <f ca="1">IF(AND('Mapa final'!$AB$12="Alta",'Mapa final'!$AD$12="Moderado"),CONCATENATE("R6C",'Mapa final'!$R$12),"")</f>
        <v/>
      </c>
      <c r="N61" s="179" t="e">
        <f>IF(AND('Mapa final'!#REF!="Alta",'Mapa final'!#REF!="Moderado"),CONCATENATE("R6C",'Mapa final'!#REF!),"")</f>
        <v>#REF!</v>
      </c>
      <c r="O61" s="180" t="e">
        <f>IF(AND('Mapa final'!#REF!="Alta",'Mapa final'!#REF!="Moderado"),CONCATENATE("R6C",'Mapa final'!#REF!),"")</f>
        <v>#REF!</v>
      </c>
      <c r="P61" s="86" t="str">
        <f ca="1">IF(AND('Mapa final'!$AB$12="Alta",'Mapa final'!$AD$12="Moderado"),CONCATENATE("R6C",'Mapa final'!$R$12),"")</f>
        <v/>
      </c>
      <c r="Q61" s="40" t="e">
        <f>IF(AND('Mapa final'!#REF!="Alta",'Mapa final'!#REF!="Moderado"),CONCATENATE("R6C",'Mapa final'!#REF!),"")</f>
        <v>#REF!</v>
      </c>
      <c r="R61" s="87" t="e">
        <f>IF(AND('Mapa final'!#REF!="Alta",'Mapa final'!#REF!="Moderado"),CONCATENATE("R6C",'Mapa final'!#REF!),"")</f>
        <v>#REF!</v>
      </c>
      <c r="S61" s="86" t="str">
        <f ca="1">IF(AND('Mapa final'!$AB$12="Alta",'Mapa final'!$AD$12="Mayor"),CONCATENATE("R6C",'Mapa final'!$R$12),"")</f>
        <v/>
      </c>
      <c r="T61" s="40" t="e">
        <f>IF(AND('Mapa final'!#REF!="Alta",'Mapa final'!#REF!="Mayor"),CONCATENATE("R6C",'Mapa final'!#REF!),"")</f>
        <v>#REF!</v>
      </c>
      <c r="U61" s="87" t="e">
        <f>IF(AND('Mapa final'!#REF!="Alta",'Mapa final'!#REF!="Mayor"),CONCATENATE("R6C",'Mapa final'!#REF!),"")</f>
        <v>#REF!</v>
      </c>
      <c r="V61" s="172" t="str">
        <f ca="1">IF(AND('Mapa final'!$AB$12="Alta",'Mapa final'!$AD$12="Catastrófico"),CONCATENATE("R6C",'Mapa final'!$R$12),"")</f>
        <v/>
      </c>
      <c r="W61" s="173" t="e">
        <f>IF(AND('Mapa final'!#REF!="Alta",'Mapa final'!#REF!="Catastrófico"),CONCATENATE("R6C",'Mapa final'!#REF!),"")</f>
        <v>#REF!</v>
      </c>
      <c r="X61" s="174" t="e">
        <f>IF(AND('Mapa final'!#REF!="Alta",'Mapa final'!#REF!="Catastrófico"),CONCATENATE("R6C",'Mapa final'!#REF!),"")</f>
        <v>#REF!</v>
      </c>
      <c r="Y61" s="41"/>
      <c r="Z61" s="290"/>
      <c r="AA61" s="291"/>
      <c r="AB61" s="291"/>
      <c r="AC61" s="291"/>
      <c r="AD61" s="291"/>
      <c r="AE61" s="292"/>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7"/>
      <c r="C62" s="308"/>
      <c r="D62" s="309"/>
      <c r="E62" s="282"/>
      <c r="F62" s="277"/>
      <c r="G62" s="277"/>
      <c r="H62" s="277"/>
      <c r="I62" s="277"/>
      <c r="J62" s="178" t="str">
        <f ca="1">IF(AND('Mapa final'!$AB$13="Alta",'Mapa final'!$AD$13="Moderado"),CONCATENATE("R7C",'Mapa final'!$R$13),"")</f>
        <v/>
      </c>
      <c r="K62" s="179" t="str">
        <f>IF(AND('Mapa final'!$AB$14="Alta",'Mapa final'!$AD$14="Moderado"),CONCATENATE("R7C",'Mapa final'!$R$14),"")</f>
        <v/>
      </c>
      <c r="L62" s="180" t="e">
        <f>IF(AND('Mapa final'!#REF!="Alta",'Mapa final'!#REF!="Moderado"),CONCATENATE("R7C",'Mapa final'!#REF!),"")</f>
        <v>#REF!</v>
      </c>
      <c r="M62" s="178" t="str">
        <f ca="1">IF(AND('Mapa final'!$AB$13="Alta",'Mapa final'!$AD$13="Moderado"),CONCATENATE("R7C",'Mapa final'!$R$13),"")</f>
        <v/>
      </c>
      <c r="N62" s="179" t="str">
        <f>IF(AND('Mapa final'!$AB$14="Alta",'Mapa final'!$AD$14="Moderado"),CONCATENATE("R7C",'Mapa final'!$R$14),"")</f>
        <v/>
      </c>
      <c r="O62" s="180" t="e">
        <f>IF(AND('Mapa final'!#REF!="Alta",'Mapa final'!#REF!="Moderado"),CONCATENATE("R7C",'Mapa final'!#REF!),"")</f>
        <v>#REF!</v>
      </c>
      <c r="P62" s="86" t="str">
        <f ca="1">IF(AND('Mapa final'!$AB$13="Alta",'Mapa final'!$AD$13="Moderado"),CONCATENATE("R7C",'Mapa final'!$R$13),"")</f>
        <v/>
      </c>
      <c r="Q62" s="40" t="str">
        <f>IF(AND('Mapa final'!$AB$14="Alta",'Mapa final'!$AD$14="Moderado"),CONCATENATE("R7C",'Mapa final'!$R$14),"")</f>
        <v/>
      </c>
      <c r="R62" s="87" t="e">
        <f>IF(AND('Mapa final'!#REF!="Alta",'Mapa final'!#REF!="Moderado"),CONCATENATE("R7C",'Mapa final'!#REF!),"")</f>
        <v>#REF!</v>
      </c>
      <c r="S62" s="86" t="str">
        <f ca="1">IF(AND('Mapa final'!$AB$13="Alta",'Mapa final'!$AD$13="Mayor"),CONCATENATE("R7C",'Mapa final'!$R$13),"")</f>
        <v/>
      </c>
      <c r="T62" s="40" t="str">
        <f>IF(AND('Mapa final'!$AB$14="Alta",'Mapa final'!$AD$14="Mayor"),CONCATENATE("R7C",'Mapa final'!$R$14),"")</f>
        <v/>
      </c>
      <c r="U62" s="87" t="e">
        <f>IF(AND('Mapa final'!#REF!="Alta",'Mapa final'!#REF!="Mayor"),CONCATENATE("R7C",'Mapa final'!#REF!),"")</f>
        <v>#REF!</v>
      </c>
      <c r="V62" s="172" t="str">
        <f ca="1">IF(AND('Mapa final'!$AB$13="Alta",'Mapa final'!$AD$13="Catastrófico"),CONCATENATE("R7C",'Mapa final'!$R$13),"")</f>
        <v/>
      </c>
      <c r="W62" s="173" t="str">
        <f>IF(AND('Mapa final'!$AB$14="Alta",'Mapa final'!$AD$14="Catastrófico"),CONCATENATE("R7C",'Mapa final'!$R$14),"")</f>
        <v/>
      </c>
      <c r="X62" s="174" t="e">
        <f>IF(AND('Mapa final'!#REF!="Alta",'Mapa final'!#REF!="Catastrófico"),CONCATENATE("R7C",'Mapa final'!#REF!),"")</f>
        <v>#REF!</v>
      </c>
      <c r="Y62" s="41"/>
      <c r="Z62" s="290"/>
      <c r="AA62" s="291"/>
      <c r="AB62" s="291"/>
      <c r="AC62" s="291"/>
      <c r="AD62" s="291"/>
      <c r="AE62" s="292"/>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7"/>
      <c r="C63" s="308"/>
      <c r="D63" s="309"/>
      <c r="E63" s="282"/>
      <c r="F63" s="277"/>
      <c r="G63" s="277"/>
      <c r="H63" s="277"/>
      <c r="I63" s="277"/>
      <c r="J63" s="178" t="str">
        <f ca="1">IF(AND('Mapa final'!$AB$15="Alta",'Mapa final'!$AD$15="Moderado"),CONCATENATE("R8C",'Mapa final'!$R$15),"")</f>
        <v/>
      </c>
      <c r="K63" s="179" t="str">
        <f>IF(AND('Mapa final'!$AB$16="Alta",'Mapa final'!$AD$16="Moderado"),CONCATENATE("R8C",'Mapa final'!$R$16),"")</f>
        <v/>
      </c>
      <c r="L63" s="180" t="str">
        <f>IF(AND('Mapa final'!$AB$17="Alta",'Mapa final'!$AD$17="Moderado"),CONCATENATE("R8C",'Mapa final'!$R$17),"")</f>
        <v/>
      </c>
      <c r="M63" s="178" t="str">
        <f ca="1">IF(AND('Mapa final'!$AB$15="Alta",'Mapa final'!$AD$15="Moderado"),CONCATENATE("R8C",'Mapa final'!$R$15),"")</f>
        <v/>
      </c>
      <c r="N63" s="179" t="str">
        <f>IF(AND('Mapa final'!$AB$16="Alta",'Mapa final'!$AD$16="Moderado"),CONCATENATE("R8C",'Mapa final'!$R$16),"")</f>
        <v/>
      </c>
      <c r="O63" s="180" t="str">
        <f>IF(AND('Mapa final'!$AB$17="Alta",'Mapa final'!$AD$17="Moderado"),CONCATENATE("R8C",'Mapa final'!$R$17),"")</f>
        <v/>
      </c>
      <c r="P63" s="86" t="str">
        <f ca="1">IF(AND('Mapa final'!$AB$15="Alta",'Mapa final'!$AD$15="Moderado"),CONCATENATE("R8C",'Mapa final'!$R$15),"")</f>
        <v/>
      </c>
      <c r="Q63" s="40" t="str">
        <f>IF(AND('Mapa final'!$AB$16="Alta",'Mapa final'!$AD$16="Moderado"),CONCATENATE("R8C",'Mapa final'!$R$16),"")</f>
        <v/>
      </c>
      <c r="R63" s="87" t="str">
        <f>IF(AND('Mapa final'!$AB$17="Alta",'Mapa final'!$AD$17="Moderado"),CONCATENATE("R8C",'Mapa final'!$R$17),"")</f>
        <v/>
      </c>
      <c r="S63" s="86" t="str">
        <f ca="1">IF(AND('Mapa final'!$AB$15="Alta",'Mapa final'!$AD$15="Mayor"),CONCATENATE("R8C",'Mapa final'!$R$15),"")</f>
        <v/>
      </c>
      <c r="T63" s="40" t="str">
        <f>IF(AND('Mapa final'!$AB$16="Alta",'Mapa final'!$AD$16="Mayor"),CONCATENATE("R8C",'Mapa final'!$R$16),"")</f>
        <v/>
      </c>
      <c r="U63" s="87" t="str">
        <f>IF(AND('Mapa final'!$AB$17="Alta",'Mapa final'!$AD$17="Mayor"),CONCATENATE("R8C",'Mapa final'!$R$17),"")</f>
        <v/>
      </c>
      <c r="V63" s="172" t="str">
        <f ca="1">IF(AND('Mapa final'!$AB$15="Alta",'Mapa final'!$AD$15="Catastrófico"),CONCATENATE("R8C",'Mapa final'!$R$15),"")</f>
        <v/>
      </c>
      <c r="W63" s="173" t="str">
        <f>IF(AND('Mapa final'!$AB$16="Alta",'Mapa final'!$AD$16="Catastrófico"),CONCATENATE("R8C",'Mapa final'!$R$16),"")</f>
        <v/>
      </c>
      <c r="X63" s="174" t="str">
        <f>IF(AND('Mapa final'!$AB$17="Alta",'Mapa final'!$AD$17="Catastrófico"),CONCATENATE("R8C",'Mapa final'!$R$17),"")</f>
        <v/>
      </c>
      <c r="Y63" s="41"/>
      <c r="Z63" s="290"/>
      <c r="AA63" s="291"/>
      <c r="AB63" s="291"/>
      <c r="AC63" s="291"/>
      <c r="AD63" s="291"/>
      <c r="AE63" s="292"/>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7"/>
      <c r="C64" s="308"/>
      <c r="D64" s="309"/>
      <c r="E64" s="282"/>
      <c r="F64" s="277"/>
      <c r="G64" s="277"/>
      <c r="H64" s="277"/>
      <c r="I64" s="277"/>
      <c r="J64" s="178" t="e">
        <f>IF(AND('Mapa final'!#REF!="Alta",'Mapa final'!#REF!="Moderado"),CONCATENATE("R9C",'Mapa final'!#REF!),"")</f>
        <v>#REF!</v>
      </c>
      <c r="K64" s="179" t="e">
        <f>IF(AND('Mapa final'!#REF!="Alta",'Mapa final'!#REF!="Moderado"),CONCATENATE("R9C",'Mapa final'!#REF!),"")</f>
        <v>#REF!</v>
      </c>
      <c r="L64" s="180" t="e">
        <f>IF(AND('Mapa final'!#REF!="Alta",'Mapa final'!#REF!="Moderado"),CONCATENATE("R9C",'Mapa final'!#REF!),"")</f>
        <v>#REF!</v>
      </c>
      <c r="M64" s="178" t="e">
        <f>IF(AND('Mapa final'!#REF!="Alta",'Mapa final'!#REF!="Moderado"),CONCATENATE("R9C",'Mapa final'!#REF!),"")</f>
        <v>#REF!</v>
      </c>
      <c r="N64" s="179" t="e">
        <f>IF(AND('Mapa final'!#REF!="Alta",'Mapa final'!#REF!="Moderado"),CONCATENATE("R9C",'Mapa final'!#REF!),"")</f>
        <v>#REF!</v>
      </c>
      <c r="O64" s="180" t="e">
        <f>IF(AND('Mapa final'!#REF!="Alta",'Mapa final'!#REF!="Moderado"),CONCATENATE("R9C",'Mapa final'!#REF!),"")</f>
        <v>#REF!</v>
      </c>
      <c r="P64" s="86" t="e">
        <f>IF(AND('Mapa final'!#REF!="Alta",'Mapa final'!#REF!="Moderado"),CONCATENATE("R9C",'Mapa final'!#REF!),"")</f>
        <v>#REF!</v>
      </c>
      <c r="Q64" s="40" t="e">
        <f>IF(AND('Mapa final'!#REF!="Alta",'Mapa final'!#REF!="Moderado"),CONCATENATE("R9C",'Mapa final'!#REF!),"")</f>
        <v>#REF!</v>
      </c>
      <c r="R64" s="87" t="e">
        <f>IF(AND('Mapa final'!#REF!="Alta",'Mapa final'!#REF!="Moderado"),CONCATENATE("R9C",'Mapa final'!#REF!),"")</f>
        <v>#REF!</v>
      </c>
      <c r="S64" s="86" t="e">
        <f>IF(AND('Mapa final'!#REF!="Alta",'Mapa final'!#REF!="Mayor"),CONCATENATE("R9C",'Mapa final'!#REF!),"")</f>
        <v>#REF!</v>
      </c>
      <c r="T64" s="40" t="e">
        <f>IF(AND('Mapa final'!#REF!="Alta",'Mapa final'!#REF!="Mayor"),CONCATENATE("R9C",'Mapa final'!#REF!),"")</f>
        <v>#REF!</v>
      </c>
      <c r="U64" s="87" t="e">
        <f>IF(AND('Mapa final'!#REF!="Alta",'Mapa final'!#REF!="Mayor"),CONCATENATE("R9C",'Mapa final'!#REF!),"")</f>
        <v>#REF!</v>
      </c>
      <c r="V64" s="172" t="e">
        <f>IF(AND('Mapa final'!#REF!="Alta",'Mapa final'!#REF!="Catastrófico"),CONCATENATE("R9C",'Mapa final'!#REF!),"")</f>
        <v>#REF!</v>
      </c>
      <c r="W64" s="173" t="e">
        <f>IF(AND('Mapa final'!#REF!="Alta",'Mapa final'!#REF!="Catastrófico"),CONCATENATE("R9C",'Mapa final'!#REF!),"")</f>
        <v>#REF!</v>
      </c>
      <c r="X64" s="174" t="e">
        <f>IF(AND('Mapa final'!#REF!="Alta",'Mapa final'!#REF!="Catastrófico"),CONCATENATE("R9C",'Mapa final'!#REF!),"")</f>
        <v>#REF!</v>
      </c>
      <c r="Y64" s="41"/>
      <c r="Z64" s="290"/>
      <c r="AA64" s="291"/>
      <c r="AB64" s="291"/>
      <c r="AC64" s="291"/>
      <c r="AD64" s="291"/>
      <c r="AE64" s="292"/>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7"/>
      <c r="C65" s="308"/>
      <c r="D65" s="309"/>
      <c r="E65" s="282"/>
      <c r="F65" s="277"/>
      <c r="G65" s="277"/>
      <c r="H65" s="277"/>
      <c r="I65" s="277"/>
      <c r="J65" s="178" t="str">
        <f ca="1">IF(AND('Mapa final'!$AB$18="Alta",'Mapa final'!$AD$18="Moderado"),CONCATENATE("R10C",'Mapa final'!$R$18),"")</f>
        <v/>
      </c>
      <c r="K65" s="179" t="e">
        <f>IF(AND('Mapa final'!#REF!="Alta",'Mapa final'!#REF!="Moderado"),CONCATENATE("R10C",'Mapa final'!#REF!),"")</f>
        <v>#REF!</v>
      </c>
      <c r="L65" s="180" t="e">
        <f>IF(AND('Mapa final'!#REF!="Alta",'Mapa final'!#REF!="Moderado"),CONCATENATE("R10C",'Mapa final'!#REF!),"")</f>
        <v>#REF!</v>
      </c>
      <c r="M65" s="178" t="str">
        <f ca="1">IF(AND('Mapa final'!$AB$18="Alta",'Mapa final'!$AD$18="Moderado"),CONCATENATE("R10C",'Mapa final'!$R$18),"")</f>
        <v/>
      </c>
      <c r="N65" s="179" t="e">
        <f>IF(AND('Mapa final'!#REF!="Alta",'Mapa final'!#REF!="Moderado"),CONCATENATE("R10C",'Mapa final'!#REF!),"")</f>
        <v>#REF!</v>
      </c>
      <c r="O65" s="180" t="e">
        <f>IF(AND('Mapa final'!#REF!="Alta",'Mapa final'!#REF!="Moderado"),CONCATENATE("R10C",'Mapa final'!#REF!),"")</f>
        <v>#REF!</v>
      </c>
      <c r="P65" s="86" t="str">
        <f ca="1">IF(AND('Mapa final'!$AB$18="Alta",'Mapa final'!$AD$18="Moderado"),CONCATENATE("R10C",'Mapa final'!$R$18),"")</f>
        <v/>
      </c>
      <c r="Q65" s="40" t="e">
        <f>IF(AND('Mapa final'!#REF!="Alta",'Mapa final'!#REF!="Moderado"),CONCATENATE("R10C",'Mapa final'!#REF!),"")</f>
        <v>#REF!</v>
      </c>
      <c r="R65" s="87" t="e">
        <f>IF(AND('Mapa final'!#REF!="Alta",'Mapa final'!#REF!="Moderado"),CONCATENATE("R10C",'Mapa final'!#REF!),"")</f>
        <v>#REF!</v>
      </c>
      <c r="S65" s="86" t="str">
        <f ca="1">IF(AND('Mapa final'!$AB$18="Alta",'Mapa final'!$AD$18="Mayor"),CONCATENATE("R10C",'Mapa final'!$R$18),"")</f>
        <v/>
      </c>
      <c r="T65" s="40" t="e">
        <f>IF(AND('Mapa final'!#REF!="Alta",'Mapa final'!#REF!="Mayor"),CONCATENATE("R10C",'Mapa final'!#REF!),"")</f>
        <v>#REF!</v>
      </c>
      <c r="U65" s="87" t="e">
        <f>IF(AND('Mapa final'!#REF!="Alta",'Mapa final'!#REF!="Mayor"),CONCATENATE("R10C",'Mapa final'!#REF!),"")</f>
        <v>#REF!</v>
      </c>
      <c r="V65" s="172" t="str">
        <f ca="1">IF(AND('Mapa final'!$AB$18="Alta",'Mapa final'!$AD$18="Catastrófico"),CONCATENATE("R10C",'Mapa final'!$R$18),"")</f>
        <v/>
      </c>
      <c r="W65" s="173" t="e">
        <f>IF(AND('Mapa final'!#REF!="Alta",'Mapa final'!#REF!="Catastrófico"),CONCATENATE("R10C",'Mapa final'!#REF!),"")</f>
        <v>#REF!</v>
      </c>
      <c r="X65" s="174" t="e">
        <f>IF(AND('Mapa final'!#REF!="Alta",'Mapa final'!#REF!="Catastrófico"),CONCATENATE("R10C",'Mapa final'!#REF!),"")</f>
        <v>#REF!</v>
      </c>
      <c r="Y65" s="41"/>
      <c r="Z65" s="290"/>
      <c r="AA65" s="291"/>
      <c r="AB65" s="291"/>
      <c r="AC65" s="291"/>
      <c r="AD65" s="291"/>
      <c r="AE65" s="292"/>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7"/>
      <c r="C66" s="308"/>
      <c r="D66" s="309"/>
      <c r="E66" s="282"/>
      <c r="F66" s="277"/>
      <c r="G66" s="277"/>
      <c r="H66" s="277"/>
      <c r="I66" s="277"/>
      <c r="J66" s="178" t="str">
        <f ca="1">IF(AND('Mapa final'!$AB$19="Alta",'Mapa final'!$AD$19="Moderado"),CONCATENATE("R11C",'Mapa final'!$R$19),"")</f>
        <v/>
      </c>
      <c r="K66" s="179" t="e">
        <f>IF(AND('Mapa final'!#REF!="Alta",'Mapa final'!#REF!="Moderado"),CONCATENATE("R11C",'Mapa final'!#REF!),"")</f>
        <v>#REF!</v>
      </c>
      <c r="L66" s="180" t="e">
        <f>IF(AND('Mapa final'!#REF!="Alta",'Mapa final'!#REF!="Moderado"),CONCATENATE("R11C",'Mapa final'!#REF!),"")</f>
        <v>#REF!</v>
      </c>
      <c r="M66" s="178" t="str">
        <f ca="1">IF(AND('Mapa final'!$AB$19="Alta",'Mapa final'!$AD$19="Moderado"),CONCATENATE("R11C",'Mapa final'!$R$19),"")</f>
        <v/>
      </c>
      <c r="N66" s="179" t="e">
        <f>IF(AND('Mapa final'!#REF!="Alta",'Mapa final'!#REF!="Moderado"),CONCATENATE("R11C",'Mapa final'!#REF!),"")</f>
        <v>#REF!</v>
      </c>
      <c r="O66" s="180" t="e">
        <f>IF(AND('Mapa final'!#REF!="Alta",'Mapa final'!#REF!="Moderado"),CONCATENATE("R11C",'Mapa final'!#REF!),"")</f>
        <v>#REF!</v>
      </c>
      <c r="P66" s="86" t="str">
        <f ca="1">IF(AND('Mapa final'!$AB$19="Alta",'Mapa final'!$AD$19="Moderado"),CONCATENATE("R11C",'Mapa final'!$R$19),"")</f>
        <v/>
      </c>
      <c r="Q66" s="40" t="e">
        <f>IF(AND('Mapa final'!#REF!="Alta",'Mapa final'!#REF!="Moderado"),CONCATENATE("R11C",'Mapa final'!#REF!),"")</f>
        <v>#REF!</v>
      </c>
      <c r="R66" s="87" t="e">
        <f>IF(AND('Mapa final'!#REF!="Alta",'Mapa final'!#REF!="Moderado"),CONCATENATE("R11C",'Mapa final'!#REF!),"")</f>
        <v>#REF!</v>
      </c>
      <c r="S66" s="86" t="str">
        <f ca="1">IF(AND('Mapa final'!$AB$19="Alta",'Mapa final'!$AD$19="Mayor"),CONCATENATE("R11C",'Mapa final'!$R$19),"")</f>
        <v/>
      </c>
      <c r="T66" s="40" t="e">
        <f>IF(AND('Mapa final'!#REF!="Alta",'Mapa final'!#REF!="Mayor"),CONCATENATE("R11C",'Mapa final'!#REF!),"")</f>
        <v>#REF!</v>
      </c>
      <c r="U66" s="87" t="e">
        <f>IF(AND('Mapa final'!#REF!="Alta",'Mapa final'!#REF!="Mayor"),CONCATENATE("R11C",'Mapa final'!#REF!),"")</f>
        <v>#REF!</v>
      </c>
      <c r="V66" s="172" t="str">
        <f ca="1">IF(AND('Mapa final'!$AB$19="Alta",'Mapa final'!$AD$19="Catastrófico"),CONCATENATE("R11C",'Mapa final'!$R$19),"")</f>
        <v/>
      </c>
      <c r="W66" s="173" t="e">
        <f>IF(AND('Mapa final'!#REF!="Alta",'Mapa final'!#REF!="Catastrófico"),CONCATENATE("R11C",'Mapa final'!#REF!),"")</f>
        <v>#REF!</v>
      </c>
      <c r="X66" s="174" t="e">
        <f>IF(AND('Mapa final'!#REF!="Alta",'Mapa final'!#REF!="Catastrófico"),CONCATENATE("R11C",'Mapa final'!#REF!),"")</f>
        <v>#REF!</v>
      </c>
      <c r="Y66" s="41"/>
      <c r="Z66" s="290"/>
      <c r="AA66" s="291"/>
      <c r="AB66" s="291"/>
      <c r="AC66" s="291"/>
      <c r="AD66" s="291"/>
      <c r="AE66" s="292"/>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7"/>
      <c r="C67" s="308"/>
      <c r="D67" s="309"/>
      <c r="E67" s="282"/>
      <c r="F67" s="277"/>
      <c r="G67" s="277"/>
      <c r="H67" s="277"/>
      <c r="I67" s="277"/>
      <c r="J67" s="178" t="str">
        <f ca="1">IF(AND('Mapa final'!$AB$20="Alta",'Mapa final'!$AD$20="Moderado"),CONCATENATE("R12C",'Mapa final'!$R$20),"")</f>
        <v/>
      </c>
      <c r="K67" s="179" t="str">
        <f>IF(AND('Mapa final'!$AB$21="Alta",'Mapa final'!$AD$21="Moderado"),CONCATENATE("R12C",'Mapa final'!$R$21),"")</f>
        <v/>
      </c>
      <c r="L67" s="180" t="e">
        <f>IF(AND('Mapa final'!#REF!="Alta",'Mapa final'!#REF!="Moderado"),CONCATENATE("R12C",'Mapa final'!#REF!),"")</f>
        <v>#REF!</v>
      </c>
      <c r="M67" s="178" t="str">
        <f ca="1">IF(AND('Mapa final'!$AB$20="Alta",'Mapa final'!$AD$20="Moderado"),CONCATENATE("R12C",'Mapa final'!$R$20),"")</f>
        <v/>
      </c>
      <c r="N67" s="179" t="str">
        <f>IF(AND('Mapa final'!$AB$21="Alta",'Mapa final'!$AD$21="Moderado"),CONCATENATE("R12C",'Mapa final'!$R$21),"")</f>
        <v/>
      </c>
      <c r="O67" s="180" t="e">
        <f>IF(AND('Mapa final'!#REF!="Alta",'Mapa final'!#REF!="Moderado"),CONCATENATE("R12C",'Mapa final'!#REF!),"")</f>
        <v>#REF!</v>
      </c>
      <c r="P67" s="86" t="str">
        <f ca="1">IF(AND('Mapa final'!$AB$20="Alta",'Mapa final'!$AD$20="Moderado"),CONCATENATE("R12C",'Mapa final'!$R$20),"")</f>
        <v/>
      </c>
      <c r="Q67" s="40" t="str">
        <f>IF(AND('Mapa final'!$AB$21="Alta",'Mapa final'!$AD$21="Moderado"),CONCATENATE("R12C",'Mapa final'!$R$21),"")</f>
        <v/>
      </c>
      <c r="R67" s="87" t="e">
        <f>IF(AND('Mapa final'!#REF!="Alta",'Mapa final'!#REF!="Moderado"),CONCATENATE("R12C",'Mapa final'!#REF!),"")</f>
        <v>#REF!</v>
      </c>
      <c r="S67" s="86" t="str">
        <f ca="1">IF(AND('Mapa final'!$AB$20="Alta",'Mapa final'!$AD$20="Mayor"),CONCATENATE("R12C",'Mapa final'!$R$20),"")</f>
        <v/>
      </c>
      <c r="T67" s="40" t="str">
        <f>IF(AND('Mapa final'!$AB$21="Alta",'Mapa final'!$AD$21="Mayor"),CONCATENATE("R12C",'Mapa final'!$R$21),"")</f>
        <v/>
      </c>
      <c r="U67" s="87" t="e">
        <f>IF(AND('Mapa final'!#REF!="Alta",'Mapa final'!#REF!="Mayor"),CONCATENATE("R12C",'Mapa final'!#REF!),"")</f>
        <v>#REF!</v>
      </c>
      <c r="V67" s="172" t="str">
        <f ca="1">IF(AND('Mapa final'!$AB$20="Alta",'Mapa final'!$AD$20="Catastrófico"),CONCATENATE("R12C",'Mapa final'!$R$20),"")</f>
        <v/>
      </c>
      <c r="W67" s="173" t="str">
        <f>IF(AND('Mapa final'!$AB$21="Alta",'Mapa final'!$AD$21="Catastrófico"),CONCATENATE("R12C",'Mapa final'!$R$21),"")</f>
        <v/>
      </c>
      <c r="X67" s="174" t="e">
        <f>IF(AND('Mapa final'!#REF!="Alta",'Mapa final'!#REF!="Catastrófico"),CONCATENATE("R12C",'Mapa final'!#REF!),"")</f>
        <v>#REF!</v>
      </c>
      <c r="Y67" s="41"/>
      <c r="Z67" s="290"/>
      <c r="AA67" s="291"/>
      <c r="AB67" s="291"/>
      <c r="AC67" s="291"/>
      <c r="AD67" s="291"/>
      <c r="AE67" s="292"/>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7"/>
      <c r="C68" s="308"/>
      <c r="D68" s="309"/>
      <c r="E68" s="282"/>
      <c r="F68" s="277"/>
      <c r="G68" s="277"/>
      <c r="H68" s="277"/>
      <c r="I68" s="277"/>
      <c r="J68" s="178" t="str">
        <f ca="1">IF(AND('Mapa final'!$AB$22="Alta",'Mapa final'!$AD$22="Moderado"),CONCATENATE("R13C",'Mapa final'!$R$22),"")</f>
        <v/>
      </c>
      <c r="K68" s="179" t="e">
        <f>IF(AND('Mapa final'!#REF!="Alta",'Mapa final'!#REF!="Moderado"),CONCATENATE("R13C",'Mapa final'!#REF!),"")</f>
        <v>#REF!</v>
      </c>
      <c r="L68" s="180" t="e">
        <f>IF(AND('Mapa final'!#REF!="Alta",'Mapa final'!#REF!="Moderado"),CONCATENATE("R13C",'Mapa final'!#REF!),"")</f>
        <v>#REF!</v>
      </c>
      <c r="M68" s="178" t="str">
        <f ca="1">IF(AND('Mapa final'!$AB$22="Alta",'Mapa final'!$AD$22="Moderado"),CONCATENATE("R13C",'Mapa final'!$R$22),"")</f>
        <v/>
      </c>
      <c r="N68" s="179" t="e">
        <f>IF(AND('Mapa final'!#REF!="Alta",'Mapa final'!#REF!="Moderado"),CONCATENATE("R13C",'Mapa final'!#REF!),"")</f>
        <v>#REF!</v>
      </c>
      <c r="O68" s="180" t="e">
        <f>IF(AND('Mapa final'!#REF!="Alta",'Mapa final'!#REF!="Moderado"),CONCATENATE("R13C",'Mapa final'!#REF!),"")</f>
        <v>#REF!</v>
      </c>
      <c r="P68" s="86" t="str">
        <f ca="1">IF(AND('Mapa final'!$AB$22="Alta",'Mapa final'!$AD$22="Moderado"),CONCATENATE("R13C",'Mapa final'!$R$22),"")</f>
        <v/>
      </c>
      <c r="Q68" s="40" t="e">
        <f>IF(AND('Mapa final'!#REF!="Alta",'Mapa final'!#REF!="Moderado"),CONCATENATE("R13C",'Mapa final'!#REF!),"")</f>
        <v>#REF!</v>
      </c>
      <c r="R68" s="87" t="e">
        <f>IF(AND('Mapa final'!#REF!="Alta",'Mapa final'!#REF!="Moderado"),CONCATENATE("R13C",'Mapa final'!#REF!),"")</f>
        <v>#REF!</v>
      </c>
      <c r="S68" s="86" t="str">
        <f ca="1">IF(AND('Mapa final'!$AB$22="Alta",'Mapa final'!$AD$22="Mayor"),CONCATENATE("R13C",'Mapa final'!$R$22),"")</f>
        <v/>
      </c>
      <c r="T68" s="40" t="e">
        <f>IF(AND('Mapa final'!#REF!="Alta",'Mapa final'!#REF!="Mayor"),CONCATENATE("R13C",'Mapa final'!#REF!),"")</f>
        <v>#REF!</v>
      </c>
      <c r="U68" s="87" t="e">
        <f>IF(AND('Mapa final'!#REF!="Alta",'Mapa final'!#REF!="Mayor"),CONCATENATE("R13C",'Mapa final'!#REF!),"")</f>
        <v>#REF!</v>
      </c>
      <c r="V68" s="172" t="str">
        <f ca="1">IF(AND('Mapa final'!$AB$22="Alta",'Mapa final'!$AD$22="Catastrófico"),CONCATENATE("R13C",'Mapa final'!$R$22),"")</f>
        <v/>
      </c>
      <c r="W68" s="173" t="e">
        <f>IF(AND('Mapa final'!#REF!="Alta",'Mapa final'!#REF!="Catastrófico"),CONCATENATE("R13C",'Mapa final'!#REF!),"")</f>
        <v>#REF!</v>
      </c>
      <c r="X68" s="174" t="e">
        <f>IF(AND('Mapa final'!#REF!="Alta",'Mapa final'!#REF!="Catastrófico"),CONCATENATE("R13C",'Mapa final'!#REF!),"")</f>
        <v>#REF!</v>
      </c>
      <c r="Y68" s="41"/>
      <c r="Z68" s="290"/>
      <c r="AA68" s="291"/>
      <c r="AB68" s="291"/>
      <c r="AC68" s="291"/>
      <c r="AD68" s="291"/>
      <c r="AE68" s="292"/>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7"/>
      <c r="C69" s="308"/>
      <c r="D69" s="309"/>
      <c r="E69" s="282"/>
      <c r="F69" s="277"/>
      <c r="G69" s="277"/>
      <c r="H69" s="277"/>
      <c r="I69" s="277"/>
      <c r="J69" s="178" t="str">
        <f ca="1">IF(AND('Mapa final'!$AB$23="Alta",'Mapa final'!$AD$23="Moderado"),CONCATENATE("R14C",'Mapa final'!$R$23),"")</f>
        <v/>
      </c>
      <c r="K69" s="179" t="e">
        <f>IF(AND('Mapa final'!#REF!="Alta",'Mapa final'!#REF!="Moderado"),CONCATENATE("R14C",'Mapa final'!#REF!),"")</f>
        <v>#REF!</v>
      </c>
      <c r="L69" s="180" t="e">
        <f>IF(AND('Mapa final'!#REF!="Alta",'Mapa final'!#REF!="Moderado"),CONCATENATE("R14C",'Mapa final'!#REF!),"")</f>
        <v>#REF!</v>
      </c>
      <c r="M69" s="178" t="str">
        <f ca="1">IF(AND('Mapa final'!$AB$23="Alta",'Mapa final'!$AD$23="Moderado"),CONCATENATE("R14C",'Mapa final'!$R$23),"")</f>
        <v/>
      </c>
      <c r="N69" s="179" t="e">
        <f>IF(AND('Mapa final'!#REF!="Alta",'Mapa final'!#REF!="Moderado"),CONCATENATE("R14C",'Mapa final'!#REF!),"")</f>
        <v>#REF!</v>
      </c>
      <c r="O69" s="180" t="e">
        <f>IF(AND('Mapa final'!#REF!="Alta",'Mapa final'!#REF!="Moderado"),CONCATENATE("R14C",'Mapa final'!#REF!),"")</f>
        <v>#REF!</v>
      </c>
      <c r="P69" s="86" t="str">
        <f ca="1">IF(AND('Mapa final'!$AB$23="Alta",'Mapa final'!$AD$23="Moderado"),CONCATENATE("R14C",'Mapa final'!$R$23),"")</f>
        <v/>
      </c>
      <c r="Q69" s="40" t="e">
        <f>IF(AND('Mapa final'!#REF!="Alta",'Mapa final'!#REF!="Moderado"),CONCATENATE("R14C",'Mapa final'!#REF!),"")</f>
        <v>#REF!</v>
      </c>
      <c r="R69" s="87" t="e">
        <f>IF(AND('Mapa final'!#REF!="Alta",'Mapa final'!#REF!="Moderado"),CONCATENATE("R14C",'Mapa final'!#REF!),"")</f>
        <v>#REF!</v>
      </c>
      <c r="S69" s="86" t="str">
        <f ca="1">IF(AND('Mapa final'!$AB$23="Alta",'Mapa final'!$AD$23="Mayor"),CONCATENATE("R14C",'Mapa final'!$R$23),"")</f>
        <v/>
      </c>
      <c r="T69" s="40" t="e">
        <f>IF(AND('Mapa final'!#REF!="Alta",'Mapa final'!#REF!="Mayor"),CONCATENATE("R14C",'Mapa final'!#REF!),"")</f>
        <v>#REF!</v>
      </c>
      <c r="U69" s="87" t="e">
        <f>IF(AND('Mapa final'!#REF!="Alta",'Mapa final'!#REF!="Mayor"),CONCATENATE("R14C",'Mapa final'!#REF!),"")</f>
        <v>#REF!</v>
      </c>
      <c r="V69" s="172" t="str">
        <f ca="1">IF(AND('Mapa final'!$AB$23="Alta",'Mapa final'!$AD$23="Catastrófico"),CONCATENATE("R14C",'Mapa final'!$R$23),"")</f>
        <v/>
      </c>
      <c r="W69" s="173" t="e">
        <f>IF(AND('Mapa final'!#REF!="Alta",'Mapa final'!#REF!="Catastrófico"),CONCATENATE("R14C",'Mapa final'!#REF!),"")</f>
        <v>#REF!</v>
      </c>
      <c r="X69" s="174" t="e">
        <f>IF(AND('Mapa final'!#REF!="Alta",'Mapa final'!#REF!="Catastrófico"),CONCATENATE("R14C",'Mapa final'!#REF!),"")</f>
        <v>#REF!</v>
      </c>
      <c r="Y69" s="41"/>
      <c r="Z69" s="290"/>
      <c r="AA69" s="291"/>
      <c r="AB69" s="291"/>
      <c r="AC69" s="291"/>
      <c r="AD69" s="291"/>
      <c r="AE69" s="292"/>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7"/>
      <c r="C70" s="308"/>
      <c r="D70" s="309"/>
      <c r="E70" s="282"/>
      <c r="F70" s="277"/>
      <c r="G70" s="277"/>
      <c r="H70" s="277"/>
      <c r="I70" s="277"/>
      <c r="J70" s="178" t="str">
        <f ca="1">IF(AND('Mapa final'!$AB$24="Alta",'Mapa final'!$AD$24="Moderado"),CONCATENATE("R15C",'Mapa final'!$R$24),"")</f>
        <v/>
      </c>
      <c r="K70" s="179" t="e">
        <f>IF(AND('Mapa final'!#REF!="Alta",'Mapa final'!#REF!="Moderado"),CONCATENATE("R15C",'Mapa final'!#REF!),"")</f>
        <v>#REF!</v>
      </c>
      <c r="L70" s="180" t="e">
        <f>IF(AND('Mapa final'!#REF!="Alta",'Mapa final'!#REF!="Moderado"),CONCATENATE("R15C",'Mapa final'!#REF!),"")</f>
        <v>#REF!</v>
      </c>
      <c r="M70" s="178" t="str">
        <f ca="1">IF(AND('Mapa final'!$AB$24="Alta",'Mapa final'!$AD$24="Moderado"),CONCATENATE("R15C",'Mapa final'!$R$24),"")</f>
        <v/>
      </c>
      <c r="N70" s="179" t="e">
        <f>IF(AND('Mapa final'!#REF!="Alta",'Mapa final'!#REF!="Moderado"),CONCATENATE("R15C",'Mapa final'!#REF!),"")</f>
        <v>#REF!</v>
      </c>
      <c r="O70" s="180" t="e">
        <f>IF(AND('Mapa final'!#REF!="Alta",'Mapa final'!#REF!="Moderado"),CONCATENATE("R15C",'Mapa final'!#REF!),"")</f>
        <v>#REF!</v>
      </c>
      <c r="P70" s="86" t="str">
        <f ca="1">IF(AND('Mapa final'!$AB$24="Alta",'Mapa final'!$AD$24="Moderado"),CONCATENATE("R15C",'Mapa final'!$R$24),"")</f>
        <v/>
      </c>
      <c r="Q70" s="40" t="e">
        <f>IF(AND('Mapa final'!#REF!="Alta",'Mapa final'!#REF!="Moderado"),CONCATENATE("R15C",'Mapa final'!#REF!),"")</f>
        <v>#REF!</v>
      </c>
      <c r="R70" s="87" t="e">
        <f>IF(AND('Mapa final'!#REF!="Alta",'Mapa final'!#REF!="Moderado"),CONCATENATE("R15C",'Mapa final'!#REF!),"")</f>
        <v>#REF!</v>
      </c>
      <c r="S70" s="86" t="str">
        <f ca="1">IF(AND('Mapa final'!$AB$24="Alta",'Mapa final'!$AD$24="Mayor"),CONCATENATE("R15C",'Mapa final'!$R$24),"")</f>
        <v/>
      </c>
      <c r="T70" s="40" t="e">
        <f>IF(AND('Mapa final'!#REF!="Alta",'Mapa final'!#REF!="Mayor"),CONCATENATE("R15C",'Mapa final'!#REF!),"")</f>
        <v>#REF!</v>
      </c>
      <c r="U70" s="87" t="e">
        <f>IF(AND('Mapa final'!#REF!="Alta",'Mapa final'!#REF!="Mayor"),CONCATENATE("R15C",'Mapa final'!#REF!),"")</f>
        <v>#REF!</v>
      </c>
      <c r="V70" s="172" t="str">
        <f ca="1">IF(AND('Mapa final'!$AB$24="Alta",'Mapa final'!$AD$24="Catastrófico"),CONCATENATE("R15C",'Mapa final'!$R$24),"")</f>
        <v/>
      </c>
      <c r="W70" s="173" t="e">
        <f>IF(AND('Mapa final'!#REF!="Alta",'Mapa final'!#REF!="Catastrófico"),CONCATENATE("R15C",'Mapa final'!#REF!),"")</f>
        <v>#REF!</v>
      </c>
      <c r="X70" s="174" t="e">
        <f>IF(AND('Mapa final'!#REF!="Alta",'Mapa final'!#REF!="Catastrófico"),CONCATENATE("R15C",'Mapa final'!#REF!),"")</f>
        <v>#REF!</v>
      </c>
      <c r="Y70" s="41"/>
      <c r="Z70" s="290"/>
      <c r="AA70" s="291"/>
      <c r="AB70" s="291"/>
      <c r="AC70" s="291"/>
      <c r="AD70" s="291"/>
      <c r="AE70" s="292"/>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7"/>
      <c r="C71" s="308"/>
      <c r="D71" s="309"/>
      <c r="E71" s="282"/>
      <c r="F71" s="277"/>
      <c r="G71" s="277"/>
      <c r="H71" s="277"/>
      <c r="I71" s="277"/>
      <c r="J71" s="178" t="str">
        <f ca="1">IF(AND('Mapa final'!$AB$25="Alta",'Mapa final'!$AD$25="Moderado"),CONCATENATE("R16C",'Mapa final'!$R$25),"")</f>
        <v/>
      </c>
      <c r="K71" s="179" t="str">
        <f>IF(AND('Mapa final'!$AB$26="Alta",'Mapa final'!$AD$26="Moderado"),CONCATENATE("R16C",'Mapa final'!$R$26),"")</f>
        <v/>
      </c>
      <c r="L71" s="180" t="e">
        <f>IF(AND('Mapa final'!#REF!="Alta",'Mapa final'!#REF!="Moderado"),CONCATENATE("R16C",'Mapa final'!#REF!),"")</f>
        <v>#REF!</v>
      </c>
      <c r="M71" s="178" t="str">
        <f ca="1">IF(AND('Mapa final'!$AB$25="Alta",'Mapa final'!$AD$25="Moderado"),CONCATENATE("R16C",'Mapa final'!$R$25),"")</f>
        <v/>
      </c>
      <c r="N71" s="179" t="str">
        <f>IF(AND('Mapa final'!$AB$26="Alta",'Mapa final'!$AD$26="Moderado"),CONCATENATE("R16C",'Mapa final'!$R$26),"")</f>
        <v/>
      </c>
      <c r="O71" s="180" t="e">
        <f>IF(AND('Mapa final'!#REF!="Alta",'Mapa final'!#REF!="Moderado"),CONCATENATE("R16C",'Mapa final'!#REF!),"")</f>
        <v>#REF!</v>
      </c>
      <c r="P71" s="86" t="str">
        <f ca="1">IF(AND('Mapa final'!$AB$25="Alta",'Mapa final'!$AD$25="Moderado"),CONCATENATE("R16C",'Mapa final'!$R$25),"")</f>
        <v/>
      </c>
      <c r="Q71" s="40" t="str">
        <f>IF(AND('Mapa final'!$AB$26="Alta",'Mapa final'!$AD$26="Moderado"),CONCATENATE("R16C",'Mapa final'!$R$26),"")</f>
        <v/>
      </c>
      <c r="R71" s="87" t="e">
        <f>IF(AND('Mapa final'!#REF!="Alta",'Mapa final'!#REF!="Moderado"),CONCATENATE("R16C",'Mapa final'!#REF!),"")</f>
        <v>#REF!</v>
      </c>
      <c r="S71" s="86" t="str">
        <f ca="1">IF(AND('Mapa final'!$AB$25="Alta",'Mapa final'!$AD$25="Mayor"),CONCATENATE("R16C",'Mapa final'!$R$25),"")</f>
        <v/>
      </c>
      <c r="T71" s="40" t="str">
        <f>IF(AND('Mapa final'!$AB$26="Alta",'Mapa final'!$AD$26="Mayor"),CONCATENATE("R16C",'Mapa final'!$R$26),"")</f>
        <v/>
      </c>
      <c r="U71" s="87" t="e">
        <f>IF(AND('Mapa final'!#REF!="Alta",'Mapa final'!#REF!="Mayor"),CONCATENATE("R16C",'Mapa final'!#REF!),"")</f>
        <v>#REF!</v>
      </c>
      <c r="V71" s="172" t="str">
        <f ca="1">IF(AND('Mapa final'!$AB$25="Alta",'Mapa final'!$AD$25="Catastrófico"),CONCATENATE("R16C",'Mapa final'!$R$25),"")</f>
        <v/>
      </c>
      <c r="W71" s="173" t="str">
        <f>IF(AND('Mapa final'!$AB$26="Alta",'Mapa final'!$AD$26="Catastrófico"),CONCATENATE("R16C",'Mapa final'!$R$26),"")</f>
        <v/>
      </c>
      <c r="X71" s="174" t="e">
        <f>IF(AND('Mapa final'!#REF!="Alta",'Mapa final'!#REF!="Catastrófico"),CONCATENATE("R16C",'Mapa final'!#REF!),"")</f>
        <v>#REF!</v>
      </c>
      <c r="Y71" s="41"/>
      <c r="Z71" s="290"/>
      <c r="AA71" s="291"/>
      <c r="AB71" s="291"/>
      <c r="AC71" s="291"/>
      <c r="AD71" s="291"/>
      <c r="AE71" s="292"/>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7"/>
      <c r="C72" s="308"/>
      <c r="D72" s="309"/>
      <c r="E72" s="282"/>
      <c r="F72" s="277"/>
      <c r="G72" s="277"/>
      <c r="H72" s="277"/>
      <c r="I72" s="277"/>
      <c r="J72" s="178" t="str">
        <f ca="1">IF(AND('Mapa final'!$AB$27="Alta",'Mapa final'!$AD$27="Moderado"),CONCATENATE("R17",'Mapa final'!$R$27),"")</f>
        <v/>
      </c>
      <c r="K72" s="179" t="e">
        <f>IF(AND('Mapa final'!#REF!="Alta",'Mapa final'!#REF!="Moderado"),CONCATENATE("R17C",'Mapa final'!#REF!),"")</f>
        <v>#REF!</v>
      </c>
      <c r="L72" s="180" t="e">
        <f>IF(AND('Mapa final'!#REF!="Alta",'Mapa final'!#REF!="Moderado"),CONCATENATE("R17C",'Mapa final'!#REF!),"")</f>
        <v>#REF!</v>
      </c>
      <c r="M72" s="178" t="str">
        <f ca="1">IF(AND('Mapa final'!$AB$27="Alta",'Mapa final'!$AD$27="Moderado"),CONCATENATE("R17",'Mapa final'!$R$27),"")</f>
        <v/>
      </c>
      <c r="N72" s="179" t="e">
        <f>IF(AND('Mapa final'!#REF!="Alta",'Mapa final'!#REF!="Moderado"),CONCATENATE("R17C",'Mapa final'!#REF!),"")</f>
        <v>#REF!</v>
      </c>
      <c r="O72" s="180" t="e">
        <f>IF(AND('Mapa final'!#REF!="Alta",'Mapa final'!#REF!="Moderado"),CONCATENATE("R17C",'Mapa final'!#REF!),"")</f>
        <v>#REF!</v>
      </c>
      <c r="P72" s="86" t="str">
        <f ca="1">IF(AND('Mapa final'!$AB$27="Alta",'Mapa final'!$AD$27="Moderado"),CONCATENATE("R17",'Mapa final'!$R$27),"")</f>
        <v/>
      </c>
      <c r="Q72" s="40" t="e">
        <f>IF(AND('Mapa final'!#REF!="Alta",'Mapa final'!#REF!="Moderado"),CONCATENATE("R17C",'Mapa final'!#REF!),"")</f>
        <v>#REF!</v>
      </c>
      <c r="R72" s="87" t="e">
        <f>IF(AND('Mapa final'!#REF!="Alta",'Mapa final'!#REF!="Moderado"),CONCATENATE("R17C",'Mapa final'!#REF!),"")</f>
        <v>#REF!</v>
      </c>
      <c r="S72" s="86" t="str">
        <f ca="1">IF(AND('Mapa final'!$AB$27="Alta",'Mapa final'!$AD$27="Mayor"),CONCATENATE("R17",'Mapa final'!$R$27),"")</f>
        <v/>
      </c>
      <c r="T72" s="40" t="e">
        <f>IF(AND('Mapa final'!#REF!="Alta",'Mapa final'!#REF!="Mayor"),CONCATENATE("R17C",'Mapa final'!#REF!),"")</f>
        <v>#REF!</v>
      </c>
      <c r="U72" s="87" t="e">
        <f>IF(AND('Mapa final'!#REF!="Alta",'Mapa final'!#REF!="Mayor"),CONCATENATE("R17C",'Mapa final'!#REF!),"")</f>
        <v>#REF!</v>
      </c>
      <c r="V72" s="172" t="str">
        <f ca="1">IF(AND('Mapa final'!$AB$27="Alta",'Mapa final'!$AD$27="Catastrófico"),CONCATENATE("R17",'Mapa final'!$R$27),"")</f>
        <v/>
      </c>
      <c r="W72" s="173" t="e">
        <f>IF(AND('Mapa final'!#REF!="Alta",'Mapa final'!#REF!="Catastrófico"),CONCATENATE("R17C",'Mapa final'!#REF!),"")</f>
        <v>#REF!</v>
      </c>
      <c r="X72" s="174" t="e">
        <f>IF(AND('Mapa final'!#REF!="Alta",'Mapa final'!#REF!="Catastrófico"),CONCATENATE("R17C",'Mapa final'!#REF!),"")</f>
        <v>#REF!</v>
      </c>
      <c r="Y72" s="41"/>
      <c r="Z72" s="290"/>
      <c r="AA72" s="291"/>
      <c r="AB72" s="291"/>
      <c r="AC72" s="291"/>
      <c r="AD72" s="291"/>
      <c r="AE72" s="292"/>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7"/>
      <c r="C73" s="308"/>
      <c r="D73" s="309"/>
      <c r="E73" s="282"/>
      <c r="F73" s="277"/>
      <c r="G73" s="277"/>
      <c r="H73" s="277"/>
      <c r="I73" s="277"/>
      <c r="J73" s="178" t="str">
        <f ca="1">IF(AND('Mapa final'!$AB$28="Alta",'Mapa final'!$AD$28="Moderado"),CONCATENATE("R18C",'Mapa final'!$R$28),"")</f>
        <v/>
      </c>
      <c r="K73" s="179" t="e">
        <f>IF(AND('Mapa final'!#REF!="Alta",'Mapa final'!#REF!="Moderado"),CONCATENATE("R18C",'Mapa final'!#REF!),"")</f>
        <v>#REF!</v>
      </c>
      <c r="L73" s="180" t="e">
        <f>IF(AND('Mapa final'!#REF!="Alta",'Mapa final'!#REF!="Moderado"),CONCATENATE("R18C",'Mapa final'!#REF!),"")</f>
        <v>#REF!</v>
      </c>
      <c r="M73" s="178" t="str">
        <f ca="1">IF(AND('Mapa final'!$AB$28="Alta",'Mapa final'!$AD$28="Moderado"),CONCATENATE("R18C",'Mapa final'!$R$28),"")</f>
        <v/>
      </c>
      <c r="N73" s="179" t="e">
        <f>IF(AND('Mapa final'!#REF!="Alta",'Mapa final'!#REF!="Moderado"),CONCATENATE("R18C",'Mapa final'!#REF!),"")</f>
        <v>#REF!</v>
      </c>
      <c r="O73" s="180" t="e">
        <f>IF(AND('Mapa final'!#REF!="Alta",'Mapa final'!#REF!="Moderado"),CONCATENATE("R18C",'Mapa final'!#REF!),"")</f>
        <v>#REF!</v>
      </c>
      <c r="P73" s="86" t="str">
        <f ca="1">IF(AND('Mapa final'!$AB$28="Alta",'Mapa final'!$AD$28="Moderado"),CONCATENATE("R18C",'Mapa final'!$R$28),"")</f>
        <v/>
      </c>
      <c r="Q73" s="40" t="e">
        <f>IF(AND('Mapa final'!#REF!="Alta",'Mapa final'!#REF!="Moderado"),CONCATENATE("R18C",'Mapa final'!#REF!),"")</f>
        <v>#REF!</v>
      </c>
      <c r="R73" s="87" t="e">
        <f>IF(AND('Mapa final'!#REF!="Alta",'Mapa final'!#REF!="Moderado"),CONCATENATE("R18C",'Mapa final'!#REF!),"")</f>
        <v>#REF!</v>
      </c>
      <c r="S73" s="86" t="str">
        <f ca="1">IF(AND('Mapa final'!$AB$28="Alta",'Mapa final'!$AD$28="Mayor"),CONCATENATE("R18C",'Mapa final'!$R$28),"")</f>
        <v/>
      </c>
      <c r="T73" s="40" t="e">
        <f>IF(AND('Mapa final'!#REF!="Alta",'Mapa final'!#REF!="Mayor"),CONCATENATE("R18C",'Mapa final'!#REF!),"")</f>
        <v>#REF!</v>
      </c>
      <c r="U73" s="87" t="e">
        <f>IF(AND('Mapa final'!#REF!="Alta",'Mapa final'!#REF!="Mayor"),CONCATENATE("R18C",'Mapa final'!#REF!),"")</f>
        <v>#REF!</v>
      </c>
      <c r="V73" s="172" t="str">
        <f ca="1">IF(AND('Mapa final'!$AB$28="Alta",'Mapa final'!$AD$28="Catastrófico"),CONCATENATE("R18C",'Mapa final'!$R$28),"")</f>
        <v/>
      </c>
      <c r="W73" s="173" t="e">
        <f>IF(AND('Mapa final'!#REF!="Alta",'Mapa final'!#REF!="Catastrófico"),CONCATENATE("R18C",'Mapa final'!#REF!),"")</f>
        <v>#REF!</v>
      </c>
      <c r="X73" s="174" t="e">
        <f>IF(AND('Mapa final'!#REF!="Alta",'Mapa final'!#REF!="Catastrófico"),CONCATENATE("R18C",'Mapa final'!#REF!),"")</f>
        <v>#REF!</v>
      </c>
      <c r="Y73" s="41"/>
      <c r="Z73" s="290"/>
      <c r="AA73" s="291"/>
      <c r="AB73" s="291"/>
      <c r="AC73" s="291"/>
      <c r="AD73" s="291"/>
      <c r="AE73" s="292"/>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7"/>
      <c r="C74" s="308"/>
      <c r="D74" s="309"/>
      <c r="E74" s="282"/>
      <c r="F74" s="277"/>
      <c r="G74" s="277"/>
      <c r="H74" s="277"/>
      <c r="I74" s="277"/>
      <c r="J74" s="178" t="str">
        <f ca="1">IF(AND('Mapa final'!$AB$29="Alta",'Mapa final'!$AD$29="Moderado"),CONCATENATE("R19C",'Mapa final'!$R$29),"")</f>
        <v/>
      </c>
      <c r="K74" s="179" t="e">
        <f>IF(AND('Mapa final'!#REF!="Alta",'Mapa final'!#REF!="Moderado"),CONCATENATE("R19C",'Mapa final'!#REF!),"")</f>
        <v>#REF!</v>
      </c>
      <c r="L74" s="180" t="e">
        <f>IF(AND('Mapa final'!#REF!="Alta",'Mapa final'!#REF!="Moderado"),CONCATENATE("R19C",'Mapa final'!#REF!),"")</f>
        <v>#REF!</v>
      </c>
      <c r="M74" s="178" t="str">
        <f ca="1">IF(AND('Mapa final'!$AB$29="Alta",'Mapa final'!$AD$29="Moderado"),CONCATENATE("R19C",'Mapa final'!$R$29),"")</f>
        <v/>
      </c>
      <c r="N74" s="179" t="e">
        <f>IF(AND('Mapa final'!#REF!="Alta",'Mapa final'!#REF!="Moderado"),CONCATENATE("R19C",'Mapa final'!#REF!),"")</f>
        <v>#REF!</v>
      </c>
      <c r="O74" s="180" t="e">
        <f>IF(AND('Mapa final'!#REF!="Alta",'Mapa final'!#REF!="Moderado"),CONCATENATE("R19C",'Mapa final'!#REF!),"")</f>
        <v>#REF!</v>
      </c>
      <c r="P74" s="86" t="str">
        <f ca="1">IF(AND('Mapa final'!$AB$29="Alta",'Mapa final'!$AD$29="Moderado"),CONCATENATE("R19C",'Mapa final'!$R$29),"")</f>
        <v/>
      </c>
      <c r="Q74" s="40" t="e">
        <f>IF(AND('Mapa final'!#REF!="Alta",'Mapa final'!#REF!="Moderado"),CONCATENATE("R19C",'Mapa final'!#REF!),"")</f>
        <v>#REF!</v>
      </c>
      <c r="R74" s="87" t="e">
        <f>IF(AND('Mapa final'!#REF!="Alta",'Mapa final'!#REF!="Moderado"),CONCATENATE("R19C",'Mapa final'!#REF!),"")</f>
        <v>#REF!</v>
      </c>
      <c r="S74" s="86" t="str">
        <f ca="1">IF(AND('Mapa final'!$AB$29="Alta",'Mapa final'!$AD$29="Mayor"),CONCATENATE("R19C",'Mapa final'!$R$29),"")</f>
        <v/>
      </c>
      <c r="T74" s="40" t="e">
        <f>IF(AND('Mapa final'!#REF!="Alta",'Mapa final'!#REF!="Mayor"),CONCATENATE("R19C",'Mapa final'!#REF!),"")</f>
        <v>#REF!</v>
      </c>
      <c r="U74" s="87" t="e">
        <f>IF(AND('Mapa final'!#REF!="Alta",'Mapa final'!#REF!="Mayor"),CONCATENATE("R19C",'Mapa final'!#REF!),"")</f>
        <v>#REF!</v>
      </c>
      <c r="V74" s="172" t="str">
        <f ca="1">IF(AND('Mapa final'!$AB$29="Alta",'Mapa final'!$AD$29="Catastrófico"),CONCATENATE("R19C",'Mapa final'!$R$29),"")</f>
        <v/>
      </c>
      <c r="W74" s="173" t="e">
        <f>IF(AND('Mapa final'!#REF!="Alta",'Mapa final'!#REF!="Catastrófico"),CONCATENATE("R19C",'Mapa final'!#REF!),"")</f>
        <v>#REF!</v>
      </c>
      <c r="X74" s="174" t="e">
        <f>IF(AND('Mapa final'!#REF!="Alta",'Mapa final'!#REF!="Catastrófico"),CONCATENATE("R19C",'Mapa final'!#REF!),"")</f>
        <v>#REF!</v>
      </c>
      <c r="Y74" s="41"/>
      <c r="Z74" s="290"/>
      <c r="AA74" s="291"/>
      <c r="AB74" s="291"/>
      <c r="AC74" s="291"/>
      <c r="AD74" s="291"/>
      <c r="AE74" s="292"/>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7"/>
      <c r="C75" s="308"/>
      <c r="D75" s="309"/>
      <c r="E75" s="282"/>
      <c r="F75" s="277"/>
      <c r="G75" s="277"/>
      <c r="H75" s="277"/>
      <c r="I75" s="277"/>
      <c r="J75" s="178" t="str">
        <f ca="1">IF(AND('Mapa final'!$AB$30="Alta",'Mapa final'!$AD$30="Moderado"),CONCATENATE("R20C",'Mapa final'!$R$30),"")</f>
        <v/>
      </c>
      <c r="K75" s="179" t="e">
        <f>IF(AND('Mapa final'!#REF!="Alta",'Mapa final'!#REF!="Moderado"),CONCATENATE("R20C",'Mapa final'!#REF!),"")</f>
        <v>#REF!</v>
      </c>
      <c r="L75" s="180" t="e">
        <f>IF(AND('Mapa final'!#REF!="Alta",'Mapa final'!#REF!="Moderado"),CONCATENATE("R20C",'Mapa final'!#REF!),"")</f>
        <v>#REF!</v>
      </c>
      <c r="M75" s="178" t="str">
        <f ca="1">IF(AND('Mapa final'!$AB$30="Alta",'Mapa final'!$AD$30="Moderado"),CONCATENATE("R20C",'Mapa final'!$R$30),"")</f>
        <v/>
      </c>
      <c r="N75" s="179" t="e">
        <f>IF(AND('Mapa final'!#REF!="Alta",'Mapa final'!#REF!="Moderado"),CONCATENATE("R20C",'Mapa final'!#REF!),"")</f>
        <v>#REF!</v>
      </c>
      <c r="O75" s="180" t="e">
        <f>IF(AND('Mapa final'!#REF!="Alta",'Mapa final'!#REF!="Moderado"),CONCATENATE("R20C",'Mapa final'!#REF!),"")</f>
        <v>#REF!</v>
      </c>
      <c r="P75" s="86" t="str">
        <f ca="1">IF(AND('Mapa final'!$AB$30="Alta",'Mapa final'!$AD$30="Moderado"),CONCATENATE("R20C",'Mapa final'!$R$30),"")</f>
        <v/>
      </c>
      <c r="Q75" s="40" t="e">
        <f>IF(AND('Mapa final'!#REF!="Alta",'Mapa final'!#REF!="Moderado"),CONCATENATE("R20C",'Mapa final'!#REF!),"")</f>
        <v>#REF!</v>
      </c>
      <c r="R75" s="87" t="e">
        <f>IF(AND('Mapa final'!#REF!="Alta",'Mapa final'!#REF!="Moderado"),CONCATENATE("R20C",'Mapa final'!#REF!),"")</f>
        <v>#REF!</v>
      </c>
      <c r="S75" s="86" t="str">
        <f ca="1">IF(AND('Mapa final'!$AB$30="Alta",'Mapa final'!$AD$30="Mayor"),CONCATENATE("R20C",'Mapa final'!$R$30),"")</f>
        <v/>
      </c>
      <c r="T75" s="40" t="e">
        <f>IF(AND('Mapa final'!#REF!="Alta",'Mapa final'!#REF!="Mayor"),CONCATENATE("R20C",'Mapa final'!#REF!),"")</f>
        <v>#REF!</v>
      </c>
      <c r="U75" s="87" t="e">
        <f>IF(AND('Mapa final'!#REF!="Alta",'Mapa final'!#REF!="Mayor"),CONCATENATE("R20C",'Mapa final'!#REF!),"")</f>
        <v>#REF!</v>
      </c>
      <c r="V75" s="172" t="str">
        <f ca="1">IF(AND('Mapa final'!$AB$30="Alta",'Mapa final'!$AD$30="Catastrófico"),CONCATENATE("R20C",'Mapa final'!$R$30),"")</f>
        <v/>
      </c>
      <c r="W75" s="173" t="e">
        <f>IF(AND('Mapa final'!#REF!="Alta",'Mapa final'!#REF!="Catastrófico"),CONCATENATE("R20C",'Mapa final'!#REF!),"")</f>
        <v>#REF!</v>
      </c>
      <c r="X75" s="174" t="e">
        <f>IF(AND('Mapa final'!#REF!="Alta",'Mapa final'!#REF!="Catastrófico"),CONCATENATE("R20C",'Mapa final'!#REF!),"")</f>
        <v>#REF!</v>
      </c>
      <c r="Y75" s="41"/>
      <c r="Z75" s="290"/>
      <c r="AA75" s="291"/>
      <c r="AB75" s="291"/>
      <c r="AC75" s="291"/>
      <c r="AD75" s="291"/>
      <c r="AE75" s="292"/>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7"/>
      <c r="C76" s="308"/>
      <c r="D76" s="309"/>
      <c r="E76" s="282"/>
      <c r="F76" s="277"/>
      <c r="G76" s="277"/>
      <c r="H76" s="277"/>
      <c r="I76" s="277"/>
      <c r="J76" s="178" t="str">
        <f ca="1">IF(AND('Mapa final'!$AB$31="Alta",'Mapa final'!$AD$31="Moderado"),CONCATENATE("R21C",'Mapa final'!$R$31),"")</f>
        <v/>
      </c>
      <c r="K76" s="179" t="e">
        <f>IF(AND('Mapa final'!#REF!="Alta",'Mapa final'!#REF!="Moderado"),CONCATENATE("R21C",'Mapa final'!#REF!),"")</f>
        <v>#REF!</v>
      </c>
      <c r="L76" s="180" t="e">
        <f>IF(AND('Mapa final'!#REF!="Alta",'Mapa final'!#REF!="Moderado"),CONCATENATE("R21C",'Mapa final'!#REF!),"")</f>
        <v>#REF!</v>
      </c>
      <c r="M76" s="178" t="str">
        <f ca="1">IF(AND('Mapa final'!$AB$31="Alta",'Mapa final'!$AD$31="Moderado"),CONCATENATE("R21C",'Mapa final'!$R$31),"")</f>
        <v/>
      </c>
      <c r="N76" s="179" t="e">
        <f>IF(AND('Mapa final'!#REF!="Alta",'Mapa final'!#REF!="Moderado"),CONCATENATE("R21C",'Mapa final'!#REF!),"")</f>
        <v>#REF!</v>
      </c>
      <c r="O76" s="180" t="e">
        <f>IF(AND('Mapa final'!#REF!="Alta",'Mapa final'!#REF!="Moderado"),CONCATENATE("R21C",'Mapa final'!#REF!),"")</f>
        <v>#REF!</v>
      </c>
      <c r="P76" s="86" t="str">
        <f ca="1">IF(AND('Mapa final'!$AB$31="Alta",'Mapa final'!$AD$31="Moderado"),CONCATENATE("R21C",'Mapa final'!$R$31),"")</f>
        <v/>
      </c>
      <c r="Q76" s="40" t="e">
        <f>IF(AND('Mapa final'!#REF!="Alta",'Mapa final'!#REF!="Moderado"),CONCATENATE("R21C",'Mapa final'!#REF!),"")</f>
        <v>#REF!</v>
      </c>
      <c r="R76" s="87" t="e">
        <f>IF(AND('Mapa final'!#REF!="Alta",'Mapa final'!#REF!="Moderado"),CONCATENATE("R21C",'Mapa final'!#REF!),"")</f>
        <v>#REF!</v>
      </c>
      <c r="S76" s="86" t="str">
        <f ca="1">IF(AND('Mapa final'!$AB$31="Alta",'Mapa final'!$AD$31="Mayor"),CONCATENATE("R21C",'Mapa final'!$R$31),"")</f>
        <v/>
      </c>
      <c r="T76" s="40" t="e">
        <f>IF(AND('Mapa final'!#REF!="Alta",'Mapa final'!#REF!="Mayor"),CONCATENATE("R21C",'Mapa final'!#REF!),"")</f>
        <v>#REF!</v>
      </c>
      <c r="U76" s="87" t="e">
        <f>IF(AND('Mapa final'!#REF!="Alta",'Mapa final'!#REF!="Mayor"),CONCATENATE("R21C",'Mapa final'!#REF!),"")</f>
        <v>#REF!</v>
      </c>
      <c r="V76" s="172" t="str">
        <f ca="1">IF(AND('Mapa final'!$AB$31="Alta",'Mapa final'!$AD$31="Catastrófico"),CONCATENATE("R21C",'Mapa final'!$R$31),"")</f>
        <v/>
      </c>
      <c r="W76" s="173" t="e">
        <f>IF(AND('Mapa final'!#REF!="Alta",'Mapa final'!#REF!="Catastrófico"),CONCATENATE("R21C",'Mapa final'!#REF!),"")</f>
        <v>#REF!</v>
      </c>
      <c r="X76" s="174" t="e">
        <f>IF(AND('Mapa final'!#REF!="Alta",'Mapa final'!#REF!="Catastrófico"),CONCATENATE("R21C",'Mapa final'!#REF!),"")</f>
        <v>#REF!</v>
      </c>
      <c r="Y76" s="41"/>
      <c r="Z76" s="290"/>
      <c r="AA76" s="291"/>
      <c r="AB76" s="291"/>
      <c r="AC76" s="291"/>
      <c r="AD76" s="291"/>
      <c r="AE76" s="292"/>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7"/>
      <c r="C77" s="308"/>
      <c r="D77" s="309"/>
      <c r="E77" s="282"/>
      <c r="F77" s="277"/>
      <c r="G77" s="277"/>
      <c r="H77" s="277"/>
      <c r="I77" s="277"/>
      <c r="J77" s="178" t="str">
        <f ca="1">IF(AND('Mapa final'!$AB$32="Alta",'Mapa final'!$AD$32="Moderado"),CONCATENATE("R22C",'Mapa final'!$R$32),"")</f>
        <v/>
      </c>
      <c r="K77" s="179" t="e">
        <f>IF(AND('Mapa final'!#REF!="Alta",'Mapa final'!#REF!="Moderado"),CONCATENATE("R22C",'Mapa final'!#REF!),"")</f>
        <v>#REF!</v>
      </c>
      <c r="L77" s="180" t="e">
        <f>IF(AND('Mapa final'!#REF!="Alta",'Mapa final'!#REF!="Moderado"),CONCATENATE("R22C",'Mapa final'!#REF!),"")</f>
        <v>#REF!</v>
      </c>
      <c r="M77" s="178" t="str">
        <f ca="1">IF(AND('Mapa final'!$AB$32="Alta",'Mapa final'!$AD$32="Moderado"),CONCATENATE("R22C",'Mapa final'!$R$32),"")</f>
        <v/>
      </c>
      <c r="N77" s="179" t="e">
        <f>IF(AND('Mapa final'!#REF!="Alta",'Mapa final'!#REF!="Moderado"),CONCATENATE("R22C",'Mapa final'!#REF!),"")</f>
        <v>#REF!</v>
      </c>
      <c r="O77" s="180" t="e">
        <f>IF(AND('Mapa final'!#REF!="Alta",'Mapa final'!#REF!="Moderado"),CONCATENATE("R22C",'Mapa final'!#REF!),"")</f>
        <v>#REF!</v>
      </c>
      <c r="P77" s="86" t="str">
        <f ca="1">IF(AND('Mapa final'!$AB$32="Alta",'Mapa final'!$AD$32="Moderado"),CONCATENATE("R22C",'Mapa final'!$R$32),"")</f>
        <v/>
      </c>
      <c r="Q77" s="40" t="e">
        <f>IF(AND('Mapa final'!#REF!="Alta",'Mapa final'!#REF!="Moderado"),CONCATENATE("R22C",'Mapa final'!#REF!),"")</f>
        <v>#REF!</v>
      </c>
      <c r="R77" s="87" t="e">
        <f>IF(AND('Mapa final'!#REF!="Alta",'Mapa final'!#REF!="Moderado"),CONCATENATE("R22C",'Mapa final'!#REF!),"")</f>
        <v>#REF!</v>
      </c>
      <c r="S77" s="86" t="str">
        <f ca="1">IF(AND('Mapa final'!$AB$32="Alta",'Mapa final'!$AD$32="Mayor"),CONCATENATE("R22C",'Mapa final'!$R$32),"")</f>
        <v/>
      </c>
      <c r="T77" s="40" t="e">
        <f>IF(AND('Mapa final'!#REF!="Alta",'Mapa final'!#REF!="Mayor"),CONCATENATE("R22C",'Mapa final'!#REF!),"")</f>
        <v>#REF!</v>
      </c>
      <c r="U77" s="87" t="e">
        <f>IF(AND('Mapa final'!#REF!="Alta",'Mapa final'!#REF!="Mayor"),CONCATENATE("R22C",'Mapa final'!#REF!),"")</f>
        <v>#REF!</v>
      </c>
      <c r="V77" s="172" t="str">
        <f ca="1">IF(AND('Mapa final'!$AB$32="Alta",'Mapa final'!$AD$32="Catastrófico"),CONCATENATE("R22C",'Mapa final'!$R$32),"")</f>
        <v/>
      </c>
      <c r="W77" s="173" t="e">
        <f>IF(AND('Mapa final'!#REF!="Alta",'Mapa final'!#REF!="Catastrófico"),CONCATENATE("R22C",'Mapa final'!#REF!),"")</f>
        <v>#REF!</v>
      </c>
      <c r="X77" s="174" t="e">
        <f>IF(AND('Mapa final'!#REF!="Alta",'Mapa final'!#REF!="Catastrófico"),CONCATENATE("R22C",'Mapa final'!#REF!),"")</f>
        <v>#REF!</v>
      </c>
      <c r="Y77" s="41"/>
      <c r="Z77" s="290"/>
      <c r="AA77" s="291"/>
      <c r="AB77" s="291"/>
      <c r="AC77" s="291"/>
      <c r="AD77" s="291"/>
      <c r="AE77" s="292"/>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7"/>
      <c r="C78" s="308"/>
      <c r="D78" s="309"/>
      <c r="E78" s="282"/>
      <c r="F78" s="277"/>
      <c r="G78" s="277"/>
      <c r="H78" s="277"/>
      <c r="I78" s="277"/>
      <c r="J78" s="178" t="str">
        <f ca="1">IF(AND('Mapa final'!$AB$33="Alta",'Mapa final'!$AD$33="Moderado"),CONCATENATE("R23C",'Mapa final'!$R$33),"")</f>
        <v/>
      </c>
      <c r="K78" s="179" t="e">
        <f>IF(AND('Mapa final'!#REF!="Alta",'Mapa final'!#REF!="Moderado"),CONCATENATE("R23C",'Mapa final'!#REF!),"")</f>
        <v>#REF!</v>
      </c>
      <c r="L78" s="180" t="e">
        <f>IF(AND('Mapa final'!#REF!="Alta",'Mapa final'!#REF!="Moderado"),CONCATENATE("R23C",'Mapa final'!#REF!),"")</f>
        <v>#REF!</v>
      </c>
      <c r="M78" s="178" t="str">
        <f ca="1">IF(AND('Mapa final'!$AB$33="Alta",'Mapa final'!$AD$33="Moderado"),CONCATENATE("R23C",'Mapa final'!$R$33),"")</f>
        <v/>
      </c>
      <c r="N78" s="179" t="e">
        <f>IF(AND('Mapa final'!#REF!="Alta",'Mapa final'!#REF!="Moderado"),CONCATENATE("R23C",'Mapa final'!#REF!),"")</f>
        <v>#REF!</v>
      </c>
      <c r="O78" s="180" t="e">
        <f>IF(AND('Mapa final'!#REF!="Alta",'Mapa final'!#REF!="Moderado"),CONCATENATE("R23C",'Mapa final'!#REF!),"")</f>
        <v>#REF!</v>
      </c>
      <c r="P78" s="86" t="str">
        <f ca="1">IF(AND('Mapa final'!$AB$33="Alta",'Mapa final'!$AD$33="Moderado"),CONCATENATE("R23C",'Mapa final'!$R$33),"")</f>
        <v/>
      </c>
      <c r="Q78" s="40" t="e">
        <f>IF(AND('Mapa final'!#REF!="Alta",'Mapa final'!#REF!="Moderado"),CONCATENATE("R23C",'Mapa final'!#REF!),"")</f>
        <v>#REF!</v>
      </c>
      <c r="R78" s="87" t="e">
        <f>IF(AND('Mapa final'!#REF!="Alta",'Mapa final'!#REF!="Moderado"),CONCATENATE("R23C",'Mapa final'!#REF!),"")</f>
        <v>#REF!</v>
      </c>
      <c r="S78" s="86" t="str">
        <f ca="1">IF(AND('Mapa final'!$AB$33="Alta",'Mapa final'!$AD$33="Mayor"),CONCATENATE("R23C",'Mapa final'!$R$33),"")</f>
        <v/>
      </c>
      <c r="T78" s="40" t="e">
        <f>IF(AND('Mapa final'!#REF!="Alta",'Mapa final'!#REF!="Mayor"),CONCATENATE("R23C",'Mapa final'!#REF!),"")</f>
        <v>#REF!</v>
      </c>
      <c r="U78" s="87" t="e">
        <f>IF(AND('Mapa final'!#REF!="Alta",'Mapa final'!#REF!="Mayor"),CONCATENATE("R23C",'Mapa final'!#REF!),"")</f>
        <v>#REF!</v>
      </c>
      <c r="V78" s="172" t="str">
        <f ca="1">IF(AND('Mapa final'!$AB$33="Alta",'Mapa final'!$AD$33="Catastrófico"),CONCATENATE("R23C",'Mapa final'!$R$33),"")</f>
        <v/>
      </c>
      <c r="W78" s="173" t="e">
        <f>IF(AND('Mapa final'!#REF!="Alta",'Mapa final'!#REF!="Catastrófico"),CONCATENATE("R23C",'Mapa final'!#REF!),"")</f>
        <v>#REF!</v>
      </c>
      <c r="X78" s="174" t="e">
        <f>IF(AND('Mapa final'!#REF!="Alta",'Mapa final'!#REF!="Catastrófico"),CONCATENATE("R23C",'Mapa final'!#REF!),"")</f>
        <v>#REF!</v>
      </c>
      <c r="Y78" s="41"/>
      <c r="Z78" s="290"/>
      <c r="AA78" s="291"/>
      <c r="AB78" s="291"/>
      <c r="AC78" s="291"/>
      <c r="AD78" s="291"/>
      <c r="AE78" s="292"/>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7"/>
      <c r="C79" s="308"/>
      <c r="D79" s="309"/>
      <c r="E79" s="282"/>
      <c r="F79" s="277"/>
      <c r="G79" s="277"/>
      <c r="H79" s="277"/>
      <c r="I79" s="277"/>
      <c r="J79" s="178" t="str">
        <f ca="1">IF(AND('Mapa final'!$AB$34="Alta",'Mapa final'!$AD$34="Moderado"),CONCATENATE("R24C",'Mapa final'!$R$34),"")</f>
        <v/>
      </c>
      <c r="K79" s="179" t="str">
        <f>IF(AND('Mapa final'!$AB$35="Alta",'Mapa final'!$AD$35="Moderado"),CONCATENATE("R24C",'Mapa final'!$R$35),"")</f>
        <v/>
      </c>
      <c r="L79" s="180" t="str">
        <f>IF(AND('Mapa final'!$AB$36="Alta",'Mapa final'!$AD$36="Moderado"),CONCATENATE("R24C",'Mapa final'!$R$36),"")</f>
        <v/>
      </c>
      <c r="M79" s="178" t="str">
        <f ca="1">IF(AND('Mapa final'!$AB$34="Alta",'Mapa final'!$AD$34="Moderado"),CONCATENATE("R24C",'Mapa final'!$R$34),"")</f>
        <v/>
      </c>
      <c r="N79" s="179" t="str">
        <f>IF(AND('Mapa final'!$AB$35="Alta",'Mapa final'!$AD$35="Moderado"),CONCATENATE("R24C",'Mapa final'!$R$35),"")</f>
        <v/>
      </c>
      <c r="O79" s="180" t="str">
        <f>IF(AND('Mapa final'!$AB$36="Alta",'Mapa final'!$AD$36="Moderado"),CONCATENATE("R24C",'Mapa final'!$R$36),"")</f>
        <v/>
      </c>
      <c r="P79" s="86" t="str">
        <f ca="1">IF(AND('Mapa final'!$AB$34="Alta",'Mapa final'!$AD$34="Moderado"),CONCATENATE("R24C",'Mapa final'!$R$34),"")</f>
        <v/>
      </c>
      <c r="Q79" s="40" t="str">
        <f>IF(AND('Mapa final'!$AB$35="Alta",'Mapa final'!$AD$35="Moderado"),CONCATENATE("R24C",'Mapa final'!$R$35),"")</f>
        <v/>
      </c>
      <c r="R79" s="87" t="str">
        <f>IF(AND('Mapa final'!$AB$36="Alta",'Mapa final'!$AD$36="Moderado"),CONCATENATE("R24C",'Mapa final'!$R$36),"")</f>
        <v/>
      </c>
      <c r="S79" s="86" t="str">
        <f ca="1">IF(AND('Mapa final'!$AB$34="Alta",'Mapa final'!$AD$34="Mayor"),CONCATENATE("R24C",'Mapa final'!$R$34),"")</f>
        <v/>
      </c>
      <c r="T79" s="40" t="str">
        <f>IF(AND('Mapa final'!$AB$35="Alta",'Mapa final'!$AD$35="Mayor"),CONCATENATE("R24C",'Mapa final'!$R$35),"")</f>
        <v/>
      </c>
      <c r="U79" s="87" t="str">
        <f>IF(AND('Mapa final'!$AB$36="Alta",'Mapa final'!$AD$36="Mayor"),CONCATENATE("R24C",'Mapa final'!$R$36),"")</f>
        <v/>
      </c>
      <c r="V79" s="172" t="str">
        <f ca="1">IF(AND('Mapa final'!$AB$34="Alta",'Mapa final'!$AD$34="Catastrófico"),CONCATENATE("R24C",'Mapa final'!$R$34),"")</f>
        <v/>
      </c>
      <c r="W79" s="173" t="str">
        <f>IF(AND('Mapa final'!$AB$35="Alta",'Mapa final'!$AD$35="Catastrófico"),CONCATENATE("R24C",'Mapa final'!$R$35),"")</f>
        <v/>
      </c>
      <c r="X79" s="174" t="str">
        <f>IF(AND('Mapa final'!$AB$36="Alta",'Mapa final'!$AD$36="Catastrófico"),CONCATENATE("R24C",'Mapa final'!$R$36),"")</f>
        <v/>
      </c>
      <c r="Y79" s="41"/>
      <c r="Z79" s="290"/>
      <c r="AA79" s="291"/>
      <c r="AB79" s="291"/>
      <c r="AC79" s="291"/>
      <c r="AD79" s="291"/>
      <c r="AE79" s="292"/>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7"/>
      <c r="C80" s="308"/>
      <c r="D80" s="309"/>
      <c r="E80" s="282"/>
      <c r="F80" s="277"/>
      <c r="G80" s="277"/>
      <c r="H80" s="277"/>
      <c r="I80" s="277"/>
      <c r="J80" s="178" t="str">
        <f ca="1">IF(AND('Mapa final'!$AB$37="Alta",'Mapa final'!$AD$37="Moderado"),CONCATENATE("R25C",'Mapa final'!$R$37),"")</f>
        <v/>
      </c>
      <c r="K80" s="179" t="str">
        <f ca="1">IF(AND('Mapa final'!$AB$38="Alta",'Mapa final'!$AD$38="Moderado"),CONCATENATE("R25C",'Mapa final'!$R$38),"")</f>
        <v/>
      </c>
      <c r="L80" s="180" t="str">
        <f ca="1">IF(AND('Mapa final'!$AB$39="Alta",'Mapa final'!$AD$39="Moderado"),CONCATENATE("R25C",'Mapa final'!$R$39),"")</f>
        <v/>
      </c>
      <c r="M80" s="178" t="str">
        <f ca="1">IF(AND('Mapa final'!$AB$37="Alta",'Mapa final'!$AD$37="Moderado"),CONCATENATE("R25C",'Mapa final'!$R$37),"")</f>
        <v/>
      </c>
      <c r="N80" s="179" t="str">
        <f ca="1">IF(AND('Mapa final'!$AB$38="Alta",'Mapa final'!$AD$38="Moderado"),CONCATENATE("R25C",'Mapa final'!$R$38),"")</f>
        <v/>
      </c>
      <c r="O80" s="180" t="str">
        <f ca="1">IF(AND('Mapa final'!$AB$39="Alta",'Mapa final'!$AD$39="Moderado"),CONCATENATE("R25C",'Mapa final'!$R$39),"")</f>
        <v/>
      </c>
      <c r="P80" s="86" t="str">
        <f ca="1">IF(AND('Mapa final'!$AB$37="Alta",'Mapa final'!$AD$37="Moderado"),CONCATENATE("R25C",'Mapa final'!$R$37),"")</f>
        <v/>
      </c>
      <c r="Q80" s="40" t="str">
        <f ca="1">IF(AND('Mapa final'!$AB$38="Alta",'Mapa final'!$AD$38="Moderado"),CONCATENATE("R25C",'Mapa final'!$R$38),"")</f>
        <v/>
      </c>
      <c r="R80" s="87" t="str">
        <f ca="1">IF(AND('Mapa final'!$AB$39="Alta",'Mapa final'!$AD$39="Moderado"),CONCATENATE("R25C",'Mapa final'!$R$39),"")</f>
        <v/>
      </c>
      <c r="S80" s="86" t="str">
        <f ca="1">IF(AND('Mapa final'!$AB$37="Alta",'Mapa final'!$AD$37="Mayor"),CONCATENATE("R25C",'Mapa final'!$R$37),"")</f>
        <v/>
      </c>
      <c r="T80" s="40" t="str">
        <f ca="1">IF(AND('Mapa final'!$AB$38="Alta",'Mapa final'!$AD$38="Mayor"),CONCATENATE("R25C",'Mapa final'!$R$38),"")</f>
        <v/>
      </c>
      <c r="U80" s="87" t="str">
        <f ca="1">IF(AND('Mapa final'!$AB$39="Alta",'Mapa final'!$AD$39="Mayor"),CONCATENATE("R25C",'Mapa final'!$R$39),"")</f>
        <v/>
      </c>
      <c r="V80" s="172" t="str">
        <f ca="1">IF(AND('Mapa final'!$AB$37="Alta",'Mapa final'!$AD$37="Catastrófico"),CONCATENATE("R25C",'Mapa final'!$R$37),"")</f>
        <v/>
      </c>
      <c r="W80" s="173" t="str">
        <f ca="1">IF(AND('Mapa final'!$AB$38="Alta",'Mapa final'!$AD$38="Catastrófico"),CONCATENATE("R25C",'Mapa final'!$R$38),"")</f>
        <v/>
      </c>
      <c r="X80" s="174" t="str">
        <f ca="1">IF(AND('Mapa final'!$AB$39="Alta",'Mapa final'!$AD$39="Catastrófico"),CONCATENATE("R25C",'Mapa final'!$R$39),"")</f>
        <v/>
      </c>
      <c r="Y80" s="41"/>
      <c r="Z80" s="290"/>
      <c r="AA80" s="291"/>
      <c r="AB80" s="291"/>
      <c r="AC80" s="291"/>
      <c r="AD80" s="291"/>
      <c r="AE80" s="292"/>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7"/>
      <c r="C81" s="308"/>
      <c r="D81" s="309"/>
      <c r="E81" s="282"/>
      <c r="F81" s="277"/>
      <c r="G81" s="277"/>
      <c r="H81" s="277"/>
      <c r="I81" s="277"/>
      <c r="J81" s="178" t="str">
        <f ca="1">IF(AND('Mapa final'!$AB$40="Alta",'Mapa final'!$AD$40="Moderado"),CONCATENATE("R26C",'Mapa final'!$R$40),"")</f>
        <v/>
      </c>
      <c r="K81" s="179" t="e">
        <f>IF(AND('Mapa final'!#REF!="Alta",'Mapa final'!#REF!="Moderado"),CONCATENATE("R26C",'Mapa final'!#REF!),"")</f>
        <v>#REF!</v>
      </c>
      <c r="L81" s="180" t="e">
        <f>IF(AND('Mapa final'!#REF!="Alta",'Mapa final'!#REF!="Moderado"),CONCATENATE("R26C",'Mapa final'!#REF!),"")</f>
        <v>#REF!</v>
      </c>
      <c r="M81" s="178" t="str">
        <f ca="1">IF(AND('Mapa final'!$AB$40="Alta",'Mapa final'!$AD$40="Moderado"),CONCATENATE("R26C",'Mapa final'!$R$40),"")</f>
        <v/>
      </c>
      <c r="N81" s="179" t="e">
        <f>IF(AND('Mapa final'!#REF!="Alta",'Mapa final'!#REF!="Moderado"),CONCATENATE("R26C",'Mapa final'!#REF!),"")</f>
        <v>#REF!</v>
      </c>
      <c r="O81" s="180" t="e">
        <f>IF(AND('Mapa final'!#REF!="Alta",'Mapa final'!#REF!="Moderado"),CONCATENATE("R26C",'Mapa final'!#REF!),"")</f>
        <v>#REF!</v>
      </c>
      <c r="P81" s="86" t="str">
        <f ca="1">IF(AND('Mapa final'!$AB$40="Alta",'Mapa final'!$AD$40="Moderado"),CONCATENATE("R26C",'Mapa final'!$R$40),"")</f>
        <v/>
      </c>
      <c r="Q81" s="40" t="e">
        <f>IF(AND('Mapa final'!#REF!="Alta",'Mapa final'!#REF!="Moderado"),CONCATENATE("R26C",'Mapa final'!#REF!),"")</f>
        <v>#REF!</v>
      </c>
      <c r="R81" s="87" t="e">
        <f>IF(AND('Mapa final'!#REF!="Alta",'Mapa final'!#REF!="Moderado"),CONCATENATE("R26C",'Mapa final'!#REF!),"")</f>
        <v>#REF!</v>
      </c>
      <c r="S81" s="86" t="str">
        <f ca="1">IF(AND('Mapa final'!$AB$40="Alta",'Mapa final'!$AD$40="Mayor"),CONCATENATE("R26C",'Mapa final'!$R$40),"")</f>
        <v/>
      </c>
      <c r="T81" s="40" t="e">
        <f>IF(AND('Mapa final'!#REF!="Alta",'Mapa final'!#REF!="Mayor"),CONCATENATE("R26C",'Mapa final'!#REF!),"")</f>
        <v>#REF!</v>
      </c>
      <c r="U81" s="87" t="e">
        <f>IF(AND('Mapa final'!#REF!="Alta",'Mapa final'!#REF!="Mayor"),CONCATENATE("R26C",'Mapa final'!#REF!),"")</f>
        <v>#REF!</v>
      </c>
      <c r="V81" s="172" t="str">
        <f ca="1">IF(AND('Mapa final'!$AB$40="Alta",'Mapa final'!$AD$40="Catastrófico"),CONCATENATE("R26C",'Mapa final'!$R$40),"")</f>
        <v/>
      </c>
      <c r="W81" s="173" t="e">
        <f>IF(AND('Mapa final'!#REF!="Alta",'Mapa final'!#REF!="Catastrófico"),CONCATENATE("R26C",'Mapa final'!#REF!),"")</f>
        <v>#REF!</v>
      </c>
      <c r="X81" s="174" t="e">
        <f>IF(AND('Mapa final'!#REF!="Alta",'Mapa final'!#REF!="Catastrófico"),CONCATENATE("R26C",'Mapa final'!#REF!),"")</f>
        <v>#REF!</v>
      </c>
      <c r="Y81" s="41"/>
      <c r="Z81" s="290"/>
      <c r="AA81" s="291"/>
      <c r="AB81" s="291"/>
      <c r="AC81" s="291"/>
      <c r="AD81" s="291"/>
      <c r="AE81" s="292"/>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7"/>
      <c r="C82" s="308"/>
      <c r="D82" s="309"/>
      <c r="E82" s="282"/>
      <c r="F82" s="277"/>
      <c r="G82" s="277"/>
      <c r="H82" s="277"/>
      <c r="I82" s="277"/>
      <c r="J82" s="178" t="str">
        <f ca="1">IF(AND('Mapa final'!$AB$41="Alta",'Mapa final'!$AD$41="Moderado"),CONCATENATE("R27C",'Mapa final'!$R$41),"")</f>
        <v/>
      </c>
      <c r="K82" s="179" t="e">
        <f>IF(AND('Mapa final'!#REF!="Alta",'Mapa final'!#REF!="Moderado"),CONCATENATE("R27C",'Mapa final'!#REF!),"")</f>
        <v>#REF!</v>
      </c>
      <c r="L82" s="180" t="e">
        <f>IF(AND('Mapa final'!#REF!="Alta",'Mapa final'!#REF!="Moderado"),CONCATENATE("R27C",'Mapa final'!#REF!),"")</f>
        <v>#REF!</v>
      </c>
      <c r="M82" s="178" t="str">
        <f ca="1">IF(AND('Mapa final'!$AB$41="Alta",'Mapa final'!$AD$41="Moderado"),CONCATENATE("R27C",'Mapa final'!$R$41),"")</f>
        <v/>
      </c>
      <c r="N82" s="179" t="e">
        <f>IF(AND('Mapa final'!#REF!="Alta",'Mapa final'!#REF!="Moderado"),CONCATENATE("R27C",'Mapa final'!#REF!),"")</f>
        <v>#REF!</v>
      </c>
      <c r="O82" s="180" t="e">
        <f>IF(AND('Mapa final'!#REF!="Alta",'Mapa final'!#REF!="Moderado"),CONCATENATE("R27C",'Mapa final'!#REF!),"")</f>
        <v>#REF!</v>
      </c>
      <c r="P82" s="86" t="str">
        <f ca="1">IF(AND('Mapa final'!$AB$41="Alta",'Mapa final'!$AD$41="Moderado"),CONCATENATE("R27C",'Mapa final'!$R$41),"")</f>
        <v/>
      </c>
      <c r="Q82" s="40" t="e">
        <f>IF(AND('Mapa final'!#REF!="Alta",'Mapa final'!#REF!="Moderado"),CONCATENATE("R27C",'Mapa final'!#REF!),"")</f>
        <v>#REF!</v>
      </c>
      <c r="R82" s="87" t="e">
        <f>IF(AND('Mapa final'!#REF!="Alta",'Mapa final'!#REF!="Moderado"),CONCATENATE("R27C",'Mapa final'!#REF!),"")</f>
        <v>#REF!</v>
      </c>
      <c r="S82" s="86" t="str">
        <f ca="1">IF(AND('Mapa final'!$AB$41="Alta",'Mapa final'!$AD$41="Mayor"),CONCATENATE("R27C",'Mapa final'!$R$41),"")</f>
        <v/>
      </c>
      <c r="T82" s="40" t="e">
        <f>IF(AND('Mapa final'!#REF!="Alta",'Mapa final'!#REF!="Mayor"),CONCATENATE("R27C",'Mapa final'!#REF!),"")</f>
        <v>#REF!</v>
      </c>
      <c r="U82" s="87" t="e">
        <f>IF(AND('Mapa final'!#REF!="Alta",'Mapa final'!#REF!="Mayor"),CONCATENATE("R27C",'Mapa final'!#REF!),"")</f>
        <v>#REF!</v>
      </c>
      <c r="V82" s="172" t="str">
        <f ca="1">IF(AND('Mapa final'!$AB$41="Alta",'Mapa final'!$AD$41="Catastrófico"),CONCATENATE("R27C",'Mapa final'!$R$41),"")</f>
        <v/>
      </c>
      <c r="W82" s="173" t="e">
        <f>IF(AND('Mapa final'!#REF!="Alta",'Mapa final'!#REF!="Catastrófico"),CONCATENATE("R27C",'Mapa final'!#REF!),"")</f>
        <v>#REF!</v>
      </c>
      <c r="X82" s="174" t="e">
        <f>IF(AND('Mapa final'!#REF!="Alta",'Mapa final'!#REF!="Catastrófico"),CONCATENATE("R27C",'Mapa final'!#REF!),"")</f>
        <v>#REF!</v>
      </c>
      <c r="Y82" s="41"/>
      <c r="Z82" s="290"/>
      <c r="AA82" s="291"/>
      <c r="AB82" s="291"/>
      <c r="AC82" s="291"/>
      <c r="AD82" s="291"/>
      <c r="AE82" s="292"/>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7"/>
      <c r="C83" s="308"/>
      <c r="D83" s="309"/>
      <c r="E83" s="282"/>
      <c r="F83" s="277"/>
      <c r="G83" s="277"/>
      <c r="H83" s="277"/>
      <c r="I83" s="277"/>
      <c r="J83" s="178" t="str">
        <f ca="1">IF(AND('Mapa final'!$AB$42="Alta",'Mapa final'!$AD$42="Moderado"),CONCATENATE("R28C",'Mapa final'!$R$42),"")</f>
        <v/>
      </c>
      <c r="K83" s="179" t="str">
        <f>IF(AND('Mapa final'!$AB$43="Alta",'Mapa final'!$AD$43="Moderado"),CONCATENATE("R28C",'Mapa final'!$R$43),"")</f>
        <v/>
      </c>
      <c r="L83" s="180" t="e">
        <f>IF(AND('Mapa final'!#REF!="Alta",'Mapa final'!#REF!="Moderado"),CONCATENATE("R28C",'Mapa final'!#REF!),"")</f>
        <v>#REF!</v>
      </c>
      <c r="M83" s="178" t="str">
        <f ca="1">IF(AND('Mapa final'!$AB$42="Alta",'Mapa final'!$AD$42="Moderado"),CONCATENATE("R28C",'Mapa final'!$R$42),"")</f>
        <v/>
      </c>
      <c r="N83" s="179" t="str">
        <f>IF(AND('Mapa final'!$AB$43="Alta",'Mapa final'!$AD$43="Moderado"),CONCATENATE("R28C",'Mapa final'!$R$43),"")</f>
        <v/>
      </c>
      <c r="O83" s="180" t="e">
        <f>IF(AND('Mapa final'!#REF!="Alta",'Mapa final'!#REF!="Moderado"),CONCATENATE("R28C",'Mapa final'!#REF!),"")</f>
        <v>#REF!</v>
      </c>
      <c r="P83" s="86" t="str">
        <f ca="1">IF(AND('Mapa final'!$AB$42="Alta",'Mapa final'!$AD$42="Moderado"),CONCATENATE("R28C",'Mapa final'!$R$42),"")</f>
        <v/>
      </c>
      <c r="Q83" s="40" t="str">
        <f>IF(AND('Mapa final'!$AB$43="Alta",'Mapa final'!$AD$43="Moderado"),CONCATENATE("R28C",'Mapa final'!$R$43),"")</f>
        <v/>
      </c>
      <c r="R83" s="87" t="e">
        <f>IF(AND('Mapa final'!#REF!="Alta",'Mapa final'!#REF!="Moderado"),CONCATENATE("R28C",'Mapa final'!#REF!),"")</f>
        <v>#REF!</v>
      </c>
      <c r="S83" s="86" t="str">
        <f ca="1">IF(AND('Mapa final'!$AB$42="Alta",'Mapa final'!$AD$42="Mayor"),CONCATENATE("R28C",'Mapa final'!$R$42),"")</f>
        <v/>
      </c>
      <c r="T83" s="40" t="str">
        <f>IF(AND('Mapa final'!$AB$43="Alta",'Mapa final'!$AD$43="Mayor"),CONCATENATE("R28C",'Mapa final'!$R$43),"")</f>
        <v/>
      </c>
      <c r="U83" s="87" t="e">
        <f>IF(AND('Mapa final'!#REF!="Alta",'Mapa final'!#REF!="Mayor"),CONCATENATE("R28C",'Mapa final'!#REF!),"")</f>
        <v>#REF!</v>
      </c>
      <c r="V83" s="172" t="str">
        <f ca="1">IF(AND('Mapa final'!$AB$42="Alta",'Mapa final'!$AD$42="Catastrófico"),CONCATENATE("R28C",'Mapa final'!$R$42),"")</f>
        <v/>
      </c>
      <c r="W83" s="173" t="str">
        <f>IF(AND('Mapa final'!$AB$43="Alta",'Mapa final'!$AD$43="Catastrófico"),CONCATENATE("R28C",'Mapa final'!$R$43),"")</f>
        <v/>
      </c>
      <c r="X83" s="174" t="e">
        <f>IF(AND('Mapa final'!#REF!="Alta",'Mapa final'!#REF!="Catastrófico"),CONCATENATE("R28C",'Mapa final'!#REF!),"")</f>
        <v>#REF!</v>
      </c>
      <c r="Y83" s="41"/>
      <c r="Z83" s="290"/>
      <c r="AA83" s="291"/>
      <c r="AB83" s="291"/>
      <c r="AC83" s="291"/>
      <c r="AD83" s="291"/>
      <c r="AE83" s="292"/>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7"/>
      <c r="C84" s="308"/>
      <c r="D84" s="309"/>
      <c r="E84" s="282"/>
      <c r="F84" s="277"/>
      <c r="G84" s="277"/>
      <c r="H84" s="277"/>
      <c r="I84" s="277"/>
      <c r="J84" s="178" t="str">
        <f ca="1">IF(AND('Mapa final'!$AB$44="Alta",'Mapa final'!$AD$44="Moderado"),CONCATENATE("R29C",'Mapa final'!$R$44),"")</f>
        <v/>
      </c>
      <c r="K84" s="179" t="str">
        <f>IF(AND('Mapa final'!$AB$45="Alta",'Mapa final'!$AD$45="Moderado"),CONCATENATE("R29C",'Mapa final'!$R$45),"")</f>
        <v/>
      </c>
      <c r="L84" s="180" t="e">
        <f>IF(AND('Mapa final'!#REF!="Alta",'Mapa final'!#REF!="Moderado"),CONCATENATE("R29C",'Mapa final'!#REF!),"")</f>
        <v>#REF!</v>
      </c>
      <c r="M84" s="178" t="str">
        <f ca="1">IF(AND('Mapa final'!$AB$44="Alta",'Mapa final'!$AD$44="Moderado"),CONCATENATE("R29C",'Mapa final'!$R$44),"")</f>
        <v/>
      </c>
      <c r="N84" s="179" t="str">
        <f>IF(AND('Mapa final'!$AB$45="Alta",'Mapa final'!$AD$45="Moderado"),CONCATENATE("R29C",'Mapa final'!$R$45),"")</f>
        <v/>
      </c>
      <c r="O84" s="180" t="e">
        <f>IF(AND('Mapa final'!#REF!="Alta",'Mapa final'!#REF!="Moderado"),CONCATENATE("R29C",'Mapa final'!#REF!),"")</f>
        <v>#REF!</v>
      </c>
      <c r="P84" s="86" t="str">
        <f ca="1">IF(AND('Mapa final'!$AB$44="Alta",'Mapa final'!$AD$44="Moderado"),CONCATENATE("R29C",'Mapa final'!$R$44),"")</f>
        <v/>
      </c>
      <c r="Q84" s="40" t="str">
        <f>IF(AND('Mapa final'!$AB$45="Alta",'Mapa final'!$AD$45="Moderado"),CONCATENATE("R29C",'Mapa final'!$R$45),"")</f>
        <v/>
      </c>
      <c r="R84" s="87" t="e">
        <f>IF(AND('Mapa final'!#REF!="Alta",'Mapa final'!#REF!="Moderado"),CONCATENATE("R29C",'Mapa final'!#REF!),"")</f>
        <v>#REF!</v>
      </c>
      <c r="S84" s="86" t="str">
        <f ca="1">IF(AND('Mapa final'!$AB$44="Alta",'Mapa final'!$AD$44="Mayor"),CONCATENATE("R29C",'Mapa final'!$R$44),"")</f>
        <v/>
      </c>
      <c r="T84" s="40" t="str">
        <f>IF(AND('Mapa final'!$AB$45="Alta",'Mapa final'!$AD$45="Mayor"),CONCATENATE("R29C",'Mapa final'!$R$45),"")</f>
        <v/>
      </c>
      <c r="U84" s="87" t="e">
        <f>IF(AND('Mapa final'!#REF!="Alta",'Mapa final'!#REF!="Mayor"),CONCATENATE("R29C",'Mapa final'!#REF!),"")</f>
        <v>#REF!</v>
      </c>
      <c r="V84" s="172" t="str">
        <f ca="1">IF(AND('Mapa final'!$AB$44="Alta",'Mapa final'!$AD$44="Catastrófico"),CONCATENATE("R29C",'Mapa final'!$R$44),"")</f>
        <v/>
      </c>
      <c r="W84" s="173" t="str">
        <f>IF(AND('Mapa final'!$AB$45="Alta",'Mapa final'!$AD$45="Catastrófico"),CONCATENATE("R29C",'Mapa final'!$R$45),"")</f>
        <v/>
      </c>
      <c r="X84" s="174" t="e">
        <f>IF(AND('Mapa final'!#REF!="Alta",'Mapa final'!#REF!="Catastrófico"),CONCATENATE("R29C",'Mapa final'!#REF!),"")</f>
        <v>#REF!</v>
      </c>
      <c r="Y84" s="41"/>
      <c r="Z84" s="290"/>
      <c r="AA84" s="291"/>
      <c r="AB84" s="291"/>
      <c r="AC84" s="291"/>
      <c r="AD84" s="291"/>
      <c r="AE84" s="292"/>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7"/>
      <c r="C85" s="308"/>
      <c r="D85" s="309"/>
      <c r="E85" s="282"/>
      <c r="F85" s="277"/>
      <c r="G85" s="277"/>
      <c r="H85" s="277"/>
      <c r="I85" s="277"/>
      <c r="J85" s="178" t="str">
        <f ca="1">IF(AND('Mapa final'!$AB$46="Alta",'Mapa final'!$AD$46="Moderado"),CONCATENATE("R30C",'Mapa final'!$R$46),"")</f>
        <v/>
      </c>
      <c r="K85" s="179" t="e">
        <f>IF(AND('Mapa final'!#REF!="Alta",'Mapa final'!#REF!="Moderado"),CONCATENATE("R30C",'Mapa final'!#REF!),"")</f>
        <v>#REF!</v>
      </c>
      <c r="L85" s="180" t="e">
        <f>IF(AND('Mapa final'!#REF!="Alta",'Mapa final'!#REF!="Moderado"),CONCATENATE("R30C",'Mapa final'!#REF!),"")</f>
        <v>#REF!</v>
      </c>
      <c r="M85" s="178" t="str">
        <f ca="1">IF(AND('Mapa final'!$AB$46="Alta",'Mapa final'!$AD$46="Moderado"),CONCATENATE("R30C",'Mapa final'!$R$46),"")</f>
        <v/>
      </c>
      <c r="N85" s="179" t="e">
        <f>IF(AND('Mapa final'!#REF!="Alta",'Mapa final'!#REF!="Moderado"),CONCATENATE("R30C",'Mapa final'!#REF!),"")</f>
        <v>#REF!</v>
      </c>
      <c r="O85" s="180" t="e">
        <f>IF(AND('Mapa final'!#REF!="Alta",'Mapa final'!#REF!="Moderado"),CONCATENATE("R30C",'Mapa final'!#REF!),"")</f>
        <v>#REF!</v>
      </c>
      <c r="P85" s="86" t="str">
        <f ca="1">IF(AND('Mapa final'!$AB$46="Alta",'Mapa final'!$AD$46="Moderado"),CONCATENATE("R30C",'Mapa final'!$R$46),"")</f>
        <v/>
      </c>
      <c r="Q85" s="40" t="e">
        <f>IF(AND('Mapa final'!#REF!="Alta",'Mapa final'!#REF!="Moderado"),CONCATENATE("R30C",'Mapa final'!#REF!),"")</f>
        <v>#REF!</v>
      </c>
      <c r="R85" s="87" t="e">
        <f>IF(AND('Mapa final'!#REF!="Alta",'Mapa final'!#REF!="Moderado"),CONCATENATE("R30C",'Mapa final'!#REF!),"")</f>
        <v>#REF!</v>
      </c>
      <c r="S85" s="86" t="str">
        <f ca="1">IF(AND('Mapa final'!$AB$46="Alta",'Mapa final'!$AD$46="Mayor"),CONCATENATE("R30C",'Mapa final'!$R$46),"")</f>
        <v/>
      </c>
      <c r="T85" s="40" t="e">
        <f>IF(AND('Mapa final'!#REF!="Alta",'Mapa final'!#REF!="Mayor"),CONCATENATE("R30C",'Mapa final'!#REF!),"")</f>
        <v>#REF!</v>
      </c>
      <c r="U85" s="87" t="e">
        <f>IF(AND('Mapa final'!#REF!="Alta",'Mapa final'!#REF!="Mayor"),CONCATENATE("R30C",'Mapa final'!#REF!),"")</f>
        <v>#REF!</v>
      </c>
      <c r="V85" s="172" t="str">
        <f ca="1">IF(AND('Mapa final'!$AB$46="Alta",'Mapa final'!$AD$46="Catastrófico"),CONCATENATE("R30C",'Mapa final'!$R$46),"")</f>
        <v/>
      </c>
      <c r="W85" s="173" t="e">
        <f>IF(AND('Mapa final'!#REF!="Alta",'Mapa final'!#REF!="Catastrófico"),CONCATENATE("R30C",'Mapa final'!#REF!),"")</f>
        <v>#REF!</v>
      </c>
      <c r="X85" s="174" t="e">
        <f>IF(AND('Mapa final'!#REF!="Alta",'Mapa final'!#REF!="Catastrófico"),CONCATENATE("R30C",'Mapa final'!#REF!),"")</f>
        <v>#REF!</v>
      </c>
      <c r="Y85" s="41"/>
      <c r="Z85" s="290"/>
      <c r="AA85" s="291"/>
      <c r="AB85" s="291"/>
      <c r="AC85" s="291"/>
      <c r="AD85" s="291"/>
      <c r="AE85" s="292"/>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7"/>
      <c r="C86" s="308"/>
      <c r="D86" s="309"/>
      <c r="E86" s="282"/>
      <c r="F86" s="277"/>
      <c r="G86" s="277"/>
      <c r="H86" s="277"/>
      <c r="I86" s="277"/>
      <c r="J86" s="178" t="str">
        <f>IF(AND('Mapa final'!$AB$47="Alta",'Mapa final'!$AD$47="Moderado"),CONCATENATE("R31C",'Mapa final'!$R$47),"")</f>
        <v/>
      </c>
      <c r="K86" s="179" t="e">
        <f>IF(AND('Mapa final'!#REF!="Alta",'Mapa final'!#REF!="Moderado"),CONCATENATE("R31C",'Mapa final'!#REF!),"")</f>
        <v>#REF!</v>
      </c>
      <c r="L86" s="179" t="e">
        <f>IF(AND('Mapa final'!#REF!="Alta",'Mapa final'!#REF!="Moderado"),CONCATENATE("R31C",'Mapa final'!#REF!),"")</f>
        <v>#REF!</v>
      </c>
      <c r="M86" s="178" t="str">
        <f>IF(AND('Mapa final'!$AB$47="Alta",'Mapa final'!$AD$47="Moderado"),CONCATENATE("R31C",'Mapa final'!$R$47),"")</f>
        <v/>
      </c>
      <c r="N86" s="179" t="e">
        <f>IF(AND('Mapa final'!#REF!="Alta",'Mapa final'!#REF!="Moderado"),CONCATENATE("R31C",'Mapa final'!#REF!),"")</f>
        <v>#REF!</v>
      </c>
      <c r="O86" s="179" t="e">
        <f>IF(AND('Mapa final'!#REF!="Alta",'Mapa final'!#REF!="Moderado"),CONCATENATE("R31C",'Mapa final'!#REF!),"")</f>
        <v>#REF!</v>
      </c>
      <c r="P86" s="86" t="str">
        <f>IF(AND('Mapa final'!$AB$47="Alta",'Mapa final'!$AD$47="Moderado"),CONCATENATE("R31C",'Mapa final'!$R$47),"")</f>
        <v/>
      </c>
      <c r="Q86" s="40" t="e">
        <f>IF(AND('Mapa final'!#REF!="Alta",'Mapa final'!#REF!="Moderado"),CONCATENATE("R31C",'Mapa final'!#REF!),"")</f>
        <v>#REF!</v>
      </c>
      <c r="R86" s="40" t="e">
        <f>IF(AND('Mapa final'!#REF!="Alta",'Mapa final'!#REF!="Moderado"),CONCATENATE("R31C",'Mapa final'!#REF!),"")</f>
        <v>#REF!</v>
      </c>
      <c r="S86" s="86" t="str">
        <f>IF(AND('Mapa final'!$AB$47="Alta",'Mapa final'!$AD$47="Mayor"),CONCATENATE("R31C",'Mapa final'!$R$47),"")</f>
        <v/>
      </c>
      <c r="T86" s="40" t="e">
        <f>IF(AND('Mapa final'!#REF!="Alta",'Mapa final'!#REF!="Mayor"),CONCATENATE("R31C",'Mapa final'!#REF!),"")</f>
        <v>#REF!</v>
      </c>
      <c r="U86" s="40" t="e">
        <f>IF(AND('Mapa final'!#REF!="Alta",'Mapa final'!#REF!="Mayor"),CONCATENATE("R31C",'Mapa final'!#REF!),"")</f>
        <v>#REF!</v>
      </c>
      <c r="V86" s="172" t="str">
        <f>IF(AND('Mapa final'!$AB$47="Alta",'Mapa final'!$AD$47="Catastrófico"),CONCATENATE("R31C",'Mapa final'!$R$47),"")</f>
        <v/>
      </c>
      <c r="W86" s="173" t="e">
        <f>IF(AND('Mapa final'!#REF!="Alta",'Mapa final'!#REF!="Catastrófico"),CONCATENATE("R31C",'Mapa final'!#REF!),"")</f>
        <v>#REF!</v>
      </c>
      <c r="X86" s="174" t="e">
        <f>IF(AND('Mapa final'!#REF!="Alta",'Mapa final'!#REF!="Catastrófico"),CONCATENATE("R31C",'Mapa final'!#REF!),"")</f>
        <v>#REF!</v>
      </c>
      <c r="Y86" s="41"/>
      <c r="Z86" s="290"/>
      <c r="AA86" s="291"/>
      <c r="AB86" s="291"/>
      <c r="AC86" s="291"/>
      <c r="AD86" s="291"/>
      <c r="AE86" s="292"/>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7"/>
      <c r="C87" s="308"/>
      <c r="D87" s="309"/>
      <c r="E87" s="282"/>
      <c r="F87" s="277"/>
      <c r="G87" s="277"/>
      <c r="H87" s="277"/>
      <c r="I87" s="277"/>
      <c r="J87" s="178" t="str">
        <f ca="1">IF(AND('Mapa final'!$AB$48="Alta",'Mapa final'!$AD$48="Moderado"),CONCATENATE("R32C",'Mapa final'!$R$48),"")</f>
        <v/>
      </c>
      <c r="K87" s="179" t="str">
        <f>IF(AND('Mapa final'!$AB$49="Alta",'Mapa final'!$AD$49="Moderado"),CONCATENATE("R32C",'Mapa final'!$R$49),"")</f>
        <v/>
      </c>
      <c r="L87" s="180" t="e">
        <f>IF(AND('Mapa final'!#REF!="Alta",'Mapa final'!#REF!="Moderado"),CONCATENATE("R32C",'Mapa final'!#REF!),"")</f>
        <v>#REF!</v>
      </c>
      <c r="M87" s="178" t="str">
        <f ca="1">IF(AND('Mapa final'!$AB$48="Alta",'Mapa final'!$AD$48="Moderado"),CONCATENATE("R32C",'Mapa final'!$R$48),"")</f>
        <v/>
      </c>
      <c r="N87" s="179" t="str">
        <f>IF(AND('Mapa final'!$AB$49="Alta",'Mapa final'!$AD$49="Moderado"),CONCATENATE("R32C",'Mapa final'!$R$49),"")</f>
        <v/>
      </c>
      <c r="O87" s="180" t="e">
        <f>IF(AND('Mapa final'!#REF!="Alta",'Mapa final'!#REF!="Moderado"),CONCATENATE("R32C",'Mapa final'!#REF!),"")</f>
        <v>#REF!</v>
      </c>
      <c r="P87" s="86" t="str">
        <f ca="1">IF(AND('Mapa final'!$AB$48="Alta",'Mapa final'!$AD$48="Moderado"),CONCATENATE("R32C",'Mapa final'!$R$48),"")</f>
        <v/>
      </c>
      <c r="Q87" s="40" t="str">
        <f>IF(AND('Mapa final'!$AB$49="Alta",'Mapa final'!$AD$49="Moderado"),CONCATENATE("R32C",'Mapa final'!$R$49),"")</f>
        <v/>
      </c>
      <c r="R87" s="87" t="e">
        <f>IF(AND('Mapa final'!#REF!="Alta",'Mapa final'!#REF!="Moderado"),CONCATENATE("R32C",'Mapa final'!#REF!),"")</f>
        <v>#REF!</v>
      </c>
      <c r="S87" s="86" t="str">
        <f ca="1">IF(AND('Mapa final'!$AB$48="Alta",'Mapa final'!$AD$48="Mayor"),CONCATENATE("R32C",'Mapa final'!$R$48),"")</f>
        <v/>
      </c>
      <c r="T87" s="40" t="str">
        <f>IF(AND('Mapa final'!$AB$49="Alta",'Mapa final'!$AD$49="Mayor"),CONCATENATE("R32C",'Mapa final'!$R$49),"")</f>
        <v/>
      </c>
      <c r="U87" s="87" t="e">
        <f>IF(AND('Mapa final'!#REF!="Alta",'Mapa final'!#REF!="Mayor"),CONCATENATE("R32C",'Mapa final'!#REF!),"")</f>
        <v>#REF!</v>
      </c>
      <c r="V87" s="172" t="str">
        <f ca="1">IF(AND('Mapa final'!$AB$48="Alta",'Mapa final'!$AD$48="Catastrófico"),CONCATENATE("R32C",'Mapa final'!$R$48),"")</f>
        <v/>
      </c>
      <c r="W87" s="173" t="str">
        <f>IF(AND('Mapa final'!$AB$49="Alta",'Mapa final'!$AD$49="Catastrófico"),CONCATENATE("R32C",'Mapa final'!$R$49),"")</f>
        <v/>
      </c>
      <c r="X87" s="174" t="e">
        <f>IF(AND('Mapa final'!#REF!="Alta",'Mapa final'!#REF!="Catastrófico"),CONCATENATE("R32C",'Mapa final'!#REF!),"")</f>
        <v>#REF!</v>
      </c>
      <c r="Y87" s="41"/>
      <c r="Z87" s="290"/>
      <c r="AA87" s="291"/>
      <c r="AB87" s="291"/>
      <c r="AC87" s="291"/>
      <c r="AD87" s="291"/>
      <c r="AE87" s="292"/>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7"/>
      <c r="C88" s="308"/>
      <c r="D88" s="309"/>
      <c r="E88" s="282"/>
      <c r="F88" s="277"/>
      <c r="G88" s="277"/>
      <c r="H88" s="277"/>
      <c r="I88" s="277"/>
      <c r="J88" s="178" t="str">
        <f ca="1">IF(AND('Mapa final'!$AB$50="Alta",'Mapa final'!$AD$50="Moderado"),CONCATENATE("R33C",'Mapa final'!$R$50),"")</f>
        <v/>
      </c>
      <c r="K88" s="179" t="str">
        <f>IF(AND('Mapa final'!$AB$51="Alta",'Mapa final'!$AD$51="Moderado"),CONCATENATE("R33C",'Mapa final'!$R$51),"")</f>
        <v/>
      </c>
      <c r="L88" s="180" t="e">
        <f>IF(AND('Mapa final'!#REF!="Alta",'Mapa final'!#REF!="Moderado"),CONCATENATE("R33C",'Mapa final'!#REF!),"")</f>
        <v>#REF!</v>
      </c>
      <c r="M88" s="178" t="str">
        <f ca="1">IF(AND('Mapa final'!$AB$50="Alta",'Mapa final'!$AD$50="Moderado"),CONCATENATE("R33C",'Mapa final'!$R$50),"")</f>
        <v/>
      </c>
      <c r="N88" s="179" t="str">
        <f>IF(AND('Mapa final'!$AB$51="Alta",'Mapa final'!$AD$51="Moderado"),CONCATENATE("R33C",'Mapa final'!$R$51),"")</f>
        <v/>
      </c>
      <c r="O88" s="180" t="e">
        <f>IF(AND('Mapa final'!#REF!="Alta",'Mapa final'!#REF!="Moderado"),CONCATENATE("R33C",'Mapa final'!#REF!),"")</f>
        <v>#REF!</v>
      </c>
      <c r="P88" s="86" t="str">
        <f ca="1">IF(AND('Mapa final'!$AB$50="Alta",'Mapa final'!$AD$50="Moderado"),CONCATENATE("R33C",'Mapa final'!$R$50),"")</f>
        <v/>
      </c>
      <c r="Q88" s="40" t="str">
        <f>IF(AND('Mapa final'!$AB$51="Alta",'Mapa final'!$AD$51="Moderado"),CONCATENATE("R33C",'Mapa final'!$R$51),"")</f>
        <v/>
      </c>
      <c r="R88" s="87" t="e">
        <f>IF(AND('Mapa final'!#REF!="Alta",'Mapa final'!#REF!="Moderado"),CONCATENATE("R33C",'Mapa final'!#REF!),"")</f>
        <v>#REF!</v>
      </c>
      <c r="S88" s="86" t="str">
        <f ca="1">IF(AND('Mapa final'!$AB$50="Alta",'Mapa final'!$AD$50="Mayor"),CONCATENATE("R33C",'Mapa final'!$R$50),"")</f>
        <v/>
      </c>
      <c r="T88" s="40" t="str">
        <f>IF(AND('Mapa final'!$AB$51="Alta",'Mapa final'!$AD$51="Mayor"),CONCATENATE("R33C",'Mapa final'!$R$51),"")</f>
        <v/>
      </c>
      <c r="U88" s="87" t="e">
        <f>IF(AND('Mapa final'!#REF!="Alta",'Mapa final'!#REF!="Mayor"),CONCATENATE("R33C",'Mapa final'!#REF!),"")</f>
        <v>#REF!</v>
      </c>
      <c r="V88" s="172" t="str">
        <f ca="1">IF(AND('Mapa final'!$AB$50="Alta",'Mapa final'!$AD$50="Catastrófico"),CONCATENATE("R33C",'Mapa final'!$R$50),"")</f>
        <v/>
      </c>
      <c r="W88" s="173" t="str">
        <f>IF(AND('Mapa final'!$AB$51="Alta",'Mapa final'!$AD$51="Catastrófico"),CONCATENATE("R33C",'Mapa final'!$R$51),"")</f>
        <v/>
      </c>
      <c r="X88" s="174" t="e">
        <f>IF(AND('Mapa final'!#REF!="Alta",'Mapa final'!#REF!="Catastrófico"),CONCATENATE("R33C",'Mapa final'!#REF!),"")</f>
        <v>#REF!</v>
      </c>
      <c r="Y88" s="41"/>
      <c r="Z88" s="290"/>
      <c r="AA88" s="291"/>
      <c r="AB88" s="291"/>
      <c r="AC88" s="291"/>
      <c r="AD88" s="291"/>
      <c r="AE88" s="292"/>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7"/>
      <c r="C89" s="308"/>
      <c r="D89" s="309"/>
      <c r="E89" s="282"/>
      <c r="F89" s="277"/>
      <c r="G89" s="277"/>
      <c r="H89" s="277"/>
      <c r="I89" s="277"/>
      <c r="J89" s="178" t="str">
        <f ca="1">IF(AND('Mapa final'!$AB$52="Alta",'Mapa final'!$AD$52="Moderado"),CONCATENATE("R34C",'Mapa final'!$R$52),"")</f>
        <v/>
      </c>
      <c r="K89" s="179" t="str">
        <f>IF(AND('Mapa final'!$AB$53="Alta",'Mapa final'!$AD$53="Moderado"),CONCATENATE("R34C",'Mapa final'!$R$53),"")</f>
        <v/>
      </c>
      <c r="L89" s="180" t="e">
        <f>IF(AND('Mapa final'!#REF!="Alta",'Mapa final'!#REF!="Moderado"),CONCATENATE("R34C",'Mapa final'!#REF!),"")</f>
        <v>#REF!</v>
      </c>
      <c r="M89" s="178" t="str">
        <f ca="1">IF(AND('Mapa final'!$AB$52="Alta",'Mapa final'!$AD$52="Moderado"),CONCATENATE("R34C",'Mapa final'!$R$52),"")</f>
        <v/>
      </c>
      <c r="N89" s="179" t="str">
        <f>IF(AND('Mapa final'!$AB$53="Alta",'Mapa final'!$AD$53="Moderado"),CONCATENATE("R34C",'Mapa final'!$R$53),"")</f>
        <v/>
      </c>
      <c r="O89" s="180" t="e">
        <f>IF(AND('Mapa final'!#REF!="Alta",'Mapa final'!#REF!="Moderado"),CONCATENATE("R34C",'Mapa final'!#REF!),"")</f>
        <v>#REF!</v>
      </c>
      <c r="P89" s="86" t="str">
        <f ca="1">IF(AND('Mapa final'!$AB$52="Alta",'Mapa final'!$AD$52="Moderado"),CONCATENATE("R34C",'Mapa final'!$R$52),"")</f>
        <v/>
      </c>
      <c r="Q89" s="40" t="str">
        <f>IF(AND('Mapa final'!$AB$53="Alta",'Mapa final'!$AD$53="Moderado"),CONCATENATE("R34C",'Mapa final'!$R$53),"")</f>
        <v/>
      </c>
      <c r="R89" s="87" t="e">
        <f>IF(AND('Mapa final'!#REF!="Alta",'Mapa final'!#REF!="Moderado"),CONCATENATE("R34C",'Mapa final'!#REF!),"")</f>
        <v>#REF!</v>
      </c>
      <c r="S89" s="86" t="str">
        <f ca="1">IF(AND('Mapa final'!$AB$52="Alta",'Mapa final'!$AD$52="Mayor"),CONCATENATE("R34C",'Mapa final'!$R$52),"")</f>
        <v/>
      </c>
      <c r="T89" s="40" t="str">
        <f>IF(AND('Mapa final'!$AB$53="Alta",'Mapa final'!$AD$53="Mayor"),CONCATENATE("R34C",'Mapa final'!$R$53),"")</f>
        <v/>
      </c>
      <c r="U89" s="87" t="e">
        <f>IF(AND('Mapa final'!#REF!="Alta",'Mapa final'!#REF!="Mayor"),CONCATENATE("R34C",'Mapa final'!#REF!),"")</f>
        <v>#REF!</v>
      </c>
      <c r="V89" s="172" t="str">
        <f ca="1">IF(AND('Mapa final'!$AB$52="Alta",'Mapa final'!$AD$52="Catastrófico"),CONCATENATE("R34C",'Mapa final'!$R$52),"")</f>
        <v/>
      </c>
      <c r="W89" s="173" t="str">
        <f>IF(AND('Mapa final'!$AB$53="Alta",'Mapa final'!$AD$53="Catastrófico"),CONCATENATE("R34C",'Mapa final'!$R$53),"")</f>
        <v/>
      </c>
      <c r="X89" s="174" t="e">
        <f>IF(AND('Mapa final'!#REF!="Alta",'Mapa final'!#REF!="Catastrófico"),CONCATENATE("R34C",'Mapa final'!#REF!),"")</f>
        <v>#REF!</v>
      </c>
      <c r="Y89" s="41"/>
      <c r="Z89" s="290"/>
      <c r="AA89" s="291"/>
      <c r="AB89" s="291"/>
      <c r="AC89" s="291"/>
      <c r="AD89" s="291"/>
      <c r="AE89" s="292"/>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7"/>
      <c r="C90" s="308"/>
      <c r="D90" s="309"/>
      <c r="E90" s="282"/>
      <c r="F90" s="277"/>
      <c r="G90" s="277"/>
      <c r="H90" s="277"/>
      <c r="I90" s="277"/>
      <c r="J90" s="178" t="str">
        <f ca="1">IF(AND('Mapa final'!$AB$54="Alta",'Mapa final'!$AD$54="Moderado"),CONCATENATE("R35C",'Mapa final'!$R$54),"")</f>
        <v/>
      </c>
      <c r="K90" s="179" t="str">
        <f>IF(AND('Mapa final'!$AB$55="Alta",'Mapa final'!$AD$55="Moderado"),CONCATENATE("R35C",'Mapa final'!$R$55),"")</f>
        <v/>
      </c>
      <c r="L90" s="180" t="e">
        <f>IF(AND('Mapa final'!#REF!="Alta",'Mapa final'!#REF!="Moderado"),CONCATENATE("R35C",'Mapa final'!#REF!),"")</f>
        <v>#REF!</v>
      </c>
      <c r="M90" s="178" t="str">
        <f ca="1">IF(AND('Mapa final'!$AB$54="Alta",'Mapa final'!$AD$54="Moderado"),CONCATENATE("R35C",'Mapa final'!$R$54),"")</f>
        <v/>
      </c>
      <c r="N90" s="179" t="str">
        <f>IF(AND('Mapa final'!$AB$55="Alta",'Mapa final'!$AD$55="Moderado"),CONCATENATE("R35C",'Mapa final'!$R$55),"")</f>
        <v/>
      </c>
      <c r="O90" s="180" t="e">
        <f>IF(AND('Mapa final'!#REF!="Alta",'Mapa final'!#REF!="Moderado"),CONCATENATE("R35C",'Mapa final'!#REF!),"")</f>
        <v>#REF!</v>
      </c>
      <c r="P90" s="86" t="str">
        <f ca="1">IF(AND('Mapa final'!$AB$54="Alta",'Mapa final'!$AD$54="Moderado"),CONCATENATE("R35C",'Mapa final'!$R$54),"")</f>
        <v/>
      </c>
      <c r="Q90" s="40" t="str">
        <f>IF(AND('Mapa final'!$AB$55="Alta",'Mapa final'!$AD$55="Moderado"),CONCATENATE("R35C",'Mapa final'!$R$55),"")</f>
        <v/>
      </c>
      <c r="R90" s="87" t="e">
        <f>IF(AND('Mapa final'!#REF!="Alta",'Mapa final'!#REF!="Moderado"),CONCATENATE("R35C",'Mapa final'!#REF!),"")</f>
        <v>#REF!</v>
      </c>
      <c r="S90" s="86" t="str">
        <f ca="1">IF(AND('Mapa final'!$AB$54="Alta",'Mapa final'!$AD$54="Mayor"),CONCATENATE("R35C",'Mapa final'!$R$54),"")</f>
        <v/>
      </c>
      <c r="T90" s="40" t="str">
        <f>IF(AND('Mapa final'!$AB$55="Alta",'Mapa final'!$AD$55="Mayor"),CONCATENATE("R35C",'Mapa final'!$R$55),"")</f>
        <v/>
      </c>
      <c r="U90" s="87" t="e">
        <f>IF(AND('Mapa final'!#REF!="Alta",'Mapa final'!#REF!="Mayor"),CONCATENATE("R35C",'Mapa final'!#REF!),"")</f>
        <v>#REF!</v>
      </c>
      <c r="V90" s="172" t="str">
        <f ca="1">IF(AND('Mapa final'!$AB$54="Alta",'Mapa final'!$AD$54="Catastrófico"),CONCATENATE("R35C",'Mapa final'!$R$54),"")</f>
        <v/>
      </c>
      <c r="W90" s="173" t="str">
        <f>IF(AND('Mapa final'!$AB$55="Alta",'Mapa final'!$AD$55="Catastrófico"),CONCATENATE("R35C",'Mapa final'!$R$55),"")</f>
        <v/>
      </c>
      <c r="X90" s="174" t="e">
        <f>IF(AND('Mapa final'!#REF!="Alta",'Mapa final'!#REF!="Catastrófico"),CONCATENATE("R35C",'Mapa final'!#REF!),"")</f>
        <v>#REF!</v>
      </c>
      <c r="Y90" s="41"/>
      <c r="Z90" s="290"/>
      <c r="AA90" s="291"/>
      <c r="AB90" s="291"/>
      <c r="AC90" s="291"/>
      <c r="AD90" s="291"/>
      <c r="AE90" s="292"/>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7"/>
      <c r="C91" s="308"/>
      <c r="D91" s="309"/>
      <c r="E91" s="282"/>
      <c r="F91" s="277"/>
      <c r="G91" s="277"/>
      <c r="H91" s="277"/>
      <c r="I91" s="277"/>
      <c r="J91" s="178" t="str">
        <f ca="1">IF(AND('Mapa final'!$AB$56="Alta",'Mapa final'!$AD$56="Moderado"),CONCATENATE("R36C",'Mapa final'!$R$56),"")</f>
        <v/>
      </c>
      <c r="K91" s="179" t="str">
        <f>IF(AND('Mapa final'!$AB$57="Alta",'Mapa final'!$AD$57="Moderado"),CONCATENATE("R36C",'Mapa final'!$R$57),"")</f>
        <v/>
      </c>
      <c r="L91" s="180" t="e">
        <f>IF(AND('Mapa final'!#REF!="Alta",'Mapa final'!#REF!="Moderado"),CONCATENATE("R36C",'Mapa final'!#REF!),"")</f>
        <v>#REF!</v>
      </c>
      <c r="M91" s="178" t="str">
        <f ca="1">IF(AND('Mapa final'!$AB$56="Alta",'Mapa final'!$AD$56="Moderado"),CONCATENATE("R36C",'Mapa final'!$R$56),"")</f>
        <v/>
      </c>
      <c r="N91" s="179" t="str">
        <f>IF(AND('Mapa final'!$AB$57="Alta",'Mapa final'!$AD$57="Moderado"),CONCATENATE("R36C",'Mapa final'!$R$57),"")</f>
        <v/>
      </c>
      <c r="O91" s="180" t="e">
        <f>IF(AND('Mapa final'!#REF!="Alta",'Mapa final'!#REF!="Moderado"),CONCATENATE("R36C",'Mapa final'!#REF!),"")</f>
        <v>#REF!</v>
      </c>
      <c r="P91" s="86" t="str">
        <f ca="1">IF(AND('Mapa final'!$AB$56="Alta",'Mapa final'!$AD$56="Moderado"),CONCATENATE("R36C",'Mapa final'!$R$56),"")</f>
        <v/>
      </c>
      <c r="Q91" s="40" t="str">
        <f>IF(AND('Mapa final'!$AB$57="Alta",'Mapa final'!$AD$57="Moderado"),CONCATENATE("R36C",'Mapa final'!$R$57),"")</f>
        <v/>
      </c>
      <c r="R91" s="87" t="e">
        <f>IF(AND('Mapa final'!#REF!="Alta",'Mapa final'!#REF!="Moderado"),CONCATENATE("R36C",'Mapa final'!#REF!),"")</f>
        <v>#REF!</v>
      </c>
      <c r="S91" s="86" t="str">
        <f ca="1">IF(AND('Mapa final'!$AB$56="Alta",'Mapa final'!$AD$56="Mayor"),CONCATENATE("R36C",'Mapa final'!$R$56),"")</f>
        <v/>
      </c>
      <c r="T91" s="40" t="str">
        <f>IF(AND('Mapa final'!$AB$57="Alta",'Mapa final'!$AD$57="Mayor"),CONCATENATE("R36C",'Mapa final'!$R$57),"")</f>
        <v/>
      </c>
      <c r="U91" s="87" t="e">
        <f>IF(AND('Mapa final'!#REF!="Alta",'Mapa final'!#REF!="Mayor"),CONCATENATE("R36C",'Mapa final'!#REF!),"")</f>
        <v>#REF!</v>
      </c>
      <c r="V91" s="172" t="str">
        <f ca="1">IF(AND('Mapa final'!$AB$56="Alta",'Mapa final'!$AD$56="Catastrófico"),CONCATENATE("R36C",'Mapa final'!$R$56),"")</f>
        <v/>
      </c>
      <c r="W91" s="173" t="str">
        <f>IF(AND('Mapa final'!$AB$57="Alta",'Mapa final'!$AD$57="Catastrófico"),CONCATENATE("R36C",'Mapa final'!$R$57),"")</f>
        <v/>
      </c>
      <c r="X91" s="174" t="e">
        <f>IF(AND('Mapa final'!#REF!="Alta",'Mapa final'!#REF!="Catastrófico"),CONCATENATE("R36C",'Mapa final'!#REF!),"")</f>
        <v>#REF!</v>
      </c>
      <c r="Y91" s="41"/>
      <c r="Z91" s="290"/>
      <c r="AA91" s="291"/>
      <c r="AB91" s="291"/>
      <c r="AC91" s="291"/>
      <c r="AD91" s="291"/>
      <c r="AE91" s="292"/>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7"/>
      <c r="C92" s="308"/>
      <c r="D92" s="309"/>
      <c r="E92" s="282"/>
      <c r="F92" s="277"/>
      <c r="G92" s="277"/>
      <c r="H92" s="277"/>
      <c r="I92" s="277"/>
      <c r="J92" s="178" t="str">
        <f ca="1">IF(AND('Mapa final'!$AB$58="Alta",'Mapa final'!$AD$58="Moderado"),CONCATENATE("R37C",'Mapa final'!$R$58),"")</f>
        <v/>
      </c>
      <c r="K92" s="179" t="str">
        <f>IF(AND('Mapa final'!$AB$59="Alta",'Mapa final'!$AD$59="Moderado"),CONCATENATE("R37C",'Mapa final'!$R$59),"")</f>
        <v/>
      </c>
      <c r="L92" s="180" t="str">
        <f>IF(AND('Mapa final'!$AB$60="Alta",'Mapa final'!$AD$60="Moderado"),CONCATENATE("R37C",'Mapa final'!$R$60),"")</f>
        <v/>
      </c>
      <c r="M92" s="178" t="str">
        <f ca="1">IF(AND('Mapa final'!$AB$58="Alta",'Mapa final'!$AD$58="Moderado"),CONCATENATE("R37C",'Mapa final'!$R$58),"")</f>
        <v/>
      </c>
      <c r="N92" s="179" t="str">
        <f>IF(AND('Mapa final'!$AB$59="Alta",'Mapa final'!$AD$59="Moderado"),CONCATENATE("R37C",'Mapa final'!$R$59),"")</f>
        <v/>
      </c>
      <c r="O92" s="180" t="str">
        <f>IF(AND('Mapa final'!$AB$60="Alta",'Mapa final'!$AD$60="Moderado"),CONCATENATE("R37C",'Mapa final'!$R$60),"")</f>
        <v/>
      </c>
      <c r="P92" s="86" t="str">
        <f ca="1">IF(AND('Mapa final'!$AB$58="Alta",'Mapa final'!$AD$58="Moderado"),CONCATENATE("R37C",'Mapa final'!$R$58),"")</f>
        <v/>
      </c>
      <c r="Q92" s="40" t="str">
        <f>IF(AND('Mapa final'!$AB$59="Alta",'Mapa final'!$AD$59="Moderado"),CONCATENATE("R37C",'Mapa final'!$R$59),"")</f>
        <v/>
      </c>
      <c r="R92" s="87" t="str">
        <f>IF(AND('Mapa final'!$AB$60="Alta",'Mapa final'!$AD$60="Moderado"),CONCATENATE("R37C",'Mapa final'!$R$60),"")</f>
        <v/>
      </c>
      <c r="S92" s="86" t="str">
        <f ca="1">IF(AND('Mapa final'!$AB$58="Alta",'Mapa final'!$AD$58="Mayor"),CONCATENATE("R37C",'Mapa final'!$R$58),"")</f>
        <v/>
      </c>
      <c r="T92" s="40" t="str">
        <f>IF(AND('Mapa final'!$AB$59="Alta",'Mapa final'!$AD$59="Mayor"),CONCATENATE("R37C",'Mapa final'!$R$59),"")</f>
        <v/>
      </c>
      <c r="U92" s="87" t="str">
        <f>IF(AND('Mapa final'!$AB$60="Alta",'Mapa final'!$AD$60="Mayor"),CONCATENATE("R37C",'Mapa final'!$R$60),"")</f>
        <v/>
      </c>
      <c r="V92" s="172" t="str">
        <f ca="1">IF(AND('Mapa final'!$AB$58="Alta",'Mapa final'!$AD$58="Catastrófico"),CONCATENATE("R37C",'Mapa final'!$R$58),"")</f>
        <v/>
      </c>
      <c r="W92" s="173" t="str">
        <f>IF(AND('Mapa final'!$AB$59="Alta",'Mapa final'!$AD$59="Catastrófico"),CONCATENATE("R37C",'Mapa final'!$R$59),"")</f>
        <v/>
      </c>
      <c r="X92" s="174" t="str">
        <f>IF(AND('Mapa final'!$AB$60="Alta",'Mapa final'!$AD$60="Catastrófico"),CONCATENATE("R37C",'Mapa final'!$R$60),"")</f>
        <v/>
      </c>
      <c r="Y92" s="41"/>
      <c r="Z92" s="290"/>
      <c r="AA92" s="291"/>
      <c r="AB92" s="291"/>
      <c r="AC92" s="291"/>
      <c r="AD92" s="291"/>
      <c r="AE92" s="292"/>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7"/>
      <c r="C93" s="308"/>
      <c r="D93" s="309"/>
      <c r="E93" s="282"/>
      <c r="F93" s="277"/>
      <c r="G93" s="277"/>
      <c r="H93" s="277"/>
      <c r="I93" s="277"/>
      <c r="J93" s="178" t="str">
        <f ca="1">IF(AND('Mapa final'!$AB$61="Alta",'Mapa final'!$AD$61="Moderado"),CONCATENATE("R39C",'Mapa final'!$R$61),"")</f>
        <v/>
      </c>
      <c r="K93" s="179" t="str">
        <f>IF(AND('Mapa final'!$AB$62="Alta",'Mapa final'!$AD$62="Moderado"),CONCATENATE("R38C",'Mapa final'!$R$62),"")</f>
        <v/>
      </c>
      <c r="L93" s="180" t="e">
        <f>IF(AND('Mapa final'!#REF!="Alta",'Mapa final'!#REF!="Moderado"),CONCATENATE("R38C",'Mapa final'!#REF!),"")</f>
        <v>#REF!</v>
      </c>
      <c r="M93" s="178" t="str">
        <f ca="1">IF(AND('Mapa final'!$AB$61="Alta",'Mapa final'!$AD$61="Moderado"),CONCATENATE("R39C",'Mapa final'!$R$61),"")</f>
        <v/>
      </c>
      <c r="N93" s="179" t="str">
        <f>IF(AND('Mapa final'!$AB$62="Alta",'Mapa final'!$AD$62="Moderado"),CONCATENATE("R38C",'Mapa final'!$R$62),"")</f>
        <v/>
      </c>
      <c r="O93" s="180" t="e">
        <f>IF(AND('Mapa final'!#REF!="Alta",'Mapa final'!#REF!="Moderado"),CONCATENATE("R38C",'Mapa final'!#REF!),"")</f>
        <v>#REF!</v>
      </c>
      <c r="P93" s="86" t="str">
        <f ca="1">IF(AND('Mapa final'!$AB$61="Alta",'Mapa final'!$AD$61="Moderado"),CONCATENATE("R39C",'Mapa final'!$R$61),"")</f>
        <v/>
      </c>
      <c r="Q93" s="40" t="str">
        <f>IF(AND('Mapa final'!$AB$62="Alta",'Mapa final'!$AD$62="Moderado"),CONCATENATE("R38C",'Mapa final'!$R$62),"")</f>
        <v/>
      </c>
      <c r="R93" s="87" t="e">
        <f>IF(AND('Mapa final'!#REF!="Alta",'Mapa final'!#REF!="Moderado"),CONCATENATE("R38C",'Mapa final'!#REF!),"")</f>
        <v>#REF!</v>
      </c>
      <c r="S93" s="86" t="str">
        <f ca="1">IF(AND('Mapa final'!$AB$61="Alta",'Mapa final'!$AD$61="Mayor"),CONCATENATE("R39C",'Mapa final'!$R$61),"")</f>
        <v/>
      </c>
      <c r="T93" s="40" t="str">
        <f>IF(AND('Mapa final'!$AB$62="Alta",'Mapa final'!$AD$62="Mayor"),CONCATENATE("R38C",'Mapa final'!$R$62),"")</f>
        <v/>
      </c>
      <c r="U93" s="87" t="e">
        <f>IF(AND('Mapa final'!#REF!="Alta",'Mapa final'!#REF!="Mayor"),CONCATENATE("R38C",'Mapa final'!#REF!),"")</f>
        <v>#REF!</v>
      </c>
      <c r="V93" s="172" t="str">
        <f ca="1">IF(AND('Mapa final'!$AB$61="Alta",'Mapa final'!$AD$61="Catastrófico"),CONCATENATE("R39C",'Mapa final'!$R$61),"")</f>
        <v/>
      </c>
      <c r="W93" s="173" t="str">
        <f>IF(AND('Mapa final'!$AB$62="Alta",'Mapa final'!$AD$62="Catastrófico"),CONCATENATE("R38C",'Mapa final'!$R$62),"")</f>
        <v/>
      </c>
      <c r="X93" s="174" t="e">
        <f>IF(AND('Mapa final'!#REF!="Alta",'Mapa final'!#REF!="Catastrófico"),CONCATENATE("R38C",'Mapa final'!#REF!),"")</f>
        <v>#REF!</v>
      </c>
      <c r="Y93" s="41"/>
      <c r="Z93" s="290"/>
      <c r="AA93" s="291"/>
      <c r="AB93" s="291"/>
      <c r="AC93" s="291"/>
      <c r="AD93" s="291"/>
      <c r="AE93" s="292"/>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7"/>
      <c r="C94" s="308"/>
      <c r="D94" s="309"/>
      <c r="E94" s="282"/>
      <c r="F94" s="277"/>
      <c r="G94" s="277"/>
      <c r="H94" s="277"/>
      <c r="I94" s="277"/>
      <c r="J94" s="178" t="str">
        <f ca="1">IF(AND('Mapa final'!$AB$63="Alta",'Mapa final'!$AD$63="Moderado"),CONCATENATE("R40C",'Mapa final'!$R$63),"")</f>
        <v/>
      </c>
      <c r="K94" s="179" t="e">
        <f>IF(AND('Mapa final'!#REF!="Alta",'Mapa final'!#REF!="Moderado"),CONCATENATE("R39C",'Mapa final'!#REF!),"")</f>
        <v>#REF!</v>
      </c>
      <c r="L94" s="180" t="e">
        <f>IF(AND('Mapa final'!#REF!="Alta",'Mapa final'!#REF!="Moderado"),CONCATENATE("R39C",'Mapa final'!#REF!),"")</f>
        <v>#REF!</v>
      </c>
      <c r="M94" s="178" t="str">
        <f ca="1">IF(AND('Mapa final'!$AB$63="Alta",'Mapa final'!$AD$63="Moderado"),CONCATENATE("R40C",'Mapa final'!$R$63),"")</f>
        <v/>
      </c>
      <c r="N94" s="179" t="e">
        <f>IF(AND('Mapa final'!#REF!="Alta",'Mapa final'!#REF!="Moderado"),CONCATENATE("R39C",'Mapa final'!#REF!),"")</f>
        <v>#REF!</v>
      </c>
      <c r="O94" s="180" t="e">
        <f>IF(AND('Mapa final'!#REF!="Alta",'Mapa final'!#REF!="Moderado"),CONCATENATE("R39C",'Mapa final'!#REF!),"")</f>
        <v>#REF!</v>
      </c>
      <c r="P94" s="86" t="str">
        <f ca="1">IF(AND('Mapa final'!$AB$63="Alta",'Mapa final'!$AD$63="Moderado"),CONCATENATE("R40C",'Mapa final'!$R$63),"")</f>
        <v/>
      </c>
      <c r="Q94" s="40" t="e">
        <f>IF(AND('Mapa final'!#REF!="Alta",'Mapa final'!#REF!="Moderado"),CONCATENATE("R39C",'Mapa final'!#REF!),"")</f>
        <v>#REF!</v>
      </c>
      <c r="R94" s="87" t="e">
        <f>IF(AND('Mapa final'!#REF!="Alta",'Mapa final'!#REF!="Moderado"),CONCATENATE("R39C",'Mapa final'!#REF!),"")</f>
        <v>#REF!</v>
      </c>
      <c r="S94" s="86" t="str">
        <f ca="1">IF(AND('Mapa final'!$AB$63="Alta",'Mapa final'!$AD$63="Mayor"),CONCATENATE("R40C",'Mapa final'!$R$63),"")</f>
        <v/>
      </c>
      <c r="T94" s="40" t="e">
        <f>IF(AND('Mapa final'!#REF!="Alta",'Mapa final'!#REF!="Mayor"),CONCATENATE("R39C",'Mapa final'!#REF!),"")</f>
        <v>#REF!</v>
      </c>
      <c r="U94" s="87" t="e">
        <f>IF(AND('Mapa final'!#REF!="Alta",'Mapa final'!#REF!="Mayor"),CONCATENATE("R39C",'Mapa final'!#REF!),"")</f>
        <v>#REF!</v>
      </c>
      <c r="V94" s="172" t="str">
        <f ca="1">IF(AND('Mapa final'!$AB$63="Alta",'Mapa final'!$AD$63="Catastrófico"),CONCATENATE("R40C",'Mapa final'!$R$63),"")</f>
        <v/>
      </c>
      <c r="W94" s="173" t="e">
        <f>IF(AND('Mapa final'!#REF!="Alta",'Mapa final'!#REF!="Catastrófico"),CONCATENATE("R39C",'Mapa final'!#REF!),"")</f>
        <v>#REF!</v>
      </c>
      <c r="X94" s="174" t="e">
        <f>IF(AND('Mapa final'!#REF!="Alta",'Mapa final'!#REF!="Catastrófico"),CONCATENATE("R39C",'Mapa final'!#REF!),"")</f>
        <v>#REF!</v>
      </c>
      <c r="Y94" s="41"/>
      <c r="Z94" s="290"/>
      <c r="AA94" s="291"/>
      <c r="AB94" s="291"/>
      <c r="AC94" s="291"/>
      <c r="AD94" s="291"/>
      <c r="AE94" s="292"/>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7"/>
      <c r="C95" s="308"/>
      <c r="D95" s="309"/>
      <c r="E95" s="282"/>
      <c r="F95" s="277"/>
      <c r="G95" s="277"/>
      <c r="H95" s="277"/>
      <c r="I95" s="277"/>
      <c r="J95" s="178" t="str">
        <f ca="1">IF(AND('Mapa final'!$AB$64="Alta",'Mapa final'!$AD$64="Moderado"),CONCATENATE("R41C",'Mapa final'!$R$64),"")</f>
        <v/>
      </c>
      <c r="K95" s="179" t="e">
        <f>IF(AND('Mapa final'!#REF!="Alta",'Mapa final'!#REF!="Moderado"),CONCATENATE("R40C",'Mapa final'!#REF!),"")</f>
        <v>#REF!</v>
      </c>
      <c r="L95" s="180" t="e">
        <f>IF(AND('Mapa final'!#REF!="Alta",'Mapa final'!#REF!="Moderado"),CONCATENATE("R40C",'Mapa final'!#REF!),"")</f>
        <v>#REF!</v>
      </c>
      <c r="M95" s="178" t="str">
        <f ca="1">IF(AND('Mapa final'!$AB$64="Alta",'Mapa final'!$AD$64="Moderado"),CONCATENATE("R41C",'Mapa final'!$R$64),"")</f>
        <v/>
      </c>
      <c r="N95" s="179" t="e">
        <f>IF(AND('Mapa final'!#REF!="Alta",'Mapa final'!#REF!="Moderado"),CONCATENATE("R40C",'Mapa final'!#REF!),"")</f>
        <v>#REF!</v>
      </c>
      <c r="O95" s="180" t="e">
        <f>IF(AND('Mapa final'!#REF!="Alta",'Mapa final'!#REF!="Moderado"),CONCATENATE("R40C",'Mapa final'!#REF!),"")</f>
        <v>#REF!</v>
      </c>
      <c r="P95" s="86" t="str">
        <f ca="1">IF(AND('Mapa final'!$AB$64="Alta",'Mapa final'!$AD$64="Moderado"),CONCATENATE("R41C",'Mapa final'!$R$64),"")</f>
        <v/>
      </c>
      <c r="Q95" s="40" t="e">
        <f>IF(AND('Mapa final'!#REF!="Alta",'Mapa final'!#REF!="Moderado"),CONCATENATE("R40C",'Mapa final'!#REF!),"")</f>
        <v>#REF!</v>
      </c>
      <c r="R95" s="87" t="e">
        <f>IF(AND('Mapa final'!#REF!="Alta",'Mapa final'!#REF!="Moderado"),CONCATENATE("R40C",'Mapa final'!#REF!),"")</f>
        <v>#REF!</v>
      </c>
      <c r="S95" s="86" t="str">
        <f ca="1">IF(AND('Mapa final'!$AB$64="Alta",'Mapa final'!$AD$64="Mayor"),CONCATENATE("R41C",'Mapa final'!$R$64),"")</f>
        <v/>
      </c>
      <c r="T95" s="40" t="e">
        <f>IF(AND('Mapa final'!#REF!="Alta",'Mapa final'!#REF!="Mayor"),CONCATENATE("R40C",'Mapa final'!#REF!),"")</f>
        <v>#REF!</v>
      </c>
      <c r="U95" s="87" t="e">
        <f>IF(AND('Mapa final'!#REF!="Alta",'Mapa final'!#REF!="Mayor"),CONCATENATE("R40C",'Mapa final'!#REF!),"")</f>
        <v>#REF!</v>
      </c>
      <c r="V95" s="172" t="str">
        <f ca="1">IF(AND('Mapa final'!$AB$64="Alta",'Mapa final'!$AD$64="Catastrófico"),CONCATENATE("R41C",'Mapa final'!$R$64),"")</f>
        <v/>
      </c>
      <c r="W95" s="173" t="e">
        <f>IF(AND('Mapa final'!#REF!="Alta",'Mapa final'!#REF!="Catastrófico"),CONCATENATE("R40C",'Mapa final'!#REF!),"")</f>
        <v>#REF!</v>
      </c>
      <c r="X95" s="174" t="e">
        <f>IF(AND('Mapa final'!#REF!="Alta",'Mapa final'!#REF!="Catastrófico"),CONCATENATE("R40C",'Mapa final'!#REF!),"")</f>
        <v>#REF!</v>
      </c>
      <c r="Y95" s="41"/>
      <c r="Z95" s="290"/>
      <c r="AA95" s="291"/>
      <c r="AB95" s="291"/>
      <c r="AC95" s="291"/>
      <c r="AD95" s="291"/>
      <c r="AE95" s="292"/>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7"/>
      <c r="C96" s="308"/>
      <c r="D96" s="309"/>
      <c r="E96" s="282"/>
      <c r="F96" s="277"/>
      <c r="G96" s="277"/>
      <c r="H96" s="277"/>
      <c r="I96" s="277"/>
      <c r="J96" s="178" t="str">
        <f ca="1">IF(AND('Mapa final'!$AB$65="Alta",'Mapa final'!$AD$65="Moderado"),CONCATENATE("R42C",'Mapa final'!$R$65),"")</f>
        <v/>
      </c>
      <c r="K96" s="179" t="str">
        <f>IF(AND('Mapa final'!$AB$66="Alta",'Mapa final'!$AD$66="Moderado"),CONCATENATE("R41C",'Mapa final'!$R$66),"")</f>
        <v/>
      </c>
      <c r="L96" s="180" t="str">
        <f>IF(AND('Mapa final'!$AB$67="Alta",'Mapa final'!$AD$67="Moderado"),CONCATENATE("R41C",'Mapa final'!$R$67),"")</f>
        <v/>
      </c>
      <c r="M96" s="178" t="str">
        <f ca="1">IF(AND('Mapa final'!$AB$65="Alta",'Mapa final'!$AD$65="Moderado"),CONCATENATE("R42C",'Mapa final'!$R$65),"")</f>
        <v/>
      </c>
      <c r="N96" s="179" t="str">
        <f>IF(AND('Mapa final'!$AB$66="Alta",'Mapa final'!$AD$66="Moderado"),CONCATENATE("R41C",'Mapa final'!$R$66),"")</f>
        <v/>
      </c>
      <c r="O96" s="180" t="str">
        <f>IF(AND('Mapa final'!$AB$67="Alta",'Mapa final'!$AD$67="Moderado"),CONCATENATE("R41C",'Mapa final'!$R$67),"")</f>
        <v/>
      </c>
      <c r="P96" s="86" t="str">
        <f ca="1">IF(AND('Mapa final'!$AB$65="Alta",'Mapa final'!$AD$65="Moderado"),CONCATENATE("R42C",'Mapa final'!$R$65),"")</f>
        <v/>
      </c>
      <c r="Q96" s="40" t="str">
        <f>IF(AND('Mapa final'!$AB$66="Alta",'Mapa final'!$AD$66="Moderado"),CONCATENATE("R41C",'Mapa final'!$R$66),"")</f>
        <v/>
      </c>
      <c r="R96" s="87" t="str">
        <f>IF(AND('Mapa final'!$AB$67="Alta",'Mapa final'!$AD$67="Moderado"),CONCATENATE("R41C",'Mapa final'!$R$67),"")</f>
        <v/>
      </c>
      <c r="S96" s="86" t="str">
        <f ca="1">IF(AND('Mapa final'!$AB$65="Alta",'Mapa final'!$AD$65="Mayor"),CONCATENATE("R42C",'Mapa final'!$R$65),"")</f>
        <v/>
      </c>
      <c r="T96" s="40" t="str">
        <f>IF(AND('Mapa final'!$AB$66="Alta",'Mapa final'!$AD$66="Mayor"),CONCATENATE("R41C",'Mapa final'!$R$66),"")</f>
        <v/>
      </c>
      <c r="U96" s="87" t="str">
        <f>IF(AND('Mapa final'!$AB$67="Alta",'Mapa final'!$AD$67="Mayor"),CONCATENATE("R41C",'Mapa final'!$R$67),"")</f>
        <v/>
      </c>
      <c r="V96" s="172" t="str">
        <f ca="1">IF(AND('Mapa final'!$AB$65="Alta",'Mapa final'!$AD$65="Catastrófico"),CONCATENATE("R42C",'Mapa final'!$R$65),"")</f>
        <v/>
      </c>
      <c r="W96" s="173" t="str">
        <f>IF(AND('Mapa final'!$AB$66="Alta",'Mapa final'!$AD$66="Catastrófico"),CONCATENATE("R41C",'Mapa final'!$R$66),"")</f>
        <v/>
      </c>
      <c r="X96" s="174" t="str">
        <f>IF(AND('Mapa final'!$AB$67="Alta",'Mapa final'!$AD$67="Catastrófico"),CONCATENATE("R41C",'Mapa final'!$R$67),"")</f>
        <v/>
      </c>
      <c r="Y96" s="41"/>
      <c r="Z96" s="290"/>
      <c r="AA96" s="291"/>
      <c r="AB96" s="291"/>
      <c r="AC96" s="291"/>
      <c r="AD96" s="291"/>
      <c r="AE96" s="292"/>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7"/>
      <c r="C97" s="308"/>
      <c r="D97" s="309"/>
      <c r="E97" s="282"/>
      <c r="F97" s="277"/>
      <c r="G97" s="277"/>
      <c r="H97" s="277"/>
      <c r="I97" s="277"/>
      <c r="J97" s="178" t="str">
        <f ca="1">IF(AND('Mapa final'!$AB$68="Alta",'Mapa final'!$AD$68="Moderado"),CONCATENATE("R43C",'Mapa final'!$R$68),"")</f>
        <v/>
      </c>
      <c r="K97" s="179" t="str">
        <f>IF(AND('Mapa final'!$AB$69="Alta",'Mapa final'!$AD$69="Moderado"),CONCATENATE("R42C",'Mapa final'!$R$69),"")</f>
        <v/>
      </c>
      <c r="L97" s="180" t="str">
        <f>IF(AND('Mapa final'!$AB$70="Alta",'Mapa final'!$AD$70="Moderado"),CONCATENATE("R42C",'Mapa final'!$R$70),"")</f>
        <v/>
      </c>
      <c r="M97" s="178" t="str">
        <f ca="1">IF(AND('Mapa final'!$AB$68="Alta",'Mapa final'!$AD$68="Moderado"),CONCATENATE("R43C",'Mapa final'!$R$68),"")</f>
        <v/>
      </c>
      <c r="N97" s="179" t="str">
        <f>IF(AND('Mapa final'!$AB$69="Alta",'Mapa final'!$AD$69="Moderado"),CONCATENATE("R42C",'Mapa final'!$R$69),"")</f>
        <v/>
      </c>
      <c r="O97" s="180" t="str">
        <f>IF(AND('Mapa final'!$AB$70="Alta",'Mapa final'!$AD$70="Moderado"),CONCATENATE("R42C",'Mapa final'!$R$70),"")</f>
        <v/>
      </c>
      <c r="P97" s="86" t="str">
        <f ca="1">IF(AND('Mapa final'!$AB$68="Alta",'Mapa final'!$AD$68="Moderado"),CONCATENATE("R43C",'Mapa final'!$R$68),"")</f>
        <v/>
      </c>
      <c r="Q97" s="40" t="str">
        <f>IF(AND('Mapa final'!$AB$69="Alta",'Mapa final'!$AD$69="Moderado"),CONCATENATE("R42C",'Mapa final'!$R$69),"")</f>
        <v/>
      </c>
      <c r="R97" s="87" t="str">
        <f>IF(AND('Mapa final'!$AB$70="Alta",'Mapa final'!$AD$70="Moderado"),CONCATENATE("R42C",'Mapa final'!$R$70),"")</f>
        <v/>
      </c>
      <c r="S97" s="86" t="str">
        <f ca="1">IF(AND('Mapa final'!$AB$68="Alta",'Mapa final'!$AD$68="Mayor"),CONCATENATE("R43C",'Mapa final'!$R$68),"")</f>
        <v/>
      </c>
      <c r="T97" s="40" t="str">
        <f>IF(AND('Mapa final'!$AB$69="Alta",'Mapa final'!$AD$69="Mayor"),CONCATENATE("R42C",'Mapa final'!$R$69),"")</f>
        <v/>
      </c>
      <c r="U97" s="87" t="str">
        <f>IF(AND('Mapa final'!$AB$70="Alta",'Mapa final'!$AD$70="Mayor"),CONCATENATE("R42C",'Mapa final'!$R$70),"")</f>
        <v/>
      </c>
      <c r="V97" s="172" t="str">
        <f ca="1">IF(AND('Mapa final'!$AB$68="Alta",'Mapa final'!$AD$68="Catastrófico"),CONCATENATE("R43C",'Mapa final'!$R$68),"")</f>
        <v/>
      </c>
      <c r="W97" s="173" t="str">
        <f>IF(AND('Mapa final'!$AB$69="Alta",'Mapa final'!$AD$69="Catastrófico"),CONCATENATE("R42C",'Mapa final'!$R$69),"")</f>
        <v/>
      </c>
      <c r="X97" s="174" t="str">
        <f>IF(AND('Mapa final'!$AB$70="Alta",'Mapa final'!$AD$70="Catastrófico"),CONCATENATE("R42C",'Mapa final'!$R$70),"")</f>
        <v/>
      </c>
      <c r="Y97" s="41"/>
      <c r="Z97" s="290"/>
      <c r="AA97" s="291"/>
      <c r="AB97" s="291"/>
      <c r="AC97" s="291"/>
      <c r="AD97" s="291"/>
      <c r="AE97" s="292"/>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7"/>
      <c r="C98" s="308"/>
      <c r="D98" s="309"/>
      <c r="E98" s="282"/>
      <c r="F98" s="277"/>
      <c r="G98" s="277"/>
      <c r="H98" s="277"/>
      <c r="I98" s="277"/>
      <c r="J98" s="178" t="str">
        <f ca="1">IF(AND('Mapa final'!$AB$71="Alta",'Mapa final'!$AD$71="Moderado"),CONCATENATE("R44C",'Mapa final'!$R$71),"")</f>
        <v/>
      </c>
      <c r="K98" s="179" t="e">
        <f>IF(AND('Mapa final'!#REF!="Alta",'Mapa final'!#REF!="Moderado"),CONCATENATE("R43C",'Mapa final'!#REF!),"")</f>
        <v>#REF!</v>
      </c>
      <c r="L98" s="180" t="e">
        <f>IF(AND('Mapa final'!#REF!="Alta",'Mapa final'!#REF!="Moderado"),CONCATENATE("R43C",'Mapa final'!#REF!),"")</f>
        <v>#REF!</v>
      </c>
      <c r="M98" s="178" t="str">
        <f ca="1">IF(AND('Mapa final'!$AB$71="Alta",'Mapa final'!$AD$71="Moderado"),CONCATENATE("R44C",'Mapa final'!$R$71),"")</f>
        <v/>
      </c>
      <c r="N98" s="179" t="e">
        <f>IF(AND('Mapa final'!#REF!="Alta",'Mapa final'!#REF!="Moderado"),CONCATENATE("R43C",'Mapa final'!#REF!),"")</f>
        <v>#REF!</v>
      </c>
      <c r="O98" s="180" t="e">
        <f>IF(AND('Mapa final'!#REF!="Alta",'Mapa final'!#REF!="Moderado"),CONCATENATE("R43C",'Mapa final'!#REF!),"")</f>
        <v>#REF!</v>
      </c>
      <c r="P98" s="86" t="str">
        <f ca="1">IF(AND('Mapa final'!$AB$71="Alta",'Mapa final'!$AD$71="Moderado"),CONCATENATE("R44C",'Mapa final'!$R$71),"")</f>
        <v/>
      </c>
      <c r="Q98" s="40" t="e">
        <f>IF(AND('Mapa final'!#REF!="Alta",'Mapa final'!#REF!="Moderado"),CONCATENATE("R43C",'Mapa final'!#REF!),"")</f>
        <v>#REF!</v>
      </c>
      <c r="R98" s="87" t="e">
        <f>IF(AND('Mapa final'!#REF!="Alta",'Mapa final'!#REF!="Moderado"),CONCATENATE("R43C",'Mapa final'!#REF!),"")</f>
        <v>#REF!</v>
      </c>
      <c r="S98" s="86" t="str">
        <f ca="1">IF(AND('Mapa final'!$AB$71="Alta",'Mapa final'!$AD$71="Mayor"),CONCATENATE("R44C",'Mapa final'!$R$71),"")</f>
        <v/>
      </c>
      <c r="T98" s="40" t="e">
        <f>IF(AND('Mapa final'!#REF!="Alta",'Mapa final'!#REF!="Mayor"),CONCATENATE("R43C",'Mapa final'!#REF!),"")</f>
        <v>#REF!</v>
      </c>
      <c r="U98" s="87" t="e">
        <f>IF(AND('Mapa final'!#REF!="Alta",'Mapa final'!#REF!="Mayor"),CONCATENATE("R43C",'Mapa final'!#REF!),"")</f>
        <v>#REF!</v>
      </c>
      <c r="V98" s="172" t="str">
        <f ca="1">IF(AND('Mapa final'!$AB$71="Alta",'Mapa final'!$AD$71="Catastrófico"),CONCATENATE("R44C",'Mapa final'!$R$71),"")</f>
        <v/>
      </c>
      <c r="W98" s="173" t="e">
        <f>IF(AND('Mapa final'!#REF!="Alta",'Mapa final'!#REF!="Catastrófico"),CONCATENATE("R43C",'Mapa final'!#REF!),"")</f>
        <v>#REF!</v>
      </c>
      <c r="X98" s="174" t="e">
        <f>IF(AND('Mapa final'!#REF!="Alta",'Mapa final'!#REF!="Catastrófico"),CONCATENATE("R43C",'Mapa final'!#REF!),"")</f>
        <v>#REF!</v>
      </c>
      <c r="Y98" s="41"/>
      <c r="Z98" s="290"/>
      <c r="AA98" s="291"/>
      <c r="AB98" s="291"/>
      <c r="AC98" s="291"/>
      <c r="AD98" s="291"/>
      <c r="AE98" s="292"/>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7"/>
      <c r="C99" s="308"/>
      <c r="D99" s="309"/>
      <c r="E99" s="282"/>
      <c r="F99" s="277"/>
      <c r="G99" s="277"/>
      <c r="H99" s="277"/>
      <c r="I99" s="277"/>
      <c r="J99" s="178" t="str">
        <f ca="1">IF(AND('Mapa final'!$AB$72="Alta",'Mapa final'!$AD$72="Moderado"),CONCATENATE("R45C",'Mapa final'!$R$72),"")</f>
        <v/>
      </c>
      <c r="K99" s="179" t="e">
        <f>IF(AND('Mapa final'!#REF!="Alta",'Mapa final'!#REF!="Moderado"),CONCATENATE("R44C",'Mapa final'!#REF!),"")</f>
        <v>#REF!</v>
      </c>
      <c r="L99" s="180" t="e">
        <f>IF(AND('Mapa final'!#REF!="Alta",'Mapa final'!#REF!="Moderado"),CONCATENATE("R44C",'Mapa final'!#REF!),"")</f>
        <v>#REF!</v>
      </c>
      <c r="M99" s="178" t="str">
        <f ca="1">IF(AND('Mapa final'!$AB$72="Alta",'Mapa final'!$AD$72="Moderado"),CONCATENATE("R45C",'Mapa final'!$R$72),"")</f>
        <v/>
      </c>
      <c r="N99" s="179" t="e">
        <f>IF(AND('Mapa final'!#REF!="Alta",'Mapa final'!#REF!="Moderado"),CONCATENATE("R44C",'Mapa final'!#REF!),"")</f>
        <v>#REF!</v>
      </c>
      <c r="O99" s="180" t="e">
        <f>IF(AND('Mapa final'!#REF!="Alta",'Mapa final'!#REF!="Moderado"),CONCATENATE("R44C",'Mapa final'!#REF!),"")</f>
        <v>#REF!</v>
      </c>
      <c r="P99" s="86" t="str">
        <f ca="1">IF(AND('Mapa final'!$AB$72="Alta",'Mapa final'!$AD$72="Moderado"),CONCATENATE("R45C",'Mapa final'!$R$72),"")</f>
        <v/>
      </c>
      <c r="Q99" s="40" t="e">
        <f>IF(AND('Mapa final'!#REF!="Alta",'Mapa final'!#REF!="Moderado"),CONCATENATE("R44C",'Mapa final'!#REF!),"")</f>
        <v>#REF!</v>
      </c>
      <c r="R99" s="87" t="e">
        <f>IF(AND('Mapa final'!#REF!="Alta",'Mapa final'!#REF!="Moderado"),CONCATENATE("R44C",'Mapa final'!#REF!),"")</f>
        <v>#REF!</v>
      </c>
      <c r="S99" s="86" t="str">
        <f ca="1">IF(AND('Mapa final'!$AB$72="Alta",'Mapa final'!$AD$72="Mayor"),CONCATENATE("R45C",'Mapa final'!$R$72),"")</f>
        <v/>
      </c>
      <c r="T99" s="40" t="e">
        <f>IF(AND('Mapa final'!#REF!="Alta",'Mapa final'!#REF!="Mayor"),CONCATENATE("R44C",'Mapa final'!#REF!),"")</f>
        <v>#REF!</v>
      </c>
      <c r="U99" s="87" t="e">
        <f>IF(AND('Mapa final'!#REF!="Alta",'Mapa final'!#REF!="Mayor"),CONCATENATE("R44C",'Mapa final'!#REF!),"")</f>
        <v>#REF!</v>
      </c>
      <c r="V99" s="172" t="str">
        <f ca="1">IF(AND('Mapa final'!$AB$72="Alta",'Mapa final'!$AD$72="Catastrófico"),CONCATENATE("R45C",'Mapa final'!$R$72),"")</f>
        <v/>
      </c>
      <c r="W99" s="173" t="e">
        <f>IF(AND('Mapa final'!#REF!="Alta",'Mapa final'!#REF!="Catastrófico"),CONCATENATE("R44C",'Mapa final'!#REF!),"")</f>
        <v>#REF!</v>
      </c>
      <c r="X99" s="174" t="e">
        <f>IF(AND('Mapa final'!#REF!="Alta",'Mapa final'!#REF!="Catastrófico"),CONCATENATE("R44C",'Mapa final'!#REF!),"")</f>
        <v>#REF!</v>
      </c>
      <c r="Y99" s="41"/>
      <c r="Z99" s="290"/>
      <c r="AA99" s="291"/>
      <c r="AB99" s="291"/>
      <c r="AC99" s="291"/>
      <c r="AD99" s="291"/>
      <c r="AE99" s="292"/>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7"/>
      <c r="C100" s="308"/>
      <c r="D100" s="309"/>
      <c r="E100" s="282"/>
      <c r="F100" s="277"/>
      <c r="G100" s="277"/>
      <c r="H100" s="277"/>
      <c r="I100" s="277"/>
      <c r="J100" s="178" t="str">
        <f ca="1">IF(AND('Mapa final'!$AB$73="Alta",'Mapa final'!$AD$73="Moderado"),CONCATENATE("R46C",'Mapa final'!$R$73),"")</f>
        <v/>
      </c>
      <c r="K100" s="179" t="e">
        <f>IF(AND('Mapa final'!#REF!="Alta",'Mapa final'!#REF!="Moderado"),CONCATENATE("R45C",'Mapa final'!#REF!),"")</f>
        <v>#REF!</v>
      </c>
      <c r="L100" s="180" t="e">
        <f>IF(AND('Mapa final'!#REF!="Alta",'Mapa final'!#REF!="Moderado"),CONCATENATE("R45C",'Mapa final'!#REF!),"")</f>
        <v>#REF!</v>
      </c>
      <c r="M100" s="178" t="str">
        <f ca="1">IF(AND('Mapa final'!$AB$73="Alta",'Mapa final'!$AD$73="Moderado"),CONCATENATE("R46C",'Mapa final'!$R$73),"")</f>
        <v/>
      </c>
      <c r="N100" s="179" t="e">
        <f>IF(AND('Mapa final'!#REF!="Alta",'Mapa final'!#REF!="Moderado"),CONCATENATE("R45C",'Mapa final'!#REF!),"")</f>
        <v>#REF!</v>
      </c>
      <c r="O100" s="180" t="e">
        <f>IF(AND('Mapa final'!#REF!="Alta",'Mapa final'!#REF!="Moderado"),CONCATENATE("R45C",'Mapa final'!#REF!),"")</f>
        <v>#REF!</v>
      </c>
      <c r="P100" s="86" t="str">
        <f ca="1">IF(AND('Mapa final'!$AB$73="Alta",'Mapa final'!$AD$73="Moderado"),CONCATENATE("R46C",'Mapa final'!$R$73),"")</f>
        <v/>
      </c>
      <c r="Q100" s="40" t="e">
        <f>IF(AND('Mapa final'!#REF!="Alta",'Mapa final'!#REF!="Moderado"),CONCATENATE("R45C",'Mapa final'!#REF!),"")</f>
        <v>#REF!</v>
      </c>
      <c r="R100" s="87" t="e">
        <f>IF(AND('Mapa final'!#REF!="Alta",'Mapa final'!#REF!="Moderado"),CONCATENATE("R45C",'Mapa final'!#REF!),"")</f>
        <v>#REF!</v>
      </c>
      <c r="S100" s="86" t="str">
        <f ca="1">IF(AND('Mapa final'!$AB$73="Alta",'Mapa final'!$AD$73="Mayor"),CONCATENATE("R46C",'Mapa final'!$R$73),"")</f>
        <v/>
      </c>
      <c r="T100" s="40" t="e">
        <f>IF(AND('Mapa final'!#REF!="Alta",'Mapa final'!#REF!="Mayor"),CONCATENATE("R45C",'Mapa final'!#REF!),"")</f>
        <v>#REF!</v>
      </c>
      <c r="U100" s="87" t="e">
        <f>IF(AND('Mapa final'!#REF!="Alta",'Mapa final'!#REF!="Mayor"),CONCATENATE("R45C",'Mapa final'!#REF!),"")</f>
        <v>#REF!</v>
      </c>
      <c r="V100" s="172" t="str">
        <f ca="1">IF(AND('Mapa final'!$AB$73="Alta",'Mapa final'!$AD$73="Catastrófico"),CONCATENATE("R46C",'Mapa final'!$R$73),"")</f>
        <v/>
      </c>
      <c r="W100" s="173" t="e">
        <f>IF(AND('Mapa final'!#REF!="Alta",'Mapa final'!#REF!="Catastrófico"),CONCATENATE("R45C",'Mapa final'!#REF!),"")</f>
        <v>#REF!</v>
      </c>
      <c r="X100" s="174" t="e">
        <f>IF(AND('Mapa final'!#REF!="Alta",'Mapa final'!#REF!="Catastrófico"),CONCATENATE("R45C",'Mapa final'!#REF!),"")</f>
        <v>#REF!</v>
      </c>
      <c r="Y100" s="41"/>
      <c r="Z100" s="290"/>
      <c r="AA100" s="291"/>
      <c r="AB100" s="291"/>
      <c r="AC100" s="291"/>
      <c r="AD100" s="291"/>
      <c r="AE100" s="292"/>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7"/>
      <c r="C101" s="308"/>
      <c r="D101" s="309"/>
      <c r="E101" s="282"/>
      <c r="F101" s="277"/>
      <c r="G101" s="277"/>
      <c r="H101" s="277"/>
      <c r="I101" s="277"/>
      <c r="J101" s="178" t="str">
        <f ca="1">IF(AND('Mapa final'!$AB$74="Alta",'Mapa final'!$AD$74="Moderado"),CONCATENATE("R47C",'Mapa final'!$R$74),"")</f>
        <v/>
      </c>
      <c r="K101" s="179" t="e">
        <f>IF(AND('Mapa final'!#REF!="Alta",'Mapa final'!#REF!="Moderado"),CONCATENATE("R46C",'Mapa final'!#REF!),"")</f>
        <v>#REF!</v>
      </c>
      <c r="L101" s="180" t="e">
        <f>IF(AND('Mapa final'!#REF!="Alta",'Mapa final'!#REF!="Moderado"),CONCATENATE("R46C",'Mapa final'!#REF!),"")</f>
        <v>#REF!</v>
      </c>
      <c r="M101" s="178" t="str">
        <f ca="1">IF(AND('Mapa final'!$AB$74="Alta",'Mapa final'!$AD$74="Moderado"),CONCATENATE("R47C",'Mapa final'!$R$74),"")</f>
        <v/>
      </c>
      <c r="N101" s="179" t="e">
        <f>IF(AND('Mapa final'!#REF!="Alta",'Mapa final'!#REF!="Moderado"),CONCATENATE("R46C",'Mapa final'!#REF!),"")</f>
        <v>#REF!</v>
      </c>
      <c r="O101" s="180" t="e">
        <f>IF(AND('Mapa final'!#REF!="Alta",'Mapa final'!#REF!="Moderado"),CONCATENATE("R46C",'Mapa final'!#REF!),"")</f>
        <v>#REF!</v>
      </c>
      <c r="P101" s="86" t="str">
        <f ca="1">IF(AND('Mapa final'!$AB$74="Alta",'Mapa final'!$AD$74="Moderado"),CONCATENATE("R47C",'Mapa final'!$R$74),"")</f>
        <v/>
      </c>
      <c r="Q101" s="40" t="e">
        <f>IF(AND('Mapa final'!#REF!="Alta",'Mapa final'!#REF!="Moderado"),CONCATENATE("R46C",'Mapa final'!#REF!),"")</f>
        <v>#REF!</v>
      </c>
      <c r="R101" s="87" t="e">
        <f>IF(AND('Mapa final'!#REF!="Alta",'Mapa final'!#REF!="Moderado"),CONCATENATE("R46C",'Mapa final'!#REF!),"")</f>
        <v>#REF!</v>
      </c>
      <c r="S101" s="86" t="str">
        <f ca="1">IF(AND('Mapa final'!$AB$74="Alta",'Mapa final'!$AD$74="Mayor"),CONCATENATE("R47C",'Mapa final'!$R$74),"")</f>
        <v/>
      </c>
      <c r="T101" s="40" t="e">
        <f>IF(AND('Mapa final'!#REF!="Alta",'Mapa final'!#REF!="Mayor"),CONCATENATE("R46C",'Mapa final'!#REF!),"")</f>
        <v>#REF!</v>
      </c>
      <c r="U101" s="87" t="e">
        <f>IF(AND('Mapa final'!#REF!="Alta",'Mapa final'!#REF!="Mayor"),CONCATENATE("R46C",'Mapa final'!#REF!),"")</f>
        <v>#REF!</v>
      </c>
      <c r="V101" s="172" t="str">
        <f ca="1">IF(AND('Mapa final'!$AB$74="Alta",'Mapa final'!$AD$74="Catastrófico"),CONCATENATE("R47C",'Mapa final'!$R$74),"")</f>
        <v/>
      </c>
      <c r="W101" s="173" t="e">
        <f>IF(AND('Mapa final'!#REF!="Alta",'Mapa final'!#REF!="Catastrófico"),CONCATENATE("R46C",'Mapa final'!#REF!),"")</f>
        <v>#REF!</v>
      </c>
      <c r="X101" s="174" t="e">
        <f>IF(AND('Mapa final'!#REF!="Alta",'Mapa final'!#REF!="Catastrófico"),CONCATENATE("R46C",'Mapa final'!#REF!),"")</f>
        <v>#REF!</v>
      </c>
      <c r="Y101" s="41"/>
      <c r="Z101" s="290"/>
      <c r="AA101" s="291"/>
      <c r="AB101" s="291"/>
      <c r="AC101" s="291"/>
      <c r="AD101" s="291"/>
      <c r="AE101" s="292"/>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7"/>
      <c r="C102" s="308"/>
      <c r="D102" s="309"/>
      <c r="E102" s="282"/>
      <c r="F102" s="277"/>
      <c r="G102" s="277"/>
      <c r="H102" s="277"/>
      <c r="I102" s="277"/>
      <c r="J102" s="178" t="str">
        <f ca="1">IF(AND('Mapa final'!$AB$75="Alta",'Mapa final'!$AD$75="Moderado"),CONCATENATE("R48C",'Mapa final'!$R$75),"")</f>
        <v/>
      </c>
      <c r="K102" s="179" t="e">
        <f>IF(AND('Mapa final'!#REF!="Alta",'Mapa final'!#REF!="Moderado"),CONCATENATE("R47C",'Mapa final'!#REF!),"")</f>
        <v>#REF!</v>
      </c>
      <c r="L102" s="180" t="e">
        <f>IF(AND('Mapa final'!#REF!="Alta",'Mapa final'!#REF!="Moderado"),CONCATENATE("R47C",'Mapa final'!#REF!),"")</f>
        <v>#REF!</v>
      </c>
      <c r="M102" s="178" t="str">
        <f ca="1">IF(AND('Mapa final'!$AB$75="Alta",'Mapa final'!$AD$75="Moderado"),CONCATENATE("R48C",'Mapa final'!$R$75),"")</f>
        <v/>
      </c>
      <c r="N102" s="179" t="e">
        <f>IF(AND('Mapa final'!#REF!="Alta",'Mapa final'!#REF!="Moderado"),CONCATENATE("R47C",'Mapa final'!#REF!),"")</f>
        <v>#REF!</v>
      </c>
      <c r="O102" s="180" t="e">
        <f>IF(AND('Mapa final'!#REF!="Alta",'Mapa final'!#REF!="Moderado"),CONCATENATE("R47C",'Mapa final'!#REF!),"")</f>
        <v>#REF!</v>
      </c>
      <c r="P102" s="86" t="str">
        <f ca="1">IF(AND('Mapa final'!$AB$75="Alta",'Mapa final'!$AD$75="Moderado"),CONCATENATE("R48C",'Mapa final'!$R$75),"")</f>
        <v/>
      </c>
      <c r="Q102" s="40" t="e">
        <f>IF(AND('Mapa final'!#REF!="Alta",'Mapa final'!#REF!="Moderado"),CONCATENATE("R47C",'Mapa final'!#REF!),"")</f>
        <v>#REF!</v>
      </c>
      <c r="R102" s="87" t="e">
        <f>IF(AND('Mapa final'!#REF!="Alta",'Mapa final'!#REF!="Moderado"),CONCATENATE("R47C",'Mapa final'!#REF!),"")</f>
        <v>#REF!</v>
      </c>
      <c r="S102" s="86" t="str">
        <f ca="1">IF(AND('Mapa final'!$AB$75="Alta",'Mapa final'!$AD$75="Mayor"),CONCATENATE("R48C",'Mapa final'!$R$75),"")</f>
        <v/>
      </c>
      <c r="T102" s="40" t="e">
        <f>IF(AND('Mapa final'!#REF!="Alta",'Mapa final'!#REF!="Mayor"),CONCATENATE("R47C",'Mapa final'!#REF!),"")</f>
        <v>#REF!</v>
      </c>
      <c r="U102" s="87" t="e">
        <f>IF(AND('Mapa final'!#REF!="Alta",'Mapa final'!#REF!="Mayor"),CONCATENATE("R47C",'Mapa final'!#REF!),"")</f>
        <v>#REF!</v>
      </c>
      <c r="V102" s="172" t="str">
        <f ca="1">IF(AND('Mapa final'!$AB$75="Alta",'Mapa final'!$AD$75="Catastrófico"),CONCATENATE("R48C",'Mapa final'!$R$75),"")</f>
        <v/>
      </c>
      <c r="W102" s="173" t="e">
        <f>IF(AND('Mapa final'!#REF!="Alta",'Mapa final'!#REF!="Catastrófico"),CONCATENATE("R47C",'Mapa final'!#REF!),"")</f>
        <v>#REF!</v>
      </c>
      <c r="X102" s="174" t="e">
        <f>IF(AND('Mapa final'!#REF!="Alta",'Mapa final'!#REF!="Catastrófico"),CONCATENATE("R47C",'Mapa final'!#REF!),"")</f>
        <v>#REF!</v>
      </c>
      <c r="Y102" s="41"/>
      <c r="Z102" s="290"/>
      <c r="AA102" s="291"/>
      <c r="AB102" s="291"/>
      <c r="AC102" s="291"/>
      <c r="AD102" s="291"/>
      <c r="AE102" s="292"/>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7"/>
      <c r="C103" s="308"/>
      <c r="D103" s="309"/>
      <c r="E103" s="282"/>
      <c r="F103" s="277"/>
      <c r="G103" s="277"/>
      <c r="H103" s="277"/>
      <c r="I103" s="277"/>
      <c r="J103" s="178" t="e">
        <f>IF(AND('Mapa final'!#REF!="Alta",'Mapa final'!#REF!="Moderado"),CONCATENATE("R49C",'Mapa final'!#REF!),"")</f>
        <v>#REF!</v>
      </c>
      <c r="K103" s="179" t="e">
        <f>IF(AND('Mapa final'!#REF!="Alta",'Mapa final'!#REF!="Moderado"),CONCATENATE("R48C",'Mapa final'!#REF!),"")</f>
        <v>#REF!</v>
      </c>
      <c r="L103" s="180" t="e">
        <f>IF(AND('Mapa final'!#REF!="Alta",'Mapa final'!#REF!="Moderado"),CONCATENATE("R48C",'Mapa final'!#REF!),"")</f>
        <v>#REF!</v>
      </c>
      <c r="M103" s="178" t="e">
        <f>IF(AND('Mapa final'!#REF!="Alta",'Mapa final'!#REF!="Moderado"),CONCATENATE("R49C",'Mapa final'!#REF!),"")</f>
        <v>#REF!</v>
      </c>
      <c r="N103" s="179" t="e">
        <f>IF(AND('Mapa final'!#REF!="Alta",'Mapa final'!#REF!="Moderado"),CONCATENATE("R48C",'Mapa final'!#REF!),"")</f>
        <v>#REF!</v>
      </c>
      <c r="O103" s="180" t="e">
        <f>IF(AND('Mapa final'!#REF!="Alta",'Mapa final'!#REF!="Moderado"),CONCATENATE("R48C",'Mapa final'!#REF!),"")</f>
        <v>#REF!</v>
      </c>
      <c r="P103" s="86" t="e">
        <f>IF(AND('Mapa final'!#REF!="Alta",'Mapa final'!#REF!="Moderado"),CONCATENATE("R49C",'Mapa final'!#REF!),"")</f>
        <v>#REF!</v>
      </c>
      <c r="Q103" s="40" t="e">
        <f>IF(AND('Mapa final'!#REF!="Alta",'Mapa final'!#REF!="Moderado"),CONCATENATE("R48C",'Mapa final'!#REF!),"")</f>
        <v>#REF!</v>
      </c>
      <c r="R103" s="87" t="e">
        <f>IF(AND('Mapa final'!#REF!="Alta",'Mapa final'!#REF!="Moderado"),CONCATENATE("R48C",'Mapa final'!#REF!),"")</f>
        <v>#REF!</v>
      </c>
      <c r="S103" s="86" t="e">
        <f>IF(AND('Mapa final'!#REF!="Alta",'Mapa final'!#REF!="Mayor"),CONCATENATE("R49C",'Mapa final'!#REF!),"")</f>
        <v>#REF!</v>
      </c>
      <c r="T103" s="40" t="e">
        <f>IF(AND('Mapa final'!#REF!="Alta",'Mapa final'!#REF!="Mayor"),CONCATENATE("R48C",'Mapa final'!#REF!),"")</f>
        <v>#REF!</v>
      </c>
      <c r="U103" s="87" t="e">
        <f>IF(AND('Mapa final'!#REF!="Alta",'Mapa final'!#REF!="Mayor"),CONCATENATE("R48C",'Mapa final'!#REF!),"")</f>
        <v>#REF!</v>
      </c>
      <c r="V103" s="172" t="e">
        <f>IF(AND('Mapa final'!#REF!="Alta",'Mapa final'!#REF!="Catastrófico"),CONCATENATE("R49C",'Mapa final'!#REF!),"")</f>
        <v>#REF!</v>
      </c>
      <c r="W103" s="173" t="e">
        <f>IF(AND('Mapa final'!#REF!="Alta",'Mapa final'!#REF!="Catastrófico"),CONCATENATE("R48C",'Mapa final'!#REF!),"")</f>
        <v>#REF!</v>
      </c>
      <c r="X103" s="174" t="e">
        <f>IF(AND('Mapa final'!#REF!="Alta",'Mapa final'!#REF!="Catastrófico"),CONCATENATE("R48C",'Mapa final'!#REF!),"")</f>
        <v>#REF!</v>
      </c>
      <c r="Y103" s="41"/>
      <c r="Z103" s="290"/>
      <c r="AA103" s="291"/>
      <c r="AB103" s="291"/>
      <c r="AC103" s="291"/>
      <c r="AD103" s="291"/>
      <c r="AE103" s="292"/>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7"/>
      <c r="C104" s="308"/>
      <c r="D104" s="309"/>
      <c r="E104" s="282"/>
      <c r="F104" s="277"/>
      <c r="G104" s="277"/>
      <c r="H104" s="277"/>
      <c r="I104" s="277"/>
      <c r="J104" s="178" t="str">
        <f>IF(AND('Mapa final'!$AB$76="Alta",'Mapa final'!$AD$76="Moderado"),CONCATENATE("R49C",'Mapa final'!$R$76),"")</f>
        <v/>
      </c>
      <c r="K104" s="179" t="str">
        <f>IF(AND('Mapa final'!$AB$77="Alta",'Mapa final'!$AD$77="Moderado"),CONCATENATE("R49C",'Mapa final'!$R$77),"")</f>
        <v/>
      </c>
      <c r="L104" s="180" t="str">
        <f>IF(AND('Mapa final'!$AB$78="Alta",'Mapa final'!$AD$78="Moderado"),CONCATENATE("R49C",'Mapa final'!$R$78),"")</f>
        <v/>
      </c>
      <c r="M104" s="178" t="str">
        <f>IF(AND('Mapa final'!$AB$76="Alta",'Mapa final'!$AD$76="Moderado"),CONCATENATE("R49C",'Mapa final'!$R$76),"")</f>
        <v/>
      </c>
      <c r="N104" s="179" t="str">
        <f>IF(AND('Mapa final'!$AB$77="Alta",'Mapa final'!$AD$77="Moderado"),CONCATENATE("R49C",'Mapa final'!$R$77),"")</f>
        <v/>
      </c>
      <c r="O104" s="180" t="str">
        <f>IF(AND('Mapa final'!$AB$78="Alta",'Mapa final'!$AD$78="Moderado"),CONCATENATE("R49C",'Mapa final'!$R$78),"")</f>
        <v/>
      </c>
      <c r="P104" s="86" t="str">
        <f>IF(AND('Mapa final'!$AB$76="Alta",'Mapa final'!$AD$76="Moderado"),CONCATENATE("R49C",'Mapa final'!$R$76),"")</f>
        <v/>
      </c>
      <c r="Q104" s="40" t="str">
        <f>IF(AND('Mapa final'!$AB$77="Alta",'Mapa final'!$AD$77="Moderado"),CONCATENATE("R49C",'Mapa final'!$R$77),"")</f>
        <v/>
      </c>
      <c r="R104" s="87" t="str">
        <f>IF(AND('Mapa final'!$AB$78="Alta",'Mapa final'!$AD$78="Moderado"),CONCATENATE("R49C",'Mapa final'!$R$78),"")</f>
        <v/>
      </c>
      <c r="S104" s="86" t="str">
        <f>IF(AND('Mapa final'!$AB$76="Alta",'Mapa final'!$AD$76="Mayor"),CONCATENATE("R49C",'Mapa final'!$R$76),"")</f>
        <v/>
      </c>
      <c r="T104" s="40" t="str">
        <f>IF(AND('Mapa final'!$AB$77="Alta",'Mapa final'!$AD$77="Mayor"),CONCATENATE("R49C",'Mapa final'!$R$77),"")</f>
        <v/>
      </c>
      <c r="U104" s="87" t="str">
        <f>IF(AND('Mapa final'!$AB$78="Alta",'Mapa final'!$AD$78="Mayor"),CONCATENATE("R49C",'Mapa final'!$R$78),"")</f>
        <v/>
      </c>
      <c r="V104" s="172" t="str">
        <f>IF(AND('Mapa final'!$AB$76="Alta",'Mapa final'!$AD$76="Catastrófico"),CONCATENATE("R49C",'Mapa final'!$R$76),"")</f>
        <v/>
      </c>
      <c r="W104" s="173" t="str">
        <f>IF(AND('Mapa final'!$AB$77="Alta",'Mapa final'!$AD$77="Catastrófico"),CONCATENATE("R49C",'Mapa final'!$R$77),"")</f>
        <v/>
      </c>
      <c r="X104" s="174" t="str">
        <f>IF(AND('Mapa final'!$AB$78="Alta",'Mapa final'!$AD$78="Catastrófico"),CONCATENATE("R49C",'Mapa final'!$R$78),"")</f>
        <v/>
      </c>
      <c r="Y104" s="41"/>
      <c r="Z104" s="290"/>
      <c r="AA104" s="291"/>
      <c r="AB104" s="291"/>
      <c r="AC104" s="291"/>
      <c r="AD104" s="291"/>
      <c r="AE104" s="292"/>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7"/>
      <c r="C105" s="308"/>
      <c r="D105" s="309"/>
      <c r="E105" s="282"/>
      <c r="F105" s="277"/>
      <c r="G105" s="277"/>
      <c r="H105" s="277"/>
      <c r="I105" s="277"/>
      <c r="J105" s="178" t="str">
        <f>IF(AND('Mapa final'!$AB$79="Alta",'Mapa final'!$AD$79="Moderado"),CONCATENATE("R50C",'Mapa final'!$R$79),"")</f>
        <v/>
      </c>
      <c r="K105" s="179" t="str">
        <f>IF(AND('Mapa final'!$AB$80="Alta",'Mapa final'!$AD$80="Moderado"),CONCATENATE("R50C",'Mapa final'!$R$80),"")</f>
        <v/>
      </c>
      <c r="L105" s="180" t="str">
        <f>IF(AND('Mapa final'!$AB$81="Alta",'Mapa final'!$AD$81="Moderado"),CONCATENATE("R50C",'Mapa final'!$R$81),"")</f>
        <v/>
      </c>
      <c r="M105" s="178" t="str">
        <f>IF(AND('Mapa final'!$AB$79="Alta",'Mapa final'!$AD$79="Moderado"),CONCATENATE("R50C",'Mapa final'!$R$79),"")</f>
        <v/>
      </c>
      <c r="N105" s="179" t="str">
        <f>IF(AND('Mapa final'!$AB$80="Alta",'Mapa final'!$AD$80="Moderado"),CONCATENATE("R50C",'Mapa final'!$R$80),"")</f>
        <v/>
      </c>
      <c r="O105" s="180" t="str">
        <f>IF(AND('Mapa final'!$AB$81="Alta",'Mapa final'!$AD$81="Moderado"),CONCATENATE("R50C",'Mapa final'!$R$81),"")</f>
        <v/>
      </c>
      <c r="P105" s="86" t="str">
        <f>IF(AND('Mapa final'!$AB$79="Alta",'Mapa final'!$AD$79="Moderado"),CONCATENATE("R50C",'Mapa final'!$R$79),"")</f>
        <v/>
      </c>
      <c r="Q105" s="40" t="str">
        <f>IF(AND('Mapa final'!$AB$80="Alta",'Mapa final'!$AD$80="Moderado"),CONCATENATE("R50C",'Mapa final'!$R$80),"")</f>
        <v/>
      </c>
      <c r="R105" s="87" t="str">
        <f>IF(AND('Mapa final'!$AB$81="Alta",'Mapa final'!$AD$81="Moderado"),CONCATENATE("R50C",'Mapa final'!$R$81),"")</f>
        <v/>
      </c>
      <c r="S105" s="86" t="str">
        <f>IF(AND('Mapa final'!$AB$79="Alta",'Mapa final'!$AD$79="Mayor"),CONCATENATE("R50C",'Mapa final'!$R$79),"")</f>
        <v/>
      </c>
      <c r="T105" s="40" t="str">
        <f>IF(AND('Mapa final'!$AB$80="Alta",'Mapa final'!$AD$80="Mayor"),CONCATENATE("R50C",'Mapa final'!$R$80),"")</f>
        <v/>
      </c>
      <c r="U105" s="87" t="str">
        <f>IF(AND('Mapa final'!$AB$81="Alta",'Mapa final'!$AD$81="Mayor"),CONCATENATE("R50C",'Mapa final'!$R$81),"")</f>
        <v/>
      </c>
      <c r="V105" s="172" t="str">
        <f>IF(AND('Mapa final'!$AB$79="Alta",'Mapa final'!$AD$79="Catastrófico"),CONCATENATE("R50C",'Mapa final'!$R$79),"")</f>
        <v/>
      </c>
      <c r="W105" s="173" t="str">
        <f>IF(AND('Mapa final'!$AB$80="Alta",'Mapa final'!$AD$80="Catastrófico"),CONCATENATE("R50C",'Mapa final'!$R$80),"")</f>
        <v/>
      </c>
      <c r="X105" s="174" t="str">
        <f>IF(AND('Mapa final'!$AB$81="Alta",'Mapa final'!$AD$81="Catastrófico"),CONCATENATE("R50C",'Mapa final'!$R$81),"")</f>
        <v/>
      </c>
      <c r="Y105" s="41"/>
      <c r="Z105" s="290"/>
      <c r="AA105" s="291"/>
      <c r="AB105" s="291"/>
      <c r="AC105" s="291"/>
      <c r="AD105" s="291"/>
      <c r="AE105" s="292"/>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7"/>
      <c r="C106" s="308"/>
      <c r="D106" s="309"/>
      <c r="E106" s="293" t="s">
        <v>108</v>
      </c>
      <c r="F106" s="294"/>
      <c r="G106" s="294"/>
      <c r="H106" s="294"/>
      <c r="I106" s="294"/>
      <c r="J106" s="175" t="str">
        <f ca="1">IF(AND('Mapa final'!$AB$7="Muy Alta",'Mapa final'!$AD$7="Moderado"),CONCATENATE("R1C",'Mapa final'!$R$7),"")</f>
        <v/>
      </c>
      <c r="K106" s="176" t="e">
        <f>IF(AND('Mapa final'!#REF!="Muy Alta",'Mapa final'!#REF!="Moderado"),CONCATENATE("R1C",'Mapa final'!#REF!),"")</f>
        <v>#REF!</v>
      </c>
      <c r="L106" s="177" t="e">
        <f>IF(AND('Mapa final'!#REF!="Muy Alta",'Mapa final'!#REF!="Moderado"),CONCATENATE("R1C",'Mapa final'!#REF!),"")</f>
        <v>#REF!</v>
      </c>
      <c r="M106" s="175" t="str">
        <f ca="1">IF(AND('Mapa final'!$AB$7="Muy Alta",'Mapa final'!$AD$7="Moderado"),CONCATENATE("R1C",'Mapa final'!$R$7),"")</f>
        <v/>
      </c>
      <c r="N106" s="176" t="e">
        <f>IF(AND('Mapa final'!#REF!="Muy Alta",'Mapa final'!#REF!="Moderado"),CONCATENATE("R1C",'Mapa final'!#REF!),"")</f>
        <v>#REF!</v>
      </c>
      <c r="O106" s="177" t="e">
        <f>IF(AND('Mapa final'!#REF!="Muy Alta",'Mapa final'!#REF!="Moderado"),CONCATENATE("R1C",'Mapa final'!#REF!),"")</f>
        <v>#REF!</v>
      </c>
      <c r="P106" s="175" t="str">
        <f ca="1">IF(AND('Mapa final'!$AB$7="Muy Alta",'Mapa final'!$AD$7="Moderado"),CONCATENATE("R1C",'Mapa final'!$R$7),"")</f>
        <v/>
      </c>
      <c r="Q106" s="176" t="e">
        <f>IF(AND('Mapa final'!#REF!="Muy Alta",'Mapa final'!#REF!="Moderado"),CONCATENATE("R1C",'Mapa final'!#REF!),"")</f>
        <v>#REF!</v>
      </c>
      <c r="R106" s="177" t="e">
        <f>IF(AND('Mapa final'!#REF!="Muy Alta",'Mapa final'!#REF!="Moderado"),CONCATENATE("R1C",'Mapa final'!#REF!),"")</f>
        <v>#REF!</v>
      </c>
      <c r="S106" s="83" t="str">
        <f ca="1">IF(AND('Mapa final'!$AB$7="Muy Alta",'Mapa final'!$AD$7="Mayor"),CONCATENATE("R1C",'Mapa final'!$R$7),"")</f>
        <v/>
      </c>
      <c r="T106" s="84" t="e">
        <f>IF(AND('Mapa final'!#REF!="Muy Alta",'Mapa final'!#REF!="Mayor"),CONCATENATE("R1C",'Mapa final'!#REF!),"")</f>
        <v>#REF!</v>
      </c>
      <c r="U106" s="85" t="e">
        <f>IF(AND('Mapa final'!#REF!="Muy Alta",'Mapa final'!#REF!="Mayor"),CONCATENATE("R1C",'Mapa final'!#REF!),"")</f>
        <v>#REF!</v>
      </c>
      <c r="V106" s="169" t="str">
        <f ca="1">IF(AND('Mapa final'!$AB$7="Muy Alta",'Mapa final'!$AD$7="Catastrófico"),CONCATENATE("R1C",'Mapa final'!$R$7),"")</f>
        <v/>
      </c>
      <c r="W106" s="170" t="e">
        <f>IF(AND('Mapa final'!#REF!="Muy Alta",'Mapa final'!#REF!="Catastrófico"),CONCATENATE("R1C",'Mapa final'!#REF!),"")</f>
        <v>#REF!</v>
      </c>
      <c r="X106" s="171" t="e">
        <f>IF(AND('Mapa final'!#REF!="Muy Alta",'Mapa final'!#REF!="Catastrófico"),CONCATENATE("R1C",'Mapa final'!#REF!),"")</f>
        <v>#REF!</v>
      </c>
      <c r="Y106" s="41"/>
      <c r="Z106" s="324" t="s">
        <v>75</v>
      </c>
      <c r="AA106" s="325"/>
      <c r="AB106" s="325"/>
      <c r="AC106" s="325"/>
      <c r="AD106" s="325"/>
      <c r="AE106" s="326"/>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7"/>
      <c r="C107" s="308"/>
      <c r="D107" s="309"/>
      <c r="E107" s="281"/>
      <c r="F107" s="277"/>
      <c r="G107" s="277"/>
      <c r="H107" s="277"/>
      <c r="I107" s="277"/>
      <c r="J107" s="178" t="str">
        <f ca="1">IF(AND('Mapa final'!$AB$8="Media",'Mapa final'!$AD$8="Moderado"),CONCATENATE("R2C",'Mapa final'!$R$8),"")</f>
        <v/>
      </c>
      <c r="K107" s="179" t="e">
        <f>IF(AND('Mapa final'!#REF!="Media",'Mapa final'!#REF!="Moderado"),CONCATENATE("R2C",'Mapa final'!#REF!),"")</f>
        <v>#REF!</v>
      </c>
      <c r="L107" s="180" t="e">
        <f>IF(AND('Mapa final'!#REF!="Media",'Mapa final'!#REF!="Moderado"),CONCATENATE("R2C",'Mapa final'!#REF!),"")</f>
        <v>#REF!</v>
      </c>
      <c r="M107" s="178" t="str">
        <f ca="1">IF(AND('Mapa final'!$AB$8="Media",'Mapa final'!$AD$8="Moderado"),CONCATENATE("R2C",'Mapa final'!$R$8),"")</f>
        <v/>
      </c>
      <c r="N107" s="179" t="e">
        <f>IF(AND('Mapa final'!#REF!="Media",'Mapa final'!#REF!="Moderado"),CONCATENATE("R2C",'Mapa final'!#REF!),"")</f>
        <v>#REF!</v>
      </c>
      <c r="O107" s="180" t="e">
        <f>IF(AND('Mapa final'!#REF!="Media",'Mapa final'!#REF!="Moderado"),CONCATENATE("R2C",'Mapa final'!#REF!),"")</f>
        <v>#REF!</v>
      </c>
      <c r="P107" s="178" t="str">
        <f ca="1">IF(AND('Mapa final'!$AB$8="Media",'Mapa final'!$AD$8="Moderado"),CONCATENATE("R2C",'Mapa final'!$R$8),"")</f>
        <v/>
      </c>
      <c r="Q107" s="179" t="e">
        <f>IF(AND('Mapa final'!#REF!="Media",'Mapa final'!#REF!="Moderado"),CONCATENATE("R2C",'Mapa final'!#REF!),"")</f>
        <v>#REF!</v>
      </c>
      <c r="R107" s="180" t="e">
        <f>IF(AND('Mapa final'!#REF!="Media",'Mapa final'!#REF!="Moderado"),CONCATENATE("R2C",'Mapa final'!#REF!),"")</f>
        <v>#REF!</v>
      </c>
      <c r="S107" s="86" t="str">
        <f ca="1">IF(AND('Mapa final'!$AB$8="Media",'Mapa final'!$AD$8="Mayor"),CONCATENATE("R2C",'Mapa final'!$R$8),"")</f>
        <v/>
      </c>
      <c r="T107" s="40" t="e">
        <f>IF(AND('Mapa final'!#REF!="Media",'Mapa final'!#REF!="Mayor"),CONCATENATE("R2C",'Mapa final'!#REF!),"")</f>
        <v>#REF!</v>
      </c>
      <c r="U107" s="87" t="e">
        <f>IF(AND('Mapa final'!#REF!="Media",'Mapa final'!#REF!="Mayor"),CONCATENATE("R2C",'Mapa final'!#REF!),"")</f>
        <v>#REF!</v>
      </c>
      <c r="V107" s="172" t="str">
        <f ca="1">IF(AND('Mapa final'!$AB$8="Media",'Mapa final'!$AD$8="Catastrófico"),CONCATENATE("R2C",'Mapa final'!$R$8),"")</f>
        <v/>
      </c>
      <c r="W107" s="173" t="e">
        <f>IF(AND('Mapa final'!#REF!="Media",'Mapa final'!#REF!="Catastrófico"),CONCATENATE("R2C",'Mapa final'!#REF!),"")</f>
        <v>#REF!</v>
      </c>
      <c r="X107" s="174" t="e">
        <f>IF(AND('Mapa final'!#REF!="Media",'Mapa final'!#REF!="Catastrófico"),CONCATENATE("R2C",'Mapa final'!#REF!),"")</f>
        <v>#REF!</v>
      </c>
      <c r="Y107" s="41"/>
      <c r="Z107" s="327"/>
      <c r="AA107" s="328"/>
      <c r="AB107" s="328"/>
      <c r="AC107" s="328"/>
      <c r="AD107" s="328"/>
      <c r="AE107" s="329"/>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7"/>
      <c r="C108" s="308"/>
      <c r="D108" s="309"/>
      <c r="E108" s="282"/>
      <c r="F108" s="277"/>
      <c r="G108" s="277"/>
      <c r="H108" s="277"/>
      <c r="I108" s="277"/>
      <c r="J108" s="178" t="str">
        <f ca="1">IF(AND('Mapa final'!$AB$9="Media",'Mapa final'!$AD$9="Moderado"),CONCATENATE("R3C",'Mapa final'!$R$9),"")</f>
        <v>R3C1</v>
      </c>
      <c r="K108" s="179" t="e">
        <f>IF(AND('Mapa final'!#REF!="Media",'Mapa final'!#REF!="Moderado"),CONCATENATE("R3C",'Mapa final'!#REF!),"")</f>
        <v>#REF!</v>
      </c>
      <c r="L108" s="180" t="e">
        <f>IF(AND('Mapa final'!#REF!="Media",'Mapa final'!#REF!="Moderado"),CONCATENATE("R3C",'Mapa final'!#REF!),"")</f>
        <v>#REF!</v>
      </c>
      <c r="M108" s="178" t="str">
        <f ca="1">IF(AND('Mapa final'!$AB$9="Media",'Mapa final'!$AD$9="Moderado"),CONCATENATE("R3C",'Mapa final'!$R$9),"")</f>
        <v>R3C1</v>
      </c>
      <c r="N108" s="179" t="e">
        <f>IF(AND('Mapa final'!#REF!="Media",'Mapa final'!#REF!="Moderado"),CONCATENATE("R3C",'Mapa final'!#REF!),"")</f>
        <v>#REF!</v>
      </c>
      <c r="O108" s="180" t="e">
        <f>IF(AND('Mapa final'!#REF!="Media",'Mapa final'!#REF!="Moderado"),CONCATENATE("R3C",'Mapa final'!#REF!),"")</f>
        <v>#REF!</v>
      </c>
      <c r="P108" s="178" t="str">
        <f ca="1">IF(AND('Mapa final'!$AB$9="Media",'Mapa final'!$AD$9="Moderado"),CONCATENATE("R3C",'Mapa final'!$R$9),"")</f>
        <v>R3C1</v>
      </c>
      <c r="Q108" s="179" t="e">
        <f>IF(AND('Mapa final'!#REF!="Media",'Mapa final'!#REF!="Moderado"),CONCATENATE("R3C",'Mapa final'!#REF!),"")</f>
        <v>#REF!</v>
      </c>
      <c r="R108" s="180" t="e">
        <f>IF(AND('Mapa final'!#REF!="Media",'Mapa final'!#REF!="Moderado"),CONCATENATE("R3C",'Mapa final'!#REF!),"")</f>
        <v>#REF!</v>
      </c>
      <c r="S108" s="86" t="str">
        <f ca="1">IF(AND('Mapa final'!$AB$9="Media",'Mapa final'!$AD$9="Mayor"),CONCATENATE("R3C",'Mapa final'!$R$9),"")</f>
        <v/>
      </c>
      <c r="T108" s="40" t="e">
        <f>IF(AND('Mapa final'!#REF!="Media",'Mapa final'!#REF!="Mayor"),CONCATENATE("R3C",'Mapa final'!#REF!),"")</f>
        <v>#REF!</v>
      </c>
      <c r="U108" s="87" t="e">
        <f>IF(AND('Mapa final'!#REF!="Media",'Mapa final'!#REF!="Mayor"),CONCATENATE("R3C",'Mapa final'!#REF!),"")</f>
        <v>#REF!</v>
      </c>
      <c r="V108" s="172" t="str">
        <f ca="1">IF(AND('Mapa final'!$AB$9="Media",'Mapa final'!$AD$9="Catastrófico"),CONCATENATE("R3C",'Mapa final'!$R$9),"")</f>
        <v/>
      </c>
      <c r="W108" s="173" t="e">
        <f>IF(AND('Mapa final'!#REF!="Media",'Mapa final'!#REF!="Catastrófico"),CONCATENATE("R3C",'Mapa final'!#REF!),"")</f>
        <v>#REF!</v>
      </c>
      <c r="X108" s="174" t="e">
        <f>IF(AND('Mapa final'!#REF!="Media",'Mapa final'!#REF!="Catastrófico"),CONCATENATE("R3C",'Mapa final'!#REF!),"")</f>
        <v>#REF!</v>
      </c>
      <c r="Y108" s="41"/>
      <c r="Z108" s="327"/>
      <c r="AA108" s="328"/>
      <c r="AB108" s="328"/>
      <c r="AC108" s="328"/>
      <c r="AD108" s="328"/>
      <c r="AE108" s="329"/>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7"/>
      <c r="C109" s="308"/>
      <c r="D109" s="309"/>
      <c r="E109" s="282"/>
      <c r="F109" s="277"/>
      <c r="G109" s="277"/>
      <c r="H109" s="277"/>
      <c r="I109" s="277"/>
      <c r="J109" s="178" t="str">
        <f ca="1">IF(AND('Mapa final'!$AB$10="Media",'Mapa final'!$AD$10="Moderado"),CONCATENATE("R4C",'Mapa final'!$R$10),"")</f>
        <v/>
      </c>
      <c r="K109" s="179" t="e">
        <f>IF(AND('Mapa final'!#REF!="Media",'Mapa final'!#REF!="Moderado"),CONCATENATE("R4C",'Mapa final'!#REF!),"")</f>
        <v>#REF!</v>
      </c>
      <c r="L109" s="180" t="e">
        <f>IF(AND('Mapa final'!#REF!="Media",'Mapa final'!#REF!="Moderado"),CONCATENATE("R4C",'Mapa final'!#REF!),"")</f>
        <v>#REF!</v>
      </c>
      <c r="M109" s="178" t="str">
        <f ca="1">IF(AND('Mapa final'!$AB$10="Media",'Mapa final'!$AD$10="Moderado"),CONCATENATE("R4C",'Mapa final'!$R$10),"")</f>
        <v/>
      </c>
      <c r="N109" s="179" t="e">
        <f>IF(AND('Mapa final'!#REF!="Media",'Mapa final'!#REF!="Moderado"),CONCATENATE("R4C",'Mapa final'!#REF!),"")</f>
        <v>#REF!</v>
      </c>
      <c r="O109" s="180" t="e">
        <f>IF(AND('Mapa final'!#REF!="Media",'Mapa final'!#REF!="Moderado"),CONCATENATE("R4C",'Mapa final'!#REF!),"")</f>
        <v>#REF!</v>
      </c>
      <c r="P109" s="178" t="str">
        <f ca="1">IF(AND('Mapa final'!$AB$10="Media",'Mapa final'!$AD$10="Moderado"),CONCATENATE("R4C",'Mapa final'!$R$10),"")</f>
        <v/>
      </c>
      <c r="Q109" s="179" t="e">
        <f>IF(AND('Mapa final'!#REF!="Media",'Mapa final'!#REF!="Moderado"),CONCATENATE("R4C",'Mapa final'!#REF!),"")</f>
        <v>#REF!</v>
      </c>
      <c r="R109" s="180" t="e">
        <f>IF(AND('Mapa final'!#REF!="Media",'Mapa final'!#REF!="Moderado"),CONCATENATE("R4C",'Mapa final'!#REF!),"")</f>
        <v>#REF!</v>
      </c>
      <c r="S109" s="86" t="str">
        <f ca="1">IF(AND('Mapa final'!$AB$10="Media",'Mapa final'!$AD$10="Mayor"),CONCATENATE("R4C",'Mapa final'!$R$10),"")</f>
        <v/>
      </c>
      <c r="T109" s="40" t="e">
        <f>IF(AND('Mapa final'!#REF!="Media",'Mapa final'!#REF!="Mayor"),CONCATENATE("R4C",'Mapa final'!#REF!),"")</f>
        <v>#REF!</v>
      </c>
      <c r="U109" s="87" t="e">
        <f>IF(AND('Mapa final'!#REF!="Media",'Mapa final'!#REF!="Mayor"),CONCATENATE("R4C",'Mapa final'!#REF!),"")</f>
        <v>#REF!</v>
      </c>
      <c r="V109" s="172" t="str">
        <f ca="1">IF(AND('Mapa final'!$AB$10="Media",'Mapa final'!$AD$10="Catastrófico"),CONCATENATE("R4C",'Mapa final'!$R$10),"")</f>
        <v/>
      </c>
      <c r="W109" s="173" t="e">
        <f>IF(AND('Mapa final'!#REF!="Media",'Mapa final'!#REF!="Catastrófico"),CONCATENATE("R4C",'Mapa final'!#REF!),"")</f>
        <v>#REF!</v>
      </c>
      <c r="X109" s="174" t="e">
        <f>IF(AND('Mapa final'!#REF!="Media",'Mapa final'!#REF!="Catastrófico"),CONCATENATE("R4C",'Mapa final'!#REF!),"")</f>
        <v>#REF!</v>
      </c>
      <c r="Y109" s="41"/>
      <c r="Z109" s="327"/>
      <c r="AA109" s="328"/>
      <c r="AB109" s="328"/>
      <c r="AC109" s="328"/>
      <c r="AD109" s="328"/>
      <c r="AE109" s="329"/>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7"/>
      <c r="C110" s="308"/>
      <c r="D110" s="309"/>
      <c r="E110" s="282"/>
      <c r="F110" s="277"/>
      <c r="G110" s="277"/>
      <c r="H110" s="277"/>
      <c r="I110" s="277"/>
      <c r="J110" s="178" t="str">
        <f ca="1">IF(AND('Mapa final'!$AB$11="Media",'Mapa final'!$AD$11="Moderado"),CONCATENATE("R5C",'Mapa final'!$R$11),"")</f>
        <v/>
      </c>
      <c r="K110" s="179" t="e">
        <f>IF(AND('Mapa final'!#REF!="Media",'Mapa final'!#REF!="Moderado"),CONCATENATE("R5C",'Mapa final'!#REF!),"")</f>
        <v>#REF!</v>
      </c>
      <c r="L110" s="180" t="e">
        <f>IF(AND('Mapa final'!#REF!="Media",'Mapa final'!#REF!="Moderado"),CONCATENATE("R5C",'Mapa final'!#REF!),"")</f>
        <v>#REF!</v>
      </c>
      <c r="M110" s="178" t="str">
        <f ca="1">IF(AND('Mapa final'!$AB$11="Media",'Mapa final'!$AD$11="Moderado"),CONCATENATE("R5C",'Mapa final'!$R$11),"")</f>
        <v/>
      </c>
      <c r="N110" s="179" t="e">
        <f>IF(AND('Mapa final'!#REF!="Media",'Mapa final'!#REF!="Moderado"),CONCATENATE("R5C",'Mapa final'!#REF!),"")</f>
        <v>#REF!</v>
      </c>
      <c r="O110" s="180" t="e">
        <f>IF(AND('Mapa final'!#REF!="Media",'Mapa final'!#REF!="Moderado"),CONCATENATE("R5C",'Mapa final'!#REF!),"")</f>
        <v>#REF!</v>
      </c>
      <c r="P110" s="178" t="str">
        <f ca="1">IF(AND('Mapa final'!$AB$11="Media",'Mapa final'!$AD$11="Moderado"),CONCATENATE("R5C",'Mapa final'!$R$11),"")</f>
        <v/>
      </c>
      <c r="Q110" s="179" t="e">
        <f>IF(AND('Mapa final'!#REF!="Media",'Mapa final'!#REF!="Moderado"),CONCATENATE("R5C",'Mapa final'!#REF!),"")</f>
        <v>#REF!</v>
      </c>
      <c r="R110" s="180" t="e">
        <f>IF(AND('Mapa final'!#REF!="Media",'Mapa final'!#REF!="Moderado"),CONCATENATE("R5C",'Mapa final'!#REF!),"")</f>
        <v>#REF!</v>
      </c>
      <c r="S110" s="86" t="str">
        <f ca="1">IF(AND('Mapa final'!$AB$11="Media",'Mapa final'!$AD$11="Mayor"),CONCATENATE("R5C",'Mapa final'!$R$11),"")</f>
        <v/>
      </c>
      <c r="T110" s="40" t="e">
        <f>IF(AND('Mapa final'!#REF!="Media",'Mapa final'!#REF!="Mayor"),CONCATENATE("R5C",'Mapa final'!#REF!),"")</f>
        <v>#REF!</v>
      </c>
      <c r="U110" s="87" t="e">
        <f>IF(AND('Mapa final'!#REF!="Media",'Mapa final'!#REF!="Mayor"),CONCATENATE("R5C",'Mapa final'!#REF!),"")</f>
        <v>#REF!</v>
      </c>
      <c r="V110" s="172" t="str">
        <f ca="1">IF(AND('Mapa final'!$AB$11="Media",'Mapa final'!$AD$11="Catastrófico"),CONCATENATE("R5C",'Mapa final'!$R$11),"")</f>
        <v/>
      </c>
      <c r="W110" s="173" t="e">
        <f>IF(AND('Mapa final'!#REF!="Media",'Mapa final'!#REF!="Catastrófico"),CONCATENATE("R5C",'Mapa final'!#REF!),"")</f>
        <v>#REF!</v>
      </c>
      <c r="X110" s="174" t="e">
        <f>IF(AND('Mapa final'!#REF!="Media",'Mapa final'!#REF!="Catastrófico"),CONCATENATE("R5C",'Mapa final'!#REF!),"")</f>
        <v>#REF!</v>
      </c>
      <c r="Y110" s="41"/>
      <c r="Z110" s="327"/>
      <c r="AA110" s="328"/>
      <c r="AB110" s="328"/>
      <c r="AC110" s="328"/>
      <c r="AD110" s="328"/>
      <c r="AE110" s="329"/>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7"/>
      <c r="C111" s="308"/>
      <c r="D111" s="309"/>
      <c r="E111" s="282"/>
      <c r="F111" s="277"/>
      <c r="G111" s="277"/>
      <c r="H111" s="277"/>
      <c r="I111" s="277"/>
      <c r="J111" s="178" t="str">
        <f ca="1">IF(AND('Mapa final'!$AB$12="Media",'Mapa final'!$AD$12="Moderado"),CONCATENATE("R6C",'Mapa final'!$R$12),"")</f>
        <v>R6C1</v>
      </c>
      <c r="K111" s="179" t="e">
        <f>IF(AND('Mapa final'!#REF!="Media",'Mapa final'!#REF!="Moderado"),CONCATENATE("R6C",'Mapa final'!#REF!),"")</f>
        <v>#REF!</v>
      </c>
      <c r="L111" s="180" t="e">
        <f>IF(AND('Mapa final'!#REF!="Media",'Mapa final'!#REF!="Moderado"),CONCATENATE("R6C",'Mapa final'!#REF!),"")</f>
        <v>#REF!</v>
      </c>
      <c r="M111" s="178" t="str">
        <f ca="1">IF(AND('Mapa final'!$AB$12="Media",'Mapa final'!$AD$12="Moderado"),CONCATENATE("R6C",'Mapa final'!$R$12),"")</f>
        <v>R6C1</v>
      </c>
      <c r="N111" s="179" t="e">
        <f>IF(AND('Mapa final'!#REF!="Media",'Mapa final'!#REF!="Moderado"),CONCATENATE("R6C",'Mapa final'!#REF!),"")</f>
        <v>#REF!</v>
      </c>
      <c r="O111" s="180" t="e">
        <f>IF(AND('Mapa final'!#REF!="Media",'Mapa final'!#REF!="Moderado"),CONCATENATE("R6C",'Mapa final'!#REF!),"")</f>
        <v>#REF!</v>
      </c>
      <c r="P111" s="178" t="str">
        <f ca="1">IF(AND('Mapa final'!$AB$12="Media",'Mapa final'!$AD$12="Moderado"),CONCATENATE("R6C",'Mapa final'!$R$12),"")</f>
        <v>R6C1</v>
      </c>
      <c r="Q111" s="179" t="e">
        <f>IF(AND('Mapa final'!#REF!="Media",'Mapa final'!#REF!="Moderado"),CONCATENATE("R6C",'Mapa final'!#REF!),"")</f>
        <v>#REF!</v>
      </c>
      <c r="R111" s="180" t="e">
        <f>IF(AND('Mapa final'!#REF!="Media",'Mapa final'!#REF!="Moderado"),CONCATENATE("R6C",'Mapa final'!#REF!),"")</f>
        <v>#REF!</v>
      </c>
      <c r="S111" s="86" t="str">
        <f ca="1">IF(AND('Mapa final'!$AB$12="Media",'Mapa final'!$AD$12="Mayor"),CONCATENATE("R6C",'Mapa final'!$R$12),"")</f>
        <v/>
      </c>
      <c r="T111" s="40" t="e">
        <f>IF(AND('Mapa final'!#REF!="Media",'Mapa final'!#REF!="Mayor"),CONCATENATE("R6C",'Mapa final'!#REF!),"")</f>
        <v>#REF!</v>
      </c>
      <c r="U111" s="87" t="e">
        <f>IF(AND('Mapa final'!#REF!="Media",'Mapa final'!#REF!="Mayor"),CONCATENATE("R6C",'Mapa final'!#REF!),"")</f>
        <v>#REF!</v>
      </c>
      <c r="V111" s="172" t="str">
        <f ca="1">IF(AND('Mapa final'!$AB$12="Media",'Mapa final'!$AD$12="Catastrófico"),CONCATENATE("R6C",'Mapa final'!$R$12),"")</f>
        <v/>
      </c>
      <c r="W111" s="173" t="e">
        <f>IF(AND('Mapa final'!#REF!="Media",'Mapa final'!#REF!="Catastrófico"),CONCATENATE("R6C",'Mapa final'!#REF!),"")</f>
        <v>#REF!</v>
      </c>
      <c r="X111" s="174" t="e">
        <f>IF(AND('Mapa final'!#REF!="Media",'Mapa final'!#REF!="Catastrófico"),CONCATENATE("R6C",'Mapa final'!#REF!),"")</f>
        <v>#REF!</v>
      </c>
      <c r="Y111" s="41"/>
      <c r="Z111" s="327"/>
      <c r="AA111" s="328"/>
      <c r="AB111" s="328"/>
      <c r="AC111" s="328"/>
      <c r="AD111" s="328"/>
      <c r="AE111" s="329"/>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7"/>
      <c r="C112" s="308"/>
      <c r="D112" s="309"/>
      <c r="E112" s="282"/>
      <c r="F112" s="277"/>
      <c r="G112" s="277"/>
      <c r="H112" s="277"/>
      <c r="I112" s="277"/>
      <c r="J112" s="178" t="str">
        <f ca="1">IF(AND('Mapa final'!$AB$13="Media",'Mapa final'!$AD$13="Moderado"),CONCATENATE("R7C",'Mapa final'!$R$13),"")</f>
        <v/>
      </c>
      <c r="K112" s="179" t="str">
        <f>IF(AND('Mapa final'!$AB$14="Media",'Mapa final'!$AD$14="Moderado"),CONCATENATE("R7C",'Mapa final'!$R$14),"")</f>
        <v/>
      </c>
      <c r="L112" s="180" t="e">
        <f>IF(AND('Mapa final'!#REF!="Media",'Mapa final'!#REF!="Moderado"),CONCATENATE("R7C",'Mapa final'!#REF!),"")</f>
        <v>#REF!</v>
      </c>
      <c r="M112" s="178" t="str">
        <f ca="1">IF(AND('Mapa final'!$AB$13="Media",'Mapa final'!$AD$13="Moderado"),CONCATENATE("R7C",'Mapa final'!$R$13),"")</f>
        <v/>
      </c>
      <c r="N112" s="179" t="str">
        <f>IF(AND('Mapa final'!$AB$14="Media",'Mapa final'!$AD$14="Moderado"),CONCATENATE("R7C",'Mapa final'!$R$14),"")</f>
        <v/>
      </c>
      <c r="O112" s="180" t="e">
        <f>IF(AND('Mapa final'!#REF!="Media",'Mapa final'!#REF!="Moderado"),CONCATENATE("R7C",'Mapa final'!#REF!),"")</f>
        <v>#REF!</v>
      </c>
      <c r="P112" s="178" t="str">
        <f ca="1">IF(AND('Mapa final'!$AB$13="Media",'Mapa final'!$AD$13="Moderado"),CONCATENATE("R7C",'Mapa final'!$R$13),"")</f>
        <v/>
      </c>
      <c r="Q112" s="179" t="str">
        <f>IF(AND('Mapa final'!$AB$14="Media",'Mapa final'!$AD$14="Moderado"),CONCATENATE("R7C",'Mapa final'!$R$14),"")</f>
        <v/>
      </c>
      <c r="R112" s="180" t="e">
        <f>IF(AND('Mapa final'!#REF!="Media",'Mapa final'!#REF!="Moderado"),CONCATENATE("R7C",'Mapa final'!#REF!),"")</f>
        <v>#REF!</v>
      </c>
      <c r="S112" s="86" t="str">
        <f ca="1">IF(AND('Mapa final'!$AB$13="Media",'Mapa final'!$AD$13="Mayor"),CONCATENATE("R7C",'Mapa final'!$R$13),"")</f>
        <v>R7C1</v>
      </c>
      <c r="T112" s="40" t="str">
        <f>IF(AND('Mapa final'!$AB$14="Media",'Mapa final'!$AD$14="Mayor"),CONCATENATE("R7C",'Mapa final'!$R$14),"")</f>
        <v/>
      </c>
      <c r="U112" s="87" t="e">
        <f>IF(AND('Mapa final'!#REF!="Media",'Mapa final'!#REF!="Mayor"),CONCATENATE("R7C",'Mapa final'!#REF!),"")</f>
        <v>#REF!</v>
      </c>
      <c r="V112" s="172" t="str">
        <f ca="1">IF(AND('Mapa final'!$AB$13="Media",'Mapa final'!$AD$13="Catastrófico"),CONCATENATE("R7C",'Mapa final'!$R$13),"")</f>
        <v/>
      </c>
      <c r="W112" s="173" t="str">
        <f>IF(AND('Mapa final'!$AB$14="Media",'Mapa final'!$AD$14="Catastrófico"),CONCATENATE("R7C",'Mapa final'!$R$14),"")</f>
        <v/>
      </c>
      <c r="X112" s="174" t="e">
        <f>IF(AND('Mapa final'!#REF!="Media",'Mapa final'!#REF!="Catastrófico"),CONCATENATE("R7C",'Mapa final'!#REF!),"")</f>
        <v>#REF!</v>
      </c>
      <c r="Y112" s="41"/>
      <c r="Z112" s="327"/>
      <c r="AA112" s="328"/>
      <c r="AB112" s="328"/>
      <c r="AC112" s="328"/>
      <c r="AD112" s="328"/>
      <c r="AE112" s="329"/>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7"/>
      <c r="C113" s="308"/>
      <c r="D113" s="309"/>
      <c r="E113" s="282"/>
      <c r="F113" s="277"/>
      <c r="G113" s="277"/>
      <c r="H113" s="277"/>
      <c r="I113" s="277"/>
      <c r="J113" s="178" t="str">
        <f ca="1">IF(AND('Mapa final'!$AB$15="Media",'Mapa final'!$AD$15="Moderado"),CONCATENATE("R8C",'Mapa final'!$R$15),"")</f>
        <v>R8C1</v>
      </c>
      <c r="K113" s="179" t="str">
        <f>IF(AND('Mapa final'!$AB$16="Media",'Mapa final'!$AD$16="Moderado"),CONCATENATE("R8C",'Mapa final'!$R$16),"")</f>
        <v/>
      </c>
      <c r="L113" s="180" t="str">
        <f>IF(AND('Mapa final'!$AB$17="Media",'Mapa final'!$AD$17="Moderado"),CONCATENATE("R8C",'Mapa final'!$R$17),"")</f>
        <v/>
      </c>
      <c r="M113" s="178" t="str">
        <f ca="1">IF(AND('Mapa final'!$AB$15="Media",'Mapa final'!$AD$15="Moderado"),CONCATENATE("R8C",'Mapa final'!$R$15),"")</f>
        <v>R8C1</v>
      </c>
      <c r="N113" s="179" t="str">
        <f>IF(AND('Mapa final'!$AB$16="Media",'Mapa final'!$AD$16="Moderado"),CONCATENATE("R8C",'Mapa final'!$R$16),"")</f>
        <v/>
      </c>
      <c r="O113" s="180" t="str">
        <f>IF(AND('Mapa final'!$AB$17="Media",'Mapa final'!$AD$17="Moderado"),CONCATENATE("R8C",'Mapa final'!$R$17),"")</f>
        <v/>
      </c>
      <c r="P113" s="178" t="str">
        <f ca="1">IF(AND('Mapa final'!$AB$15="Media",'Mapa final'!$AD$15="Moderado"),CONCATENATE("R8C",'Mapa final'!$R$15),"")</f>
        <v>R8C1</v>
      </c>
      <c r="Q113" s="179" t="str">
        <f>IF(AND('Mapa final'!$AB$16="Media",'Mapa final'!$AD$16="Moderado"),CONCATENATE("R8C",'Mapa final'!$R$16),"")</f>
        <v/>
      </c>
      <c r="R113" s="180" t="str">
        <f>IF(AND('Mapa final'!$AB$17="Media",'Mapa final'!$AD$17="Moderado"),CONCATENATE("R8C",'Mapa final'!$R$17),"")</f>
        <v/>
      </c>
      <c r="S113" s="86" t="str">
        <f ca="1">IF(AND('Mapa final'!$AB$15="Media",'Mapa final'!$AD$15="Mayor"),CONCATENATE("R8C",'Mapa final'!$R$15),"")</f>
        <v/>
      </c>
      <c r="T113" s="40" t="str">
        <f>IF(AND('Mapa final'!$AB$16="Media",'Mapa final'!$AD$16="Mayor"),CONCATENATE("R8C",'Mapa final'!$R$16),"")</f>
        <v/>
      </c>
      <c r="U113" s="87" t="str">
        <f>IF(AND('Mapa final'!$AB$17="Media",'Mapa final'!$AD$17="Mayor"),CONCATENATE("R8C",'Mapa final'!$R$17),"")</f>
        <v/>
      </c>
      <c r="V113" s="172" t="str">
        <f ca="1">IF(AND('Mapa final'!$AB$15="Media",'Mapa final'!$AD$15="Catastrófico"),CONCATENATE("R8C",'Mapa final'!$R$15),"")</f>
        <v/>
      </c>
      <c r="W113" s="173" t="str">
        <f>IF(AND('Mapa final'!$AB$16="Media",'Mapa final'!$AD$16="Catastrófico"),CONCATENATE("R8C",'Mapa final'!$R$16),"")</f>
        <v/>
      </c>
      <c r="X113" s="174" t="str">
        <f>IF(AND('Mapa final'!$AB$17="Media",'Mapa final'!$AD$17="Catastrófico"),CONCATENATE("R8C",'Mapa final'!$R$17),"")</f>
        <v/>
      </c>
      <c r="Y113" s="41"/>
      <c r="Z113" s="327"/>
      <c r="AA113" s="328"/>
      <c r="AB113" s="328"/>
      <c r="AC113" s="328"/>
      <c r="AD113" s="328"/>
      <c r="AE113" s="329"/>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7"/>
      <c r="C114" s="308"/>
      <c r="D114" s="309"/>
      <c r="E114" s="282"/>
      <c r="F114" s="277"/>
      <c r="G114" s="277"/>
      <c r="H114" s="277"/>
      <c r="I114" s="277"/>
      <c r="J114" s="178" t="e">
        <f>IF(AND('Mapa final'!#REF!="Media",'Mapa final'!#REF!="Moderado"),CONCATENATE("R9C",'Mapa final'!#REF!),"")</f>
        <v>#REF!</v>
      </c>
      <c r="K114" s="179" t="e">
        <f>IF(AND('Mapa final'!#REF!="Media",'Mapa final'!#REF!="Moderado"),CONCATENATE("R9C",'Mapa final'!#REF!),"")</f>
        <v>#REF!</v>
      </c>
      <c r="L114" s="180" t="e">
        <f>IF(AND('Mapa final'!#REF!="Media",'Mapa final'!#REF!="Moderado"),CONCATENATE("R9C",'Mapa final'!#REF!),"")</f>
        <v>#REF!</v>
      </c>
      <c r="M114" s="178" t="e">
        <f>IF(AND('Mapa final'!#REF!="Media",'Mapa final'!#REF!="Moderado"),CONCATENATE("R9C",'Mapa final'!#REF!),"")</f>
        <v>#REF!</v>
      </c>
      <c r="N114" s="179" t="e">
        <f>IF(AND('Mapa final'!#REF!="Media",'Mapa final'!#REF!="Moderado"),CONCATENATE("R9C",'Mapa final'!#REF!),"")</f>
        <v>#REF!</v>
      </c>
      <c r="O114" s="180" t="e">
        <f>IF(AND('Mapa final'!#REF!="Media",'Mapa final'!#REF!="Moderado"),CONCATENATE("R9C",'Mapa final'!#REF!),"")</f>
        <v>#REF!</v>
      </c>
      <c r="P114" s="178" t="e">
        <f>IF(AND('Mapa final'!#REF!="Media",'Mapa final'!#REF!="Moderado"),CONCATENATE("R9C",'Mapa final'!#REF!),"")</f>
        <v>#REF!</v>
      </c>
      <c r="Q114" s="179" t="e">
        <f>IF(AND('Mapa final'!#REF!="Media",'Mapa final'!#REF!="Moderado"),CONCATENATE("R9C",'Mapa final'!#REF!),"")</f>
        <v>#REF!</v>
      </c>
      <c r="R114" s="180" t="e">
        <f>IF(AND('Mapa final'!#REF!="Media",'Mapa final'!#REF!="Moderado"),CONCATENATE("R9C",'Mapa final'!#REF!),"")</f>
        <v>#REF!</v>
      </c>
      <c r="S114" s="86" t="e">
        <f>IF(AND('Mapa final'!#REF!="Media",'Mapa final'!#REF!="Mayor"),CONCATENATE("R9C",'Mapa final'!#REF!),"")</f>
        <v>#REF!</v>
      </c>
      <c r="T114" s="40" t="e">
        <f>IF(AND('Mapa final'!#REF!="Media",'Mapa final'!#REF!="Mayor"),CONCATENATE("R9C",'Mapa final'!#REF!),"")</f>
        <v>#REF!</v>
      </c>
      <c r="U114" s="87" t="e">
        <f>IF(AND('Mapa final'!#REF!="Media",'Mapa final'!#REF!="Mayor"),CONCATENATE("R9C",'Mapa final'!#REF!),"")</f>
        <v>#REF!</v>
      </c>
      <c r="V114" s="172" t="e">
        <f>IF(AND('Mapa final'!#REF!="Media",'Mapa final'!#REF!="Catastrófico"),CONCATENATE("R9C",'Mapa final'!#REF!),"")</f>
        <v>#REF!</v>
      </c>
      <c r="W114" s="173" t="e">
        <f>IF(AND('Mapa final'!#REF!="Media",'Mapa final'!#REF!="Catastrófico"),CONCATENATE("R9C",'Mapa final'!#REF!),"")</f>
        <v>#REF!</v>
      </c>
      <c r="X114" s="174" t="e">
        <f>IF(AND('Mapa final'!#REF!="Media",'Mapa final'!#REF!="Catastrófico"),CONCATENATE("R9C",'Mapa final'!#REF!),"")</f>
        <v>#REF!</v>
      </c>
      <c r="Y114" s="41"/>
      <c r="Z114" s="327"/>
      <c r="AA114" s="328"/>
      <c r="AB114" s="328"/>
      <c r="AC114" s="328"/>
      <c r="AD114" s="328"/>
      <c r="AE114" s="329"/>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7"/>
      <c r="C115" s="308"/>
      <c r="D115" s="309"/>
      <c r="E115" s="282"/>
      <c r="F115" s="277"/>
      <c r="G115" s="277"/>
      <c r="H115" s="277"/>
      <c r="I115" s="277"/>
      <c r="J115" s="178" t="str">
        <f ca="1">IF(AND('Mapa final'!$AB$18="Media",'Mapa final'!$AD$18="Moderado"),CONCATENATE("R10C",'Mapa final'!$R$18),"")</f>
        <v/>
      </c>
      <c r="K115" s="179" t="e">
        <f>IF(AND('Mapa final'!#REF!="Media",'Mapa final'!#REF!="Moderado"),CONCATENATE("R10C",'Mapa final'!#REF!),"")</f>
        <v>#REF!</v>
      </c>
      <c r="L115" s="180" t="e">
        <f>IF(AND('Mapa final'!#REF!="Media",'Mapa final'!#REF!="Moderado"),CONCATENATE("R10C",'Mapa final'!#REF!),"")</f>
        <v>#REF!</v>
      </c>
      <c r="M115" s="178" t="str">
        <f ca="1">IF(AND('Mapa final'!$AB$18="Media",'Mapa final'!$AD$18="Moderado"),CONCATENATE("R10C",'Mapa final'!$R$18),"")</f>
        <v/>
      </c>
      <c r="N115" s="179" t="e">
        <f>IF(AND('Mapa final'!#REF!="Media",'Mapa final'!#REF!="Moderado"),CONCATENATE("R10C",'Mapa final'!#REF!),"")</f>
        <v>#REF!</v>
      </c>
      <c r="O115" s="180" t="e">
        <f>IF(AND('Mapa final'!#REF!="Media",'Mapa final'!#REF!="Moderado"),CONCATENATE("R10C",'Mapa final'!#REF!),"")</f>
        <v>#REF!</v>
      </c>
      <c r="P115" s="178" t="str">
        <f ca="1">IF(AND('Mapa final'!$AB$18="Media",'Mapa final'!$AD$18="Moderado"),CONCATENATE("R10C",'Mapa final'!$R$18),"")</f>
        <v/>
      </c>
      <c r="Q115" s="179" t="e">
        <f>IF(AND('Mapa final'!#REF!="Media",'Mapa final'!#REF!="Moderado"),CONCATENATE("R10C",'Mapa final'!#REF!),"")</f>
        <v>#REF!</v>
      </c>
      <c r="R115" s="180" t="e">
        <f>IF(AND('Mapa final'!#REF!="Media",'Mapa final'!#REF!="Moderado"),CONCATENATE("R10C",'Mapa final'!#REF!),"")</f>
        <v>#REF!</v>
      </c>
      <c r="S115" s="86" t="str">
        <f ca="1">IF(AND('Mapa final'!$AB$18="Media",'Mapa final'!$AD$18="Mayor"),CONCATENATE("R10C",'Mapa final'!$R$18),"")</f>
        <v/>
      </c>
      <c r="T115" s="40" t="e">
        <f>IF(AND('Mapa final'!#REF!="Media",'Mapa final'!#REF!="Mayor"),CONCATENATE("R10C",'Mapa final'!#REF!),"")</f>
        <v>#REF!</v>
      </c>
      <c r="U115" s="87" t="e">
        <f>IF(AND('Mapa final'!#REF!="Media",'Mapa final'!#REF!="Mayor"),CONCATENATE("R10C",'Mapa final'!#REF!),"")</f>
        <v>#REF!</v>
      </c>
      <c r="V115" s="172" t="str">
        <f ca="1">IF(AND('Mapa final'!$AB$18="Media",'Mapa final'!$AD$18="Catastrófico"),CONCATENATE("R10C",'Mapa final'!$R$18),"")</f>
        <v/>
      </c>
      <c r="W115" s="173" t="e">
        <f>IF(AND('Mapa final'!#REF!="Media",'Mapa final'!#REF!="Catastrófico"),CONCATENATE("R10C",'Mapa final'!#REF!),"")</f>
        <v>#REF!</v>
      </c>
      <c r="X115" s="174" t="e">
        <f>IF(AND('Mapa final'!#REF!="Media",'Mapa final'!#REF!="Catastrófico"),CONCATENATE("R10C",'Mapa final'!#REF!),"")</f>
        <v>#REF!</v>
      </c>
      <c r="Y115" s="41"/>
      <c r="Z115" s="327"/>
      <c r="AA115" s="328"/>
      <c r="AB115" s="328"/>
      <c r="AC115" s="328"/>
      <c r="AD115" s="328"/>
      <c r="AE115" s="329"/>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7"/>
      <c r="C116" s="308"/>
      <c r="D116" s="309"/>
      <c r="E116" s="282"/>
      <c r="F116" s="277"/>
      <c r="G116" s="277"/>
      <c r="H116" s="277"/>
      <c r="I116" s="277"/>
      <c r="J116" s="178" t="str">
        <f ca="1">IF(AND('Mapa final'!$AB$19="Media",'Mapa final'!$AD$19="Moderado"),CONCATENATE("R11C",'Mapa final'!$R$19),"")</f>
        <v/>
      </c>
      <c r="K116" s="179" t="e">
        <f>IF(AND('Mapa final'!#REF!="Media",'Mapa final'!#REF!="Moderado"),CONCATENATE("R11C",'Mapa final'!#REF!),"")</f>
        <v>#REF!</v>
      </c>
      <c r="L116" s="180" t="e">
        <f>IF(AND('Mapa final'!#REF!="Media",'Mapa final'!#REF!="Moderado"),CONCATENATE("R11C",'Mapa final'!#REF!),"")</f>
        <v>#REF!</v>
      </c>
      <c r="M116" s="178" t="str">
        <f ca="1">IF(AND('Mapa final'!$AB$19="Media",'Mapa final'!$AD$19="Moderado"),CONCATENATE("R11C",'Mapa final'!$R$19),"")</f>
        <v/>
      </c>
      <c r="N116" s="179" t="e">
        <f>IF(AND('Mapa final'!#REF!="Media",'Mapa final'!#REF!="Moderado"),CONCATENATE("R11C",'Mapa final'!#REF!),"")</f>
        <v>#REF!</v>
      </c>
      <c r="O116" s="180" t="e">
        <f>IF(AND('Mapa final'!#REF!="Media",'Mapa final'!#REF!="Moderado"),CONCATENATE("R11C",'Mapa final'!#REF!),"")</f>
        <v>#REF!</v>
      </c>
      <c r="P116" s="178" t="str">
        <f ca="1">IF(AND('Mapa final'!$AB$19="Media",'Mapa final'!$AD$19="Moderado"),CONCATENATE("R11C",'Mapa final'!$R$19),"")</f>
        <v/>
      </c>
      <c r="Q116" s="179" t="e">
        <f>IF(AND('Mapa final'!#REF!="Media",'Mapa final'!#REF!="Moderado"),CONCATENATE("R11C",'Mapa final'!#REF!),"")</f>
        <v>#REF!</v>
      </c>
      <c r="R116" s="180" t="e">
        <f>IF(AND('Mapa final'!#REF!="Media",'Mapa final'!#REF!="Moderado"),CONCATENATE("R11C",'Mapa final'!#REF!),"")</f>
        <v>#REF!</v>
      </c>
      <c r="S116" s="86" t="str">
        <f ca="1">IF(AND('Mapa final'!$AB$19="Media",'Mapa final'!$AD$19="Mayor"),CONCATENATE("R11C",'Mapa final'!$R$19),"")</f>
        <v/>
      </c>
      <c r="T116" s="40" t="e">
        <f>IF(AND('Mapa final'!#REF!="Media",'Mapa final'!#REF!="Mayor"),CONCATENATE("R11C",'Mapa final'!#REF!),"")</f>
        <v>#REF!</v>
      </c>
      <c r="U116" s="87" t="e">
        <f>IF(AND('Mapa final'!#REF!="Media",'Mapa final'!#REF!="Mayor"),CONCATENATE("R11C",'Mapa final'!#REF!),"")</f>
        <v>#REF!</v>
      </c>
      <c r="V116" s="172" t="str">
        <f ca="1">IF(AND('Mapa final'!$AB$19="Media",'Mapa final'!$AD$19="Catastrófico"),CONCATENATE("R11C",'Mapa final'!$R$19),"")</f>
        <v/>
      </c>
      <c r="W116" s="173" t="e">
        <f>IF(AND('Mapa final'!#REF!="Media",'Mapa final'!#REF!="Catastrófico"),CONCATENATE("R11C",'Mapa final'!#REF!),"")</f>
        <v>#REF!</v>
      </c>
      <c r="X116" s="174" t="e">
        <f>IF(AND('Mapa final'!#REF!="Media",'Mapa final'!#REF!="Catastrófico"),CONCATENATE("R11C",'Mapa final'!#REF!),"")</f>
        <v>#REF!</v>
      </c>
      <c r="Y116" s="41"/>
      <c r="Z116" s="327"/>
      <c r="AA116" s="328"/>
      <c r="AB116" s="328"/>
      <c r="AC116" s="328"/>
      <c r="AD116" s="328"/>
      <c r="AE116" s="329"/>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7"/>
      <c r="C117" s="308"/>
      <c r="D117" s="309"/>
      <c r="E117" s="282"/>
      <c r="F117" s="277"/>
      <c r="G117" s="277"/>
      <c r="H117" s="277"/>
      <c r="I117" s="277"/>
      <c r="J117" s="178" t="str">
        <f ca="1">IF(AND('Mapa final'!$AB$20="Media",'Mapa final'!$AD$20="Moderado"),CONCATENATE("R12C",'Mapa final'!$R$20),"")</f>
        <v/>
      </c>
      <c r="K117" s="179" t="str">
        <f>IF(AND('Mapa final'!$AB$21="Media",'Mapa final'!$AD$21="Moderado"),CONCATENATE("R12C",'Mapa final'!$R$21),"")</f>
        <v/>
      </c>
      <c r="L117" s="180" t="e">
        <f>IF(AND('Mapa final'!#REF!="Media",'Mapa final'!#REF!="Moderado"),CONCATENATE("R12C",'Mapa final'!#REF!),"")</f>
        <v>#REF!</v>
      </c>
      <c r="M117" s="178" t="str">
        <f ca="1">IF(AND('Mapa final'!$AB$20="Media",'Mapa final'!$AD$20="Moderado"),CONCATENATE("R12C",'Mapa final'!$R$20),"")</f>
        <v/>
      </c>
      <c r="N117" s="179" t="str">
        <f>IF(AND('Mapa final'!$AB$21="Media",'Mapa final'!$AD$21="Moderado"),CONCATENATE("R12C",'Mapa final'!$R$21),"")</f>
        <v/>
      </c>
      <c r="O117" s="180" t="e">
        <f>IF(AND('Mapa final'!#REF!="Media",'Mapa final'!#REF!="Moderado"),CONCATENATE("R12C",'Mapa final'!#REF!),"")</f>
        <v>#REF!</v>
      </c>
      <c r="P117" s="178" t="str">
        <f ca="1">IF(AND('Mapa final'!$AB$20="Media",'Mapa final'!$AD$20="Moderado"),CONCATENATE("R12C",'Mapa final'!$R$20),"")</f>
        <v/>
      </c>
      <c r="Q117" s="179" t="str">
        <f>IF(AND('Mapa final'!$AB$21="Media",'Mapa final'!$AD$21="Moderado"),CONCATENATE("R12C",'Mapa final'!$R$21),"")</f>
        <v/>
      </c>
      <c r="R117" s="180" t="e">
        <f>IF(AND('Mapa final'!#REF!="Media",'Mapa final'!#REF!="Moderado"),CONCATENATE("R12C",'Mapa final'!#REF!),"")</f>
        <v>#REF!</v>
      </c>
      <c r="S117" s="86" t="str">
        <f ca="1">IF(AND('Mapa final'!$AB$20="Media",'Mapa final'!$AD$20="Mayor"),CONCATENATE("R12C",'Mapa final'!$R$20),"")</f>
        <v/>
      </c>
      <c r="T117" s="40" t="str">
        <f>IF(AND('Mapa final'!$AB$21="Media",'Mapa final'!$AD$21="Mayor"),CONCATENATE("R12C",'Mapa final'!$R$21),"")</f>
        <v/>
      </c>
      <c r="U117" s="87" t="e">
        <f>IF(AND('Mapa final'!#REF!="Media",'Mapa final'!#REF!="Mayor"),CONCATENATE("R12C",'Mapa final'!#REF!),"")</f>
        <v>#REF!</v>
      </c>
      <c r="V117" s="172" t="str">
        <f ca="1">IF(AND('Mapa final'!$AB$20="Media",'Mapa final'!$AD$20="Catastrófico"),CONCATENATE("R12C",'Mapa final'!$R$20),"")</f>
        <v/>
      </c>
      <c r="W117" s="173" t="str">
        <f>IF(AND('Mapa final'!$AB$21="Media",'Mapa final'!$AD$21="Catastrófico"),CONCATENATE("R12C",'Mapa final'!$R$21),"")</f>
        <v/>
      </c>
      <c r="X117" s="174" t="e">
        <f>IF(AND('Mapa final'!#REF!="Media",'Mapa final'!#REF!="Catastrófico"),CONCATENATE("R12C",'Mapa final'!#REF!),"")</f>
        <v>#REF!</v>
      </c>
      <c r="Y117" s="41"/>
      <c r="Z117" s="327"/>
      <c r="AA117" s="328"/>
      <c r="AB117" s="328"/>
      <c r="AC117" s="328"/>
      <c r="AD117" s="328"/>
      <c r="AE117" s="329"/>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7"/>
      <c r="C118" s="308"/>
      <c r="D118" s="309"/>
      <c r="E118" s="282"/>
      <c r="F118" s="277"/>
      <c r="G118" s="277"/>
      <c r="H118" s="277"/>
      <c r="I118" s="277"/>
      <c r="J118" s="178" t="str">
        <f ca="1">IF(AND('Mapa final'!$AB$22="Media",'Mapa final'!$AD$22="Moderado"),CONCATENATE("R13C",'Mapa final'!$R$22),"")</f>
        <v>R13C1</v>
      </c>
      <c r="K118" s="179" t="e">
        <f>IF(AND('Mapa final'!#REF!="Media",'Mapa final'!#REF!="Moderado"),CONCATENATE("R13C",'Mapa final'!#REF!),"")</f>
        <v>#REF!</v>
      </c>
      <c r="L118" s="180" t="e">
        <f>IF(AND('Mapa final'!#REF!="Media",'Mapa final'!#REF!="Moderado"),CONCATENATE("R13C",'Mapa final'!#REF!),"")</f>
        <v>#REF!</v>
      </c>
      <c r="M118" s="178" t="str">
        <f ca="1">IF(AND('Mapa final'!$AB$22="Media",'Mapa final'!$AD$22="Moderado"),CONCATENATE("R13C",'Mapa final'!$R$22),"")</f>
        <v>R13C1</v>
      </c>
      <c r="N118" s="179" t="e">
        <f>IF(AND('Mapa final'!#REF!="Media",'Mapa final'!#REF!="Moderado"),CONCATENATE("R13C",'Mapa final'!#REF!),"")</f>
        <v>#REF!</v>
      </c>
      <c r="O118" s="180" t="e">
        <f>IF(AND('Mapa final'!#REF!="Media",'Mapa final'!#REF!="Moderado"),CONCATENATE("R13C",'Mapa final'!#REF!),"")</f>
        <v>#REF!</v>
      </c>
      <c r="P118" s="178" t="str">
        <f ca="1">IF(AND('Mapa final'!$AB$22="Media",'Mapa final'!$AD$22="Moderado"),CONCATENATE("R13C",'Mapa final'!$R$22),"")</f>
        <v>R13C1</v>
      </c>
      <c r="Q118" s="179" t="e">
        <f>IF(AND('Mapa final'!#REF!="Media",'Mapa final'!#REF!="Moderado"),CONCATENATE("R13C",'Mapa final'!#REF!),"")</f>
        <v>#REF!</v>
      </c>
      <c r="R118" s="180" t="e">
        <f>IF(AND('Mapa final'!#REF!="Media",'Mapa final'!#REF!="Moderado"),CONCATENATE("R13C",'Mapa final'!#REF!),"")</f>
        <v>#REF!</v>
      </c>
      <c r="S118" s="86" t="str">
        <f ca="1">IF(AND('Mapa final'!$AB$22="Media",'Mapa final'!$AD$22="Mayor"),CONCATENATE("R13C",'Mapa final'!$R$22),"")</f>
        <v/>
      </c>
      <c r="T118" s="40" t="e">
        <f>IF(AND('Mapa final'!#REF!="Media",'Mapa final'!#REF!="Mayor"),CONCATENATE("R13C",'Mapa final'!#REF!),"")</f>
        <v>#REF!</v>
      </c>
      <c r="U118" s="87" t="e">
        <f>IF(AND('Mapa final'!#REF!="Media",'Mapa final'!#REF!="Mayor"),CONCATENATE("R13C",'Mapa final'!#REF!),"")</f>
        <v>#REF!</v>
      </c>
      <c r="V118" s="172" t="str">
        <f ca="1">IF(AND('Mapa final'!$AB$22="Media",'Mapa final'!$AD$22="Catastrófico"),CONCATENATE("R13C",'Mapa final'!$R$22),"")</f>
        <v/>
      </c>
      <c r="W118" s="173" t="e">
        <f>IF(AND('Mapa final'!#REF!="Media",'Mapa final'!#REF!="Catastrófico"),CONCATENATE("R13C",'Mapa final'!#REF!),"")</f>
        <v>#REF!</v>
      </c>
      <c r="X118" s="174" t="e">
        <f>IF(AND('Mapa final'!#REF!="Media",'Mapa final'!#REF!="Catastrófico"),CONCATENATE("R13C",'Mapa final'!#REF!),"")</f>
        <v>#REF!</v>
      </c>
      <c r="Y118" s="41"/>
      <c r="Z118" s="327"/>
      <c r="AA118" s="328"/>
      <c r="AB118" s="328"/>
      <c r="AC118" s="328"/>
      <c r="AD118" s="328"/>
      <c r="AE118" s="329"/>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7"/>
      <c r="C119" s="308"/>
      <c r="D119" s="309"/>
      <c r="E119" s="282"/>
      <c r="F119" s="277"/>
      <c r="G119" s="277"/>
      <c r="H119" s="277"/>
      <c r="I119" s="277"/>
      <c r="J119" s="178" t="str">
        <f ca="1">IF(AND('Mapa final'!$AB$23="Media",'Mapa final'!$AD$23="Moderado"),CONCATENATE("R14C",'Mapa final'!$R$23),"")</f>
        <v/>
      </c>
      <c r="K119" s="179" t="e">
        <f>IF(AND('Mapa final'!#REF!="Media",'Mapa final'!#REF!="Moderado"),CONCATENATE("R14C",'Mapa final'!#REF!),"")</f>
        <v>#REF!</v>
      </c>
      <c r="L119" s="180" t="e">
        <f>IF(AND('Mapa final'!#REF!="Media",'Mapa final'!#REF!="Moderado"),CONCATENATE("R14C",'Mapa final'!#REF!),"")</f>
        <v>#REF!</v>
      </c>
      <c r="M119" s="178" t="str">
        <f ca="1">IF(AND('Mapa final'!$AB$23="Media",'Mapa final'!$AD$23="Moderado"),CONCATENATE("R14C",'Mapa final'!$R$23),"")</f>
        <v/>
      </c>
      <c r="N119" s="179" t="e">
        <f>IF(AND('Mapa final'!#REF!="Media",'Mapa final'!#REF!="Moderado"),CONCATENATE("R14C",'Mapa final'!#REF!),"")</f>
        <v>#REF!</v>
      </c>
      <c r="O119" s="180" t="e">
        <f>IF(AND('Mapa final'!#REF!="Media",'Mapa final'!#REF!="Moderado"),CONCATENATE("R14C",'Mapa final'!#REF!),"")</f>
        <v>#REF!</v>
      </c>
      <c r="P119" s="178" t="str">
        <f ca="1">IF(AND('Mapa final'!$AB$23="Media",'Mapa final'!$AD$23="Moderado"),CONCATENATE("R14C",'Mapa final'!$R$23),"")</f>
        <v/>
      </c>
      <c r="Q119" s="179" t="e">
        <f>IF(AND('Mapa final'!#REF!="Media",'Mapa final'!#REF!="Moderado"),CONCATENATE("R14C",'Mapa final'!#REF!),"")</f>
        <v>#REF!</v>
      </c>
      <c r="R119" s="180" t="e">
        <f>IF(AND('Mapa final'!#REF!="Media",'Mapa final'!#REF!="Moderado"),CONCATENATE("R14C",'Mapa final'!#REF!),"")</f>
        <v>#REF!</v>
      </c>
      <c r="S119" s="86" t="str">
        <f ca="1">IF(AND('Mapa final'!$AB$23="Media",'Mapa final'!$AD$23="Mayor"),CONCATENATE("R14C",'Mapa final'!$R$23),"")</f>
        <v/>
      </c>
      <c r="T119" s="40" t="e">
        <f>IF(AND('Mapa final'!#REF!="Media",'Mapa final'!#REF!="Mayor"),CONCATENATE("R14C",'Mapa final'!#REF!),"")</f>
        <v>#REF!</v>
      </c>
      <c r="U119" s="87" t="e">
        <f>IF(AND('Mapa final'!#REF!="Media",'Mapa final'!#REF!="Mayor"),CONCATENATE("R14C",'Mapa final'!#REF!),"")</f>
        <v>#REF!</v>
      </c>
      <c r="V119" s="172" t="str">
        <f ca="1">IF(AND('Mapa final'!$AB$23="Media",'Mapa final'!$AD$23="Catastrófico"),CONCATENATE("R14C",'Mapa final'!$R$23),"")</f>
        <v/>
      </c>
      <c r="W119" s="173" t="e">
        <f>IF(AND('Mapa final'!#REF!="Media",'Mapa final'!#REF!="Catastrófico"),CONCATENATE("R14C",'Mapa final'!#REF!),"")</f>
        <v>#REF!</v>
      </c>
      <c r="X119" s="174" t="e">
        <f>IF(AND('Mapa final'!#REF!="Media",'Mapa final'!#REF!="Catastrófico"),CONCATENATE("R14C",'Mapa final'!#REF!),"")</f>
        <v>#REF!</v>
      </c>
      <c r="Y119" s="41"/>
      <c r="Z119" s="327"/>
      <c r="AA119" s="328"/>
      <c r="AB119" s="328"/>
      <c r="AC119" s="328"/>
      <c r="AD119" s="328"/>
      <c r="AE119" s="329"/>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7"/>
      <c r="C120" s="308"/>
      <c r="D120" s="309"/>
      <c r="E120" s="282"/>
      <c r="F120" s="277"/>
      <c r="G120" s="277"/>
      <c r="H120" s="277"/>
      <c r="I120" s="277"/>
      <c r="J120" s="178" t="str">
        <f ca="1">IF(AND('Mapa final'!$AB$24="Media",'Mapa final'!$AD$24="Moderado"),CONCATENATE("R15C",'Mapa final'!$R$24),"")</f>
        <v/>
      </c>
      <c r="K120" s="179" t="e">
        <f>IF(AND('Mapa final'!#REF!="Media",'Mapa final'!#REF!="Moderado"),CONCATENATE("R15C",'Mapa final'!#REF!),"")</f>
        <v>#REF!</v>
      </c>
      <c r="L120" s="180" t="e">
        <f>IF(AND('Mapa final'!#REF!="Media",'Mapa final'!#REF!="Moderado"),CONCATENATE("R15C",'Mapa final'!#REF!),"")</f>
        <v>#REF!</v>
      </c>
      <c r="M120" s="178" t="str">
        <f ca="1">IF(AND('Mapa final'!$AB$24="Media",'Mapa final'!$AD$24="Moderado"),CONCATENATE("R15C",'Mapa final'!$R$24),"")</f>
        <v/>
      </c>
      <c r="N120" s="179" t="e">
        <f>IF(AND('Mapa final'!#REF!="Media",'Mapa final'!#REF!="Moderado"),CONCATENATE("R15C",'Mapa final'!#REF!),"")</f>
        <v>#REF!</v>
      </c>
      <c r="O120" s="180" t="e">
        <f>IF(AND('Mapa final'!#REF!="Media",'Mapa final'!#REF!="Moderado"),CONCATENATE("R15C",'Mapa final'!#REF!),"")</f>
        <v>#REF!</v>
      </c>
      <c r="P120" s="178" t="str">
        <f ca="1">IF(AND('Mapa final'!$AB$24="Media",'Mapa final'!$AD$24="Moderado"),CONCATENATE("R15C",'Mapa final'!$R$24),"")</f>
        <v/>
      </c>
      <c r="Q120" s="179" t="e">
        <f>IF(AND('Mapa final'!#REF!="Media",'Mapa final'!#REF!="Moderado"),CONCATENATE("R15C",'Mapa final'!#REF!),"")</f>
        <v>#REF!</v>
      </c>
      <c r="R120" s="180" t="e">
        <f>IF(AND('Mapa final'!#REF!="Media",'Mapa final'!#REF!="Moderado"),CONCATENATE("R15C",'Mapa final'!#REF!),"")</f>
        <v>#REF!</v>
      </c>
      <c r="S120" s="86" t="str">
        <f ca="1">IF(AND('Mapa final'!$AB$24="Media",'Mapa final'!$AD$24="Mayor"),CONCATENATE("R15C",'Mapa final'!$R$24),"")</f>
        <v>R15C1</v>
      </c>
      <c r="T120" s="40" t="e">
        <f>IF(AND('Mapa final'!#REF!="Media",'Mapa final'!#REF!="Mayor"),CONCATENATE("R15C",'Mapa final'!#REF!),"")</f>
        <v>#REF!</v>
      </c>
      <c r="U120" s="87" t="e">
        <f>IF(AND('Mapa final'!#REF!="Media",'Mapa final'!#REF!="Mayor"),CONCATENATE("R15C",'Mapa final'!#REF!),"")</f>
        <v>#REF!</v>
      </c>
      <c r="V120" s="172" t="str">
        <f ca="1">IF(AND('Mapa final'!$AB$24="Media",'Mapa final'!$AD$24="Catastrófico"),CONCATENATE("R15C",'Mapa final'!$R$24),"")</f>
        <v/>
      </c>
      <c r="W120" s="173" t="e">
        <f>IF(AND('Mapa final'!#REF!="Media",'Mapa final'!#REF!="Catastrófico"),CONCATENATE("R15C",'Mapa final'!#REF!),"")</f>
        <v>#REF!</v>
      </c>
      <c r="X120" s="174" t="e">
        <f>IF(AND('Mapa final'!#REF!="Media",'Mapa final'!#REF!="Catastrófico"),CONCATENATE("R15C",'Mapa final'!#REF!),"")</f>
        <v>#REF!</v>
      </c>
      <c r="Y120" s="41"/>
      <c r="Z120" s="327"/>
      <c r="AA120" s="328"/>
      <c r="AB120" s="328"/>
      <c r="AC120" s="328"/>
      <c r="AD120" s="328"/>
      <c r="AE120" s="329"/>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7"/>
      <c r="C121" s="308"/>
      <c r="D121" s="309"/>
      <c r="E121" s="282"/>
      <c r="F121" s="277"/>
      <c r="G121" s="277"/>
      <c r="H121" s="277"/>
      <c r="I121" s="277"/>
      <c r="J121" s="178" t="str">
        <f ca="1">IF(AND('Mapa final'!$AB$25="Media",'Mapa final'!$AD$25="Moderado"),CONCATENATE("R16C",'Mapa final'!$R$25),"")</f>
        <v>R16C1</v>
      </c>
      <c r="K121" s="179" t="str">
        <f>IF(AND('Mapa final'!$AB$26="Media",'Mapa final'!$AD$26="Moderado"),CONCATENATE("R16C",'Mapa final'!$R$26),"")</f>
        <v/>
      </c>
      <c r="L121" s="180" t="e">
        <f>IF(AND('Mapa final'!#REF!="Media",'Mapa final'!#REF!="Moderado"),CONCATENATE("R16C",'Mapa final'!#REF!),"")</f>
        <v>#REF!</v>
      </c>
      <c r="M121" s="178" t="str">
        <f ca="1">IF(AND('Mapa final'!$AB$25="Media",'Mapa final'!$AD$25="Moderado"),CONCATENATE("R16C",'Mapa final'!$R$25),"")</f>
        <v>R16C1</v>
      </c>
      <c r="N121" s="179" t="str">
        <f>IF(AND('Mapa final'!$AB$26="Media",'Mapa final'!$AD$26="Moderado"),CONCATENATE("R16C",'Mapa final'!$R$26),"")</f>
        <v/>
      </c>
      <c r="O121" s="180" t="e">
        <f>IF(AND('Mapa final'!#REF!="Media",'Mapa final'!#REF!="Moderado"),CONCATENATE("R16C",'Mapa final'!#REF!),"")</f>
        <v>#REF!</v>
      </c>
      <c r="P121" s="178" t="str">
        <f ca="1">IF(AND('Mapa final'!$AB$25="Media",'Mapa final'!$AD$25="Moderado"),CONCATENATE("R16C",'Mapa final'!$R$25),"")</f>
        <v>R16C1</v>
      </c>
      <c r="Q121" s="179" t="str">
        <f>IF(AND('Mapa final'!$AB$26="Media",'Mapa final'!$AD$26="Moderado"),CONCATENATE("R16C",'Mapa final'!$R$26),"")</f>
        <v/>
      </c>
      <c r="R121" s="180" t="e">
        <f>IF(AND('Mapa final'!#REF!="Media",'Mapa final'!#REF!="Moderado"),CONCATENATE("R16C",'Mapa final'!#REF!),"")</f>
        <v>#REF!</v>
      </c>
      <c r="S121" s="86" t="str">
        <f ca="1">IF(AND('Mapa final'!$AB$25="Media",'Mapa final'!$AD$25="Mayor"),CONCATENATE("R16C",'Mapa final'!$R$25),"")</f>
        <v/>
      </c>
      <c r="T121" s="40" t="str">
        <f>IF(AND('Mapa final'!$AB$26="Media",'Mapa final'!$AD$26="Mayor"),CONCATENATE("R16C",'Mapa final'!$R$26),"")</f>
        <v/>
      </c>
      <c r="U121" s="87" t="e">
        <f>IF(AND('Mapa final'!#REF!="Media",'Mapa final'!#REF!="Mayor"),CONCATENATE("R16C",'Mapa final'!#REF!),"")</f>
        <v>#REF!</v>
      </c>
      <c r="V121" s="172" t="str">
        <f ca="1">IF(AND('Mapa final'!$AB$25="Media",'Mapa final'!$AD$25="Catastrófico"),CONCATENATE("R16C",'Mapa final'!$R$25),"")</f>
        <v/>
      </c>
      <c r="W121" s="173" t="str">
        <f>IF(AND('Mapa final'!$AB$26="Media",'Mapa final'!$AD$26="Catastrófico"),CONCATENATE("R16C",'Mapa final'!$R$26),"")</f>
        <v/>
      </c>
      <c r="X121" s="174" t="e">
        <f>IF(AND('Mapa final'!#REF!="Media",'Mapa final'!#REF!="Catastrófico"),CONCATENATE("R16C",'Mapa final'!#REF!),"")</f>
        <v>#REF!</v>
      </c>
      <c r="Y121" s="41"/>
      <c r="Z121" s="327"/>
      <c r="AA121" s="328"/>
      <c r="AB121" s="328"/>
      <c r="AC121" s="328"/>
      <c r="AD121" s="328"/>
      <c r="AE121" s="329"/>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7"/>
      <c r="C122" s="308"/>
      <c r="D122" s="309"/>
      <c r="E122" s="282"/>
      <c r="F122" s="277"/>
      <c r="G122" s="277"/>
      <c r="H122" s="277"/>
      <c r="I122" s="277"/>
      <c r="J122" s="178" t="str">
        <f ca="1">IF(AND('Mapa final'!$AB$27="Media",'Mapa final'!$AD$27="Moderado"),CONCATENATE("R17",'Mapa final'!$R$27),"")</f>
        <v>R171</v>
      </c>
      <c r="K122" s="179" t="e">
        <f>IF(AND('Mapa final'!#REF!="Media",'Mapa final'!#REF!="Moderado"),CONCATENATE("R17C",'Mapa final'!#REF!),"")</f>
        <v>#REF!</v>
      </c>
      <c r="L122" s="180" t="e">
        <f>IF(AND('Mapa final'!#REF!="Media",'Mapa final'!#REF!="Moderado"),CONCATENATE("R17C",'Mapa final'!#REF!),"")</f>
        <v>#REF!</v>
      </c>
      <c r="M122" s="178" t="str">
        <f ca="1">IF(AND('Mapa final'!$AB$27="Media",'Mapa final'!$AD$27="Moderado"),CONCATENATE("R17",'Mapa final'!$R$27),"")</f>
        <v>R171</v>
      </c>
      <c r="N122" s="179" t="e">
        <f>IF(AND('Mapa final'!#REF!="Media",'Mapa final'!#REF!="Moderado"),CONCATENATE("R17C",'Mapa final'!#REF!),"")</f>
        <v>#REF!</v>
      </c>
      <c r="O122" s="180" t="e">
        <f>IF(AND('Mapa final'!#REF!="Media",'Mapa final'!#REF!="Moderado"),CONCATENATE("R17C",'Mapa final'!#REF!),"")</f>
        <v>#REF!</v>
      </c>
      <c r="P122" s="178" t="str">
        <f ca="1">IF(AND('Mapa final'!$AB$27="Media",'Mapa final'!$AD$27="Moderado"),CONCATENATE("R17",'Mapa final'!$R$27),"")</f>
        <v>R171</v>
      </c>
      <c r="Q122" s="179" t="e">
        <f>IF(AND('Mapa final'!#REF!="Media",'Mapa final'!#REF!="Moderado"),CONCATENATE("R17C",'Mapa final'!#REF!),"")</f>
        <v>#REF!</v>
      </c>
      <c r="R122" s="180" t="e">
        <f>IF(AND('Mapa final'!#REF!="Media",'Mapa final'!#REF!="Moderado"),CONCATENATE("R17C",'Mapa final'!#REF!),"")</f>
        <v>#REF!</v>
      </c>
      <c r="S122" s="86" t="str">
        <f ca="1">IF(AND('Mapa final'!$AB$27="Media",'Mapa final'!$AD$27="Mayor"),CONCATENATE("R17",'Mapa final'!$R$27),"")</f>
        <v/>
      </c>
      <c r="T122" s="40" t="e">
        <f>IF(AND('Mapa final'!#REF!="Media",'Mapa final'!#REF!="Mayor"),CONCATENATE("R17C",'Mapa final'!#REF!),"")</f>
        <v>#REF!</v>
      </c>
      <c r="U122" s="87" t="e">
        <f>IF(AND('Mapa final'!#REF!="Media",'Mapa final'!#REF!="Mayor"),CONCATENATE("R17C",'Mapa final'!#REF!),"")</f>
        <v>#REF!</v>
      </c>
      <c r="V122" s="172" t="str">
        <f ca="1">IF(AND('Mapa final'!$AB$27="Media",'Mapa final'!$AD$27="Catastrófico"),CONCATENATE("R17",'Mapa final'!$R$27),"")</f>
        <v/>
      </c>
      <c r="W122" s="173" t="e">
        <f>IF(AND('Mapa final'!#REF!="Media",'Mapa final'!#REF!="Catastrófico"),CONCATENATE("R17C",'Mapa final'!#REF!),"")</f>
        <v>#REF!</v>
      </c>
      <c r="X122" s="174" t="e">
        <f>IF(AND('Mapa final'!#REF!="Media",'Mapa final'!#REF!="Catastrófico"),CONCATENATE("R17C",'Mapa final'!#REF!),"")</f>
        <v>#REF!</v>
      </c>
      <c r="Y122" s="41"/>
      <c r="Z122" s="327"/>
      <c r="AA122" s="328"/>
      <c r="AB122" s="328"/>
      <c r="AC122" s="328"/>
      <c r="AD122" s="328"/>
      <c r="AE122" s="329"/>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7"/>
      <c r="C123" s="308"/>
      <c r="D123" s="309"/>
      <c r="E123" s="282"/>
      <c r="F123" s="277"/>
      <c r="G123" s="277"/>
      <c r="H123" s="277"/>
      <c r="I123" s="277"/>
      <c r="J123" s="178" t="str">
        <f ca="1">IF(AND('Mapa final'!$AB$28="Media",'Mapa final'!$AD$28="Moderado"),CONCATENATE("R18C",'Mapa final'!$R$28),"")</f>
        <v/>
      </c>
      <c r="K123" s="179" t="e">
        <f>IF(AND('Mapa final'!#REF!="Media",'Mapa final'!#REF!="Moderado"),CONCATENATE("R18C",'Mapa final'!#REF!),"")</f>
        <v>#REF!</v>
      </c>
      <c r="L123" s="180" t="e">
        <f>IF(AND('Mapa final'!#REF!="Media",'Mapa final'!#REF!="Moderado"),CONCATENATE("R18C",'Mapa final'!#REF!),"")</f>
        <v>#REF!</v>
      </c>
      <c r="M123" s="178" t="str">
        <f ca="1">IF(AND('Mapa final'!$AB$28="Media",'Mapa final'!$AD$28="Moderado"),CONCATENATE("R18C",'Mapa final'!$R$28),"")</f>
        <v/>
      </c>
      <c r="N123" s="179" t="e">
        <f>IF(AND('Mapa final'!#REF!="Media",'Mapa final'!#REF!="Moderado"),CONCATENATE("R18C",'Mapa final'!#REF!),"")</f>
        <v>#REF!</v>
      </c>
      <c r="O123" s="180" t="e">
        <f>IF(AND('Mapa final'!#REF!="Media",'Mapa final'!#REF!="Moderado"),CONCATENATE("R18C",'Mapa final'!#REF!),"")</f>
        <v>#REF!</v>
      </c>
      <c r="P123" s="178" t="str">
        <f ca="1">IF(AND('Mapa final'!$AB$28="Media",'Mapa final'!$AD$28="Moderado"),CONCATENATE("R18C",'Mapa final'!$R$28),"")</f>
        <v/>
      </c>
      <c r="Q123" s="179" t="e">
        <f>IF(AND('Mapa final'!#REF!="Media",'Mapa final'!#REF!="Moderado"),CONCATENATE("R18C",'Mapa final'!#REF!),"")</f>
        <v>#REF!</v>
      </c>
      <c r="R123" s="180" t="e">
        <f>IF(AND('Mapa final'!#REF!="Media",'Mapa final'!#REF!="Moderado"),CONCATENATE("R18C",'Mapa final'!#REF!),"")</f>
        <v>#REF!</v>
      </c>
      <c r="S123" s="86" t="str">
        <f ca="1">IF(AND('Mapa final'!$AB$28="Media",'Mapa final'!$AD$28="Mayor"),CONCATENATE("R18C",'Mapa final'!$R$28),"")</f>
        <v/>
      </c>
      <c r="T123" s="40" t="e">
        <f>IF(AND('Mapa final'!#REF!="Media",'Mapa final'!#REF!="Mayor"),CONCATENATE("R18C",'Mapa final'!#REF!),"")</f>
        <v>#REF!</v>
      </c>
      <c r="U123" s="87" t="e">
        <f>IF(AND('Mapa final'!#REF!="Media",'Mapa final'!#REF!="Mayor"),CONCATENATE("R18C",'Mapa final'!#REF!),"")</f>
        <v>#REF!</v>
      </c>
      <c r="V123" s="172" t="str">
        <f ca="1">IF(AND('Mapa final'!$AB$28="Media",'Mapa final'!$AD$28="Catastrófico"),CONCATENATE("R18C",'Mapa final'!$R$28),"")</f>
        <v/>
      </c>
      <c r="W123" s="173" t="e">
        <f>IF(AND('Mapa final'!#REF!="Media",'Mapa final'!#REF!="Catastrófico"),CONCATENATE("R18C",'Mapa final'!#REF!),"")</f>
        <v>#REF!</v>
      </c>
      <c r="X123" s="174" t="e">
        <f>IF(AND('Mapa final'!#REF!="Media",'Mapa final'!#REF!="Catastrófico"),CONCATENATE("R18C",'Mapa final'!#REF!),"")</f>
        <v>#REF!</v>
      </c>
      <c r="Y123" s="41"/>
      <c r="Z123" s="327"/>
      <c r="AA123" s="328"/>
      <c r="AB123" s="328"/>
      <c r="AC123" s="328"/>
      <c r="AD123" s="328"/>
      <c r="AE123" s="329"/>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7"/>
      <c r="C124" s="308"/>
      <c r="D124" s="309"/>
      <c r="E124" s="282"/>
      <c r="F124" s="277"/>
      <c r="G124" s="277"/>
      <c r="H124" s="277"/>
      <c r="I124" s="277"/>
      <c r="J124" s="178" t="str">
        <f ca="1">IF(AND('Mapa final'!$AB$29="Media",'Mapa final'!$AD$29="Moderado"),CONCATENATE("R19C",'Mapa final'!$R$29),"")</f>
        <v/>
      </c>
      <c r="K124" s="179" t="e">
        <f>IF(AND('Mapa final'!#REF!="Media",'Mapa final'!#REF!="Moderado"),CONCATENATE("R19C",'Mapa final'!#REF!),"")</f>
        <v>#REF!</v>
      </c>
      <c r="L124" s="180" t="e">
        <f>IF(AND('Mapa final'!#REF!="Media",'Mapa final'!#REF!="Moderado"),CONCATENATE("R19C",'Mapa final'!#REF!),"")</f>
        <v>#REF!</v>
      </c>
      <c r="M124" s="178" t="str">
        <f ca="1">IF(AND('Mapa final'!$AB$29="Media",'Mapa final'!$AD$29="Moderado"),CONCATENATE("R19C",'Mapa final'!$R$29),"")</f>
        <v/>
      </c>
      <c r="N124" s="179" t="e">
        <f>IF(AND('Mapa final'!#REF!="Media",'Mapa final'!#REF!="Moderado"),CONCATENATE("R19C",'Mapa final'!#REF!),"")</f>
        <v>#REF!</v>
      </c>
      <c r="O124" s="180" t="e">
        <f>IF(AND('Mapa final'!#REF!="Media",'Mapa final'!#REF!="Moderado"),CONCATENATE("R19C",'Mapa final'!#REF!),"")</f>
        <v>#REF!</v>
      </c>
      <c r="P124" s="178" t="str">
        <f ca="1">IF(AND('Mapa final'!$AB$29="Media",'Mapa final'!$AD$29="Moderado"),CONCATENATE("R19C",'Mapa final'!$R$29),"")</f>
        <v/>
      </c>
      <c r="Q124" s="179" t="e">
        <f>IF(AND('Mapa final'!#REF!="Media",'Mapa final'!#REF!="Moderado"),CONCATENATE("R19C",'Mapa final'!#REF!),"")</f>
        <v>#REF!</v>
      </c>
      <c r="R124" s="180" t="e">
        <f>IF(AND('Mapa final'!#REF!="Media",'Mapa final'!#REF!="Moderado"),CONCATENATE("R19C",'Mapa final'!#REF!),"")</f>
        <v>#REF!</v>
      </c>
      <c r="S124" s="86" t="str">
        <f ca="1">IF(AND('Mapa final'!$AB$29="Media",'Mapa final'!$AD$29="Mayor"),CONCATENATE("R19C",'Mapa final'!$R$29),"")</f>
        <v/>
      </c>
      <c r="T124" s="40" t="e">
        <f>IF(AND('Mapa final'!#REF!="Media",'Mapa final'!#REF!="Mayor"),CONCATENATE("R19C",'Mapa final'!#REF!),"")</f>
        <v>#REF!</v>
      </c>
      <c r="U124" s="87" t="e">
        <f>IF(AND('Mapa final'!#REF!="Media",'Mapa final'!#REF!="Mayor"),CONCATENATE("R19C",'Mapa final'!#REF!),"")</f>
        <v>#REF!</v>
      </c>
      <c r="V124" s="172" t="str">
        <f ca="1">IF(AND('Mapa final'!$AB$29="Media",'Mapa final'!$AD$29="Catastrófico"),CONCATENATE("R19C",'Mapa final'!$R$29),"")</f>
        <v/>
      </c>
      <c r="W124" s="173" t="e">
        <f>IF(AND('Mapa final'!#REF!="Media",'Mapa final'!#REF!="Catastrófico"),CONCATENATE("R19C",'Mapa final'!#REF!),"")</f>
        <v>#REF!</v>
      </c>
      <c r="X124" s="174" t="e">
        <f>IF(AND('Mapa final'!#REF!="Media",'Mapa final'!#REF!="Catastrófico"),CONCATENATE("R19C",'Mapa final'!#REF!),"")</f>
        <v>#REF!</v>
      </c>
      <c r="Y124" s="41"/>
      <c r="Z124" s="327"/>
      <c r="AA124" s="328"/>
      <c r="AB124" s="328"/>
      <c r="AC124" s="328"/>
      <c r="AD124" s="328"/>
      <c r="AE124" s="329"/>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7"/>
      <c r="C125" s="308"/>
      <c r="D125" s="309"/>
      <c r="E125" s="282"/>
      <c r="F125" s="277"/>
      <c r="G125" s="277"/>
      <c r="H125" s="277"/>
      <c r="I125" s="277"/>
      <c r="J125" s="178" t="str">
        <f ca="1">IF(AND('Mapa final'!$AB$30="Media",'Mapa final'!$AD$30="Moderado"),CONCATENATE("R20C",'Mapa final'!$R$30),"")</f>
        <v/>
      </c>
      <c r="K125" s="179" t="e">
        <f>IF(AND('Mapa final'!#REF!="Media",'Mapa final'!#REF!="Moderado"),CONCATENATE("R20C",'Mapa final'!#REF!),"")</f>
        <v>#REF!</v>
      </c>
      <c r="L125" s="180" t="e">
        <f>IF(AND('Mapa final'!#REF!="Media",'Mapa final'!#REF!="Moderado"),CONCATENATE("R20C",'Mapa final'!#REF!),"")</f>
        <v>#REF!</v>
      </c>
      <c r="M125" s="178" t="str">
        <f ca="1">IF(AND('Mapa final'!$AB$30="Media",'Mapa final'!$AD$30="Moderado"),CONCATENATE("R20C",'Mapa final'!$R$30),"")</f>
        <v/>
      </c>
      <c r="N125" s="179" t="e">
        <f>IF(AND('Mapa final'!#REF!="Media",'Mapa final'!#REF!="Moderado"),CONCATENATE("R20C",'Mapa final'!#REF!),"")</f>
        <v>#REF!</v>
      </c>
      <c r="O125" s="180" t="e">
        <f>IF(AND('Mapa final'!#REF!="Media",'Mapa final'!#REF!="Moderado"),CONCATENATE("R20C",'Mapa final'!#REF!),"")</f>
        <v>#REF!</v>
      </c>
      <c r="P125" s="178" t="str">
        <f ca="1">IF(AND('Mapa final'!$AB$30="Media",'Mapa final'!$AD$30="Moderado"),CONCATENATE("R20C",'Mapa final'!$R$30),"")</f>
        <v/>
      </c>
      <c r="Q125" s="179" t="e">
        <f>IF(AND('Mapa final'!#REF!="Media",'Mapa final'!#REF!="Moderado"),CONCATENATE("R20C",'Mapa final'!#REF!),"")</f>
        <v>#REF!</v>
      </c>
      <c r="R125" s="180" t="e">
        <f>IF(AND('Mapa final'!#REF!="Media",'Mapa final'!#REF!="Moderado"),CONCATENATE("R20C",'Mapa final'!#REF!),"")</f>
        <v>#REF!</v>
      </c>
      <c r="S125" s="86" t="str">
        <f ca="1">IF(AND('Mapa final'!$AB$30="Media",'Mapa final'!$AD$30="Mayor"),CONCATENATE("R20C",'Mapa final'!$R$30),"")</f>
        <v/>
      </c>
      <c r="T125" s="40" t="e">
        <f>IF(AND('Mapa final'!#REF!="Media",'Mapa final'!#REF!="Mayor"),CONCATENATE("R20C",'Mapa final'!#REF!),"")</f>
        <v>#REF!</v>
      </c>
      <c r="U125" s="87" t="e">
        <f>IF(AND('Mapa final'!#REF!="Media",'Mapa final'!#REF!="Mayor"),CONCATENATE("R20C",'Mapa final'!#REF!),"")</f>
        <v>#REF!</v>
      </c>
      <c r="V125" s="172" t="str">
        <f ca="1">IF(AND('Mapa final'!$AB$30="Media",'Mapa final'!$AD$30="Catastrófico"),CONCATENATE("R20C",'Mapa final'!$R$30),"")</f>
        <v/>
      </c>
      <c r="W125" s="173" t="e">
        <f>IF(AND('Mapa final'!#REF!="Media",'Mapa final'!#REF!="Catastrófico"),CONCATENATE("R20C",'Mapa final'!#REF!),"")</f>
        <v>#REF!</v>
      </c>
      <c r="X125" s="174" t="e">
        <f>IF(AND('Mapa final'!#REF!="Media",'Mapa final'!#REF!="Catastrófico"),CONCATENATE("R20C",'Mapa final'!#REF!),"")</f>
        <v>#REF!</v>
      </c>
      <c r="Y125" s="41"/>
      <c r="Z125" s="327"/>
      <c r="AA125" s="328"/>
      <c r="AB125" s="328"/>
      <c r="AC125" s="328"/>
      <c r="AD125" s="328"/>
      <c r="AE125" s="329"/>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7"/>
      <c r="C126" s="308"/>
      <c r="D126" s="309"/>
      <c r="E126" s="282"/>
      <c r="F126" s="277"/>
      <c r="G126" s="277"/>
      <c r="H126" s="277"/>
      <c r="I126" s="277"/>
      <c r="J126" s="178" t="str">
        <f ca="1">IF(AND('Mapa final'!$AB$31="Media",'Mapa final'!$AD$31="Moderado"),CONCATENATE("R21C",'Mapa final'!$R$31),"")</f>
        <v/>
      </c>
      <c r="K126" s="179" t="e">
        <f>IF(AND('Mapa final'!#REF!="Media",'Mapa final'!#REF!="Moderado"),CONCATENATE("R21C",'Mapa final'!#REF!),"")</f>
        <v>#REF!</v>
      </c>
      <c r="L126" s="180" t="e">
        <f>IF(AND('Mapa final'!#REF!="Media",'Mapa final'!#REF!="Moderado"),CONCATENATE("R21C",'Mapa final'!#REF!),"")</f>
        <v>#REF!</v>
      </c>
      <c r="M126" s="178" t="str">
        <f ca="1">IF(AND('Mapa final'!$AB$31="Media",'Mapa final'!$AD$31="Moderado"),CONCATENATE("R21C",'Mapa final'!$R$31),"")</f>
        <v/>
      </c>
      <c r="N126" s="179" t="e">
        <f>IF(AND('Mapa final'!#REF!="Media",'Mapa final'!#REF!="Moderado"),CONCATENATE("R21C",'Mapa final'!#REF!),"")</f>
        <v>#REF!</v>
      </c>
      <c r="O126" s="180" t="e">
        <f>IF(AND('Mapa final'!#REF!="Media",'Mapa final'!#REF!="Moderado"),CONCATENATE("R21C",'Mapa final'!#REF!),"")</f>
        <v>#REF!</v>
      </c>
      <c r="P126" s="178" t="str">
        <f ca="1">IF(AND('Mapa final'!$AB$31="Media",'Mapa final'!$AD$31="Moderado"),CONCATENATE("R21C",'Mapa final'!$R$31),"")</f>
        <v/>
      </c>
      <c r="Q126" s="179" t="e">
        <f>IF(AND('Mapa final'!#REF!="Media",'Mapa final'!#REF!="Moderado"),CONCATENATE("R21C",'Mapa final'!#REF!),"")</f>
        <v>#REF!</v>
      </c>
      <c r="R126" s="180" t="e">
        <f>IF(AND('Mapa final'!#REF!="Media",'Mapa final'!#REF!="Moderado"),CONCATENATE("R21C",'Mapa final'!#REF!),"")</f>
        <v>#REF!</v>
      </c>
      <c r="S126" s="86" t="str">
        <f ca="1">IF(AND('Mapa final'!$AB$31="Media",'Mapa final'!$AD$31="Mayor"),CONCATENATE("R21C",'Mapa final'!$R$31),"")</f>
        <v/>
      </c>
      <c r="T126" s="40" t="e">
        <f>IF(AND('Mapa final'!#REF!="Media",'Mapa final'!#REF!="Mayor"),CONCATENATE("R21C",'Mapa final'!#REF!),"")</f>
        <v>#REF!</v>
      </c>
      <c r="U126" s="87" t="e">
        <f>IF(AND('Mapa final'!#REF!="Media",'Mapa final'!#REF!="Mayor"),CONCATENATE("R21C",'Mapa final'!#REF!),"")</f>
        <v>#REF!</v>
      </c>
      <c r="V126" s="172" t="str">
        <f ca="1">IF(AND('Mapa final'!$AB$31="Media",'Mapa final'!$AD$31="Catastrófico"),CONCATENATE("R21C",'Mapa final'!$R$31),"")</f>
        <v/>
      </c>
      <c r="W126" s="173" t="e">
        <f>IF(AND('Mapa final'!#REF!="Media",'Mapa final'!#REF!="Catastrófico"),CONCATENATE("R21C",'Mapa final'!#REF!),"")</f>
        <v>#REF!</v>
      </c>
      <c r="X126" s="174" t="e">
        <f>IF(AND('Mapa final'!#REF!="Media",'Mapa final'!#REF!="Catastrófico"),CONCATENATE("R21C",'Mapa final'!#REF!),"")</f>
        <v>#REF!</v>
      </c>
      <c r="Y126" s="41"/>
      <c r="Z126" s="327"/>
      <c r="AA126" s="328"/>
      <c r="AB126" s="328"/>
      <c r="AC126" s="328"/>
      <c r="AD126" s="328"/>
      <c r="AE126" s="329"/>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7"/>
      <c r="C127" s="308"/>
      <c r="D127" s="309"/>
      <c r="E127" s="282"/>
      <c r="F127" s="277"/>
      <c r="G127" s="277"/>
      <c r="H127" s="277"/>
      <c r="I127" s="277"/>
      <c r="J127" s="178" t="str">
        <f ca="1">IF(AND('Mapa final'!$AB$32="Media",'Mapa final'!$AD$32="Moderado"),CONCATENATE("R22C",'Mapa final'!$R$32),"")</f>
        <v/>
      </c>
      <c r="K127" s="179" t="e">
        <f>IF(AND('Mapa final'!#REF!="Media",'Mapa final'!#REF!="Moderado"),CONCATENATE("R22C",'Mapa final'!#REF!),"")</f>
        <v>#REF!</v>
      </c>
      <c r="L127" s="180" t="e">
        <f>IF(AND('Mapa final'!#REF!="Media",'Mapa final'!#REF!="Moderado"),CONCATENATE("R22C",'Mapa final'!#REF!),"")</f>
        <v>#REF!</v>
      </c>
      <c r="M127" s="178" t="str">
        <f ca="1">IF(AND('Mapa final'!$AB$32="Media",'Mapa final'!$AD$32="Moderado"),CONCATENATE("R22C",'Mapa final'!$R$32),"")</f>
        <v/>
      </c>
      <c r="N127" s="179" t="e">
        <f>IF(AND('Mapa final'!#REF!="Media",'Mapa final'!#REF!="Moderado"),CONCATENATE("R22C",'Mapa final'!#REF!),"")</f>
        <v>#REF!</v>
      </c>
      <c r="O127" s="180" t="e">
        <f>IF(AND('Mapa final'!#REF!="Media",'Mapa final'!#REF!="Moderado"),CONCATENATE("R22C",'Mapa final'!#REF!),"")</f>
        <v>#REF!</v>
      </c>
      <c r="P127" s="178" t="str">
        <f ca="1">IF(AND('Mapa final'!$AB$32="Media",'Mapa final'!$AD$32="Moderado"),CONCATENATE("R22C",'Mapa final'!$R$32),"")</f>
        <v/>
      </c>
      <c r="Q127" s="179" t="e">
        <f>IF(AND('Mapa final'!#REF!="Media",'Mapa final'!#REF!="Moderado"),CONCATENATE("R22C",'Mapa final'!#REF!),"")</f>
        <v>#REF!</v>
      </c>
      <c r="R127" s="180" t="e">
        <f>IF(AND('Mapa final'!#REF!="Media",'Mapa final'!#REF!="Moderado"),CONCATENATE("R22C",'Mapa final'!#REF!),"")</f>
        <v>#REF!</v>
      </c>
      <c r="S127" s="86" t="str">
        <f ca="1">IF(AND('Mapa final'!$AB$32="Media",'Mapa final'!$AD$32="Mayor"),CONCATENATE("R22C",'Mapa final'!$R$32),"")</f>
        <v/>
      </c>
      <c r="T127" s="40" t="e">
        <f>IF(AND('Mapa final'!#REF!="Media",'Mapa final'!#REF!="Mayor"),CONCATENATE("R22C",'Mapa final'!#REF!),"")</f>
        <v>#REF!</v>
      </c>
      <c r="U127" s="87" t="e">
        <f>IF(AND('Mapa final'!#REF!="Media",'Mapa final'!#REF!="Mayor"),CONCATENATE("R22C",'Mapa final'!#REF!),"")</f>
        <v>#REF!</v>
      </c>
      <c r="V127" s="172" t="str">
        <f ca="1">IF(AND('Mapa final'!$AB$32="Media",'Mapa final'!$AD$32="Catastrófico"),CONCATENATE("R22C",'Mapa final'!$R$32),"")</f>
        <v/>
      </c>
      <c r="W127" s="173" t="e">
        <f>IF(AND('Mapa final'!#REF!="Media",'Mapa final'!#REF!="Catastrófico"),CONCATENATE("R22C",'Mapa final'!#REF!),"")</f>
        <v>#REF!</v>
      </c>
      <c r="X127" s="174" t="e">
        <f>IF(AND('Mapa final'!#REF!="Media",'Mapa final'!#REF!="Catastrófico"),CONCATENATE("R22C",'Mapa final'!#REF!),"")</f>
        <v>#REF!</v>
      </c>
      <c r="Y127" s="41"/>
      <c r="Z127" s="327"/>
      <c r="AA127" s="328"/>
      <c r="AB127" s="328"/>
      <c r="AC127" s="328"/>
      <c r="AD127" s="328"/>
      <c r="AE127" s="329"/>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7"/>
      <c r="C128" s="308"/>
      <c r="D128" s="309"/>
      <c r="E128" s="282"/>
      <c r="F128" s="277"/>
      <c r="G128" s="277"/>
      <c r="H128" s="277"/>
      <c r="I128" s="277"/>
      <c r="J128" s="178" t="str">
        <f ca="1">IF(AND('Mapa final'!$AB$33="Media",'Mapa final'!$AD$33="Moderado"),CONCATENATE("R23C",'Mapa final'!$R$33),"")</f>
        <v/>
      </c>
      <c r="K128" s="179" t="e">
        <f>IF(AND('Mapa final'!#REF!="Media",'Mapa final'!#REF!="Moderado"),CONCATENATE("R23C",'Mapa final'!#REF!),"")</f>
        <v>#REF!</v>
      </c>
      <c r="L128" s="180" t="e">
        <f>IF(AND('Mapa final'!#REF!="Media",'Mapa final'!#REF!="Moderado"),CONCATENATE("R23C",'Mapa final'!#REF!),"")</f>
        <v>#REF!</v>
      </c>
      <c r="M128" s="178" t="str">
        <f ca="1">IF(AND('Mapa final'!$AB$33="Media",'Mapa final'!$AD$33="Moderado"),CONCATENATE("R23C",'Mapa final'!$R$33),"")</f>
        <v/>
      </c>
      <c r="N128" s="179" t="e">
        <f>IF(AND('Mapa final'!#REF!="Media",'Mapa final'!#REF!="Moderado"),CONCATENATE("R23C",'Mapa final'!#REF!),"")</f>
        <v>#REF!</v>
      </c>
      <c r="O128" s="180" t="e">
        <f>IF(AND('Mapa final'!#REF!="Media",'Mapa final'!#REF!="Moderado"),CONCATENATE("R23C",'Mapa final'!#REF!),"")</f>
        <v>#REF!</v>
      </c>
      <c r="P128" s="178" t="str">
        <f ca="1">IF(AND('Mapa final'!$AB$33="Media",'Mapa final'!$AD$33="Moderado"),CONCATENATE("R23C",'Mapa final'!$R$33),"")</f>
        <v/>
      </c>
      <c r="Q128" s="179" t="e">
        <f>IF(AND('Mapa final'!#REF!="Media",'Mapa final'!#REF!="Moderado"),CONCATENATE("R23C",'Mapa final'!#REF!),"")</f>
        <v>#REF!</v>
      </c>
      <c r="R128" s="180" t="e">
        <f>IF(AND('Mapa final'!#REF!="Media",'Mapa final'!#REF!="Moderado"),CONCATENATE("R23C",'Mapa final'!#REF!),"")</f>
        <v>#REF!</v>
      </c>
      <c r="S128" s="86" t="str">
        <f ca="1">IF(AND('Mapa final'!$AB$33="Media",'Mapa final'!$AD$33="Mayor"),CONCATENATE("R23C",'Mapa final'!$R$33),"")</f>
        <v/>
      </c>
      <c r="T128" s="40" t="e">
        <f>IF(AND('Mapa final'!#REF!="Media",'Mapa final'!#REF!="Mayor"),CONCATENATE("R23C",'Mapa final'!#REF!),"")</f>
        <v>#REF!</v>
      </c>
      <c r="U128" s="87" t="e">
        <f>IF(AND('Mapa final'!#REF!="Media",'Mapa final'!#REF!="Mayor"),CONCATENATE("R23C",'Mapa final'!#REF!),"")</f>
        <v>#REF!</v>
      </c>
      <c r="V128" s="172" t="str">
        <f ca="1">IF(AND('Mapa final'!$AB$33="Media",'Mapa final'!$AD$33="Catastrófico"),CONCATENATE("R23C",'Mapa final'!$R$33),"")</f>
        <v/>
      </c>
      <c r="W128" s="173" t="e">
        <f>IF(AND('Mapa final'!#REF!="Media",'Mapa final'!#REF!="Catastrófico"),CONCATENATE("R23C",'Mapa final'!#REF!),"")</f>
        <v>#REF!</v>
      </c>
      <c r="X128" s="174" t="e">
        <f>IF(AND('Mapa final'!#REF!="Media",'Mapa final'!#REF!="Catastrófico"),CONCATENATE("R23C",'Mapa final'!#REF!),"")</f>
        <v>#REF!</v>
      </c>
      <c r="Y128" s="41"/>
      <c r="Z128" s="327"/>
      <c r="AA128" s="328"/>
      <c r="AB128" s="328"/>
      <c r="AC128" s="328"/>
      <c r="AD128" s="328"/>
      <c r="AE128" s="329"/>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7"/>
      <c r="C129" s="308"/>
      <c r="D129" s="309"/>
      <c r="E129" s="282"/>
      <c r="F129" s="277"/>
      <c r="G129" s="277"/>
      <c r="H129" s="277"/>
      <c r="I129" s="277"/>
      <c r="J129" s="178" t="str">
        <f ca="1">IF(AND('Mapa final'!$AB$34="Media",'Mapa final'!$AD$34="Moderado"),CONCATENATE("R24C",'Mapa final'!$R$34),"")</f>
        <v/>
      </c>
      <c r="K129" s="179" t="str">
        <f>IF(AND('Mapa final'!$AB$35="Media",'Mapa final'!$AD$35="Moderado"),CONCATENATE("R24C",'Mapa final'!$R$35),"")</f>
        <v/>
      </c>
      <c r="L129" s="180" t="str">
        <f>IF(AND('Mapa final'!$AB$36="Media",'Mapa final'!$AD$36="Moderado"),CONCATENATE("R24C",'Mapa final'!$R$36),"")</f>
        <v/>
      </c>
      <c r="M129" s="178" t="str">
        <f ca="1">IF(AND('Mapa final'!$AB$34="Media",'Mapa final'!$AD$34="Moderado"),CONCATENATE("R24C",'Mapa final'!$R$34),"")</f>
        <v/>
      </c>
      <c r="N129" s="179" t="str">
        <f>IF(AND('Mapa final'!$AB$35="Media",'Mapa final'!$AD$35="Moderado"),CONCATENATE("R24C",'Mapa final'!$R$35),"")</f>
        <v/>
      </c>
      <c r="O129" s="180" t="str">
        <f>IF(AND('Mapa final'!$AB$36="Media",'Mapa final'!$AD$36="Moderado"),CONCATENATE("R24C",'Mapa final'!$R$36),"")</f>
        <v/>
      </c>
      <c r="P129" s="178" t="str">
        <f ca="1">IF(AND('Mapa final'!$AB$34="Media",'Mapa final'!$AD$34="Moderado"),CONCATENATE("R24C",'Mapa final'!$R$34),"")</f>
        <v/>
      </c>
      <c r="Q129" s="179" t="str">
        <f>IF(AND('Mapa final'!$AB$35="Media",'Mapa final'!$AD$35="Moderado"),CONCATENATE("R24C",'Mapa final'!$R$35),"")</f>
        <v/>
      </c>
      <c r="R129" s="180" t="str">
        <f>IF(AND('Mapa final'!$AB$36="Media",'Mapa final'!$AD$36="Moderado"),CONCATENATE("R24C",'Mapa final'!$R$36),"")</f>
        <v/>
      </c>
      <c r="S129" s="86" t="str">
        <f ca="1">IF(AND('Mapa final'!$AB$34="Media",'Mapa final'!$AD$34="Mayor"),CONCATENATE("R24C",'Mapa final'!$R$34),"")</f>
        <v/>
      </c>
      <c r="T129" s="40" t="str">
        <f>IF(AND('Mapa final'!$AB$35="Media",'Mapa final'!$AD$35="Mayor"),CONCATENATE("R24C",'Mapa final'!$R$35),"")</f>
        <v/>
      </c>
      <c r="U129" s="87" t="str">
        <f>IF(AND('Mapa final'!$AB$36="Media",'Mapa final'!$AD$36="Mayor"),CONCATENATE("R24C",'Mapa final'!$R$36),"")</f>
        <v/>
      </c>
      <c r="V129" s="172" t="str">
        <f ca="1">IF(AND('Mapa final'!$AB$34="Media",'Mapa final'!$AD$34="Catastrófico"),CONCATENATE("R24C",'Mapa final'!$R$34),"")</f>
        <v/>
      </c>
      <c r="W129" s="173" t="str">
        <f>IF(AND('Mapa final'!$AB$35="Media",'Mapa final'!$AD$35="Catastrófico"),CONCATENATE("R24C",'Mapa final'!$R$35),"")</f>
        <v/>
      </c>
      <c r="X129" s="174" t="str">
        <f>IF(AND('Mapa final'!$AB$36="Media",'Mapa final'!$AD$36="Catastrófico"),CONCATENATE("R24C",'Mapa final'!$R$36),"")</f>
        <v/>
      </c>
      <c r="Y129" s="41"/>
      <c r="Z129" s="327"/>
      <c r="AA129" s="328"/>
      <c r="AB129" s="328"/>
      <c r="AC129" s="328"/>
      <c r="AD129" s="328"/>
      <c r="AE129" s="329"/>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7"/>
      <c r="C130" s="308"/>
      <c r="D130" s="309"/>
      <c r="E130" s="282"/>
      <c r="F130" s="277"/>
      <c r="G130" s="277"/>
      <c r="H130" s="277"/>
      <c r="I130" s="277"/>
      <c r="J130" s="178" t="str">
        <f ca="1">IF(AND('Mapa final'!$AB$37="Media",'Mapa final'!$AD$37="Moderado"),CONCATENATE("R25C",'Mapa final'!$R$37),"")</f>
        <v/>
      </c>
      <c r="K130" s="179" t="str">
        <f ca="1">IF(AND('Mapa final'!$AB$38="Media",'Mapa final'!$AD$38="Moderado"),CONCATENATE("R25C",'Mapa final'!$R$38),"")</f>
        <v/>
      </c>
      <c r="L130" s="180" t="str">
        <f ca="1">IF(AND('Mapa final'!$AB$39="Media",'Mapa final'!$AD$39="Moderado"),CONCATENATE("R25C",'Mapa final'!$R$39),"")</f>
        <v/>
      </c>
      <c r="M130" s="178" t="str">
        <f ca="1">IF(AND('Mapa final'!$AB$37="Media",'Mapa final'!$AD$37="Moderado"),CONCATENATE("R25C",'Mapa final'!$R$37),"")</f>
        <v/>
      </c>
      <c r="N130" s="179" t="str">
        <f ca="1">IF(AND('Mapa final'!$AB$38="Media",'Mapa final'!$AD$38="Moderado"),CONCATENATE("R25C",'Mapa final'!$R$38),"")</f>
        <v/>
      </c>
      <c r="O130" s="180" t="str">
        <f ca="1">IF(AND('Mapa final'!$AB$39="Media",'Mapa final'!$AD$39="Moderado"),CONCATENATE("R25C",'Mapa final'!$R$39),"")</f>
        <v/>
      </c>
      <c r="P130" s="178" t="str">
        <f ca="1">IF(AND('Mapa final'!$AB$37="Media",'Mapa final'!$AD$37="Moderado"),CONCATENATE("R25C",'Mapa final'!$R$37),"")</f>
        <v/>
      </c>
      <c r="Q130" s="179" t="str">
        <f ca="1">IF(AND('Mapa final'!$AB$38="Media",'Mapa final'!$AD$38="Moderado"),CONCATENATE("R25C",'Mapa final'!$R$38),"")</f>
        <v/>
      </c>
      <c r="R130" s="180" t="str">
        <f ca="1">IF(AND('Mapa final'!$AB$39="Media",'Mapa final'!$AD$39="Moderado"),CONCATENATE("R25C",'Mapa final'!$R$39),"")</f>
        <v/>
      </c>
      <c r="S130" s="86" t="str">
        <f ca="1">IF(AND('Mapa final'!$AB$37="Media",'Mapa final'!$AD$37="Mayor"),CONCATENATE("R25C",'Mapa final'!$R$37),"")</f>
        <v/>
      </c>
      <c r="T130" s="40" t="str">
        <f ca="1">IF(AND('Mapa final'!$AB$38="Media",'Mapa final'!$AD$38="Mayor"),CONCATENATE("R25C",'Mapa final'!$R$38),"")</f>
        <v/>
      </c>
      <c r="U130" s="87" t="str">
        <f ca="1">IF(AND('Mapa final'!$AB$39="Media",'Mapa final'!$AD$39="Mayor"),CONCATENATE("R25C",'Mapa final'!$R$39),"")</f>
        <v/>
      </c>
      <c r="V130" s="172" t="str">
        <f ca="1">IF(AND('Mapa final'!$AB$37="Media",'Mapa final'!$AD$37="Catastrófico"),CONCATENATE("R25C",'Mapa final'!$R$37),"")</f>
        <v/>
      </c>
      <c r="W130" s="173" t="str">
        <f ca="1">IF(AND('Mapa final'!$AB$38="Media",'Mapa final'!$AD$38="Catastrófico"),CONCATENATE("R25C",'Mapa final'!$R$38),"")</f>
        <v/>
      </c>
      <c r="X130" s="174" t="str">
        <f ca="1">IF(AND('Mapa final'!$AB$39="Media",'Mapa final'!$AD$39="Catastrófico"),CONCATENATE("R25C",'Mapa final'!$R$39),"")</f>
        <v/>
      </c>
      <c r="Y130" s="41"/>
      <c r="Z130" s="327"/>
      <c r="AA130" s="328"/>
      <c r="AB130" s="328"/>
      <c r="AC130" s="328"/>
      <c r="AD130" s="328"/>
      <c r="AE130" s="329"/>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7"/>
      <c r="C131" s="308"/>
      <c r="D131" s="309"/>
      <c r="E131" s="282"/>
      <c r="F131" s="277"/>
      <c r="G131" s="277"/>
      <c r="H131" s="277"/>
      <c r="I131" s="277"/>
      <c r="J131" s="178" t="str">
        <f ca="1">IF(AND('Mapa final'!$AB$40="Media",'Mapa final'!$AD$40="Moderado"),CONCATENATE("R26C",'Mapa final'!$R$40),"")</f>
        <v/>
      </c>
      <c r="K131" s="179" t="e">
        <f>IF(AND('Mapa final'!#REF!="Media",'Mapa final'!#REF!="Moderado"),CONCATENATE("R26C",'Mapa final'!#REF!),"")</f>
        <v>#REF!</v>
      </c>
      <c r="L131" s="180" t="e">
        <f>IF(AND('Mapa final'!#REF!="Media",'Mapa final'!#REF!="Moderado"),CONCATENATE("R26C",'Mapa final'!#REF!),"")</f>
        <v>#REF!</v>
      </c>
      <c r="M131" s="178" t="str">
        <f ca="1">IF(AND('Mapa final'!$AB$40="Media",'Mapa final'!$AD$40="Moderado"),CONCATENATE("R26C",'Mapa final'!$R$40),"")</f>
        <v/>
      </c>
      <c r="N131" s="179" t="e">
        <f>IF(AND('Mapa final'!#REF!="Media",'Mapa final'!#REF!="Moderado"),CONCATENATE("R26C",'Mapa final'!#REF!),"")</f>
        <v>#REF!</v>
      </c>
      <c r="O131" s="180" t="e">
        <f>IF(AND('Mapa final'!#REF!="Media",'Mapa final'!#REF!="Moderado"),CONCATENATE("R26C",'Mapa final'!#REF!),"")</f>
        <v>#REF!</v>
      </c>
      <c r="P131" s="178" t="str">
        <f ca="1">IF(AND('Mapa final'!$AB$40="Media",'Mapa final'!$AD$40="Moderado"),CONCATENATE("R26C",'Mapa final'!$R$40),"")</f>
        <v/>
      </c>
      <c r="Q131" s="179" t="e">
        <f>IF(AND('Mapa final'!#REF!="Media",'Mapa final'!#REF!="Moderado"),CONCATENATE("R26C",'Mapa final'!#REF!),"")</f>
        <v>#REF!</v>
      </c>
      <c r="R131" s="180" t="e">
        <f>IF(AND('Mapa final'!#REF!="Media",'Mapa final'!#REF!="Moderado"),CONCATENATE("R26C",'Mapa final'!#REF!),"")</f>
        <v>#REF!</v>
      </c>
      <c r="S131" s="86" t="str">
        <f ca="1">IF(AND('Mapa final'!$AB$40="Media",'Mapa final'!$AD$40="Mayor"),CONCATENATE("R26C",'Mapa final'!$R$40),"")</f>
        <v/>
      </c>
      <c r="T131" s="40" t="e">
        <f>IF(AND('Mapa final'!#REF!="Media",'Mapa final'!#REF!="Mayor"),CONCATENATE("R26C",'Mapa final'!#REF!),"")</f>
        <v>#REF!</v>
      </c>
      <c r="U131" s="87" t="e">
        <f>IF(AND('Mapa final'!#REF!="Media",'Mapa final'!#REF!="Mayor"),CONCATENATE("R26C",'Mapa final'!#REF!),"")</f>
        <v>#REF!</v>
      </c>
      <c r="V131" s="172" t="str">
        <f ca="1">IF(AND('Mapa final'!$AB$40="Media",'Mapa final'!$AD$40="Catastrófico"),CONCATENATE("R26C",'Mapa final'!$R$40),"")</f>
        <v/>
      </c>
      <c r="W131" s="173" t="e">
        <f>IF(AND('Mapa final'!#REF!="Media",'Mapa final'!#REF!="Catastrófico"),CONCATENATE("R26C",'Mapa final'!#REF!),"")</f>
        <v>#REF!</v>
      </c>
      <c r="X131" s="174" t="e">
        <f>IF(AND('Mapa final'!#REF!="Media",'Mapa final'!#REF!="Catastrófico"),CONCATENATE("R26C",'Mapa final'!#REF!),"")</f>
        <v>#REF!</v>
      </c>
      <c r="Y131" s="41"/>
      <c r="Z131" s="327"/>
      <c r="AA131" s="328"/>
      <c r="AB131" s="328"/>
      <c r="AC131" s="328"/>
      <c r="AD131" s="328"/>
      <c r="AE131" s="329"/>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7"/>
      <c r="C132" s="308"/>
      <c r="D132" s="309"/>
      <c r="E132" s="282"/>
      <c r="F132" s="277"/>
      <c r="G132" s="277"/>
      <c r="H132" s="277"/>
      <c r="I132" s="277"/>
      <c r="J132" s="178" t="str">
        <f ca="1">IF(AND('Mapa final'!$AB$41="Media",'Mapa final'!$AD$41="Moderado"),CONCATENATE("R27C",'Mapa final'!$R$41),"")</f>
        <v/>
      </c>
      <c r="K132" s="179" t="e">
        <f>IF(AND('Mapa final'!#REF!="Media",'Mapa final'!#REF!="Moderado"),CONCATENATE("R27C",'Mapa final'!#REF!),"")</f>
        <v>#REF!</v>
      </c>
      <c r="L132" s="180" t="e">
        <f>IF(AND('Mapa final'!#REF!="Media",'Mapa final'!#REF!="Moderado"),CONCATENATE("R27C",'Mapa final'!#REF!),"")</f>
        <v>#REF!</v>
      </c>
      <c r="M132" s="178" t="str">
        <f ca="1">IF(AND('Mapa final'!$AB$41="Media",'Mapa final'!$AD$41="Moderado"),CONCATENATE("R27C",'Mapa final'!$R$41),"")</f>
        <v/>
      </c>
      <c r="N132" s="179" t="e">
        <f>IF(AND('Mapa final'!#REF!="Media",'Mapa final'!#REF!="Moderado"),CONCATENATE("R27C",'Mapa final'!#REF!),"")</f>
        <v>#REF!</v>
      </c>
      <c r="O132" s="180" t="e">
        <f>IF(AND('Mapa final'!#REF!="Media",'Mapa final'!#REF!="Moderado"),CONCATENATE("R27C",'Mapa final'!#REF!),"")</f>
        <v>#REF!</v>
      </c>
      <c r="P132" s="178" t="str">
        <f ca="1">IF(AND('Mapa final'!$AB$41="Media",'Mapa final'!$AD$41="Moderado"),CONCATENATE("R27C",'Mapa final'!$R$41),"")</f>
        <v/>
      </c>
      <c r="Q132" s="179" t="e">
        <f>IF(AND('Mapa final'!#REF!="Media",'Mapa final'!#REF!="Moderado"),CONCATENATE("R27C",'Mapa final'!#REF!),"")</f>
        <v>#REF!</v>
      </c>
      <c r="R132" s="180" t="e">
        <f>IF(AND('Mapa final'!#REF!="Media",'Mapa final'!#REF!="Moderado"),CONCATENATE("R27C",'Mapa final'!#REF!),"")</f>
        <v>#REF!</v>
      </c>
      <c r="S132" s="86" t="str">
        <f ca="1">IF(AND('Mapa final'!$AB$41="Media",'Mapa final'!$AD$41="Mayor"),CONCATENATE("R27C",'Mapa final'!$R$41),"")</f>
        <v/>
      </c>
      <c r="T132" s="40" t="e">
        <f>IF(AND('Mapa final'!#REF!="Media",'Mapa final'!#REF!="Mayor"),CONCATENATE("R27C",'Mapa final'!#REF!),"")</f>
        <v>#REF!</v>
      </c>
      <c r="U132" s="87" t="e">
        <f>IF(AND('Mapa final'!#REF!="Media",'Mapa final'!#REF!="Mayor"),CONCATENATE("R27C",'Mapa final'!#REF!),"")</f>
        <v>#REF!</v>
      </c>
      <c r="V132" s="172" t="str">
        <f ca="1">IF(AND('Mapa final'!$AB$41="Media",'Mapa final'!$AD$41="Catastrófico"),CONCATENATE("R27C",'Mapa final'!$R$41),"")</f>
        <v/>
      </c>
      <c r="W132" s="173" t="e">
        <f>IF(AND('Mapa final'!#REF!="Media",'Mapa final'!#REF!="Catastrófico"),CONCATENATE("R27C",'Mapa final'!#REF!),"")</f>
        <v>#REF!</v>
      </c>
      <c r="X132" s="174" t="e">
        <f>IF(AND('Mapa final'!#REF!="Media",'Mapa final'!#REF!="Catastrófico"),CONCATENATE("R27C",'Mapa final'!#REF!),"")</f>
        <v>#REF!</v>
      </c>
      <c r="Y132" s="41"/>
      <c r="Z132" s="327"/>
      <c r="AA132" s="328"/>
      <c r="AB132" s="328"/>
      <c r="AC132" s="328"/>
      <c r="AD132" s="328"/>
      <c r="AE132" s="329"/>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7"/>
      <c r="C133" s="308"/>
      <c r="D133" s="309"/>
      <c r="E133" s="282"/>
      <c r="F133" s="277"/>
      <c r="G133" s="277"/>
      <c r="H133" s="277"/>
      <c r="I133" s="277"/>
      <c r="J133" s="178" t="str">
        <f ca="1">IF(AND('Mapa final'!$AB$42="Media",'Mapa final'!$AD$42="Moderado"),CONCATENATE("R28C",'Mapa final'!$R$42),"")</f>
        <v/>
      </c>
      <c r="K133" s="179" t="str">
        <f>IF(AND('Mapa final'!$AB$43="Media",'Mapa final'!$AD$43="Moderado"),CONCATENATE("R28C",'Mapa final'!$R$43),"")</f>
        <v/>
      </c>
      <c r="L133" s="180" t="e">
        <f>IF(AND('Mapa final'!#REF!="Media",'Mapa final'!#REF!="Moderado"),CONCATENATE("R28C",'Mapa final'!#REF!),"")</f>
        <v>#REF!</v>
      </c>
      <c r="M133" s="178" t="str">
        <f ca="1">IF(AND('Mapa final'!$AB$42="Media",'Mapa final'!$AD$42="Moderado"),CONCATENATE("R28C",'Mapa final'!$R$42),"")</f>
        <v/>
      </c>
      <c r="N133" s="179" t="str">
        <f>IF(AND('Mapa final'!$AB$43="Media",'Mapa final'!$AD$43="Moderado"),CONCATENATE("R28C",'Mapa final'!$R$43),"")</f>
        <v/>
      </c>
      <c r="O133" s="180" t="e">
        <f>IF(AND('Mapa final'!#REF!="Media",'Mapa final'!#REF!="Moderado"),CONCATENATE("R28C",'Mapa final'!#REF!),"")</f>
        <v>#REF!</v>
      </c>
      <c r="P133" s="178" t="str">
        <f ca="1">IF(AND('Mapa final'!$AB$42="Media",'Mapa final'!$AD$42="Moderado"),CONCATENATE("R28C",'Mapa final'!$R$42),"")</f>
        <v/>
      </c>
      <c r="Q133" s="179" t="str">
        <f>IF(AND('Mapa final'!$AB$43="Media",'Mapa final'!$AD$43="Moderado"),CONCATENATE("R28C",'Mapa final'!$R$43),"")</f>
        <v/>
      </c>
      <c r="R133" s="180" t="e">
        <f>IF(AND('Mapa final'!#REF!="Media",'Mapa final'!#REF!="Moderado"),CONCATENATE("R28C",'Mapa final'!#REF!),"")</f>
        <v>#REF!</v>
      </c>
      <c r="S133" s="86" t="str">
        <f ca="1">IF(AND('Mapa final'!$AB$42="Media",'Mapa final'!$AD$42="Mayor"),CONCATENATE("R28C",'Mapa final'!$R$42),"")</f>
        <v/>
      </c>
      <c r="T133" s="40" t="str">
        <f>IF(AND('Mapa final'!$AB$43="Media",'Mapa final'!$AD$43="Mayor"),CONCATENATE("R28C",'Mapa final'!$R$43),"")</f>
        <v/>
      </c>
      <c r="U133" s="87" t="e">
        <f>IF(AND('Mapa final'!#REF!="Media",'Mapa final'!#REF!="Mayor"),CONCATENATE("R28C",'Mapa final'!#REF!),"")</f>
        <v>#REF!</v>
      </c>
      <c r="V133" s="172" t="str">
        <f ca="1">IF(AND('Mapa final'!$AB$42="Media",'Mapa final'!$AD$42="Catastrófico"),CONCATENATE("R28C",'Mapa final'!$R$42),"")</f>
        <v/>
      </c>
      <c r="W133" s="173" t="str">
        <f>IF(AND('Mapa final'!$AB$43="Media",'Mapa final'!$AD$43="Catastrófico"),CONCATENATE("R28C",'Mapa final'!$R$43),"")</f>
        <v/>
      </c>
      <c r="X133" s="174" t="e">
        <f>IF(AND('Mapa final'!#REF!="Media",'Mapa final'!#REF!="Catastrófico"),CONCATENATE("R28C",'Mapa final'!#REF!),"")</f>
        <v>#REF!</v>
      </c>
      <c r="Y133" s="41"/>
      <c r="Z133" s="327"/>
      <c r="AA133" s="328"/>
      <c r="AB133" s="328"/>
      <c r="AC133" s="328"/>
      <c r="AD133" s="328"/>
      <c r="AE133" s="329"/>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7"/>
      <c r="C134" s="308"/>
      <c r="D134" s="309"/>
      <c r="E134" s="282"/>
      <c r="F134" s="277"/>
      <c r="G134" s="277"/>
      <c r="H134" s="277"/>
      <c r="I134" s="277"/>
      <c r="J134" s="178" t="str">
        <f ca="1">IF(AND('Mapa final'!$AB$44="Media",'Mapa final'!$AD$44="Moderado"),CONCATENATE("R29C",'Mapa final'!$R$44),"")</f>
        <v/>
      </c>
      <c r="K134" s="179" t="str">
        <f>IF(AND('Mapa final'!$AB$45="Media",'Mapa final'!$AD$45="Moderado"),CONCATENATE("R29C",'Mapa final'!$R$45),"")</f>
        <v/>
      </c>
      <c r="L134" s="180" t="e">
        <f>IF(AND('Mapa final'!#REF!="Media",'Mapa final'!#REF!="Moderado"),CONCATENATE("R29C",'Mapa final'!#REF!),"")</f>
        <v>#REF!</v>
      </c>
      <c r="M134" s="178" t="str">
        <f ca="1">IF(AND('Mapa final'!$AB$44="Media",'Mapa final'!$AD$44="Moderado"),CONCATENATE("R29C",'Mapa final'!$R$44),"")</f>
        <v/>
      </c>
      <c r="N134" s="179" t="str">
        <f>IF(AND('Mapa final'!$AB$45="Media",'Mapa final'!$AD$45="Moderado"),CONCATENATE("R29C",'Mapa final'!$R$45),"")</f>
        <v/>
      </c>
      <c r="O134" s="180" t="e">
        <f>IF(AND('Mapa final'!#REF!="Media",'Mapa final'!#REF!="Moderado"),CONCATENATE("R29C",'Mapa final'!#REF!),"")</f>
        <v>#REF!</v>
      </c>
      <c r="P134" s="178" t="str">
        <f ca="1">IF(AND('Mapa final'!$AB$44="Media",'Mapa final'!$AD$44="Moderado"),CONCATENATE("R29C",'Mapa final'!$R$44),"")</f>
        <v/>
      </c>
      <c r="Q134" s="179" t="str">
        <f>IF(AND('Mapa final'!$AB$45="Media",'Mapa final'!$AD$45="Moderado"),CONCATENATE("R29C",'Mapa final'!$R$45),"")</f>
        <v/>
      </c>
      <c r="R134" s="180" t="e">
        <f>IF(AND('Mapa final'!#REF!="Media",'Mapa final'!#REF!="Moderado"),CONCATENATE("R29C",'Mapa final'!#REF!),"")</f>
        <v>#REF!</v>
      </c>
      <c r="S134" s="86" t="str">
        <f ca="1">IF(AND('Mapa final'!$AB$44="Media",'Mapa final'!$AD$44="Mayor"),CONCATENATE("R29C",'Mapa final'!$R$44),"")</f>
        <v>R29C1</v>
      </c>
      <c r="T134" s="40" t="str">
        <f>IF(AND('Mapa final'!$AB$45="Media",'Mapa final'!$AD$45="Mayor"),CONCATENATE("R29C",'Mapa final'!$R$45),"")</f>
        <v/>
      </c>
      <c r="U134" s="87" t="e">
        <f>IF(AND('Mapa final'!#REF!="Media",'Mapa final'!#REF!="Mayor"),CONCATENATE("R29C",'Mapa final'!#REF!),"")</f>
        <v>#REF!</v>
      </c>
      <c r="V134" s="172" t="str">
        <f ca="1">IF(AND('Mapa final'!$AB$44="Media",'Mapa final'!$AD$44="Catastrófico"),CONCATENATE("R29C",'Mapa final'!$R$44),"")</f>
        <v/>
      </c>
      <c r="W134" s="173" t="str">
        <f>IF(AND('Mapa final'!$AB$45="Media",'Mapa final'!$AD$45="Catastrófico"),CONCATENATE("R29C",'Mapa final'!$R$45),"")</f>
        <v/>
      </c>
      <c r="X134" s="174" t="e">
        <f>IF(AND('Mapa final'!#REF!="Media",'Mapa final'!#REF!="Catastrófico"),CONCATENATE("R29C",'Mapa final'!#REF!),"")</f>
        <v>#REF!</v>
      </c>
      <c r="Y134" s="41"/>
      <c r="Z134" s="327"/>
      <c r="AA134" s="328"/>
      <c r="AB134" s="328"/>
      <c r="AC134" s="328"/>
      <c r="AD134" s="328"/>
      <c r="AE134" s="329"/>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7"/>
      <c r="C135" s="308"/>
      <c r="D135" s="309"/>
      <c r="E135" s="282"/>
      <c r="F135" s="277"/>
      <c r="G135" s="277"/>
      <c r="H135" s="277"/>
      <c r="I135" s="277"/>
      <c r="J135" s="178" t="str">
        <f ca="1">IF(AND('Mapa final'!$AB$46="Media",'Mapa final'!$AD$46="Moderado"),CONCATENATE("R30C",'Mapa final'!$R$46),"")</f>
        <v/>
      </c>
      <c r="K135" s="179" t="e">
        <f>IF(AND('Mapa final'!#REF!="Media",'Mapa final'!#REF!="Moderado"),CONCATENATE("R30C",'Mapa final'!#REF!),"")</f>
        <v>#REF!</v>
      </c>
      <c r="L135" s="180" t="e">
        <f>IF(AND('Mapa final'!#REF!="Media",'Mapa final'!#REF!="Moderado"),CONCATENATE("R30C",'Mapa final'!#REF!),"")</f>
        <v>#REF!</v>
      </c>
      <c r="M135" s="178" t="str">
        <f ca="1">IF(AND('Mapa final'!$AB$46="Media",'Mapa final'!$AD$46="Moderado"),CONCATENATE("R30C",'Mapa final'!$R$46),"")</f>
        <v/>
      </c>
      <c r="N135" s="179" t="e">
        <f>IF(AND('Mapa final'!#REF!="Media",'Mapa final'!#REF!="Moderado"),CONCATENATE("R30C",'Mapa final'!#REF!),"")</f>
        <v>#REF!</v>
      </c>
      <c r="O135" s="180" t="e">
        <f>IF(AND('Mapa final'!#REF!="Media",'Mapa final'!#REF!="Moderado"),CONCATENATE("R30C",'Mapa final'!#REF!),"")</f>
        <v>#REF!</v>
      </c>
      <c r="P135" s="178" t="str">
        <f ca="1">IF(AND('Mapa final'!$AB$46="Media",'Mapa final'!$AD$46="Moderado"),CONCATENATE("R30C",'Mapa final'!$R$46),"")</f>
        <v/>
      </c>
      <c r="Q135" s="179" t="e">
        <f>IF(AND('Mapa final'!#REF!="Media",'Mapa final'!#REF!="Moderado"),CONCATENATE("R30C",'Mapa final'!#REF!),"")</f>
        <v>#REF!</v>
      </c>
      <c r="R135" s="180" t="e">
        <f>IF(AND('Mapa final'!#REF!="Media",'Mapa final'!#REF!="Moderado"),CONCATENATE("R30C",'Mapa final'!#REF!),"")</f>
        <v>#REF!</v>
      </c>
      <c r="S135" s="86" t="str">
        <f ca="1">IF(AND('Mapa final'!$AB$46="Media",'Mapa final'!$AD$46="Mayor"),CONCATENATE("R30C",'Mapa final'!$R$46),"")</f>
        <v/>
      </c>
      <c r="T135" s="40" t="e">
        <f>IF(AND('Mapa final'!#REF!="Media",'Mapa final'!#REF!="Mayor"),CONCATENATE("R30C",'Mapa final'!#REF!),"")</f>
        <v>#REF!</v>
      </c>
      <c r="U135" s="87" t="e">
        <f>IF(AND('Mapa final'!#REF!="Media",'Mapa final'!#REF!="Mayor"),CONCATENATE("R30C",'Mapa final'!#REF!),"")</f>
        <v>#REF!</v>
      </c>
      <c r="V135" s="172" t="str">
        <f ca="1">IF(AND('Mapa final'!$AB$46="Media",'Mapa final'!$AD$46="Catastrófico"),CONCATENATE("R30C",'Mapa final'!$R$46),"")</f>
        <v/>
      </c>
      <c r="W135" s="173" t="e">
        <f>IF(AND('Mapa final'!#REF!="Media",'Mapa final'!#REF!="Catastrófico"),CONCATENATE("R30C",'Mapa final'!#REF!),"")</f>
        <v>#REF!</v>
      </c>
      <c r="X135" s="174" t="e">
        <f>IF(AND('Mapa final'!#REF!="Media",'Mapa final'!#REF!="Catastrófico"),CONCATENATE("R30C",'Mapa final'!#REF!),"")</f>
        <v>#REF!</v>
      </c>
      <c r="Y135" s="41"/>
      <c r="Z135" s="327"/>
      <c r="AA135" s="328"/>
      <c r="AB135" s="328"/>
      <c r="AC135" s="328"/>
      <c r="AD135" s="328"/>
      <c r="AE135" s="329"/>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7"/>
      <c r="C136" s="308"/>
      <c r="D136" s="309"/>
      <c r="E136" s="282"/>
      <c r="F136" s="277"/>
      <c r="G136" s="277"/>
      <c r="H136" s="277"/>
      <c r="I136" s="277"/>
      <c r="J136" s="178" t="str">
        <f>IF(AND('Mapa final'!$AB$47="Media",'Mapa final'!$AD$47="Moderado"),CONCATENATE("R31C",'Mapa final'!$R$47),"")</f>
        <v>R31C1</v>
      </c>
      <c r="K136" s="179" t="e">
        <f>IF(AND('Mapa final'!#REF!="Media",'Mapa final'!#REF!="Moderado"),CONCATENATE("R31C",'Mapa final'!#REF!),"")</f>
        <v>#REF!</v>
      </c>
      <c r="L136" s="179" t="e">
        <f>IF(AND('Mapa final'!#REF!="Media",'Mapa final'!#REF!="Moderado"),CONCATENATE("R31C",'Mapa final'!#REF!),"")</f>
        <v>#REF!</v>
      </c>
      <c r="M136" s="178" t="str">
        <f>IF(AND('Mapa final'!$AB$47="Media",'Mapa final'!$AD$47="Moderado"),CONCATENATE("R31C",'Mapa final'!$R$47),"")</f>
        <v>R31C1</v>
      </c>
      <c r="N136" s="179" t="e">
        <f>IF(AND('Mapa final'!#REF!="Media",'Mapa final'!#REF!="Moderado"),CONCATENATE("R31C",'Mapa final'!#REF!),"")</f>
        <v>#REF!</v>
      </c>
      <c r="O136" s="179" t="e">
        <f>IF(AND('Mapa final'!#REF!="Media",'Mapa final'!#REF!="Moderado"),CONCATENATE("R31C",'Mapa final'!#REF!),"")</f>
        <v>#REF!</v>
      </c>
      <c r="P136" s="178" t="str">
        <f>IF(AND('Mapa final'!$AB$47="Media",'Mapa final'!$AD$47="Moderado"),CONCATENATE("R31C",'Mapa final'!$R$47),"")</f>
        <v>R31C1</v>
      </c>
      <c r="Q136" s="179" t="e">
        <f>IF(AND('Mapa final'!#REF!="Media",'Mapa final'!#REF!="Moderado"),CONCATENATE("R31C",'Mapa final'!#REF!),"")</f>
        <v>#REF!</v>
      </c>
      <c r="R136" s="179" t="e">
        <f>IF(AND('Mapa final'!#REF!="Media",'Mapa final'!#REF!="Moderado"),CONCATENATE("R31C",'Mapa final'!#REF!),"")</f>
        <v>#REF!</v>
      </c>
      <c r="S136" s="86" t="str">
        <f>IF(AND('Mapa final'!$AB$47="Media",'Mapa final'!$AD$47="Mayor"),CONCATENATE("R31C",'Mapa final'!$R$47),"")</f>
        <v/>
      </c>
      <c r="T136" s="40" t="e">
        <f>IF(AND('Mapa final'!#REF!="Media",'Mapa final'!#REF!="Mayor"),CONCATENATE("R31C",'Mapa final'!#REF!),"")</f>
        <v>#REF!</v>
      </c>
      <c r="U136" s="40" t="e">
        <f>IF(AND('Mapa final'!#REF!="Media",'Mapa final'!#REF!="Mayor"),CONCATENATE("R31C",'Mapa final'!#REF!),"")</f>
        <v>#REF!</v>
      </c>
      <c r="V136" s="172" t="str">
        <f>IF(AND('Mapa final'!$AB$47="Media",'Mapa final'!$AD$47="Catastrófico"),CONCATENATE("R31C",'Mapa final'!$R$47),"")</f>
        <v/>
      </c>
      <c r="W136" s="173" t="e">
        <f>IF(AND('Mapa final'!#REF!="Media",'Mapa final'!#REF!="Catastrófico"),CONCATENATE("R31C",'Mapa final'!#REF!),"")</f>
        <v>#REF!</v>
      </c>
      <c r="X136" s="174" t="e">
        <f>IF(AND('Mapa final'!#REF!="Media",'Mapa final'!#REF!="Catastrófico"),CONCATENATE("R31C",'Mapa final'!#REF!),"")</f>
        <v>#REF!</v>
      </c>
      <c r="Y136" s="41"/>
      <c r="Z136" s="327"/>
      <c r="AA136" s="328"/>
      <c r="AB136" s="328"/>
      <c r="AC136" s="328"/>
      <c r="AD136" s="328"/>
      <c r="AE136" s="329"/>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7"/>
      <c r="C137" s="308"/>
      <c r="D137" s="309"/>
      <c r="E137" s="282"/>
      <c r="F137" s="277"/>
      <c r="G137" s="277"/>
      <c r="H137" s="277"/>
      <c r="I137" s="277"/>
      <c r="J137" s="178" t="str">
        <f ca="1">IF(AND('Mapa final'!$AB$48="Media",'Mapa final'!$AD$48="Moderado"),CONCATENATE("R32C",'Mapa final'!$R$48),"")</f>
        <v>R32C1</v>
      </c>
      <c r="K137" s="179" t="str">
        <f>IF(AND('Mapa final'!$AB$49="Media",'Mapa final'!$AD$49="Moderado"),CONCATENATE("R32C",'Mapa final'!$R$49),"")</f>
        <v/>
      </c>
      <c r="L137" s="180" t="e">
        <f>IF(AND('Mapa final'!#REF!="Media",'Mapa final'!#REF!="Moderado"),CONCATENATE("R32C",'Mapa final'!#REF!),"")</f>
        <v>#REF!</v>
      </c>
      <c r="M137" s="178" t="str">
        <f ca="1">IF(AND('Mapa final'!$AB$48="Media",'Mapa final'!$AD$48="Moderado"),CONCATENATE("R32C",'Mapa final'!$R$48),"")</f>
        <v>R32C1</v>
      </c>
      <c r="N137" s="179" t="str">
        <f>IF(AND('Mapa final'!$AB$49="Media",'Mapa final'!$AD$49="Moderado"),CONCATENATE("R32C",'Mapa final'!$R$49),"")</f>
        <v/>
      </c>
      <c r="O137" s="180" t="e">
        <f>IF(AND('Mapa final'!#REF!="Media",'Mapa final'!#REF!="Moderado"),CONCATENATE("R32C",'Mapa final'!#REF!),"")</f>
        <v>#REF!</v>
      </c>
      <c r="P137" s="178" t="str">
        <f ca="1">IF(AND('Mapa final'!$AB$48="Media",'Mapa final'!$AD$48="Moderado"),CONCATENATE("R32C",'Mapa final'!$R$48),"")</f>
        <v>R32C1</v>
      </c>
      <c r="Q137" s="179" t="str">
        <f>IF(AND('Mapa final'!$AB$49="Media",'Mapa final'!$AD$49="Moderado"),CONCATENATE("R32C",'Mapa final'!$R$49),"")</f>
        <v/>
      </c>
      <c r="R137" s="180" t="e">
        <f>IF(AND('Mapa final'!#REF!="Media",'Mapa final'!#REF!="Moderado"),CONCATENATE("R32C",'Mapa final'!#REF!),"")</f>
        <v>#REF!</v>
      </c>
      <c r="S137" s="86" t="str">
        <f ca="1">IF(AND('Mapa final'!$AB$48="Media",'Mapa final'!$AD$48="Mayor"),CONCATENATE("R32C",'Mapa final'!$R$48),"")</f>
        <v/>
      </c>
      <c r="T137" s="40" t="str">
        <f>IF(AND('Mapa final'!$AB$49="Media",'Mapa final'!$AD$49="Mayor"),CONCATENATE("R32C",'Mapa final'!$R$49),"")</f>
        <v/>
      </c>
      <c r="U137" s="87" t="e">
        <f>IF(AND('Mapa final'!#REF!="Media",'Mapa final'!#REF!="Mayor"),CONCATENATE("R32C",'Mapa final'!#REF!),"")</f>
        <v>#REF!</v>
      </c>
      <c r="V137" s="172" t="str">
        <f ca="1">IF(AND('Mapa final'!$AB$48="Media",'Mapa final'!$AD$48="Catastrófico"),CONCATENATE("R32C",'Mapa final'!$R$48),"")</f>
        <v/>
      </c>
      <c r="W137" s="173" t="str">
        <f>IF(AND('Mapa final'!$AB$49="Media",'Mapa final'!$AD$49="Catastrófico"),CONCATENATE("R32C",'Mapa final'!$R$49),"")</f>
        <v/>
      </c>
      <c r="X137" s="174" t="e">
        <f>IF(AND('Mapa final'!#REF!="Media",'Mapa final'!#REF!="Catastrófico"),CONCATENATE("R32C",'Mapa final'!#REF!),"")</f>
        <v>#REF!</v>
      </c>
      <c r="Y137" s="41"/>
      <c r="Z137" s="327"/>
      <c r="AA137" s="328"/>
      <c r="AB137" s="328"/>
      <c r="AC137" s="328"/>
      <c r="AD137" s="328"/>
      <c r="AE137" s="329"/>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7"/>
      <c r="C138" s="308"/>
      <c r="D138" s="309"/>
      <c r="E138" s="282"/>
      <c r="F138" s="277"/>
      <c r="G138" s="277"/>
      <c r="H138" s="277"/>
      <c r="I138" s="277"/>
      <c r="J138" s="178" t="str">
        <f ca="1">IF(AND('Mapa final'!$AB$50="Media",'Mapa final'!$AD$50="Moderado"),CONCATENATE("R33C",'Mapa final'!$R$50),"")</f>
        <v/>
      </c>
      <c r="K138" s="179" t="str">
        <f>IF(AND('Mapa final'!$AB$51="Media",'Mapa final'!$AD$51="Moderado"),CONCATENATE("R33C",'Mapa final'!$R$51),"")</f>
        <v/>
      </c>
      <c r="L138" s="180" t="e">
        <f>IF(AND('Mapa final'!#REF!="Media",'Mapa final'!#REF!="Moderado"),CONCATENATE("R33C",'Mapa final'!#REF!),"")</f>
        <v>#REF!</v>
      </c>
      <c r="M138" s="178" t="str">
        <f ca="1">IF(AND('Mapa final'!$AB$50="Media",'Mapa final'!$AD$50="Moderado"),CONCATENATE("R33C",'Mapa final'!$R$50),"")</f>
        <v/>
      </c>
      <c r="N138" s="179" t="str">
        <f>IF(AND('Mapa final'!$AB$51="Media",'Mapa final'!$AD$51="Moderado"),CONCATENATE("R33C",'Mapa final'!$R$51),"")</f>
        <v/>
      </c>
      <c r="O138" s="180" t="e">
        <f>IF(AND('Mapa final'!#REF!="Media",'Mapa final'!#REF!="Moderado"),CONCATENATE("R33C",'Mapa final'!#REF!),"")</f>
        <v>#REF!</v>
      </c>
      <c r="P138" s="178" t="str">
        <f ca="1">IF(AND('Mapa final'!$AB$50="Media",'Mapa final'!$AD$50="Moderado"),CONCATENATE("R33C",'Mapa final'!$R$50),"")</f>
        <v/>
      </c>
      <c r="Q138" s="179" t="str">
        <f>IF(AND('Mapa final'!$AB$51="Media",'Mapa final'!$AD$51="Moderado"),CONCATENATE("R33C",'Mapa final'!$R$51),"")</f>
        <v/>
      </c>
      <c r="R138" s="180" t="e">
        <f>IF(AND('Mapa final'!#REF!="Media",'Mapa final'!#REF!="Moderado"),CONCATENATE("R33C",'Mapa final'!#REF!),"")</f>
        <v>#REF!</v>
      </c>
      <c r="S138" s="86" t="str">
        <f ca="1">IF(AND('Mapa final'!$AB$50="Media",'Mapa final'!$AD$50="Mayor"),CONCATENATE("R33C",'Mapa final'!$R$50),"")</f>
        <v/>
      </c>
      <c r="T138" s="40" t="str">
        <f>IF(AND('Mapa final'!$AB$51="Media",'Mapa final'!$AD$51="Mayor"),CONCATENATE("R33C",'Mapa final'!$R$51),"")</f>
        <v/>
      </c>
      <c r="U138" s="87" t="e">
        <f>IF(AND('Mapa final'!#REF!="Media",'Mapa final'!#REF!="Mayor"),CONCATENATE("R33C",'Mapa final'!#REF!),"")</f>
        <v>#REF!</v>
      </c>
      <c r="V138" s="172" t="str">
        <f ca="1">IF(AND('Mapa final'!$AB$50="Media",'Mapa final'!$AD$50="Catastrófico"),CONCATENATE("R33C",'Mapa final'!$R$50),"")</f>
        <v/>
      </c>
      <c r="W138" s="173" t="str">
        <f>IF(AND('Mapa final'!$AB$51="Media",'Mapa final'!$AD$51="Catastrófico"),CONCATENATE("R33C",'Mapa final'!$R$51),"")</f>
        <v/>
      </c>
      <c r="X138" s="174" t="e">
        <f>IF(AND('Mapa final'!#REF!="Media",'Mapa final'!#REF!="Catastrófico"),CONCATENATE("R33C",'Mapa final'!#REF!),"")</f>
        <v>#REF!</v>
      </c>
      <c r="Y138" s="41"/>
      <c r="Z138" s="327"/>
      <c r="AA138" s="328"/>
      <c r="AB138" s="328"/>
      <c r="AC138" s="328"/>
      <c r="AD138" s="328"/>
      <c r="AE138" s="329"/>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7"/>
      <c r="C139" s="308"/>
      <c r="D139" s="309"/>
      <c r="E139" s="282"/>
      <c r="F139" s="277"/>
      <c r="G139" s="277"/>
      <c r="H139" s="277"/>
      <c r="I139" s="277"/>
      <c r="J139" s="178" t="str">
        <f ca="1">IF(AND('Mapa final'!$AB$52="Media",'Mapa final'!$AD$52="Moderado"),CONCATENATE("R34C",'Mapa final'!$R$52),"")</f>
        <v/>
      </c>
      <c r="K139" s="179" t="str">
        <f>IF(AND('Mapa final'!$AB$53="Media",'Mapa final'!$AD$53="Moderado"),CONCATENATE("R34C",'Mapa final'!$R$53),"")</f>
        <v/>
      </c>
      <c r="L139" s="180" t="e">
        <f>IF(AND('Mapa final'!#REF!="Media",'Mapa final'!#REF!="Moderado"),CONCATENATE("R34C",'Mapa final'!#REF!),"")</f>
        <v>#REF!</v>
      </c>
      <c r="M139" s="178" t="str">
        <f ca="1">IF(AND('Mapa final'!$AB$52="Media",'Mapa final'!$AD$52="Moderado"),CONCATENATE("R34C",'Mapa final'!$R$52),"")</f>
        <v/>
      </c>
      <c r="N139" s="179" t="str">
        <f>IF(AND('Mapa final'!$AB$53="Media",'Mapa final'!$AD$53="Moderado"),CONCATENATE("R34C",'Mapa final'!$R$53),"")</f>
        <v/>
      </c>
      <c r="O139" s="180" t="e">
        <f>IF(AND('Mapa final'!#REF!="Media",'Mapa final'!#REF!="Moderado"),CONCATENATE("R34C",'Mapa final'!#REF!),"")</f>
        <v>#REF!</v>
      </c>
      <c r="P139" s="178" t="str">
        <f ca="1">IF(AND('Mapa final'!$AB$52="Media",'Mapa final'!$AD$52="Moderado"),CONCATENATE("R34C",'Mapa final'!$R$52),"")</f>
        <v/>
      </c>
      <c r="Q139" s="179" t="str">
        <f>IF(AND('Mapa final'!$AB$53="Media",'Mapa final'!$AD$53="Moderado"),CONCATENATE("R34C",'Mapa final'!$R$53),"")</f>
        <v/>
      </c>
      <c r="R139" s="180" t="e">
        <f>IF(AND('Mapa final'!#REF!="Media",'Mapa final'!#REF!="Moderado"),CONCATENATE("R34C",'Mapa final'!#REF!),"")</f>
        <v>#REF!</v>
      </c>
      <c r="S139" s="86" t="str">
        <f ca="1">IF(AND('Mapa final'!$AB$52="Media",'Mapa final'!$AD$52="Mayor"),CONCATENATE("R34C",'Mapa final'!$R$52),"")</f>
        <v/>
      </c>
      <c r="T139" s="40" t="str">
        <f>IF(AND('Mapa final'!$AB$53="Media",'Mapa final'!$AD$53="Mayor"),CONCATENATE("R34C",'Mapa final'!$R$53),"")</f>
        <v/>
      </c>
      <c r="U139" s="87" t="e">
        <f>IF(AND('Mapa final'!#REF!="Media",'Mapa final'!#REF!="Mayor"),CONCATENATE("R34C",'Mapa final'!#REF!),"")</f>
        <v>#REF!</v>
      </c>
      <c r="V139" s="172" t="str">
        <f ca="1">IF(AND('Mapa final'!$AB$52="Media",'Mapa final'!$AD$52="Catastrófico"),CONCATENATE("R34C",'Mapa final'!$R$52),"")</f>
        <v/>
      </c>
      <c r="W139" s="173" t="str">
        <f>IF(AND('Mapa final'!$AB$53="Media",'Mapa final'!$AD$53="Catastrófico"),CONCATENATE("R34C",'Mapa final'!$R$53),"")</f>
        <v/>
      </c>
      <c r="X139" s="174" t="e">
        <f>IF(AND('Mapa final'!#REF!="Media",'Mapa final'!#REF!="Catastrófico"),CONCATENATE("R34C",'Mapa final'!#REF!),"")</f>
        <v>#REF!</v>
      </c>
      <c r="Y139" s="41"/>
      <c r="Z139" s="327"/>
      <c r="AA139" s="328"/>
      <c r="AB139" s="328"/>
      <c r="AC139" s="328"/>
      <c r="AD139" s="328"/>
      <c r="AE139" s="329"/>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7"/>
      <c r="C140" s="308"/>
      <c r="D140" s="309"/>
      <c r="E140" s="282"/>
      <c r="F140" s="277"/>
      <c r="G140" s="277"/>
      <c r="H140" s="277"/>
      <c r="I140" s="277"/>
      <c r="J140" s="178" t="str">
        <f ca="1">IF(AND('Mapa final'!$AB$54="Media",'Mapa final'!$AD$54="Moderado"),CONCATENATE("R35C",'Mapa final'!$R$54),"")</f>
        <v/>
      </c>
      <c r="K140" s="179" t="str">
        <f>IF(AND('Mapa final'!$AB$55="Media",'Mapa final'!$AD$55="Moderado"),CONCATENATE("R35C",'Mapa final'!$R$55),"")</f>
        <v/>
      </c>
      <c r="L140" s="180" t="e">
        <f>IF(AND('Mapa final'!#REF!="Media",'Mapa final'!#REF!="Moderado"),CONCATENATE("R35C",'Mapa final'!#REF!),"")</f>
        <v>#REF!</v>
      </c>
      <c r="M140" s="178" t="str">
        <f ca="1">IF(AND('Mapa final'!$AB$54="Media",'Mapa final'!$AD$54="Moderado"),CONCATENATE("R35C",'Mapa final'!$R$54),"")</f>
        <v/>
      </c>
      <c r="N140" s="179" t="str">
        <f>IF(AND('Mapa final'!$AB$55="Media",'Mapa final'!$AD$55="Moderado"),CONCATENATE("R35C",'Mapa final'!$R$55),"")</f>
        <v/>
      </c>
      <c r="O140" s="180" t="e">
        <f>IF(AND('Mapa final'!#REF!="Media",'Mapa final'!#REF!="Moderado"),CONCATENATE("R35C",'Mapa final'!#REF!),"")</f>
        <v>#REF!</v>
      </c>
      <c r="P140" s="178" t="str">
        <f ca="1">IF(AND('Mapa final'!$AB$54="Media",'Mapa final'!$AD$54="Moderado"),CONCATENATE("R35C",'Mapa final'!$R$54),"")</f>
        <v/>
      </c>
      <c r="Q140" s="179" t="str">
        <f>IF(AND('Mapa final'!$AB$55="Media",'Mapa final'!$AD$55="Moderado"),CONCATENATE("R35C",'Mapa final'!$R$55),"")</f>
        <v/>
      </c>
      <c r="R140" s="180" t="e">
        <f>IF(AND('Mapa final'!#REF!="Media",'Mapa final'!#REF!="Moderado"),CONCATENATE("R35C",'Mapa final'!#REF!),"")</f>
        <v>#REF!</v>
      </c>
      <c r="S140" s="86" t="str">
        <f ca="1">IF(AND('Mapa final'!$AB$54="Media",'Mapa final'!$AD$54="Mayor"),CONCATENATE("R35C",'Mapa final'!$R$54),"")</f>
        <v/>
      </c>
      <c r="T140" s="40" t="str">
        <f>IF(AND('Mapa final'!$AB$55="Media",'Mapa final'!$AD$55="Mayor"),CONCATENATE("R35C",'Mapa final'!$R$55),"")</f>
        <v/>
      </c>
      <c r="U140" s="87" t="e">
        <f>IF(AND('Mapa final'!#REF!="Media",'Mapa final'!#REF!="Mayor"),CONCATENATE("R35C",'Mapa final'!#REF!),"")</f>
        <v>#REF!</v>
      </c>
      <c r="V140" s="172" t="str">
        <f ca="1">IF(AND('Mapa final'!$AB$54="Media",'Mapa final'!$AD$54="Catastrófico"),CONCATENATE("R35C",'Mapa final'!$R$54),"")</f>
        <v/>
      </c>
      <c r="W140" s="173" t="str">
        <f>IF(AND('Mapa final'!$AB$55="Media",'Mapa final'!$AD$55="Catastrófico"),CONCATENATE("R35C",'Mapa final'!$R$55),"")</f>
        <v/>
      </c>
      <c r="X140" s="174" t="e">
        <f>IF(AND('Mapa final'!#REF!="Media",'Mapa final'!#REF!="Catastrófico"),CONCATENATE("R35C",'Mapa final'!#REF!),"")</f>
        <v>#REF!</v>
      </c>
      <c r="Y140" s="41"/>
      <c r="Z140" s="327"/>
      <c r="AA140" s="328"/>
      <c r="AB140" s="328"/>
      <c r="AC140" s="328"/>
      <c r="AD140" s="328"/>
      <c r="AE140" s="329"/>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7"/>
      <c r="C141" s="308"/>
      <c r="D141" s="309"/>
      <c r="E141" s="282"/>
      <c r="F141" s="277"/>
      <c r="G141" s="277"/>
      <c r="H141" s="277"/>
      <c r="I141" s="277"/>
      <c r="J141" s="178" t="str">
        <f ca="1">IF(AND('Mapa final'!$AB$56="Media",'Mapa final'!$AD$56="Moderado"),CONCATENATE("R36C",'Mapa final'!$R$56),"")</f>
        <v/>
      </c>
      <c r="K141" s="179" t="str">
        <f>IF(AND('Mapa final'!$AB$57="Media",'Mapa final'!$AD$57="Moderado"),CONCATENATE("R36C",'Mapa final'!$R$57),"")</f>
        <v/>
      </c>
      <c r="L141" s="180" t="e">
        <f>IF(AND('Mapa final'!#REF!="Media",'Mapa final'!#REF!="Moderado"),CONCATENATE("R36C",'Mapa final'!#REF!),"")</f>
        <v>#REF!</v>
      </c>
      <c r="M141" s="178" t="str">
        <f ca="1">IF(AND('Mapa final'!$AB$56="Media",'Mapa final'!$AD$56="Moderado"),CONCATENATE("R36C",'Mapa final'!$R$56),"")</f>
        <v/>
      </c>
      <c r="N141" s="179" t="str">
        <f>IF(AND('Mapa final'!$AB$57="Media",'Mapa final'!$AD$57="Moderado"),CONCATENATE("R36C",'Mapa final'!$R$57),"")</f>
        <v/>
      </c>
      <c r="O141" s="180" t="e">
        <f>IF(AND('Mapa final'!#REF!="Media",'Mapa final'!#REF!="Moderado"),CONCATENATE("R36C",'Mapa final'!#REF!),"")</f>
        <v>#REF!</v>
      </c>
      <c r="P141" s="178" t="str">
        <f ca="1">IF(AND('Mapa final'!$AB$56="Media",'Mapa final'!$AD$56="Moderado"),CONCATENATE("R36C",'Mapa final'!$R$56),"")</f>
        <v/>
      </c>
      <c r="Q141" s="179" t="str">
        <f>IF(AND('Mapa final'!$AB$57="Media",'Mapa final'!$AD$57="Moderado"),CONCATENATE("R36C",'Mapa final'!$R$57),"")</f>
        <v/>
      </c>
      <c r="R141" s="180" t="e">
        <f>IF(AND('Mapa final'!#REF!="Media",'Mapa final'!#REF!="Moderado"),CONCATENATE("R36C",'Mapa final'!#REF!),"")</f>
        <v>#REF!</v>
      </c>
      <c r="S141" s="86" t="str">
        <f ca="1">IF(AND('Mapa final'!$AB$56="Media",'Mapa final'!$AD$56="Mayor"),CONCATENATE("R36C",'Mapa final'!$R$56),"")</f>
        <v/>
      </c>
      <c r="T141" s="40" t="str">
        <f>IF(AND('Mapa final'!$AB$57="Media",'Mapa final'!$AD$57="Mayor"),CONCATENATE("R36C",'Mapa final'!$R$57),"")</f>
        <v/>
      </c>
      <c r="U141" s="87" t="e">
        <f>IF(AND('Mapa final'!#REF!="Media",'Mapa final'!#REF!="Mayor"),CONCATENATE("R36C",'Mapa final'!#REF!),"")</f>
        <v>#REF!</v>
      </c>
      <c r="V141" s="172" t="str">
        <f ca="1">IF(AND('Mapa final'!$AB$56="Media",'Mapa final'!$AD$56="Catastrófico"),CONCATENATE("R36C",'Mapa final'!$R$56),"")</f>
        <v/>
      </c>
      <c r="W141" s="173" t="str">
        <f>IF(AND('Mapa final'!$AB$57="Media",'Mapa final'!$AD$57="Catastrófico"),CONCATENATE("R36C",'Mapa final'!$R$57),"")</f>
        <v/>
      </c>
      <c r="X141" s="174" t="e">
        <f>IF(AND('Mapa final'!#REF!="Media",'Mapa final'!#REF!="Catastrófico"),CONCATENATE("R36C",'Mapa final'!#REF!),"")</f>
        <v>#REF!</v>
      </c>
      <c r="Y141" s="41"/>
      <c r="Z141" s="327"/>
      <c r="AA141" s="328"/>
      <c r="AB141" s="328"/>
      <c r="AC141" s="328"/>
      <c r="AD141" s="328"/>
      <c r="AE141" s="329"/>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7"/>
      <c r="C142" s="308"/>
      <c r="D142" s="309"/>
      <c r="E142" s="282"/>
      <c r="F142" s="277"/>
      <c r="G142" s="277"/>
      <c r="H142" s="277"/>
      <c r="I142" s="277"/>
      <c r="J142" s="178" t="str">
        <f ca="1">IF(AND('Mapa final'!$AB$58="Media",'Mapa final'!$AD$58="Moderado"),CONCATENATE("R37C",'Mapa final'!$R$58),"")</f>
        <v>R37C1</v>
      </c>
      <c r="K142" s="179" t="str">
        <f>IF(AND('Mapa final'!$AB$59="Media",'Mapa final'!$AD$59="Moderado"),CONCATENATE("R37C",'Mapa final'!$R$59),"")</f>
        <v/>
      </c>
      <c r="L142" s="180" t="str">
        <f>IF(AND('Mapa final'!$AB$60="Media",'Mapa final'!$AD$60="Moderado"),CONCATENATE("R37C",'Mapa final'!$R$60),"")</f>
        <v/>
      </c>
      <c r="M142" s="178" t="str">
        <f ca="1">IF(AND('Mapa final'!$AB$58="Media",'Mapa final'!$AD$58="Moderado"),CONCATENATE("R37C",'Mapa final'!$R$58),"")</f>
        <v>R37C1</v>
      </c>
      <c r="N142" s="179" t="str">
        <f>IF(AND('Mapa final'!$AB$59="Media",'Mapa final'!$AD$59="Moderado"),CONCATENATE("R37C",'Mapa final'!$R$59),"")</f>
        <v/>
      </c>
      <c r="O142" s="180" t="str">
        <f>IF(AND('Mapa final'!$AB$60="Media",'Mapa final'!$AD$60="Moderado"),CONCATENATE("R37C",'Mapa final'!$R$60),"")</f>
        <v/>
      </c>
      <c r="P142" s="178" t="str">
        <f ca="1">IF(AND('Mapa final'!$AB$58="Media",'Mapa final'!$AD$58="Moderado"),CONCATENATE("R37C",'Mapa final'!$R$58),"")</f>
        <v>R37C1</v>
      </c>
      <c r="Q142" s="179" t="str">
        <f>IF(AND('Mapa final'!$AB$59="Media",'Mapa final'!$AD$59="Moderado"),CONCATENATE("R37C",'Mapa final'!$R$59),"")</f>
        <v/>
      </c>
      <c r="R142" s="180" t="str">
        <f>IF(AND('Mapa final'!$AB$60="Media",'Mapa final'!$AD$60="Moderado"),CONCATENATE("R37C",'Mapa final'!$R$60),"")</f>
        <v/>
      </c>
      <c r="S142" s="86" t="str">
        <f ca="1">IF(AND('Mapa final'!$AB$58="Media",'Mapa final'!$AD$58="Mayor"),CONCATENATE("R37C",'Mapa final'!$R$58),"")</f>
        <v/>
      </c>
      <c r="T142" s="40" t="str">
        <f>IF(AND('Mapa final'!$AB$59="Media",'Mapa final'!$AD$59="Mayor"),CONCATENATE("R37C",'Mapa final'!$R$59),"")</f>
        <v/>
      </c>
      <c r="U142" s="87" t="str">
        <f>IF(AND('Mapa final'!$AB$60="Media",'Mapa final'!$AD$60="Mayor"),CONCATENATE("R37C",'Mapa final'!$R$60),"")</f>
        <v/>
      </c>
      <c r="V142" s="172" t="str">
        <f ca="1">IF(AND('Mapa final'!$AB$58="Media",'Mapa final'!$AD$58="Catastrófico"),CONCATENATE("R37C",'Mapa final'!$R$58),"")</f>
        <v/>
      </c>
      <c r="W142" s="173" t="str">
        <f>IF(AND('Mapa final'!$AB$59="Media",'Mapa final'!$AD$59="Catastrófico"),CONCATENATE("R37C",'Mapa final'!$R$59),"")</f>
        <v/>
      </c>
      <c r="X142" s="174" t="str">
        <f>IF(AND('Mapa final'!$AB$60="Media",'Mapa final'!$AD$60="Catastrófico"),CONCATENATE("R37C",'Mapa final'!$R$60),"")</f>
        <v/>
      </c>
      <c r="Y142" s="41"/>
      <c r="Z142" s="327"/>
      <c r="AA142" s="328"/>
      <c r="AB142" s="328"/>
      <c r="AC142" s="328"/>
      <c r="AD142" s="328"/>
      <c r="AE142" s="329"/>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7"/>
      <c r="C143" s="308"/>
      <c r="D143" s="309"/>
      <c r="E143" s="282"/>
      <c r="F143" s="277"/>
      <c r="G143" s="277"/>
      <c r="H143" s="277"/>
      <c r="I143" s="277"/>
      <c r="J143" s="178" t="str">
        <f ca="1">IF(AND('Mapa final'!$AB$61="Media",'Mapa final'!$AD$61="Moderado"),CONCATENATE("R39C",'Mapa final'!$R$61),"")</f>
        <v/>
      </c>
      <c r="K143" s="179" t="str">
        <f>IF(AND('Mapa final'!$AB$62="Media",'Mapa final'!$AD$62="Moderado"),CONCATENATE("R38C",'Mapa final'!$R$62),"")</f>
        <v/>
      </c>
      <c r="L143" s="180" t="e">
        <f>IF(AND('Mapa final'!#REF!="Media",'Mapa final'!#REF!="Moderado"),CONCATENATE("R38C",'Mapa final'!#REF!),"")</f>
        <v>#REF!</v>
      </c>
      <c r="M143" s="178" t="str">
        <f ca="1">IF(AND('Mapa final'!$AB$61="Media",'Mapa final'!$AD$61="Moderado"),CONCATENATE("R39C",'Mapa final'!$R$61),"")</f>
        <v/>
      </c>
      <c r="N143" s="179" t="str">
        <f>IF(AND('Mapa final'!$AB$62="Media",'Mapa final'!$AD$62="Moderado"),CONCATENATE("R38C",'Mapa final'!$R$62),"")</f>
        <v/>
      </c>
      <c r="O143" s="180" t="e">
        <f>IF(AND('Mapa final'!#REF!="Media",'Mapa final'!#REF!="Moderado"),CONCATENATE("R38C",'Mapa final'!#REF!),"")</f>
        <v>#REF!</v>
      </c>
      <c r="P143" s="178" t="str">
        <f ca="1">IF(AND('Mapa final'!$AB$61="Media",'Mapa final'!$AD$61="Moderado"),CONCATENATE("R39C",'Mapa final'!$R$61),"")</f>
        <v/>
      </c>
      <c r="Q143" s="179" t="str">
        <f>IF(AND('Mapa final'!$AB$62="Media",'Mapa final'!$AD$62="Moderado"),CONCATENATE("R38C",'Mapa final'!$R$62),"")</f>
        <v/>
      </c>
      <c r="R143" s="180" t="e">
        <f>IF(AND('Mapa final'!#REF!="Media",'Mapa final'!#REF!="Moderado"),CONCATENATE("R38C",'Mapa final'!#REF!),"")</f>
        <v>#REF!</v>
      </c>
      <c r="S143" s="86" t="str">
        <f ca="1">IF(AND('Mapa final'!$AB$61="Media",'Mapa final'!$AD$61="Mayor"),CONCATENATE("R39C",'Mapa final'!$R$61),"")</f>
        <v/>
      </c>
      <c r="T143" s="40" t="str">
        <f>IF(AND('Mapa final'!$AB$62="Media",'Mapa final'!$AD$62="Mayor"),CONCATENATE("R38C",'Mapa final'!$R$62),"")</f>
        <v/>
      </c>
      <c r="U143" s="87" t="e">
        <f>IF(AND('Mapa final'!#REF!="Media",'Mapa final'!#REF!="Mayor"),CONCATENATE("R38C",'Mapa final'!#REF!),"")</f>
        <v>#REF!</v>
      </c>
      <c r="V143" s="172" t="str">
        <f ca="1">IF(AND('Mapa final'!$AB$61="Media",'Mapa final'!$AD$61="Catastrófico"),CONCATENATE("R39C",'Mapa final'!$R$61),"")</f>
        <v/>
      </c>
      <c r="W143" s="173" t="str">
        <f>IF(AND('Mapa final'!$AB$62="Media",'Mapa final'!$AD$62="Catastrófico"),CONCATENATE("R38C",'Mapa final'!$R$62),"")</f>
        <v/>
      </c>
      <c r="X143" s="174" t="e">
        <f>IF(AND('Mapa final'!#REF!="Media",'Mapa final'!#REF!="Catastrófico"),CONCATENATE("R38C",'Mapa final'!#REF!),"")</f>
        <v>#REF!</v>
      </c>
      <c r="Y143" s="41"/>
      <c r="Z143" s="327"/>
      <c r="AA143" s="328"/>
      <c r="AB143" s="328"/>
      <c r="AC143" s="328"/>
      <c r="AD143" s="328"/>
      <c r="AE143" s="329"/>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7"/>
      <c r="C144" s="308"/>
      <c r="D144" s="309"/>
      <c r="E144" s="282"/>
      <c r="F144" s="277"/>
      <c r="G144" s="277"/>
      <c r="H144" s="277"/>
      <c r="I144" s="277"/>
      <c r="J144" s="178" t="str">
        <f ca="1">IF(AND('Mapa final'!$AB$63="Media",'Mapa final'!$AD$63="Moderado"),CONCATENATE("R40C",'Mapa final'!$R$63),"")</f>
        <v>R40C1</v>
      </c>
      <c r="K144" s="179" t="e">
        <f>IF(AND('Mapa final'!#REF!="Media",'Mapa final'!#REF!="Moderado"),CONCATENATE("R39C",'Mapa final'!#REF!),"")</f>
        <v>#REF!</v>
      </c>
      <c r="L144" s="180" t="e">
        <f>IF(AND('Mapa final'!#REF!="Media",'Mapa final'!#REF!="Moderado"),CONCATENATE("R39C",'Mapa final'!#REF!),"")</f>
        <v>#REF!</v>
      </c>
      <c r="M144" s="178" t="str">
        <f ca="1">IF(AND('Mapa final'!$AB$63="Media",'Mapa final'!$AD$63="Moderado"),CONCATENATE("R40C",'Mapa final'!$R$63),"")</f>
        <v>R40C1</v>
      </c>
      <c r="N144" s="179" t="e">
        <f>IF(AND('Mapa final'!#REF!="Media",'Mapa final'!#REF!="Moderado"),CONCATENATE("R39C",'Mapa final'!#REF!),"")</f>
        <v>#REF!</v>
      </c>
      <c r="O144" s="180" t="e">
        <f>IF(AND('Mapa final'!#REF!="Media",'Mapa final'!#REF!="Moderado"),CONCATENATE("R39C",'Mapa final'!#REF!),"")</f>
        <v>#REF!</v>
      </c>
      <c r="P144" s="178" t="str">
        <f ca="1">IF(AND('Mapa final'!$AB$63="Media",'Mapa final'!$AD$63="Moderado"),CONCATENATE("R40C",'Mapa final'!$R$63),"")</f>
        <v>R40C1</v>
      </c>
      <c r="Q144" s="179" t="e">
        <f>IF(AND('Mapa final'!#REF!="Media",'Mapa final'!#REF!="Moderado"),CONCATENATE("R39C",'Mapa final'!#REF!),"")</f>
        <v>#REF!</v>
      </c>
      <c r="R144" s="180" t="e">
        <f>IF(AND('Mapa final'!#REF!="Media",'Mapa final'!#REF!="Moderado"),CONCATENATE("R39C",'Mapa final'!#REF!),"")</f>
        <v>#REF!</v>
      </c>
      <c r="S144" s="86" t="str">
        <f ca="1">IF(AND('Mapa final'!$AB$63="Media",'Mapa final'!$AD$63="Mayor"),CONCATENATE("R40C",'Mapa final'!$R$63),"")</f>
        <v/>
      </c>
      <c r="T144" s="40" t="e">
        <f>IF(AND('Mapa final'!#REF!="Media",'Mapa final'!#REF!="Mayor"),CONCATENATE("R39C",'Mapa final'!#REF!),"")</f>
        <v>#REF!</v>
      </c>
      <c r="U144" s="87" t="e">
        <f>IF(AND('Mapa final'!#REF!="Media",'Mapa final'!#REF!="Mayor"),CONCATENATE("R39C",'Mapa final'!#REF!),"")</f>
        <v>#REF!</v>
      </c>
      <c r="V144" s="172" t="str">
        <f ca="1">IF(AND('Mapa final'!$AB$63="Media",'Mapa final'!$AD$63="Catastrófico"),CONCATENATE("R40C",'Mapa final'!$R$63),"")</f>
        <v/>
      </c>
      <c r="W144" s="173" t="e">
        <f>IF(AND('Mapa final'!#REF!="Media",'Mapa final'!#REF!="Catastrófico"),CONCATENATE("R39C",'Mapa final'!#REF!),"")</f>
        <v>#REF!</v>
      </c>
      <c r="X144" s="174" t="e">
        <f>IF(AND('Mapa final'!#REF!="Media",'Mapa final'!#REF!="Catastrófico"),CONCATENATE("R39C",'Mapa final'!#REF!),"")</f>
        <v>#REF!</v>
      </c>
      <c r="Y144" s="41"/>
      <c r="Z144" s="327"/>
      <c r="AA144" s="328"/>
      <c r="AB144" s="328"/>
      <c r="AC144" s="328"/>
      <c r="AD144" s="328"/>
      <c r="AE144" s="329"/>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7"/>
      <c r="C145" s="308"/>
      <c r="D145" s="309"/>
      <c r="E145" s="282"/>
      <c r="F145" s="277"/>
      <c r="G145" s="277"/>
      <c r="H145" s="277"/>
      <c r="I145" s="277"/>
      <c r="J145" s="178" t="str">
        <f ca="1">IF(AND('Mapa final'!$AB$64="Media",'Mapa final'!$AD$64="Moderado"),CONCATENATE("R41C",'Mapa final'!$R$64),"")</f>
        <v/>
      </c>
      <c r="K145" s="179" t="e">
        <f>IF(AND('Mapa final'!#REF!="Media",'Mapa final'!#REF!="Moderado"),CONCATENATE("R40C",'Mapa final'!#REF!),"")</f>
        <v>#REF!</v>
      </c>
      <c r="L145" s="180" t="e">
        <f>IF(AND('Mapa final'!#REF!="Media",'Mapa final'!#REF!="Moderado"),CONCATENATE("R40C",'Mapa final'!#REF!),"")</f>
        <v>#REF!</v>
      </c>
      <c r="M145" s="178" t="str">
        <f ca="1">IF(AND('Mapa final'!$AB$64="Media",'Mapa final'!$AD$64="Moderado"),CONCATENATE("R41C",'Mapa final'!$R$64),"")</f>
        <v/>
      </c>
      <c r="N145" s="179" t="e">
        <f>IF(AND('Mapa final'!#REF!="Media",'Mapa final'!#REF!="Moderado"),CONCATENATE("R40C",'Mapa final'!#REF!),"")</f>
        <v>#REF!</v>
      </c>
      <c r="O145" s="180" t="e">
        <f>IF(AND('Mapa final'!#REF!="Media",'Mapa final'!#REF!="Moderado"),CONCATENATE("R40C",'Mapa final'!#REF!),"")</f>
        <v>#REF!</v>
      </c>
      <c r="P145" s="178" t="str">
        <f ca="1">IF(AND('Mapa final'!$AB$64="Media",'Mapa final'!$AD$64="Moderado"),CONCATENATE("R41C",'Mapa final'!$R$64),"")</f>
        <v/>
      </c>
      <c r="Q145" s="179" t="e">
        <f>IF(AND('Mapa final'!#REF!="Media",'Mapa final'!#REF!="Moderado"),CONCATENATE("R40C",'Mapa final'!#REF!),"")</f>
        <v>#REF!</v>
      </c>
      <c r="R145" s="180" t="e">
        <f>IF(AND('Mapa final'!#REF!="Media",'Mapa final'!#REF!="Moderado"),CONCATENATE("R40C",'Mapa final'!#REF!),"")</f>
        <v>#REF!</v>
      </c>
      <c r="S145" s="86" t="str">
        <f ca="1">IF(AND('Mapa final'!$AB$64="Media",'Mapa final'!$AD$64="Mayor"),CONCATENATE("R41C",'Mapa final'!$R$64),"")</f>
        <v/>
      </c>
      <c r="T145" s="40" t="e">
        <f>IF(AND('Mapa final'!#REF!="Media",'Mapa final'!#REF!="Mayor"),CONCATENATE("R40C",'Mapa final'!#REF!),"")</f>
        <v>#REF!</v>
      </c>
      <c r="U145" s="87" t="e">
        <f>IF(AND('Mapa final'!#REF!="Media",'Mapa final'!#REF!="Mayor"),CONCATENATE("R40C",'Mapa final'!#REF!),"")</f>
        <v>#REF!</v>
      </c>
      <c r="V145" s="172" t="str">
        <f ca="1">IF(AND('Mapa final'!$AB$64="Media",'Mapa final'!$AD$64="Catastrófico"),CONCATENATE("R41C",'Mapa final'!$R$64),"")</f>
        <v/>
      </c>
      <c r="W145" s="173" t="e">
        <f>IF(AND('Mapa final'!#REF!="Media",'Mapa final'!#REF!="Catastrófico"),CONCATENATE("R40C",'Mapa final'!#REF!),"")</f>
        <v>#REF!</v>
      </c>
      <c r="X145" s="174" t="e">
        <f>IF(AND('Mapa final'!#REF!="Media",'Mapa final'!#REF!="Catastrófico"),CONCATENATE("R40C",'Mapa final'!#REF!),"")</f>
        <v>#REF!</v>
      </c>
      <c r="Y145" s="41"/>
      <c r="Z145" s="327"/>
      <c r="AA145" s="328"/>
      <c r="AB145" s="328"/>
      <c r="AC145" s="328"/>
      <c r="AD145" s="328"/>
      <c r="AE145" s="329"/>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7"/>
      <c r="C146" s="308"/>
      <c r="D146" s="309"/>
      <c r="E146" s="282"/>
      <c r="F146" s="277"/>
      <c r="G146" s="277"/>
      <c r="H146" s="277"/>
      <c r="I146" s="277"/>
      <c r="J146" s="178" t="str">
        <f ca="1">IF(AND('Mapa final'!$AB$65="Media",'Mapa final'!$AD$65="Moderado"),CONCATENATE("R42C",'Mapa final'!$R$65),"")</f>
        <v/>
      </c>
      <c r="K146" s="179" t="str">
        <f>IF(AND('Mapa final'!$AB$66="Media",'Mapa final'!$AD$66="Moderado"),CONCATENATE("R41C",'Mapa final'!$R$66),"")</f>
        <v/>
      </c>
      <c r="L146" s="180" t="str">
        <f>IF(AND('Mapa final'!$AB$67="Media",'Mapa final'!$AD$67="Moderado"),CONCATENATE("R41C",'Mapa final'!$R$67),"")</f>
        <v/>
      </c>
      <c r="M146" s="178" t="str">
        <f ca="1">IF(AND('Mapa final'!$AB$65="Media",'Mapa final'!$AD$65="Moderado"),CONCATENATE("R42C",'Mapa final'!$R$65),"")</f>
        <v/>
      </c>
      <c r="N146" s="179" t="str">
        <f>IF(AND('Mapa final'!$AB$66="Media",'Mapa final'!$AD$66="Moderado"),CONCATENATE("R41C",'Mapa final'!$R$66),"")</f>
        <v/>
      </c>
      <c r="O146" s="180" t="str">
        <f>IF(AND('Mapa final'!$AB$67="Media",'Mapa final'!$AD$67="Moderado"),CONCATENATE("R41C",'Mapa final'!$R$67),"")</f>
        <v/>
      </c>
      <c r="P146" s="178" t="str">
        <f ca="1">IF(AND('Mapa final'!$AB$65="Media",'Mapa final'!$AD$65="Moderado"),CONCATENATE("R42C",'Mapa final'!$R$65),"")</f>
        <v/>
      </c>
      <c r="Q146" s="179" t="str">
        <f>IF(AND('Mapa final'!$AB$66="Media",'Mapa final'!$AD$66="Moderado"),CONCATENATE("R41C",'Mapa final'!$R$66),"")</f>
        <v/>
      </c>
      <c r="R146" s="180" t="str">
        <f>IF(AND('Mapa final'!$AB$67="Media",'Mapa final'!$AD$67="Moderado"),CONCATENATE("R41C",'Mapa final'!$R$67),"")</f>
        <v/>
      </c>
      <c r="S146" s="86" t="str">
        <f ca="1">IF(AND('Mapa final'!$AB$65="Media",'Mapa final'!$AD$65="Mayor"),CONCATENATE("R42C",'Mapa final'!$R$65),"")</f>
        <v>R42C1</v>
      </c>
      <c r="T146" s="40" t="str">
        <f>IF(AND('Mapa final'!$AB$66="Media",'Mapa final'!$AD$66="Mayor"),CONCATENATE("R41C",'Mapa final'!$R$66),"")</f>
        <v/>
      </c>
      <c r="U146" s="87" t="str">
        <f>IF(AND('Mapa final'!$AB$67="Media",'Mapa final'!$AD$67="Mayor"),CONCATENATE("R41C",'Mapa final'!$R$67),"")</f>
        <v/>
      </c>
      <c r="V146" s="172" t="str">
        <f ca="1">IF(AND('Mapa final'!$AB$65="Media",'Mapa final'!$AD$65="Catastrófico"),CONCATENATE("R42C",'Mapa final'!$R$65),"")</f>
        <v/>
      </c>
      <c r="W146" s="173" t="str">
        <f>IF(AND('Mapa final'!$AB$66="Media",'Mapa final'!$AD$66="Catastrófico"),CONCATENATE("R41C",'Mapa final'!$R$66),"")</f>
        <v/>
      </c>
      <c r="X146" s="174" t="str">
        <f>IF(AND('Mapa final'!$AB$67="Media",'Mapa final'!$AD$67="Catastrófico"),CONCATENATE("R41C",'Mapa final'!$R$67),"")</f>
        <v/>
      </c>
      <c r="Y146" s="41"/>
      <c r="Z146" s="327"/>
      <c r="AA146" s="328"/>
      <c r="AB146" s="328"/>
      <c r="AC146" s="328"/>
      <c r="AD146" s="328"/>
      <c r="AE146" s="329"/>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7"/>
      <c r="C147" s="308"/>
      <c r="D147" s="309"/>
      <c r="E147" s="282"/>
      <c r="F147" s="277"/>
      <c r="G147" s="277"/>
      <c r="H147" s="277"/>
      <c r="I147" s="277"/>
      <c r="J147" s="178" t="str">
        <f ca="1">IF(AND('Mapa final'!$AB$68="Media",'Mapa final'!$AD$68="Moderado"),CONCATENATE("R43C",'Mapa final'!$R$68),"")</f>
        <v>R43C1</v>
      </c>
      <c r="K147" s="179" t="str">
        <f>IF(AND('Mapa final'!$AB$69="Media",'Mapa final'!$AD$69="Moderado"),CONCATENATE("R42C",'Mapa final'!$R$69),"")</f>
        <v/>
      </c>
      <c r="L147" s="180" t="str">
        <f>IF(AND('Mapa final'!$AB$70="Media",'Mapa final'!$AD$70="Moderado"),CONCATENATE("R42C",'Mapa final'!$R$70),"")</f>
        <v/>
      </c>
      <c r="M147" s="178" t="str">
        <f ca="1">IF(AND('Mapa final'!$AB$68="Media",'Mapa final'!$AD$68="Moderado"),CONCATENATE("R43C",'Mapa final'!$R$68),"")</f>
        <v>R43C1</v>
      </c>
      <c r="N147" s="179" t="str">
        <f>IF(AND('Mapa final'!$AB$69="Media",'Mapa final'!$AD$69="Moderado"),CONCATENATE("R42C",'Mapa final'!$R$69),"")</f>
        <v/>
      </c>
      <c r="O147" s="180" t="str">
        <f>IF(AND('Mapa final'!$AB$70="Media",'Mapa final'!$AD$70="Moderado"),CONCATENATE("R42C",'Mapa final'!$R$70),"")</f>
        <v/>
      </c>
      <c r="P147" s="178" t="str">
        <f ca="1">IF(AND('Mapa final'!$AB$68="Media",'Mapa final'!$AD$68="Moderado"),CONCATENATE("R43C",'Mapa final'!$R$68),"")</f>
        <v>R43C1</v>
      </c>
      <c r="Q147" s="179" t="str">
        <f>IF(AND('Mapa final'!$AB$69="Media",'Mapa final'!$AD$69="Moderado"),CONCATENATE("R42C",'Mapa final'!$R$69),"")</f>
        <v/>
      </c>
      <c r="R147" s="180" t="str">
        <f>IF(AND('Mapa final'!$AB$70="Media",'Mapa final'!$AD$70="Moderado"),CONCATENATE("R42C",'Mapa final'!$R$70),"")</f>
        <v/>
      </c>
      <c r="S147" s="86" t="str">
        <f ca="1">IF(AND('Mapa final'!$AB$68="Media",'Mapa final'!$AD$68="Mayor"),CONCATENATE("R43C",'Mapa final'!$R$68),"")</f>
        <v/>
      </c>
      <c r="T147" s="40" t="str">
        <f>IF(AND('Mapa final'!$AB$69="Media",'Mapa final'!$AD$69="Mayor"),CONCATENATE("R42C",'Mapa final'!$R$69),"")</f>
        <v/>
      </c>
      <c r="U147" s="87" t="str">
        <f>IF(AND('Mapa final'!$AB$70="Media",'Mapa final'!$AD$70="Mayor"),CONCATENATE("R42C",'Mapa final'!$R$70),"")</f>
        <v/>
      </c>
      <c r="V147" s="172" t="str">
        <f ca="1">IF(AND('Mapa final'!$AB$68="Media",'Mapa final'!$AD$68="Catastrófico"),CONCATENATE("R43C",'Mapa final'!$R$68),"")</f>
        <v/>
      </c>
      <c r="W147" s="173" t="str">
        <f>IF(AND('Mapa final'!$AB$69="Media",'Mapa final'!$AD$69="Catastrófico"),CONCATENATE("R42C",'Mapa final'!$R$69),"")</f>
        <v/>
      </c>
      <c r="X147" s="174" t="str">
        <f>IF(AND('Mapa final'!$AB$70="Media",'Mapa final'!$AD$70="Catastrófico"),CONCATENATE("R42C",'Mapa final'!$R$70),"")</f>
        <v/>
      </c>
      <c r="Y147" s="41"/>
      <c r="Z147" s="327"/>
      <c r="AA147" s="328"/>
      <c r="AB147" s="328"/>
      <c r="AC147" s="328"/>
      <c r="AD147" s="328"/>
      <c r="AE147" s="329"/>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7"/>
      <c r="C148" s="308"/>
      <c r="D148" s="309"/>
      <c r="E148" s="282"/>
      <c r="F148" s="277"/>
      <c r="G148" s="277"/>
      <c r="H148" s="277"/>
      <c r="I148" s="277"/>
      <c r="J148" s="178" t="str">
        <f ca="1">IF(AND('Mapa final'!$AB$71="Media",'Mapa final'!$AD$71="Moderado"),CONCATENATE("R44C",'Mapa final'!$R$71),"")</f>
        <v/>
      </c>
      <c r="K148" s="179" t="e">
        <f>IF(AND('Mapa final'!#REF!="Media",'Mapa final'!#REF!="Moderado"),CONCATENATE("R43C",'Mapa final'!#REF!),"")</f>
        <v>#REF!</v>
      </c>
      <c r="L148" s="180" t="e">
        <f>IF(AND('Mapa final'!#REF!="Media",'Mapa final'!#REF!="Moderado"),CONCATENATE("R43C",'Mapa final'!#REF!),"")</f>
        <v>#REF!</v>
      </c>
      <c r="M148" s="178" t="str">
        <f ca="1">IF(AND('Mapa final'!$AB$71="Media",'Mapa final'!$AD$71="Moderado"),CONCATENATE("R44C",'Mapa final'!$R$71),"")</f>
        <v/>
      </c>
      <c r="N148" s="179" t="e">
        <f>IF(AND('Mapa final'!#REF!="Media",'Mapa final'!#REF!="Moderado"),CONCATENATE("R43C",'Mapa final'!#REF!),"")</f>
        <v>#REF!</v>
      </c>
      <c r="O148" s="180" t="e">
        <f>IF(AND('Mapa final'!#REF!="Media",'Mapa final'!#REF!="Moderado"),CONCATENATE("R43C",'Mapa final'!#REF!),"")</f>
        <v>#REF!</v>
      </c>
      <c r="P148" s="178" t="str">
        <f ca="1">IF(AND('Mapa final'!$AB$71="Media",'Mapa final'!$AD$71="Moderado"),CONCATENATE("R44C",'Mapa final'!$R$71),"")</f>
        <v/>
      </c>
      <c r="Q148" s="179" t="e">
        <f>IF(AND('Mapa final'!#REF!="Media",'Mapa final'!#REF!="Moderado"),CONCATENATE("R43C",'Mapa final'!#REF!),"")</f>
        <v>#REF!</v>
      </c>
      <c r="R148" s="180" t="e">
        <f>IF(AND('Mapa final'!#REF!="Media",'Mapa final'!#REF!="Moderado"),CONCATENATE("R43C",'Mapa final'!#REF!),"")</f>
        <v>#REF!</v>
      </c>
      <c r="S148" s="86" t="str">
        <f ca="1">IF(AND('Mapa final'!$AB$71="Media",'Mapa final'!$AD$71="Mayor"),CONCATENATE("R44C",'Mapa final'!$R$71),"")</f>
        <v>R44C1</v>
      </c>
      <c r="T148" s="40" t="e">
        <f>IF(AND('Mapa final'!#REF!="Media",'Mapa final'!#REF!="Mayor"),CONCATENATE("R43C",'Mapa final'!#REF!),"")</f>
        <v>#REF!</v>
      </c>
      <c r="U148" s="87" t="e">
        <f>IF(AND('Mapa final'!#REF!="Media",'Mapa final'!#REF!="Mayor"),CONCATENATE("R43C",'Mapa final'!#REF!),"")</f>
        <v>#REF!</v>
      </c>
      <c r="V148" s="172" t="str">
        <f ca="1">IF(AND('Mapa final'!$AB$71="Media",'Mapa final'!$AD$71="Catastrófico"),CONCATENATE("R44C",'Mapa final'!$R$71),"")</f>
        <v/>
      </c>
      <c r="W148" s="173" t="e">
        <f>IF(AND('Mapa final'!#REF!="Media",'Mapa final'!#REF!="Catastrófico"),CONCATENATE("R43C",'Mapa final'!#REF!),"")</f>
        <v>#REF!</v>
      </c>
      <c r="X148" s="174" t="e">
        <f>IF(AND('Mapa final'!#REF!="Media",'Mapa final'!#REF!="Catastrófico"),CONCATENATE("R43C",'Mapa final'!#REF!),"")</f>
        <v>#REF!</v>
      </c>
      <c r="Y148" s="41"/>
      <c r="Z148" s="327"/>
      <c r="AA148" s="328"/>
      <c r="AB148" s="328"/>
      <c r="AC148" s="328"/>
      <c r="AD148" s="328"/>
      <c r="AE148" s="329"/>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7"/>
      <c r="C149" s="308"/>
      <c r="D149" s="309"/>
      <c r="E149" s="282"/>
      <c r="F149" s="277"/>
      <c r="G149" s="277"/>
      <c r="H149" s="277"/>
      <c r="I149" s="277"/>
      <c r="J149" s="178" t="str">
        <f ca="1">IF(AND('Mapa final'!$AB$72="Media",'Mapa final'!$AD$72="Moderado"),CONCATENATE("R45C",'Mapa final'!$R$72),"")</f>
        <v/>
      </c>
      <c r="K149" s="179" t="e">
        <f>IF(AND('Mapa final'!#REF!="Media",'Mapa final'!#REF!="Moderado"),CONCATENATE("R44C",'Mapa final'!#REF!),"")</f>
        <v>#REF!</v>
      </c>
      <c r="L149" s="180" t="e">
        <f>IF(AND('Mapa final'!#REF!="Media",'Mapa final'!#REF!="Moderado"),CONCATENATE("R44C",'Mapa final'!#REF!),"")</f>
        <v>#REF!</v>
      </c>
      <c r="M149" s="178" t="str">
        <f ca="1">IF(AND('Mapa final'!$AB$72="Media",'Mapa final'!$AD$72="Moderado"),CONCATENATE("R45C",'Mapa final'!$R$72),"")</f>
        <v/>
      </c>
      <c r="N149" s="179" t="e">
        <f>IF(AND('Mapa final'!#REF!="Media",'Mapa final'!#REF!="Moderado"),CONCATENATE("R44C",'Mapa final'!#REF!),"")</f>
        <v>#REF!</v>
      </c>
      <c r="O149" s="180" t="e">
        <f>IF(AND('Mapa final'!#REF!="Media",'Mapa final'!#REF!="Moderado"),CONCATENATE("R44C",'Mapa final'!#REF!),"")</f>
        <v>#REF!</v>
      </c>
      <c r="P149" s="178" t="str">
        <f ca="1">IF(AND('Mapa final'!$AB$72="Media",'Mapa final'!$AD$72="Moderado"),CONCATENATE("R45C",'Mapa final'!$R$72),"")</f>
        <v/>
      </c>
      <c r="Q149" s="179" t="e">
        <f>IF(AND('Mapa final'!#REF!="Media",'Mapa final'!#REF!="Moderado"),CONCATENATE("R44C",'Mapa final'!#REF!),"")</f>
        <v>#REF!</v>
      </c>
      <c r="R149" s="180" t="e">
        <f>IF(AND('Mapa final'!#REF!="Media",'Mapa final'!#REF!="Moderado"),CONCATENATE("R44C",'Mapa final'!#REF!),"")</f>
        <v>#REF!</v>
      </c>
      <c r="S149" s="86" t="str">
        <f ca="1">IF(AND('Mapa final'!$AB$72="Media",'Mapa final'!$AD$72="Mayor"),CONCATENATE("R45C",'Mapa final'!$R$72),"")</f>
        <v/>
      </c>
      <c r="T149" s="40" t="e">
        <f>IF(AND('Mapa final'!#REF!="Media",'Mapa final'!#REF!="Mayor"),CONCATENATE("R44C",'Mapa final'!#REF!),"")</f>
        <v>#REF!</v>
      </c>
      <c r="U149" s="87" t="e">
        <f>IF(AND('Mapa final'!#REF!="Media",'Mapa final'!#REF!="Mayor"),CONCATENATE("R44C",'Mapa final'!#REF!),"")</f>
        <v>#REF!</v>
      </c>
      <c r="V149" s="172" t="str">
        <f ca="1">IF(AND('Mapa final'!$AB$72="Media",'Mapa final'!$AD$72="Catastrófico"),CONCATENATE("R45C",'Mapa final'!$R$72),"")</f>
        <v/>
      </c>
      <c r="W149" s="173" t="e">
        <f>IF(AND('Mapa final'!#REF!="Media",'Mapa final'!#REF!="Catastrófico"),CONCATENATE("R44C",'Mapa final'!#REF!),"")</f>
        <v>#REF!</v>
      </c>
      <c r="X149" s="174" t="e">
        <f>IF(AND('Mapa final'!#REF!="Media",'Mapa final'!#REF!="Catastrófico"),CONCATENATE("R44C",'Mapa final'!#REF!),"")</f>
        <v>#REF!</v>
      </c>
      <c r="Y149" s="41"/>
      <c r="Z149" s="327"/>
      <c r="AA149" s="328"/>
      <c r="AB149" s="328"/>
      <c r="AC149" s="328"/>
      <c r="AD149" s="328"/>
      <c r="AE149" s="329"/>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7"/>
      <c r="C150" s="308"/>
      <c r="D150" s="309"/>
      <c r="E150" s="282"/>
      <c r="F150" s="277"/>
      <c r="G150" s="277"/>
      <c r="H150" s="277"/>
      <c r="I150" s="277"/>
      <c r="J150" s="178" t="str">
        <f ca="1">IF(AND('Mapa final'!$AB$73="Media",'Mapa final'!$AD$73="Moderado"),CONCATENATE("R46C",'Mapa final'!$R$73),"")</f>
        <v/>
      </c>
      <c r="K150" s="179" t="e">
        <f>IF(AND('Mapa final'!#REF!="Media",'Mapa final'!#REF!="Moderado"),CONCATENATE("R45C",'Mapa final'!#REF!),"")</f>
        <v>#REF!</v>
      </c>
      <c r="L150" s="180" t="e">
        <f>IF(AND('Mapa final'!#REF!="Media",'Mapa final'!#REF!="Moderado"),CONCATENATE("R45C",'Mapa final'!#REF!),"")</f>
        <v>#REF!</v>
      </c>
      <c r="M150" s="178" t="str">
        <f ca="1">IF(AND('Mapa final'!$AB$73="Media",'Mapa final'!$AD$73="Moderado"),CONCATENATE("R46C",'Mapa final'!$R$73),"")</f>
        <v/>
      </c>
      <c r="N150" s="179" t="e">
        <f>IF(AND('Mapa final'!#REF!="Media",'Mapa final'!#REF!="Moderado"),CONCATENATE("R45C",'Mapa final'!#REF!),"")</f>
        <v>#REF!</v>
      </c>
      <c r="O150" s="180" t="e">
        <f>IF(AND('Mapa final'!#REF!="Media",'Mapa final'!#REF!="Moderado"),CONCATENATE("R45C",'Mapa final'!#REF!),"")</f>
        <v>#REF!</v>
      </c>
      <c r="P150" s="178" t="str">
        <f ca="1">IF(AND('Mapa final'!$AB$73="Media",'Mapa final'!$AD$73="Moderado"),CONCATENATE("R46C",'Mapa final'!$R$73),"")</f>
        <v/>
      </c>
      <c r="Q150" s="179" t="e">
        <f>IF(AND('Mapa final'!#REF!="Media",'Mapa final'!#REF!="Moderado"),CONCATENATE("R45C",'Mapa final'!#REF!),"")</f>
        <v>#REF!</v>
      </c>
      <c r="R150" s="180" t="e">
        <f>IF(AND('Mapa final'!#REF!="Media",'Mapa final'!#REF!="Moderado"),CONCATENATE("R45C",'Mapa final'!#REF!),"")</f>
        <v>#REF!</v>
      </c>
      <c r="S150" s="86" t="str">
        <f ca="1">IF(AND('Mapa final'!$AB$73="Media",'Mapa final'!$AD$73="Mayor"),CONCATENATE("R46C",'Mapa final'!$R$73),"")</f>
        <v/>
      </c>
      <c r="T150" s="40" t="e">
        <f>IF(AND('Mapa final'!#REF!="Media",'Mapa final'!#REF!="Mayor"),CONCATENATE("R45C",'Mapa final'!#REF!),"")</f>
        <v>#REF!</v>
      </c>
      <c r="U150" s="87" t="e">
        <f>IF(AND('Mapa final'!#REF!="Media",'Mapa final'!#REF!="Mayor"),CONCATENATE("R45C",'Mapa final'!#REF!),"")</f>
        <v>#REF!</v>
      </c>
      <c r="V150" s="172" t="str">
        <f ca="1">IF(AND('Mapa final'!$AB$73="Media",'Mapa final'!$AD$73="Catastrófico"),CONCATENATE("R46C",'Mapa final'!$R$73),"")</f>
        <v/>
      </c>
      <c r="W150" s="173" t="e">
        <f>IF(AND('Mapa final'!#REF!="Media",'Mapa final'!#REF!="Catastrófico"),CONCATENATE("R45C",'Mapa final'!#REF!),"")</f>
        <v>#REF!</v>
      </c>
      <c r="X150" s="174" t="e">
        <f>IF(AND('Mapa final'!#REF!="Media",'Mapa final'!#REF!="Catastrófico"),CONCATENATE("R45C",'Mapa final'!#REF!),"")</f>
        <v>#REF!</v>
      </c>
      <c r="Y150" s="41"/>
      <c r="Z150" s="327"/>
      <c r="AA150" s="328"/>
      <c r="AB150" s="328"/>
      <c r="AC150" s="328"/>
      <c r="AD150" s="328"/>
      <c r="AE150" s="329"/>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7"/>
      <c r="C151" s="308"/>
      <c r="D151" s="309"/>
      <c r="E151" s="282"/>
      <c r="F151" s="277"/>
      <c r="G151" s="277"/>
      <c r="H151" s="277"/>
      <c r="I151" s="277"/>
      <c r="J151" s="178" t="str">
        <f ca="1">IF(AND('Mapa final'!$AB$74="Media",'Mapa final'!$AD$74="Moderado"),CONCATENATE("R47C",'Mapa final'!$R$74),"")</f>
        <v/>
      </c>
      <c r="K151" s="179" t="e">
        <f>IF(AND('Mapa final'!#REF!="Media",'Mapa final'!#REF!="Moderado"),CONCATENATE("R46C",'Mapa final'!#REF!),"")</f>
        <v>#REF!</v>
      </c>
      <c r="L151" s="180" t="e">
        <f>IF(AND('Mapa final'!#REF!="Media",'Mapa final'!#REF!="Moderado"),CONCATENATE("R46C",'Mapa final'!#REF!),"")</f>
        <v>#REF!</v>
      </c>
      <c r="M151" s="178" t="str">
        <f ca="1">IF(AND('Mapa final'!$AB$74="Media",'Mapa final'!$AD$74="Moderado"),CONCATENATE("R47C",'Mapa final'!$R$74),"")</f>
        <v/>
      </c>
      <c r="N151" s="179" t="e">
        <f>IF(AND('Mapa final'!#REF!="Media",'Mapa final'!#REF!="Moderado"),CONCATENATE("R46C",'Mapa final'!#REF!),"")</f>
        <v>#REF!</v>
      </c>
      <c r="O151" s="180" t="e">
        <f>IF(AND('Mapa final'!#REF!="Media",'Mapa final'!#REF!="Moderado"),CONCATENATE("R46C",'Mapa final'!#REF!),"")</f>
        <v>#REF!</v>
      </c>
      <c r="P151" s="178" t="str">
        <f ca="1">IF(AND('Mapa final'!$AB$74="Media",'Mapa final'!$AD$74="Moderado"),CONCATENATE("R47C",'Mapa final'!$R$74),"")</f>
        <v/>
      </c>
      <c r="Q151" s="179" t="e">
        <f>IF(AND('Mapa final'!#REF!="Media",'Mapa final'!#REF!="Moderado"),CONCATENATE("R46C",'Mapa final'!#REF!),"")</f>
        <v>#REF!</v>
      </c>
      <c r="R151" s="180" t="e">
        <f>IF(AND('Mapa final'!#REF!="Media",'Mapa final'!#REF!="Moderado"),CONCATENATE("R46C",'Mapa final'!#REF!),"")</f>
        <v>#REF!</v>
      </c>
      <c r="S151" s="86" t="str">
        <f ca="1">IF(AND('Mapa final'!$AB$74="Media",'Mapa final'!$AD$74="Mayor"),CONCATENATE("R47C",'Mapa final'!$R$74),"")</f>
        <v/>
      </c>
      <c r="T151" s="40" t="e">
        <f>IF(AND('Mapa final'!#REF!="Media",'Mapa final'!#REF!="Mayor"),CONCATENATE("R46C",'Mapa final'!#REF!),"")</f>
        <v>#REF!</v>
      </c>
      <c r="U151" s="87" t="e">
        <f>IF(AND('Mapa final'!#REF!="Media",'Mapa final'!#REF!="Mayor"),CONCATENATE("R46C",'Mapa final'!#REF!),"")</f>
        <v>#REF!</v>
      </c>
      <c r="V151" s="172" t="str">
        <f ca="1">IF(AND('Mapa final'!$AB$74="Media",'Mapa final'!$AD$74="Catastrófico"),CONCATENATE("R47C",'Mapa final'!$R$74),"")</f>
        <v/>
      </c>
      <c r="W151" s="173" t="e">
        <f>IF(AND('Mapa final'!#REF!="Media",'Mapa final'!#REF!="Catastrófico"),CONCATENATE("R46C",'Mapa final'!#REF!),"")</f>
        <v>#REF!</v>
      </c>
      <c r="X151" s="174" t="e">
        <f>IF(AND('Mapa final'!#REF!="Media",'Mapa final'!#REF!="Catastrófico"),CONCATENATE("R46C",'Mapa final'!#REF!),"")</f>
        <v>#REF!</v>
      </c>
      <c r="Y151" s="41"/>
      <c r="Z151" s="327"/>
      <c r="AA151" s="328"/>
      <c r="AB151" s="328"/>
      <c r="AC151" s="328"/>
      <c r="AD151" s="328"/>
      <c r="AE151" s="329"/>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7"/>
      <c r="C152" s="308"/>
      <c r="D152" s="309"/>
      <c r="E152" s="282"/>
      <c r="F152" s="277"/>
      <c r="G152" s="277"/>
      <c r="H152" s="277"/>
      <c r="I152" s="277"/>
      <c r="J152" s="178" t="str">
        <f ca="1">IF(AND('Mapa final'!$AB$75="Media",'Mapa final'!$AD$75="Moderado"),CONCATENATE("R48C",'Mapa final'!$R$75),"")</f>
        <v/>
      </c>
      <c r="K152" s="179" t="e">
        <f>IF(AND('Mapa final'!#REF!="Media",'Mapa final'!#REF!="Moderado"),CONCATENATE("R47C",'Mapa final'!#REF!),"")</f>
        <v>#REF!</v>
      </c>
      <c r="L152" s="180" t="e">
        <f>IF(AND('Mapa final'!#REF!="Media",'Mapa final'!#REF!="Moderado"),CONCATENATE("R47C",'Mapa final'!#REF!),"")</f>
        <v>#REF!</v>
      </c>
      <c r="M152" s="178" t="str">
        <f ca="1">IF(AND('Mapa final'!$AB$75="Media",'Mapa final'!$AD$75="Moderado"),CONCATENATE("R48C",'Mapa final'!$R$75),"")</f>
        <v/>
      </c>
      <c r="N152" s="179" t="e">
        <f>IF(AND('Mapa final'!#REF!="Media",'Mapa final'!#REF!="Moderado"),CONCATENATE("R47C",'Mapa final'!#REF!),"")</f>
        <v>#REF!</v>
      </c>
      <c r="O152" s="180" t="e">
        <f>IF(AND('Mapa final'!#REF!="Media",'Mapa final'!#REF!="Moderado"),CONCATENATE("R47C",'Mapa final'!#REF!),"")</f>
        <v>#REF!</v>
      </c>
      <c r="P152" s="178" t="str">
        <f ca="1">IF(AND('Mapa final'!$AB$75="Media",'Mapa final'!$AD$75="Moderado"),CONCATENATE("R48C",'Mapa final'!$R$75),"")</f>
        <v/>
      </c>
      <c r="Q152" s="179" t="e">
        <f>IF(AND('Mapa final'!#REF!="Media",'Mapa final'!#REF!="Moderado"),CONCATENATE("R47C",'Mapa final'!#REF!),"")</f>
        <v>#REF!</v>
      </c>
      <c r="R152" s="180" t="e">
        <f>IF(AND('Mapa final'!#REF!="Media",'Mapa final'!#REF!="Moderado"),CONCATENATE("R47C",'Mapa final'!#REF!),"")</f>
        <v>#REF!</v>
      </c>
      <c r="S152" s="86" t="str">
        <f ca="1">IF(AND('Mapa final'!$AB$75="Media",'Mapa final'!$AD$75="Mayor"),CONCATENATE("R48C",'Mapa final'!$R$75),"")</f>
        <v/>
      </c>
      <c r="T152" s="40" t="e">
        <f>IF(AND('Mapa final'!#REF!="Media",'Mapa final'!#REF!="Mayor"),CONCATENATE("R47C",'Mapa final'!#REF!),"")</f>
        <v>#REF!</v>
      </c>
      <c r="U152" s="87" t="e">
        <f>IF(AND('Mapa final'!#REF!="Media",'Mapa final'!#REF!="Mayor"),CONCATENATE("R47C",'Mapa final'!#REF!),"")</f>
        <v>#REF!</v>
      </c>
      <c r="V152" s="172" t="str">
        <f ca="1">IF(AND('Mapa final'!$AB$75="Media",'Mapa final'!$AD$75="Catastrófico"),CONCATENATE("R48C",'Mapa final'!$R$75),"")</f>
        <v/>
      </c>
      <c r="W152" s="173" t="e">
        <f>IF(AND('Mapa final'!#REF!="Media",'Mapa final'!#REF!="Catastrófico"),CONCATENATE("R47C",'Mapa final'!#REF!),"")</f>
        <v>#REF!</v>
      </c>
      <c r="X152" s="174" t="e">
        <f>IF(AND('Mapa final'!#REF!="Media",'Mapa final'!#REF!="Catastrófico"),CONCATENATE("R47C",'Mapa final'!#REF!),"")</f>
        <v>#REF!</v>
      </c>
      <c r="Y152" s="41"/>
      <c r="Z152" s="327"/>
      <c r="AA152" s="328"/>
      <c r="AB152" s="328"/>
      <c r="AC152" s="328"/>
      <c r="AD152" s="328"/>
      <c r="AE152" s="329"/>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7"/>
      <c r="C153" s="308"/>
      <c r="D153" s="309"/>
      <c r="E153" s="282"/>
      <c r="F153" s="277"/>
      <c r="G153" s="277"/>
      <c r="H153" s="277"/>
      <c r="I153" s="277"/>
      <c r="J153" s="178" t="e">
        <f>IF(AND('Mapa final'!#REF!="Media",'Mapa final'!#REF!="Moderado"),CONCATENATE("R49C",'Mapa final'!#REF!),"")</f>
        <v>#REF!</v>
      </c>
      <c r="K153" s="179" t="e">
        <f>IF(AND('Mapa final'!#REF!="Media",'Mapa final'!#REF!="Moderado"),CONCATENATE("R48C",'Mapa final'!#REF!),"")</f>
        <v>#REF!</v>
      </c>
      <c r="L153" s="180" t="e">
        <f>IF(AND('Mapa final'!#REF!="Media",'Mapa final'!#REF!="Moderado"),CONCATENATE("R48C",'Mapa final'!#REF!),"")</f>
        <v>#REF!</v>
      </c>
      <c r="M153" s="178" t="e">
        <f>IF(AND('Mapa final'!#REF!="Media",'Mapa final'!#REF!="Moderado"),CONCATENATE("R49C",'Mapa final'!#REF!),"")</f>
        <v>#REF!</v>
      </c>
      <c r="N153" s="179" t="e">
        <f>IF(AND('Mapa final'!#REF!="Media",'Mapa final'!#REF!="Moderado"),CONCATENATE("R48C",'Mapa final'!#REF!),"")</f>
        <v>#REF!</v>
      </c>
      <c r="O153" s="180" t="e">
        <f>IF(AND('Mapa final'!#REF!="Media",'Mapa final'!#REF!="Moderado"),CONCATENATE("R48C",'Mapa final'!#REF!),"")</f>
        <v>#REF!</v>
      </c>
      <c r="P153" s="178" t="e">
        <f>IF(AND('Mapa final'!#REF!="Media",'Mapa final'!#REF!="Moderado"),CONCATENATE("R49C",'Mapa final'!#REF!),"")</f>
        <v>#REF!</v>
      </c>
      <c r="Q153" s="179" t="e">
        <f>IF(AND('Mapa final'!#REF!="Media",'Mapa final'!#REF!="Moderado"),CONCATENATE("R48C",'Mapa final'!#REF!),"")</f>
        <v>#REF!</v>
      </c>
      <c r="R153" s="180" t="e">
        <f>IF(AND('Mapa final'!#REF!="Media",'Mapa final'!#REF!="Moderado"),CONCATENATE("R48C",'Mapa final'!#REF!),"")</f>
        <v>#REF!</v>
      </c>
      <c r="S153" s="86" t="e">
        <f>IF(AND('Mapa final'!#REF!="Media",'Mapa final'!#REF!="Mayor"),CONCATENATE("R49C",'Mapa final'!#REF!),"")</f>
        <v>#REF!</v>
      </c>
      <c r="T153" s="40" t="e">
        <f>IF(AND('Mapa final'!#REF!="Media",'Mapa final'!#REF!="Mayor"),CONCATENATE("R48C",'Mapa final'!#REF!),"")</f>
        <v>#REF!</v>
      </c>
      <c r="U153" s="87" t="e">
        <f>IF(AND('Mapa final'!#REF!="Media",'Mapa final'!#REF!="Mayor"),CONCATENATE("R48C",'Mapa final'!#REF!),"")</f>
        <v>#REF!</v>
      </c>
      <c r="V153" s="172" t="e">
        <f>IF(AND('Mapa final'!#REF!="Media",'Mapa final'!#REF!="Catastrófico"),CONCATENATE("R49C",'Mapa final'!#REF!),"")</f>
        <v>#REF!</v>
      </c>
      <c r="W153" s="173" t="e">
        <f>IF(AND('Mapa final'!#REF!="Media",'Mapa final'!#REF!="Catastrófico"),CONCATENATE("R48C",'Mapa final'!#REF!),"")</f>
        <v>#REF!</v>
      </c>
      <c r="X153" s="174" t="e">
        <f>IF(AND('Mapa final'!#REF!="Media",'Mapa final'!#REF!="Catastrófico"),CONCATENATE("R48C",'Mapa final'!#REF!),"")</f>
        <v>#REF!</v>
      </c>
      <c r="Y153" s="41"/>
      <c r="Z153" s="327"/>
      <c r="AA153" s="328"/>
      <c r="AB153" s="328"/>
      <c r="AC153" s="328"/>
      <c r="AD153" s="328"/>
      <c r="AE153" s="329"/>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7"/>
      <c r="C154" s="308"/>
      <c r="D154" s="309"/>
      <c r="E154" s="282"/>
      <c r="F154" s="277"/>
      <c r="G154" s="277"/>
      <c r="H154" s="277"/>
      <c r="I154" s="277"/>
      <c r="J154" s="178" t="str">
        <f>IF(AND('Mapa final'!$AB$76="Media",'Mapa final'!$AD$76="Moderado"),CONCATENATE("R49C",'Mapa final'!$R$76),"")</f>
        <v/>
      </c>
      <c r="K154" s="179" t="str">
        <f>IF(AND('Mapa final'!$AB$77="Media",'Mapa final'!$AD$77="Moderado"),CONCATENATE("R49C",'Mapa final'!$R$77),"")</f>
        <v/>
      </c>
      <c r="L154" s="180" t="str">
        <f>IF(AND('Mapa final'!$AB$78="Media",'Mapa final'!$AD$78="Moderado"),CONCATENATE("R49C",'Mapa final'!$R$78),"")</f>
        <v/>
      </c>
      <c r="M154" s="178" t="str">
        <f>IF(AND('Mapa final'!$AB$76="Media",'Mapa final'!$AD$76="Moderado"),CONCATENATE("R49C",'Mapa final'!$R$76),"")</f>
        <v/>
      </c>
      <c r="N154" s="179" t="str">
        <f>IF(AND('Mapa final'!$AB$77="Media",'Mapa final'!$AD$77="Moderado"),CONCATENATE("R49C",'Mapa final'!$R$77),"")</f>
        <v/>
      </c>
      <c r="O154" s="180" t="str">
        <f>IF(AND('Mapa final'!$AB$78="Media",'Mapa final'!$AD$78="Moderado"),CONCATENATE("R49C",'Mapa final'!$R$78),"")</f>
        <v/>
      </c>
      <c r="P154" s="178" t="str">
        <f>IF(AND('Mapa final'!$AB$76="Media",'Mapa final'!$AD$76="Moderado"),CONCATENATE("R49C",'Mapa final'!$R$76),"")</f>
        <v/>
      </c>
      <c r="Q154" s="179" t="str">
        <f>IF(AND('Mapa final'!$AB$77="Media",'Mapa final'!$AD$77="Moderado"),CONCATENATE("R49C",'Mapa final'!$R$77),"")</f>
        <v/>
      </c>
      <c r="R154" s="180" t="str">
        <f>IF(AND('Mapa final'!$AB$78="Media",'Mapa final'!$AD$78="Moderado"),CONCATENATE("R49C",'Mapa final'!$R$78),"")</f>
        <v/>
      </c>
      <c r="S154" s="86" t="str">
        <f>IF(AND('Mapa final'!$AB$76="Media",'Mapa final'!$AD$76="Mayor"),CONCATENATE("R49C",'Mapa final'!$R$76),"")</f>
        <v/>
      </c>
      <c r="T154" s="40" t="str">
        <f>IF(AND('Mapa final'!$AB$77="Media",'Mapa final'!$AD$77="Mayor"),CONCATENATE("R49C",'Mapa final'!$R$77),"")</f>
        <v/>
      </c>
      <c r="U154" s="87" t="str">
        <f>IF(AND('Mapa final'!$AB$78="Media",'Mapa final'!$AD$78="Mayor"),CONCATENATE("R49C",'Mapa final'!$R$78),"")</f>
        <v/>
      </c>
      <c r="V154" s="172" t="str">
        <f>IF(AND('Mapa final'!$AB$76="Media",'Mapa final'!$AD$76="Catastrófico"),CONCATENATE("R49C",'Mapa final'!$R$76),"")</f>
        <v/>
      </c>
      <c r="W154" s="173" t="str">
        <f>IF(AND('Mapa final'!$AB$77="Media",'Mapa final'!$AD$77="Catastrófico"),CONCATENATE("R49C",'Mapa final'!$R$77),"")</f>
        <v/>
      </c>
      <c r="X154" s="174" t="str">
        <f>IF(AND('Mapa final'!$AB$78="Media",'Mapa final'!$AD$78="Catastrófico"),CONCATENATE("R49C",'Mapa final'!$R$78),"")</f>
        <v/>
      </c>
      <c r="Y154" s="41"/>
      <c r="Z154" s="327"/>
      <c r="AA154" s="328"/>
      <c r="AB154" s="328"/>
      <c r="AC154" s="328"/>
      <c r="AD154" s="328"/>
      <c r="AE154" s="329"/>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7"/>
      <c r="C155" s="308"/>
      <c r="D155" s="309"/>
      <c r="E155" s="282"/>
      <c r="F155" s="277"/>
      <c r="G155" s="277"/>
      <c r="H155" s="277"/>
      <c r="I155" s="277"/>
      <c r="J155" s="178" t="str">
        <f>IF(AND('Mapa final'!$AB$79="Media",'Mapa final'!$AD$79="Moderado"),CONCATENATE("R50C",'Mapa final'!$R$79),"")</f>
        <v/>
      </c>
      <c r="K155" s="179" t="str">
        <f>IF(AND('Mapa final'!$AB$80="Media",'Mapa final'!$AD$80="Moderado"),CONCATENATE("R50C",'Mapa final'!$R$80),"")</f>
        <v/>
      </c>
      <c r="L155" s="180" t="str">
        <f>IF(AND('Mapa final'!$AB$81="Media",'Mapa final'!$AD$81="Moderado"),CONCATENATE("R50C",'Mapa final'!$R$81),"")</f>
        <v/>
      </c>
      <c r="M155" s="178" t="str">
        <f>IF(AND('Mapa final'!$AB$79="Media",'Mapa final'!$AD$79="Moderado"),CONCATENATE("R50C",'Mapa final'!$R$79),"")</f>
        <v/>
      </c>
      <c r="N155" s="179" t="str">
        <f>IF(AND('Mapa final'!$AB$80="Media",'Mapa final'!$AD$80="Moderado"),CONCATENATE("R50C",'Mapa final'!$R$80),"")</f>
        <v/>
      </c>
      <c r="O155" s="180" t="str">
        <f>IF(AND('Mapa final'!$AB$81="Media",'Mapa final'!$AD$81="Moderado"),CONCATENATE("R50C",'Mapa final'!$R$81),"")</f>
        <v/>
      </c>
      <c r="P155" s="178" t="str">
        <f>IF(AND('Mapa final'!$AB$79="Media",'Mapa final'!$AD$79="Moderado"),CONCATENATE("R50C",'Mapa final'!$R$79),"")</f>
        <v/>
      </c>
      <c r="Q155" s="179" t="str">
        <f>IF(AND('Mapa final'!$AB$80="Media",'Mapa final'!$AD$80="Moderado"),CONCATENATE("R50C",'Mapa final'!$R$80),"")</f>
        <v/>
      </c>
      <c r="R155" s="180" t="str">
        <f>IF(AND('Mapa final'!$AB$81="Media",'Mapa final'!$AD$81="Moderado"),CONCATENATE("R50C",'Mapa final'!$R$81),"")</f>
        <v/>
      </c>
      <c r="S155" s="86" t="str">
        <f>IF(AND('Mapa final'!$AB$79="Media",'Mapa final'!$AD$79="Mayor"),CONCATENATE("R50C",'Mapa final'!$R$79),"")</f>
        <v/>
      </c>
      <c r="T155" s="40" t="str">
        <f>IF(AND('Mapa final'!$AB$80="Media",'Mapa final'!$AD$80="Mayor"),CONCATENATE("R50C",'Mapa final'!$R$80),"")</f>
        <v/>
      </c>
      <c r="U155" s="87" t="str">
        <f>IF(AND('Mapa final'!$AB$81="Media",'Mapa final'!$AD$81="Mayor"),CONCATENATE("R50C",'Mapa final'!$R$81),"")</f>
        <v/>
      </c>
      <c r="V155" s="172" t="str">
        <f>IF(AND('Mapa final'!$AB$79="Media",'Mapa final'!$AD$79="Catastrófico"),CONCATENATE("R50C",'Mapa final'!$R$79),"")</f>
        <v/>
      </c>
      <c r="W155" s="173" t="str">
        <f>IF(AND('Mapa final'!$AB$80="Media",'Mapa final'!$AD$80="Catastrófico"),CONCATENATE("R50C",'Mapa final'!$R$80),"")</f>
        <v/>
      </c>
      <c r="X155" s="174" t="str">
        <f>IF(AND('Mapa final'!$AB$81="Media",'Mapa final'!$AD$81="Catastrófico"),CONCATENATE("R50C",'Mapa final'!$R$81),"")</f>
        <v/>
      </c>
      <c r="Y155" s="41"/>
      <c r="Z155" s="327"/>
      <c r="AA155" s="328"/>
      <c r="AB155" s="328"/>
      <c r="AC155" s="328"/>
      <c r="AD155" s="328"/>
      <c r="AE155" s="329"/>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7"/>
      <c r="C156" s="308"/>
      <c r="D156" s="309"/>
      <c r="E156" s="293" t="s">
        <v>105</v>
      </c>
      <c r="F156" s="294"/>
      <c r="G156" s="294"/>
      <c r="H156" s="294"/>
      <c r="I156" s="294"/>
      <c r="J156" s="184" t="str">
        <f ca="1">IF(AND('Mapa final'!$AB$7="Baja",'Mapa final'!$AD$7="Moderado"),CONCATENATE("R1C",'Mapa final'!$R$7),"")</f>
        <v>R1C1</v>
      </c>
      <c r="K156" s="185" t="e">
        <f>IF(AND('Mapa final'!#REF!="Baja",'Mapa final'!#REF!="Moderado"),CONCATENATE("R1C",'Mapa final'!#REF!),"")</f>
        <v>#REF!</v>
      </c>
      <c r="L156" s="186" t="e">
        <f>IF(AND('Mapa final'!#REF!="Baja",'Mapa final'!#REF!="Moderado"),CONCATENATE("R1C",'Mapa final'!#REF!),"")</f>
        <v>#REF!</v>
      </c>
      <c r="M156" s="175" t="str">
        <f ca="1">IF(AND('Mapa final'!$AB$7="Baja",'Mapa final'!$AD$7="Moderado"),CONCATENATE("R1C",'Mapa final'!$R$7),"")</f>
        <v>R1C1</v>
      </c>
      <c r="N156" s="176" t="e">
        <f>IF(AND('Mapa final'!#REF!="Baja",'Mapa final'!#REF!="Moderado"),CONCATENATE("R1C",'Mapa final'!#REF!),"")</f>
        <v>#REF!</v>
      </c>
      <c r="O156" s="177" t="e">
        <f>IF(AND('Mapa final'!#REF!="Baja",'Mapa final'!#REF!="Moderado"),CONCATENATE("R1C",'Mapa final'!#REF!),"")</f>
        <v>#REF!</v>
      </c>
      <c r="P156" s="175" t="str">
        <f ca="1">IF(AND('Mapa final'!$AB$7="Baja",'Mapa final'!$AD$7="Moderado"),CONCATENATE("R1C",'Mapa final'!$R$7),"")</f>
        <v>R1C1</v>
      </c>
      <c r="Q156" s="176" t="e">
        <f>IF(AND('Mapa final'!#REF!="Baja",'Mapa final'!#REF!="Moderado"),CONCATENATE("R1C",'Mapa final'!#REF!),"")</f>
        <v>#REF!</v>
      </c>
      <c r="R156" s="177" t="e">
        <f>IF(AND('Mapa final'!#REF!="Baja",'Mapa final'!#REF!="Moderado"),CONCATENATE("R1C",'Mapa final'!#REF!),"")</f>
        <v>#REF!</v>
      </c>
      <c r="S156" s="83" t="str">
        <f ca="1">IF(AND('Mapa final'!$AB$7="Baja",'Mapa final'!$AD$7="Mayor"),CONCATENATE("R1C",'Mapa final'!$R$7),"")</f>
        <v/>
      </c>
      <c r="T156" s="84" t="e">
        <f>IF(AND('Mapa final'!#REF!="Baja",'Mapa final'!#REF!="Mayor"),CONCATENATE("R1C",'Mapa final'!#REF!),"")</f>
        <v>#REF!</v>
      </c>
      <c r="U156" s="85" t="e">
        <f>IF(AND('Mapa final'!#REF!="Baja",'Mapa final'!#REF!="Mayor"),CONCATENATE("R1C",'Mapa final'!#REF!),"")</f>
        <v>#REF!</v>
      </c>
      <c r="V156" s="169" t="str">
        <f ca="1">IF(AND('Mapa final'!$AB$7="Baja",'Mapa final'!$AD$7="Catastrófico"),CONCATENATE("R1C",'Mapa final'!$R$7),"")</f>
        <v/>
      </c>
      <c r="W156" s="170" t="e">
        <f>IF(AND('Mapa final'!#REF!="Baja",'Mapa final'!#REF!="Catastrófico"),CONCATENATE("R1C",'Mapa final'!#REF!),"")</f>
        <v>#REF!</v>
      </c>
      <c r="X156" s="171" t="e">
        <f>IF(AND('Mapa final'!#REF!="Baja",'Mapa final'!#REF!="Catastrófico"),CONCATENATE("R1C",'Mapa final'!#REF!),"")</f>
        <v>#REF!</v>
      </c>
      <c r="Y156" s="41"/>
      <c r="Z156" s="318" t="s">
        <v>76</v>
      </c>
      <c r="AA156" s="319"/>
      <c r="AB156" s="319"/>
      <c r="AC156" s="319"/>
      <c r="AD156" s="319"/>
      <c r="AE156" s="320"/>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7"/>
      <c r="C157" s="308"/>
      <c r="D157" s="309"/>
      <c r="E157" s="281"/>
      <c r="F157" s="277"/>
      <c r="G157" s="277"/>
      <c r="H157" s="277"/>
      <c r="I157" s="277"/>
      <c r="J157" s="187" t="str">
        <f ca="1">IF(AND('Mapa final'!$AB$8="Baja",'Mapa final'!$AD$8="Moderado"),CONCATENATE("R2C",'Mapa final'!$R$8),"")</f>
        <v>R2C1</v>
      </c>
      <c r="K157" s="188" t="e">
        <f>IF(AND('Mapa final'!#REF!="Baja",'Mapa final'!#REF!="Moderado"),CONCATENATE("R2C",'Mapa final'!#REF!),"")</f>
        <v>#REF!</v>
      </c>
      <c r="L157" s="189" t="e">
        <f>IF(AND('Mapa final'!#REF!="Baja",'Mapa final'!#REF!="Moderado"),CONCATENATE("R2C",'Mapa final'!#REF!),"")</f>
        <v>#REF!</v>
      </c>
      <c r="M157" s="178" t="str">
        <f ca="1">IF(AND('Mapa final'!$AB$8="Baja",'Mapa final'!$AD$8="Moderado"),CONCATENATE("R2C",'Mapa final'!$R$8),"")</f>
        <v>R2C1</v>
      </c>
      <c r="N157" s="179" t="e">
        <f>IF(AND('Mapa final'!#REF!="Baja",'Mapa final'!#REF!="Moderado"),CONCATENATE("R2C",'Mapa final'!#REF!),"")</f>
        <v>#REF!</v>
      </c>
      <c r="O157" s="180" t="e">
        <f>IF(AND('Mapa final'!#REF!="Baja",'Mapa final'!#REF!="Moderado"),CONCATENATE("R2C",'Mapa final'!#REF!),"")</f>
        <v>#REF!</v>
      </c>
      <c r="P157" s="178" t="str">
        <f ca="1">IF(AND('Mapa final'!$AB$8="Baja",'Mapa final'!$AD$8="Moderado"),CONCATENATE("R2C",'Mapa final'!$R$8),"")</f>
        <v>R2C1</v>
      </c>
      <c r="Q157" s="179" t="e">
        <f>IF(AND('Mapa final'!#REF!="Baja",'Mapa final'!#REF!="Moderado"),CONCATENATE("R2C",'Mapa final'!#REF!),"")</f>
        <v>#REF!</v>
      </c>
      <c r="R157" s="180" t="e">
        <f>IF(AND('Mapa final'!#REF!="Baja",'Mapa final'!#REF!="Moderado"),CONCATENATE("R2C",'Mapa final'!#REF!),"")</f>
        <v>#REF!</v>
      </c>
      <c r="S157" s="86" t="str">
        <f ca="1">IF(AND('Mapa final'!$AB$8="Baja",'Mapa final'!$AD$8="Mayor"),CONCATENATE("R2C",'Mapa final'!$R$8),"")</f>
        <v/>
      </c>
      <c r="T157" s="40" t="e">
        <f>IF(AND('Mapa final'!#REF!="Baja",'Mapa final'!#REF!="Mayor"),CONCATENATE("R2C",'Mapa final'!#REF!),"")</f>
        <v>#REF!</v>
      </c>
      <c r="U157" s="87" t="e">
        <f>IF(AND('Mapa final'!#REF!="Baja",'Mapa final'!#REF!="Mayor"),CONCATENATE("R2C",'Mapa final'!#REF!),"")</f>
        <v>#REF!</v>
      </c>
      <c r="V157" s="172" t="str">
        <f ca="1">IF(AND('Mapa final'!$AB$8="Baja",'Mapa final'!$AD$8="Catastrófico"),CONCATENATE("R2C",'Mapa final'!$R$8),"")</f>
        <v/>
      </c>
      <c r="W157" s="173" t="e">
        <f>IF(AND('Mapa final'!#REF!="Baja",'Mapa final'!#REF!="Catastrófico"),CONCATENATE("R2C",'Mapa final'!#REF!),"")</f>
        <v>#REF!</v>
      </c>
      <c r="X157" s="174" t="e">
        <f>IF(AND('Mapa final'!#REF!="Baja",'Mapa final'!#REF!="Catastrófico"),CONCATENATE("R2C",'Mapa final'!#REF!),"")</f>
        <v>#REF!</v>
      </c>
      <c r="Y157" s="41"/>
      <c r="Z157" s="321"/>
      <c r="AA157" s="322"/>
      <c r="AB157" s="322"/>
      <c r="AC157" s="322"/>
      <c r="AD157" s="322"/>
      <c r="AE157" s="323"/>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7"/>
      <c r="C158" s="308"/>
      <c r="D158" s="309"/>
      <c r="E158" s="281"/>
      <c r="F158" s="277"/>
      <c r="G158" s="277"/>
      <c r="H158" s="277"/>
      <c r="I158" s="277"/>
      <c r="J158" s="187" t="str">
        <f ca="1">IF(AND('Mapa final'!$AB$9="Baja",'Mapa final'!$AD$9="Moderado"),CONCATENATE("R3C",'Mapa final'!$R$9),"")</f>
        <v/>
      </c>
      <c r="K158" s="188" t="e">
        <f>IF(AND('Mapa final'!#REF!="Baja",'Mapa final'!#REF!="Moderado"),CONCATENATE("R3C",'Mapa final'!#REF!),"")</f>
        <v>#REF!</v>
      </c>
      <c r="L158" s="189" t="e">
        <f>IF(AND('Mapa final'!#REF!="Baja",'Mapa final'!#REF!="Moderado"),CONCATENATE("R3C",'Mapa final'!#REF!),"")</f>
        <v>#REF!</v>
      </c>
      <c r="M158" s="178" t="str">
        <f ca="1">IF(AND('Mapa final'!$AB$9="Baja",'Mapa final'!$AD$9="Moderado"),CONCATENATE("R3C",'Mapa final'!$R$9),"")</f>
        <v/>
      </c>
      <c r="N158" s="179" t="e">
        <f>IF(AND('Mapa final'!#REF!="Baja",'Mapa final'!#REF!="Moderado"),CONCATENATE("R3C",'Mapa final'!#REF!),"")</f>
        <v>#REF!</v>
      </c>
      <c r="O158" s="180" t="e">
        <f>IF(AND('Mapa final'!#REF!="Baja",'Mapa final'!#REF!="Moderado"),CONCATENATE("R3C",'Mapa final'!#REF!),"")</f>
        <v>#REF!</v>
      </c>
      <c r="P158" s="178" t="str">
        <f ca="1">IF(AND('Mapa final'!$AB$9="Baja",'Mapa final'!$AD$9="Moderado"),CONCATENATE("R3C",'Mapa final'!$R$9),"")</f>
        <v/>
      </c>
      <c r="Q158" s="179" t="e">
        <f>IF(AND('Mapa final'!#REF!="Baja",'Mapa final'!#REF!="Moderado"),CONCATENATE("R3C",'Mapa final'!#REF!),"")</f>
        <v>#REF!</v>
      </c>
      <c r="R158" s="180" t="e">
        <f>IF(AND('Mapa final'!#REF!="Baja",'Mapa final'!#REF!="Moderado"),CONCATENATE("R3C",'Mapa final'!#REF!),"")</f>
        <v>#REF!</v>
      </c>
      <c r="S158" s="86" t="str">
        <f ca="1">IF(AND('Mapa final'!$AB$9="Baja",'Mapa final'!$AD$9="Mayor"),CONCATENATE("R3C",'Mapa final'!$R$9),"")</f>
        <v/>
      </c>
      <c r="T158" s="40" t="e">
        <f>IF(AND('Mapa final'!#REF!="Baja",'Mapa final'!#REF!="Mayor"),CONCATENATE("R3C",'Mapa final'!#REF!),"")</f>
        <v>#REF!</v>
      </c>
      <c r="U158" s="87" t="e">
        <f>IF(AND('Mapa final'!#REF!="Baja",'Mapa final'!#REF!="Mayor"),CONCATENATE("R3C",'Mapa final'!#REF!),"")</f>
        <v>#REF!</v>
      </c>
      <c r="V158" s="172" t="str">
        <f ca="1">IF(AND('Mapa final'!$AB$9="Baja",'Mapa final'!$AD$9="Catastrófico"),CONCATENATE("R3C",'Mapa final'!$R$9),"")</f>
        <v/>
      </c>
      <c r="W158" s="173" t="e">
        <f>IF(AND('Mapa final'!#REF!="Baja",'Mapa final'!#REF!="Catastrófico"),CONCATENATE("R3C",'Mapa final'!#REF!),"")</f>
        <v>#REF!</v>
      </c>
      <c r="X158" s="174" t="e">
        <f>IF(AND('Mapa final'!#REF!="Baja",'Mapa final'!#REF!="Catastrófico"),CONCATENATE("R3C",'Mapa final'!#REF!),"")</f>
        <v>#REF!</v>
      </c>
      <c r="Y158" s="41"/>
      <c r="Z158" s="321"/>
      <c r="AA158" s="322"/>
      <c r="AB158" s="322"/>
      <c r="AC158" s="322"/>
      <c r="AD158" s="322"/>
      <c r="AE158" s="323"/>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7"/>
      <c r="C159" s="308"/>
      <c r="D159" s="309"/>
      <c r="E159" s="281"/>
      <c r="F159" s="277"/>
      <c r="G159" s="277"/>
      <c r="H159" s="277"/>
      <c r="I159" s="277"/>
      <c r="J159" s="187" t="str">
        <f ca="1">IF(AND('Mapa final'!$AB$10="Baja",'Mapa final'!$AD$10="Moderado"),CONCATENATE("R4C",'Mapa final'!$R$10),"")</f>
        <v/>
      </c>
      <c r="K159" s="188" t="e">
        <f>IF(AND('Mapa final'!#REF!="Baja",'Mapa final'!#REF!="Moderado"),CONCATENATE("R4C",'Mapa final'!#REF!),"")</f>
        <v>#REF!</v>
      </c>
      <c r="L159" s="189" t="e">
        <f>IF(AND('Mapa final'!#REF!="Baja",'Mapa final'!#REF!="Moderado"),CONCATENATE("R4C",'Mapa final'!#REF!),"")</f>
        <v>#REF!</v>
      </c>
      <c r="M159" s="178" t="str">
        <f ca="1">IF(AND('Mapa final'!$AB$10="Baja",'Mapa final'!$AD$10="Moderado"),CONCATENATE("R4C",'Mapa final'!$R$10),"")</f>
        <v/>
      </c>
      <c r="N159" s="179" t="e">
        <f>IF(AND('Mapa final'!#REF!="Baja",'Mapa final'!#REF!="Moderado"),CONCATENATE("R4C",'Mapa final'!#REF!),"")</f>
        <v>#REF!</v>
      </c>
      <c r="O159" s="180" t="e">
        <f>IF(AND('Mapa final'!#REF!="Baja",'Mapa final'!#REF!="Moderado"),CONCATENATE("R4C",'Mapa final'!#REF!),"")</f>
        <v>#REF!</v>
      </c>
      <c r="P159" s="178" t="str">
        <f ca="1">IF(AND('Mapa final'!$AB$10="Baja",'Mapa final'!$AD$10="Moderado"),CONCATENATE("R4C",'Mapa final'!$R$10),"")</f>
        <v/>
      </c>
      <c r="Q159" s="179" t="e">
        <f>IF(AND('Mapa final'!#REF!="Baja",'Mapa final'!#REF!="Moderado"),CONCATENATE("R4C",'Mapa final'!#REF!),"")</f>
        <v>#REF!</v>
      </c>
      <c r="R159" s="180" t="e">
        <f>IF(AND('Mapa final'!#REF!="Baja",'Mapa final'!#REF!="Moderado"),CONCATENATE("R4C",'Mapa final'!#REF!),"")</f>
        <v>#REF!</v>
      </c>
      <c r="S159" s="86" t="str">
        <f ca="1">IF(AND('Mapa final'!$AB$10="Baja",'Mapa final'!$AD$10="Mayor"),CONCATENATE("R4C",'Mapa final'!$R$10),"")</f>
        <v/>
      </c>
      <c r="T159" s="40" t="e">
        <f>IF(AND('Mapa final'!#REF!="Baja",'Mapa final'!#REF!="Mayor"),CONCATENATE("R4C",'Mapa final'!#REF!),"")</f>
        <v>#REF!</v>
      </c>
      <c r="U159" s="87" t="e">
        <f>IF(AND('Mapa final'!#REF!="Baja",'Mapa final'!#REF!="Mayor"),CONCATENATE("R4C",'Mapa final'!#REF!),"")</f>
        <v>#REF!</v>
      </c>
      <c r="V159" s="172" t="str">
        <f ca="1">IF(AND('Mapa final'!$AB$10="Baja",'Mapa final'!$AD$10="Catastrófico"),CONCATENATE("R4C",'Mapa final'!$R$10),"")</f>
        <v/>
      </c>
      <c r="W159" s="173" t="e">
        <f>IF(AND('Mapa final'!#REF!="Baja",'Mapa final'!#REF!="Catastrófico"),CONCATENATE("R4C",'Mapa final'!#REF!),"")</f>
        <v>#REF!</v>
      </c>
      <c r="X159" s="174" t="e">
        <f>IF(AND('Mapa final'!#REF!="Baja",'Mapa final'!#REF!="Catastrófico"),CONCATENATE("R4C",'Mapa final'!#REF!),"")</f>
        <v>#REF!</v>
      </c>
      <c r="Y159" s="41"/>
      <c r="Z159" s="321"/>
      <c r="AA159" s="322"/>
      <c r="AB159" s="322"/>
      <c r="AC159" s="322"/>
      <c r="AD159" s="322"/>
      <c r="AE159" s="323"/>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7"/>
      <c r="C160" s="308"/>
      <c r="D160" s="309"/>
      <c r="E160" s="281"/>
      <c r="F160" s="277"/>
      <c r="G160" s="277"/>
      <c r="H160" s="277"/>
      <c r="I160" s="277"/>
      <c r="J160" s="187" t="str">
        <f ca="1">IF(AND('Mapa final'!$AB$11="Baja",'Mapa final'!$AD$11="Moderado"),CONCATENATE("R5C",'Mapa final'!$R$11),"")</f>
        <v/>
      </c>
      <c r="K160" s="188" t="e">
        <f>IF(AND('Mapa final'!#REF!="Baja",'Mapa final'!#REF!="Moderado"),CONCATENATE("R5C",'Mapa final'!#REF!),"")</f>
        <v>#REF!</v>
      </c>
      <c r="L160" s="189" t="e">
        <f>IF(AND('Mapa final'!#REF!="Baja",'Mapa final'!#REF!="Moderado"),CONCATENATE("R5C",'Mapa final'!#REF!),"")</f>
        <v>#REF!</v>
      </c>
      <c r="M160" s="178" t="str">
        <f ca="1">IF(AND('Mapa final'!$AB$11="Baja",'Mapa final'!$AD$11="Moderado"),CONCATENATE("R5C",'Mapa final'!$R$11),"")</f>
        <v/>
      </c>
      <c r="N160" s="179" t="e">
        <f>IF(AND('Mapa final'!#REF!="Baja",'Mapa final'!#REF!="Moderado"),CONCATENATE("R5C",'Mapa final'!#REF!),"")</f>
        <v>#REF!</v>
      </c>
      <c r="O160" s="180" t="e">
        <f>IF(AND('Mapa final'!#REF!="Baja",'Mapa final'!#REF!="Moderado"),CONCATENATE("R5C",'Mapa final'!#REF!),"")</f>
        <v>#REF!</v>
      </c>
      <c r="P160" s="178" t="str">
        <f ca="1">IF(AND('Mapa final'!$AB$11="Baja",'Mapa final'!$AD$11="Moderado"),CONCATENATE("R5C",'Mapa final'!$R$11),"")</f>
        <v/>
      </c>
      <c r="Q160" s="179" t="e">
        <f>IF(AND('Mapa final'!#REF!="Baja",'Mapa final'!#REF!="Moderado"),CONCATENATE("R5C",'Mapa final'!#REF!),"")</f>
        <v>#REF!</v>
      </c>
      <c r="R160" s="180" t="e">
        <f>IF(AND('Mapa final'!#REF!="Baja",'Mapa final'!#REF!="Moderado"),CONCATENATE("R5C",'Mapa final'!#REF!),"")</f>
        <v>#REF!</v>
      </c>
      <c r="S160" s="86" t="str">
        <f ca="1">IF(AND('Mapa final'!$AB$11="Baja",'Mapa final'!$AD$11="Mayor"),CONCATENATE("R5C",'Mapa final'!$R$11),"")</f>
        <v/>
      </c>
      <c r="T160" s="40" t="e">
        <f>IF(AND('Mapa final'!#REF!="Baja",'Mapa final'!#REF!="Mayor"),CONCATENATE("R5C",'Mapa final'!#REF!),"")</f>
        <v>#REF!</v>
      </c>
      <c r="U160" s="87" t="e">
        <f>IF(AND('Mapa final'!#REF!="Baja",'Mapa final'!#REF!="Mayor"),CONCATENATE("R5C",'Mapa final'!#REF!),"")</f>
        <v>#REF!</v>
      </c>
      <c r="V160" s="172" t="str">
        <f ca="1">IF(AND('Mapa final'!$AB$11="Baja",'Mapa final'!$AD$11="Catastrófico"),CONCATENATE("R5C",'Mapa final'!$R$11),"")</f>
        <v/>
      </c>
      <c r="W160" s="173" t="e">
        <f>IF(AND('Mapa final'!#REF!="Baja",'Mapa final'!#REF!="Catastrófico"),CONCATENATE("R5C",'Mapa final'!#REF!),"")</f>
        <v>#REF!</v>
      </c>
      <c r="X160" s="174" t="e">
        <f>IF(AND('Mapa final'!#REF!="Baja",'Mapa final'!#REF!="Catastrófico"),CONCATENATE("R5C",'Mapa final'!#REF!),"")</f>
        <v>#REF!</v>
      </c>
      <c r="Y160" s="41"/>
      <c r="Z160" s="321"/>
      <c r="AA160" s="322"/>
      <c r="AB160" s="322"/>
      <c r="AC160" s="322"/>
      <c r="AD160" s="322"/>
      <c r="AE160" s="323"/>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7"/>
      <c r="C161" s="308"/>
      <c r="D161" s="309"/>
      <c r="E161" s="281"/>
      <c r="F161" s="277"/>
      <c r="G161" s="277"/>
      <c r="H161" s="277"/>
      <c r="I161" s="277"/>
      <c r="J161" s="187" t="str">
        <f ca="1">IF(AND('Mapa final'!$AB$12="Baja",'Mapa final'!$AD$12="Moderado"),CONCATENATE("R6C",'Mapa final'!$R$12),"")</f>
        <v/>
      </c>
      <c r="K161" s="188" t="e">
        <f>IF(AND('Mapa final'!#REF!="Baja",'Mapa final'!#REF!="Moderado"),CONCATENATE("R6C",'Mapa final'!#REF!),"")</f>
        <v>#REF!</v>
      </c>
      <c r="L161" s="189" t="e">
        <f>IF(AND('Mapa final'!#REF!="Baja",'Mapa final'!#REF!="Moderado"),CONCATENATE("R6C",'Mapa final'!#REF!),"")</f>
        <v>#REF!</v>
      </c>
      <c r="M161" s="178" t="str">
        <f ca="1">IF(AND('Mapa final'!$AB$12="Baja",'Mapa final'!$AD$12="Moderado"),CONCATENATE("R6C",'Mapa final'!$R$12),"")</f>
        <v/>
      </c>
      <c r="N161" s="179" t="e">
        <f>IF(AND('Mapa final'!#REF!="Baja",'Mapa final'!#REF!="Moderado"),CONCATENATE("R6C",'Mapa final'!#REF!),"")</f>
        <v>#REF!</v>
      </c>
      <c r="O161" s="180" t="e">
        <f>IF(AND('Mapa final'!#REF!="Baja",'Mapa final'!#REF!="Moderado"),CONCATENATE("R6C",'Mapa final'!#REF!),"")</f>
        <v>#REF!</v>
      </c>
      <c r="P161" s="178" t="str">
        <f ca="1">IF(AND('Mapa final'!$AB$12="Baja",'Mapa final'!$AD$12="Moderado"),CONCATENATE("R6C",'Mapa final'!$R$12),"")</f>
        <v/>
      </c>
      <c r="Q161" s="179" t="e">
        <f>IF(AND('Mapa final'!#REF!="Baja",'Mapa final'!#REF!="Moderado"),CONCATENATE("R6C",'Mapa final'!#REF!),"")</f>
        <v>#REF!</v>
      </c>
      <c r="R161" s="180" t="e">
        <f>IF(AND('Mapa final'!#REF!="Baja",'Mapa final'!#REF!="Moderado"),CONCATENATE("R6C",'Mapa final'!#REF!),"")</f>
        <v>#REF!</v>
      </c>
      <c r="S161" s="86" t="str">
        <f ca="1">IF(AND('Mapa final'!$AB$12="Baja",'Mapa final'!$AD$12="Mayor"),CONCATENATE("R6C",'Mapa final'!$R$12),"")</f>
        <v/>
      </c>
      <c r="T161" s="40" t="e">
        <f>IF(AND('Mapa final'!#REF!="Baja",'Mapa final'!#REF!="Mayor"),CONCATENATE("R6C",'Mapa final'!#REF!),"")</f>
        <v>#REF!</v>
      </c>
      <c r="U161" s="87" t="e">
        <f>IF(AND('Mapa final'!#REF!="Baja",'Mapa final'!#REF!="Mayor"),CONCATENATE("R6C",'Mapa final'!#REF!),"")</f>
        <v>#REF!</v>
      </c>
      <c r="V161" s="172" t="str">
        <f ca="1">IF(AND('Mapa final'!$AB$12="Baja",'Mapa final'!$AD$12="Catastrófico"),CONCATENATE("R6C",'Mapa final'!$R$12),"")</f>
        <v/>
      </c>
      <c r="W161" s="173" t="e">
        <f>IF(AND('Mapa final'!#REF!="Baja",'Mapa final'!#REF!="Catastrófico"),CONCATENATE("R6C",'Mapa final'!#REF!),"")</f>
        <v>#REF!</v>
      </c>
      <c r="X161" s="174" t="e">
        <f>IF(AND('Mapa final'!#REF!="Baja",'Mapa final'!#REF!="Catastrófico"),CONCATENATE("R6C",'Mapa final'!#REF!),"")</f>
        <v>#REF!</v>
      </c>
      <c r="Y161" s="41"/>
      <c r="Z161" s="321"/>
      <c r="AA161" s="322"/>
      <c r="AB161" s="322"/>
      <c r="AC161" s="322"/>
      <c r="AD161" s="322"/>
      <c r="AE161" s="323"/>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7"/>
      <c r="C162" s="308"/>
      <c r="D162" s="309"/>
      <c r="E162" s="281"/>
      <c r="F162" s="277"/>
      <c r="G162" s="277"/>
      <c r="H162" s="277"/>
      <c r="I162" s="277"/>
      <c r="J162" s="187" t="str">
        <f ca="1">IF(AND('Mapa final'!$AB$13="Baja",'Mapa final'!$AD$13="Moderado"),CONCATENATE("R7C",'Mapa final'!$R$13),"")</f>
        <v/>
      </c>
      <c r="K162" s="188" t="str">
        <f>IF(AND('Mapa final'!$AB$14="Baja",'Mapa final'!$AD$14="Moderado"),CONCATENATE("R7C",'Mapa final'!$R$14),"")</f>
        <v/>
      </c>
      <c r="L162" s="189" t="e">
        <f>IF(AND('Mapa final'!#REF!="Baja",'Mapa final'!#REF!="Moderado"),CONCATENATE("R7C",'Mapa final'!#REF!),"")</f>
        <v>#REF!</v>
      </c>
      <c r="M162" s="178" t="str">
        <f ca="1">IF(AND('Mapa final'!$AB$13="Baja",'Mapa final'!$AD$13="Moderado"),CONCATENATE("R7C",'Mapa final'!$R$13),"")</f>
        <v/>
      </c>
      <c r="N162" s="179" t="str">
        <f>IF(AND('Mapa final'!$AB$14="Baja",'Mapa final'!$AD$14="Moderado"),CONCATENATE("R7C",'Mapa final'!$R$14),"")</f>
        <v/>
      </c>
      <c r="O162" s="180" t="e">
        <f>IF(AND('Mapa final'!#REF!="Baja",'Mapa final'!#REF!="Moderado"),CONCATENATE("R7C",'Mapa final'!#REF!),"")</f>
        <v>#REF!</v>
      </c>
      <c r="P162" s="178" t="str">
        <f ca="1">IF(AND('Mapa final'!$AB$13="Baja",'Mapa final'!$AD$13="Moderado"),CONCATENATE("R7C",'Mapa final'!$R$13),"")</f>
        <v/>
      </c>
      <c r="Q162" s="179" t="str">
        <f>IF(AND('Mapa final'!$AB$14="Baja",'Mapa final'!$AD$14="Moderado"),CONCATENATE("R7C",'Mapa final'!$R$14),"")</f>
        <v/>
      </c>
      <c r="R162" s="180" t="e">
        <f>IF(AND('Mapa final'!#REF!="Baja",'Mapa final'!#REF!="Moderado"),CONCATENATE("R7C",'Mapa final'!#REF!),"")</f>
        <v>#REF!</v>
      </c>
      <c r="S162" s="86" t="str">
        <f ca="1">IF(AND('Mapa final'!$AB$13="Baja",'Mapa final'!$AD$13="Mayor"),CONCATENATE("R7C",'Mapa final'!$R$13),"")</f>
        <v/>
      </c>
      <c r="T162" s="40" t="str">
        <f>IF(AND('Mapa final'!$AB$14="Baja",'Mapa final'!$AD$14="Mayor"),CONCATENATE("R7C",'Mapa final'!$R$14),"")</f>
        <v>R7C2</v>
      </c>
      <c r="U162" s="87" t="e">
        <f>IF(AND('Mapa final'!#REF!="Baja",'Mapa final'!#REF!="Mayor"),CONCATENATE("R7C",'Mapa final'!#REF!),"")</f>
        <v>#REF!</v>
      </c>
      <c r="V162" s="172" t="str">
        <f ca="1">IF(AND('Mapa final'!$AB$13="Baja",'Mapa final'!$AD$13="Catastrófico"),CONCATENATE("R7C",'Mapa final'!$R$13),"")</f>
        <v/>
      </c>
      <c r="W162" s="173" t="str">
        <f>IF(AND('Mapa final'!$AB$14="Baja",'Mapa final'!$AD$14="Catastrófico"),CONCATENATE("R7C",'Mapa final'!$R$14),"")</f>
        <v/>
      </c>
      <c r="X162" s="174" t="e">
        <f>IF(AND('Mapa final'!#REF!="Baja",'Mapa final'!#REF!="Catastrófico"),CONCATENATE("R7C",'Mapa final'!#REF!),"")</f>
        <v>#REF!</v>
      </c>
      <c r="Y162" s="41"/>
      <c r="Z162" s="321"/>
      <c r="AA162" s="322"/>
      <c r="AB162" s="322"/>
      <c r="AC162" s="322"/>
      <c r="AD162" s="322"/>
      <c r="AE162" s="323"/>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7"/>
      <c r="C163" s="308"/>
      <c r="D163" s="309"/>
      <c r="E163" s="281"/>
      <c r="F163" s="277"/>
      <c r="G163" s="277"/>
      <c r="H163" s="277"/>
      <c r="I163" s="277"/>
      <c r="J163" s="187" t="str">
        <f ca="1">IF(AND('Mapa final'!$AB$15="Baja",'Mapa final'!$AD$15="Moderado"),CONCATENATE("R8C",'Mapa final'!$R$15),"")</f>
        <v/>
      </c>
      <c r="K163" s="188" t="str">
        <f>IF(AND('Mapa final'!$AB$16="Baja",'Mapa final'!$AD$16="Moderado"),CONCATENATE("R8C",'Mapa final'!$R$16),"")</f>
        <v>R8C2</v>
      </c>
      <c r="L163" s="189" t="str">
        <f>IF(AND('Mapa final'!$AB$17="Baja",'Mapa final'!$AD$17="Moderado"),CONCATENATE("R8C",'Mapa final'!$R$17),"")</f>
        <v>R8C3</v>
      </c>
      <c r="M163" s="178" t="str">
        <f ca="1">IF(AND('Mapa final'!$AB$15="Baja",'Mapa final'!$AD$15="Moderado"),CONCATENATE("R8C",'Mapa final'!$R$15),"")</f>
        <v/>
      </c>
      <c r="N163" s="179" t="str">
        <f>IF(AND('Mapa final'!$AB$16="Baja",'Mapa final'!$AD$16="Moderado"),CONCATENATE("R8C",'Mapa final'!$R$16),"")</f>
        <v>R8C2</v>
      </c>
      <c r="O163" s="180" t="str">
        <f>IF(AND('Mapa final'!$AB$17="Baja",'Mapa final'!$AD$17="Moderado"),CONCATENATE("R8C",'Mapa final'!$R$17),"")</f>
        <v>R8C3</v>
      </c>
      <c r="P163" s="178" t="str">
        <f ca="1">IF(AND('Mapa final'!$AB$15="Baja",'Mapa final'!$AD$15="Moderado"),CONCATENATE("R8C",'Mapa final'!$R$15),"")</f>
        <v/>
      </c>
      <c r="Q163" s="179" t="str">
        <f>IF(AND('Mapa final'!$AB$16="Baja",'Mapa final'!$AD$16="Moderado"),CONCATENATE("R8C",'Mapa final'!$R$16),"")</f>
        <v>R8C2</v>
      </c>
      <c r="R163" s="180" t="str">
        <f>IF(AND('Mapa final'!$AB$17="Baja",'Mapa final'!$AD$17="Moderado"),CONCATENATE("R8C",'Mapa final'!$R$17),"")</f>
        <v>R8C3</v>
      </c>
      <c r="S163" s="86" t="str">
        <f ca="1">IF(AND('Mapa final'!$AB$15="Baja",'Mapa final'!$AD$15="Mayor"),CONCATENATE("R8C",'Mapa final'!$R$15),"")</f>
        <v/>
      </c>
      <c r="T163" s="40" t="str">
        <f>IF(AND('Mapa final'!$AB$16="Baja",'Mapa final'!$AD$16="Mayor"),CONCATENATE("R8C",'Mapa final'!$R$16),"")</f>
        <v/>
      </c>
      <c r="U163" s="87" t="str">
        <f>IF(AND('Mapa final'!$AB$17="Baja",'Mapa final'!$AD$17="Mayor"),CONCATENATE("R8C",'Mapa final'!$R$17),"")</f>
        <v/>
      </c>
      <c r="V163" s="172" t="str">
        <f ca="1">IF(AND('Mapa final'!$AB$15="Baja",'Mapa final'!$AD$15="Catastrófico"),CONCATENATE("R8C",'Mapa final'!$R$15),"")</f>
        <v/>
      </c>
      <c r="W163" s="173" t="str">
        <f>IF(AND('Mapa final'!$AB$16="Baja",'Mapa final'!$AD$16="Catastrófico"),CONCATENATE("R8C",'Mapa final'!$R$16),"")</f>
        <v/>
      </c>
      <c r="X163" s="174" t="str">
        <f>IF(AND('Mapa final'!$AB$17="Baja",'Mapa final'!$AD$17="Catastrófico"),CONCATENATE("R8C",'Mapa final'!$R$17),"")</f>
        <v/>
      </c>
      <c r="Y163" s="41"/>
      <c r="Z163" s="321"/>
      <c r="AA163" s="322"/>
      <c r="AB163" s="322"/>
      <c r="AC163" s="322"/>
      <c r="AD163" s="322"/>
      <c r="AE163" s="323"/>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7"/>
      <c r="C164" s="308"/>
      <c r="D164" s="309"/>
      <c r="E164" s="281"/>
      <c r="F164" s="277"/>
      <c r="G164" s="277"/>
      <c r="H164" s="277"/>
      <c r="I164" s="277"/>
      <c r="J164" s="187" t="e">
        <f>IF(AND('Mapa final'!#REF!="Baja",'Mapa final'!#REF!="Moderado"),CONCATENATE("R9C",'Mapa final'!#REF!),"")</f>
        <v>#REF!</v>
      </c>
      <c r="K164" s="188" t="e">
        <f>IF(AND('Mapa final'!#REF!="Baja",'Mapa final'!#REF!="Moderado"),CONCATENATE("R9C",'Mapa final'!#REF!),"")</f>
        <v>#REF!</v>
      </c>
      <c r="L164" s="189" t="e">
        <f>IF(AND('Mapa final'!#REF!="Baja",'Mapa final'!#REF!="Moderado"),CONCATENATE("R9C",'Mapa final'!#REF!),"")</f>
        <v>#REF!</v>
      </c>
      <c r="M164" s="178" t="e">
        <f>IF(AND('Mapa final'!#REF!="Baja",'Mapa final'!#REF!="Moderado"),CONCATENATE("R9C",'Mapa final'!#REF!),"")</f>
        <v>#REF!</v>
      </c>
      <c r="N164" s="179" t="e">
        <f>IF(AND('Mapa final'!#REF!="Baja",'Mapa final'!#REF!="Moderado"),CONCATENATE("R9C",'Mapa final'!#REF!),"")</f>
        <v>#REF!</v>
      </c>
      <c r="O164" s="180" t="e">
        <f>IF(AND('Mapa final'!#REF!="Baja",'Mapa final'!#REF!="Moderado"),CONCATENATE("R9C",'Mapa final'!#REF!),"")</f>
        <v>#REF!</v>
      </c>
      <c r="P164" s="178" t="e">
        <f>IF(AND('Mapa final'!#REF!="Baja",'Mapa final'!#REF!="Moderado"),CONCATENATE("R9C",'Mapa final'!#REF!),"")</f>
        <v>#REF!</v>
      </c>
      <c r="Q164" s="179" t="e">
        <f>IF(AND('Mapa final'!#REF!="Baja",'Mapa final'!#REF!="Moderado"),CONCATENATE("R9C",'Mapa final'!#REF!),"")</f>
        <v>#REF!</v>
      </c>
      <c r="R164" s="180" t="e">
        <f>IF(AND('Mapa final'!#REF!="Baja",'Mapa final'!#REF!="Moderado"),CONCATENATE("R9C",'Mapa final'!#REF!),"")</f>
        <v>#REF!</v>
      </c>
      <c r="S164" s="86" t="e">
        <f>IF(AND('Mapa final'!#REF!="Baja",'Mapa final'!#REF!="Mayor"),CONCATENATE("R9C",'Mapa final'!#REF!),"")</f>
        <v>#REF!</v>
      </c>
      <c r="T164" s="40" t="e">
        <f>IF(AND('Mapa final'!#REF!="Baja",'Mapa final'!#REF!="Mayor"),CONCATENATE("R9C",'Mapa final'!#REF!),"")</f>
        <v>#REF!</v>
      </c>
      <c r="U164" s="87" t="e">
        <f>IF(AND('Mapa final'!#REF!="Baja",'Mapa final'!#REF!="Mayor"),CONCATENATE("R9C",'Mapa final'!#REF!),"")</f>
        <v>#REF!</v>
      </c>
      <c r="V164" s="172" t="e">
        <f>IF(AND('Mapa final'!#REF!="Baja",'Mapa final'!#REF!="Catastrófico"),CONCATENATE("R9C",'Mapa final'!#REF!),"")</f>
        <v>#REF!</v>
      </c>
      <c r="W164" s="173" t="e">
        <f>IF(AND('Mapa final'!#REF!="Baja",'Mapa final'!#REF!="Catastrófico"),CONCATENATE("R9C",'Mapa final'!#REF!),"")</f>
        <v>#REF!</v>
      </c>
      <c r="X164" s="174" t="e">
        <f>IF(AND('Mapa final'!#REF!="Baja",'Mapa final'!#REF!="Catastrófico"),CONCATENATE("R9C",'Mapa final'!#REF!),"")</f>
        <v>#REF!</v>
      </c>
      <c r="Y164" s="41"/>
      <c r="Z164" s="321"/>
      <c r="AA164" s="322"/>
      <c r="AB164" s="322"/>
      <c r="AC164" s="322"/>
      <c r="AD164" s="322"/>
      <c r="AE164" s="323"/>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7"/>
      <c r="C165" s="308"/>
      <c r="D165" s="309"/>
      <c r="E165" s="281"/>
      <c r="F165" s="277"/>
      <c r="G165" s="277"/>
      <c r="H165" s="277"/>
      <c r="I165" s="277"/>
      <c r="J165" s="187" t="str">
        <f ca="1">IF(AND('Mapa final'!$AB$18="Baja",'Mapa final'!$AD$18="Moderado"),CONCATENATE("R10C",'Mapa final'!$R$18),"")</f>
        <v>R10C1</v>
      </c>
      <c r="K165" s="188" t="e">
        <f>IF(AND('Mapa final'!#REF!="Baja",'Mapa final'!#REF!="Moderado"),CONCATENATE("R10C",'Mapa final'!#REF!),"")</f>
        <v>#REF!</v>
      </c>
      <c r="L165" s="189" t="e">
        <f>IF(AND('Mapa final'!#REF!="Baja",'Mapa final'!#REF!="Moderado"),CONCATENATE("R10C",'Mapa final'!#REF!),"")</f>
        <v>#REF!</v>
      </c>
      <c r="M165" s="178" t="str">
        <f ca="1">IF(AND('Mapa final'!$AB$18="Baja",'Mapa final'!$AD$18="Moderado"),CONCATENATE("R10C",'Mapa final'!$R$18),"")</f>
        <v>R10C1</v>
      </c>
      <c r="N165" s="179" t="e">
        <f>IF(AND('Mapa final'!#REF!="Baja",'Mapa final'!#REF!="Moderado"),CONCATENATE("R10C",'Mapa final'!#REF!),"")</f>
        <v>#REF!</v>
      </c>
      <c r="O165" s="180" t="e">
        <f>IF(AND('Mapa final'!#REF!="Baja",'Mapa final'!#REF!="Moderado"),CONCATENATE("R10C",'Mapa final'!#REF!),"")</f>
        <v>#REF!</v>
      </c>
      <c r="P165" s="178" t="str">
        <f ca="1">IF(AND('Mapa final'!$AB$18="Baja",'Mapa final'!$AD$18="Moderado"),CONCATENATE("R10C",'Mapa final'!$R$18),"")</f>
        <v>R10C1</v>
      </c>
      <c r="Q165" s="179" t="e">
        <f>IF(AND('Mapa final'!#REF!="Baja",'Mapa final'!#REF!="Moderado"),CONCATENATE("R10C",'Mapa final'!#REF!),"")</f>
        <v>#REF!</v>
      </c>
      <c r="R165" s="180" t="e">
        <f>IF(AND('Mapa final'!#REF!="Baja",'Mapa final'!#REF!="Moderado"),CONCATENATE("R10C",'Mapa final'!#REF!),"")</f>
        <v>#REF!</v>
      </c>
      <c r="S165" s="86" t="str">
        <f ca="1">IF(AND('Mapa final'!$AB$18="Baja",'Mapa final'!$AD$18="Mayor"),CONCATENATE("R10C",'Mapa final'!$R$18),"")</f>
        <v/>
      </c>
      <c r="T165" s="40" t="e">
        <f>IF(AND('Mapa final'!#REF!="Baja",'Mapa final'!#REF!="Mayor"),CONCATENATE("R10C",'Mapa final'!#REF!),"")</f>
        <v>#REF!</v>
      </c>
      <c r="U165" s="87" t="e">
        <f>IF(AND('Mapa final'!#REF!="Baja",'Mapa final'!#REF!="Mayor"),CONCATENATE("R10C",'Mapa final'!#REF!),"")</f>
        <v>#REF!</v>
      </c>
      <c r="V165" s="172" t="str">
        <f ca="1">IF(AND('Mapa final'!$AB$18="Baja",'Mapa final'!$AD$18="Catastrófico"),CONCATENATE("R10C",'Mapa final'!$R$18),"")</f>
        <v/>
      </c>
      <c r="W165" s="173" t="e">
        <f>IF(AND('Mapa final'!#REF!="Baja",'Mapa final'!#REF!="Catastrófico"),CONCATENATE("R10C",'Mapa final'!#REF!),"")</f>
        <v>#REF!</v>
      </c>
      <c r="X165" s="174" t="e">
        <f>IF(AND('Mapa final'!#REF!="Baja",'Mapa final'!#REF!="Catastrófico"),CONCATENATE("R10C",'Mapa final'!#REF!),"")</f>
        <v>#REF!</v>
      </c>
      <c r="Y165" s="41"/>
      <c r="Z165" s="321"/>
      <c r="AA165" s="322"/>
      <c r="AB165" s="322"/>
      <c r="AC165" s="322"/>
      <c r="AD165" s="322"/>
      <c r="AE165" s="323"/>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7"/>
      <c r="C166" s="308"/>
      <c r="D166" s="309"/>
      <c r="E166" s="281"/>
      <c r="F166" s="277"/>
      <c r="G166" s="277"/>
      <c r="H166" s="277"/>
      <c r="I166" s="277"/>
      <c r="J166" s="187" t="str">
        <f ca="1">IF(AND('Mapa final'!$AB$19="Baja",'Mapa final'!$AD$19="Moderado"),CONCATENATE("R11C",'Mapa final'!$R$19),"")</f>
        <v/>
      </c>
      <c r="K166" s="188" t="e">
        <f>IF(AND('Mapa final'!#REF!="Baja",'Mapa final'!#REF!="Moderado"),CONCATENATE("R11C",'Mapa final'!#REF!),"")</f>
        <v>#REF!</v>
      </c>
      <c r="L166" s="189" t="e">
        <f>IF(AND('Mapa final'!#REF!="Baja",'Mapa final'!#REF!="Moderado"),CONCATENATE("R11C",'Mapa final'!#REF!),"")</f>
        <v>#REF!</v>
      </c>
      <c r="M166" s="178" t="str">
        <f ca="1">IF(AND('Mapa final'!$AB$19="Baja",'Mapa final'!$AD$19="Moderado"),CONCATENATE("R11C",'Mapa final'!$R$19),"")</f>
        <v/>
      </c>
      <c r="N166" s="179" t="e">
        <f>IF(AND('Mapa final'!#REF!="Baja",'Mapa final'!#REF!="Moderado"),CONCATENATE("R11C",'Mapa final'!#REF!),"")</f>
        <v>#REF!</v>
      </c>
      <c r="O166" s="180" t="e">
        <f>IF(AND('Mapa final'!#REF!="Baja",'Mapa final'!#REF!="Moderado"),CONCATENATE("R11C",'Mapa final'!#REF!),"")</f>
        <v>#REF!</v>
      </c>
      <c r="P166" s="178" t="str">
        <f ca="1">IF(AND('Mapa final'!$AB$19="Baja",'Mapa final'!$AD$19="Moderado"),CONCATENATE("R11C",'Mapa final'!$R$19),"")</f>
        <v/>
      </c>
      <c r="Q166" s="179" t="e">
        <f>IF(AND('Mapa final'!#REF!="Baja",'Mapa final'!#REF!="Moderado"),CONCATENATE("R11C",'Mapa final'!#REF!),"")</f>
        <v>#REF!</v>
      </c>
      <c r="R166" s="180" t="e">
        <f>IF(AND('Mapa final'!#REF!="Baja",'Mapa final'!#REF!="Moderado"),CONCATENATE("R11C",'Mapa final'!#REF!),"")</f>
        <v>#REF!</v>
      </c>
      <c r="S166" s="86" t="str">
        <f ca="1">IF(AND('Mapa final'!$AB$19="Baja",'Mapa final'!$AD$19="Mayor"),CONCATENATE("R11C",'Mapa final'!$R$19),"")</f>
        <v/>
      </c>
      <c r="T166" s="40" t="e">
        <f>IF(AND('Mapa final'!#REF!="Baja",'Mapa final'!#REF!="Mayor"),CONCATENATE("R11C",'Mapa final'!#REF!),"")</f>
        <v>#REF!</v>
      </c>
      <c r="U166" s="87" t="e">
        <f>IF(AND('Mapa final'!#REF!="Baja",'Mapa final'!#REF!="Mayor"),CONCATENATE("R11C",'Mapa final'!#REF!),"")</f>
        <v>#REF!</v>
      </c>
      <c r="V166" s="172" t="str">
        <f ca="1">IF(AND('Mapa final'!$AB$19="Baja",'Mapa final'!$AD$19="Catastrófico"),CONCATENATE("R11C",'Mapa final'!$R$19),"")</f>
        <v/>
      </c>
      <c r="W166" s="173" t="e">
        <f>IF(AND('Mapa final'!#REF!="Baja",'Mapa final'!#REF!="Catastrófico"),CONCATENATE("R11C",'Mapa final'!#REF!),"")</f>
        <v>#REF!</v>
      </c>
      <c r="X166" s="174" t="e">
        <f>IF(AND('Mapa final'!#REF!="Baja",'Mapa final'!#REF!="Catastrófico"),CONCATENATE("R11C",'Mapa final'!#REF!),"")</f>
        <v>#REF!</v>
      </c>
      <c r="Y166" s="41"/>
      <c r="Z166" s="321"/>
      <c r="AA166" s="322"/>
      <c r="AB166" s="322"/>
      <c r="AC166" s="322"/>
      <c r="AD166" s="322"/>
      <c r="AE166" s="323"/>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7"/>
      <c r="C167" s="308"/>
      <c r="D167" s="309"/>
      <c r="E167" s="281"/>
      <c r="F167" s="277"/>
      <c r="G167" s="277"/>
      <c r="H167" s="277"/>
      <c r="I167" s="277"/>
      <c r="J167" s="187" t="str">
        <f ca="1">IF(AND('Mapa final'!$AB$20="Baja",'Mapa final'!$AD$20="Moderado"),CONCATENATE("R12C",'Mapa final'!$R$20),"")</f>
        <v>R12C1</v>
      </c>
      <c r="K167" s="188" t="str">
        <f>IF(AND('Mapa final'!$AB$21="Baja",'Mapa final'!$AD$21="Moderado"),CONCATENATE("R12C",'Mapa final'!$R$21),"")</f>
        <v/>
      </c>
      <c r="L167" s="189" t="e">
        <f>IF(AND('Mapa final'!#REF!="Baja",'Mapa final'!#REF!="Moderado"),CONCATENATE("R12C",'Mapa final'!#REF!),"")</f>
        <v>#REF!</v>
      </c>
      <c r="M167" s="178" t="str">
        <f ca="1">IF(AND('Mapa final'!$AB$20="Baja",'Mapa final'!$AD$20="Moderado"),CONCATENATE("R12C",'Mapa final'!$R$20),"")</f>
        <v>R12C1</v>
      </c>
      <c r="N167" s="179" t="str">
        <f>IF(AND('Mapa final'!$AB$21="Baja",'Mapa final'!$AD$21="Moderado"),CONCATENATE("R12C",'Mapa final'!$R$21),"")</f>
        <v/>
      </c>
      <c r="O167" s="180" t="e">
        <f>IF(AND('Mapa final'!#REF!="Baja",'Mapa final'!#REF!="Moderado"),CONCATENATE("R12C",'Mapa final'!#REF!),"")</f>
        <v>#REF!</v>
      </c>
      <c r="P167" s="178" t="str">
        <f ca="1">IF(AND('Mapa final'!$AB$20="Baja",'Mapa final'!$AD$20="Moderado"),CONCATENATE("R12C",'Mapa final'!$R$20),"")</f>
        <v>R12C1</v>
      </c>
      <c r="Q167" s="179" t="str">
        <f>IF(AND('Mapa final'!$AB$21="Baja",'Mapa final'!$AD$21="Moderado"),CONCATENATE("R12C",'Mapa final'!$R$21),"")</f>
        <v/>
      </c>
      <c r="R167" s="180" t="e">
        <f>IF(AND('Mapa final'!#REF!="Baja",'Mapa final'!#REF!="Moderado"),CONCATENATE("R12C",'Mapa final'!#REF!),"")</f>
        <v>#REF!</v>
      </c>
      <c r="S167" s="86" t="str">
        <f ca="1">IF(AND('Mapa final'!$AB$20="Baja",'Mapa final'!$AD$20="Mayor"),CONCATENATE("R12C",'Mapa final'!$R$20),"")</f>
        <v/>
      </c>
      <c r="T167" s="40" t="str">
        <f>IF(AND('Mapa final'!$AB$21="Baja",'Mapa final'!$AD$21="Mayor"),CONCATENATE("R12C",'Mapa final'!$R$21),"")</f>
        <v/>
      </c>
      <c r="U167" s="87" t="e">
        <f>IF(AND('Mapa final'!#REF!="Baja",'Mapa final'!#REF!="Mayor"),CONCATENATE("R12C",'Mapa final'!#REF!),"")</f>
        <v>#REF!</v>
      </c>
      <c r="V167" s="172" t="str">
        <f ca="1">IF(AND('Mapa final'!$AB$20="Baja",'Mapa final'!$AD$20="Catastrófico"),CONCATENATE("R12C",'Mapa final'!$R$20),"")</f>
        <v/>
      </c>
      <c r="W167" s="173" t="str">
        <f>IF(AND('Mapa final'!$AB$21="Baja",'Mapa final'!$AD$21="Catastrófico"),CONCATENATE("R12C",'Mapa final'!$R$21),"")</f>
        <v/>
      </c>
      <c r="X167" s="174" t="e">
        <f>IF(AND('Mapa final'!#REF!="Baja",'Mapa final'!#REF!="Catastrófico"),CONCATENATE("R12C",'Mapa final'!#REF!),"")</f>
        <v>#REF!</v>
      </c>
      <c r="Y167" s="41"/>
      <c r="Z167" s="321"/>
      <c r="AA167" s="322"/>
      <c r="AB167" s="322"/>
      <c r="AC167" s="322"/>
      <c r="AD167" s="322"/>
      <c r="AE167" s="323"/>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7"/>
      <c r="C168" s="308"/>
      <c r="D168" s="309"/>
      <c r="E168" s="281"/>
      <c r="F168" s="277"/>
      <c r="G168" s="277"/>
      <c r="H168" s="277"/>
      <c r="I168" s="277"/>
      <c r="J168" s="187" t="str">
        <f ca="1">IF(AND('Mapa final'!$AB$22="Baja",'Mapa final'!$AD$22="Moderado"),CONCATENATE("R13C",'Mapa final'!$R$22),"")</f>
        <v/>
      </c>
      <c r="K168" s="188" t="e">
        <f>IF(AND('Mapa final'!#REF!="Baja",'Mapa final'!#REF!="Moderado"),CONCATENATE("R13C",'Mapa final'!#REF!),"")</f>
        <v>#REF!</v>
      </c>
      <c r="L168" s="189" t="e">
        <f>IF(AND('Mapa final'!#REF!="Baja",'Mapa final'!#REF!="Moderado"),CONCATENATE("R13C",'Mapa final'!#REF!),"")</f>
        <v>#REF!</v>
      </c>
      <c r="M168" s="178" t="str">
        <f ca="1">IF(AND('Mapa final'!$AB$22="Baja",'Mapa final'!$AD$22="Moderado"),CONCATENATE("R13C",'Mapa final'!$R$22),"")</f>
        <v/>
      </c>
      <c r="N168" s="179" t="e">
        <f>IF(AND('Mapa final'!#REF!="Baja",'Mapa final'!#REF!="Moderado"),CONCATENATE("R13C",'Mapa final'!#REF!),"")</f>
        <v>#REF!</v>
      </c>
      <c r="O168" s="180" t="e">
        <f>IF(AND('Mapa final'!#REF!="Baja",'Mapa final'!#REF!="Moderado"),CONCATENATE("R13C",'Mapa final'!#REF!),"")</f>
        <v>#REF!</v>
      </c>
      <c r="P168" s="178" t="str">
        <f ca="1">IF(AND('Mapa final'!$AB$22="Baja",'Mapa final'!$AD$22="Moderado"),CONCATENATE("R13C",'Mapa final'!$R$22),"")</f>
        <v/>
      </c>
      <c r="Q168" s="179" t="e">
        <f>IF(AND('Mapa final'!#REF!="Baja",'Mapa final'!#REF!="Moderado"),CONCATENATE("R13C",'Mapa final'!#REF!),"")</f>
        <v>#REF!</v>
      </c>
      <c r="R168" s="180" t="e">
        <f>IF(AND('Mapa final'!#REF!="Baja",'Mapa final'!#REF!="Moderado"),CONCATENATE("R13C",'Mapa final'!#REF!),"")</f>
        <v>#REF!</v>
      </c>
      <c r="S168" s="86" t="str">
        <f ca="1">IF(AND('Mapa final'!$AB$22="Baja",'Mapa final'!$AD$22="Mayor"),CONCATENATE("R13C",'Mapa final'!$R$22),"")</f>
        <v/>
      </c>
      <c r="T168" s="40" t="e">
        <f>IF(AND('Mapa final'!#REF!="Baja",'Mapa final'!#REF!="Mayor"),CONCATENATE("R13C",'Mapa final'!#REF!),"")</f>
        <v>#REF!</v>
      </c>
      <c r="U168" s="87" t="e">
        <f>IF(AND('Mapa final'!#REF!="Baja",'Mapa final'!#REF!="Mayor"),CONCATENATE("R13C",'Mapa final'!#REF!),"")</f>
        <v>#REF!</v>
      </c>
      <c r="V168" s="172" t="str">
        <f ca="1">IF(AND('Mapa final'!$AB$22="Baja",'Mapa final'!$AD$22="Catastrófico"),CONCATENATE("R13C",'Mapa final'!$R$22),"")</f>
        <v/>
      </c>
      <c r="W168" s="173" t="e">
        <f>IF(AND('Mapa final'!#REF!="Baja",'Mapa final'!#REF!="Catastrófico"),CONCATENATE("R13C",'Mapa final'!#REF!),"")</f>
        <v>#REF!</v>
      </c>
      <c r="X168" s="174" t="e">
        <f>IF(AND('Mapa final'!#REF!="Baja",'Mapa final'!#REF!="Catastrófico"),CONCATENATE("R13C",'Mapa final'!#REF!),"")</f>
        <v>#REF!</v>
      </c>
      <c r="Y168" s="41"/>
      <c r="Z168" s="321"/>
      <c r="AA168" s="322"/>
      <c r="AB168" s="322"/>
      <c r="AC168" s="322"/>
      <c r="AD168" s="322"/>
      <c r="AE168" s="323"/>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7"/>
      <c r="C169" s="308"/>
      <c r="D169" s="309"/>
      <c r="E169" s="281"/>
      <c r="F169" s="277"/>
      <c r="G169" s="277"/>
      <c r="H169" s="277"/>
      <c r="I169" s="277"/>
      <c r="J169" s="187" t="str">
        <f ca="1">IF(AND('Mapa final'!$AB$23="Baja",'Mapa final'!$AD$23="Moderado"),CONCATENATE("R14C",'Mapa final'!$R$23),"")</f>
        <v>R14C1</v>
      </c>
      <c r="K169" s="188" t="e">
        <f>IF(AND('Mapa final'!#REF!="Baja",'Mapa final'!#REF!="Moderado"),CONCATENATE("R14C",'Mapa final'!#REF!),"")</f>
        <v>#REF!</v>
      </c>
      <c r="L169" s="189" t="e">
        <f>IF(AND('Mapa final'!#REF!="Baja",'Mapa final'!#REF!="Moderado"),CONCATENATE("R14C",'Mapa final'!#REF!),"")</f>
        <v>#REF!</v>
      </c>
      <c r="M169" s="178" t="str">
        <f ca="1">IF(AND('Mapa final'!$AB$23="Baja",'Mapa final'!$AD$23="Moderado"),CONCATENATE("R14C",'Mapa final'!$R$23),"")</f>
        <v>R14C1</v>
      </c>
      <c r="N169" s="179" t="e">
        <f>IF(AND('Mapa final'!#REF!="Baja",'Mapa final'!#REF!="Moderado"),CONCATENATE("R14C",'Mapa final'!#REF!),"")</f>
        <v>#REF!</v>
      </c>
      <c r="O169" s="180" t="e">
        <f>IF(AND('Mapa final'!#REF!="Baja",'Mapa final'!#REF!="Moderado"),CONCATENATE("R14C",'Mapa final'!#REF!),"")</f>
        <v>#REF!</v>
      </c>
      <c r="P169" s="178" t="str">
        <f ca="1">IF(AND('Mapa final'!$AB$23="Baja",'Mapa final'!$AD$23="Moderado"),CONCATENATE("R14C",'Mapa final'!$R$23),"")</f>
        <v>R14C1</v>
      </c>
      <c r="Q169" s="179" t="e">
        <f>IF(AND('Mapa final'!#REF!="Baja",'Mapa final'!#REF!="Moderado"),CONCATENATE("R14C",'Mapa final'!#REF!),"")</f>
        <v>#REF!</v>
      </c>
      <c r="R169" s="180" t="e">
        <f>IF(AND('Mapa final'!#REF!="Baja",'Mapa final'!#REF!="Moderado"),CONCATENATE("R14C",'Mapa final'!#REF!),"")</f>
        <v>#REF!</v>
      </c>
      <c r="S169" s="86" t="str">
        <f ca="1">IF(AND('Mapa final'!$AB$23="Baja",'Mapa final'!$AD$23="Mayor"),CONCATENATE("R14C",'Mapa final'!$R$23),"")</f>
        <v/>
      </c>
      <c r="T169" s="40" t="e">
        <f>IF(AND('Mapa final'!#REF!="Baja",'Mapa final'!#REF!="Mayor"),CONCATENATE("R14C",'Mapa final'!#REF!),"")</f>
        <v>#REF!</v>
      </c>
      <c r="U169" s="87" t="e">
        <f>IF(AND('Mapa final'!#REF!="Baja",'Mapa final'!#REF!="Mayor"),CONCATENATE("R14C",'Mapa final'!#REF!),"")</f>
        <v>#REF!</v>
      </c>
      <c r="V169" s="172" t="str">
        <f ca="1">IF(AND('Mapa final'!$AB$23="Baja",'Mapa final'!$AD$23="Catastrófico"),CONCATENATE("R14C",'Mapa final'!$R$23),"")</f>
        <v/>
      </c>
      <c r="W169" s="173" t="e">
        <f>IF(AND('Mapa final'!#REF!="Baja",'Mapa final'!#REF!="Catastrófico"),CONCATENATE("R14C",'Mapa final'!#REF!),"")</f>
        <v>#REF!</v>
      </c>
      <c r="X169" s="174" t="e">
        <f>IF(AND('Mapa final'!#REF!="Baja",'Mapa final'!#REF!="Catastrófico"),CONCATENATE("R14C",'Mapa final'!#REF!),"")</f>
        <v>#REF!</v>
      </c>
      <c r="Y169" s="41"/>
      <c r="Z169" s="321"/>
      <c r="AA169" s="322"/>
      <c r="AB169" s="322"/>
      <c r="AC169" s="322"/>
      <c r="AD169" s="322"/>
      <c r="AE169" s="323"/>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7"/>
      <c r="C170" s="308"/>
      <c r="D170" s="309"/>
      <c r="E170" s="281"/>
      <c r="F170" s="277"/>
      <c r="G170" s="277"/>
      <c r="H170" s="277"/>
      <c r="I170" s="277"/>
      <c r="J170" s="187" t="str">
        <f ca="1">IF(AND('Mapa final'!$AB$24="Baja",'Mapa final'!$AD$24="Moderado"),CONCATENATE("R15C",'Mapa final'!$R$24),"")</f>
        <v/>
      </c>
      <c r="K170" s="188" t="e">
        <f>IF(AND('Mapa final'!#REF!="Baja",'Mapa final'!#REF!="Moderado"),CONCATENATE("R15C",'Mapa final'!#REF!),"")</f>
        <v>#REF!</v>
      </c>
      <c r="L170" s="189" t="e">
        <f>IF(AND('Mapa final'!#REF!="Baja",'Mapa final'!#REF!="Moderado"),CONCATENATE("R15C",'Mapa final'!#REF!),"")</f>
        <v>#REF!</v>
      </c>
      <c r="M170" s="178" t="str">
        <f ca="1">IF(AND('Mapa final'!$AB$24="Baja",'Mapa final'!$AD$24="Moderado"),CONCATENATE("R15C",'Mapa final'!$R$24),"")</f>
        <v/>
      </c>
      <c r="N170" s="179" t="e">
        <f>IF(AND('Mapa final'!#REF!="Baja",'Mapa final'!#REF!="Moderado"),CONCATENATE("R15C",'Mapa final'!#REF!),"")</f>
        <v>#REF!</v>
      </c>
      <c r="O170" s="180" t="e">
        <f>IF(AND('Mapa final'!#REF!="Baja",'Mapa final'!#REF!="Moderado"),CONCATENATE("R15C",'Mapa final'!#REF!),"")</f>
        <v>#REF!</v>
      </c>
      <c r="P170" s="178" t="str">
        <f ca="1">IF(AND('Mapa final'!$AB$24="Baja",'Mapa final'!$AD$24="Moderado"),CONCATENATE("R15C",'Mapa final'!$R$24),"")</f>
        <v/>
      </c>
      <c r="Q170" s="179" t="e">
        <f>IF(AND('Mapa final'!#REF!="Baja",'Mapa final'!#REF!="Moderado"),CONCATENATE("R15C",'Mapa final'!#REF!),"")</f>
        <v>#REF!</v>
      </c>
      <c r="R170" s="180" t="e">
        <f>IF(AND('Mapa final'!#REF!="Baja",'Mapa final'!#REF!="Moderado"),CONCATENATE("R15C",'Mapa final'!#REF!),"")</f>
        <v>#REF!</v>
      </c>
      <c r="S170" s="86" t="str">
        <f ca="1">IF(AND('Mapa final'!$AB$24="Baja",'Mapa final'!$AD$24="Mayor"),CONCATENATE("R15C",'Mapa final'!$R$24),"")</f>
        <v/>
      </c>
      <c r="T170" s="40" t="e">
        <f>IF(AND('Mapa final'!#REF!="Baja",'Mapa final'!#REF!="Mayor"),CONCATENATE("R15C",'Mapa final'!#REF!),"")</f>
        <v>#REF!</v>
      </c>
      <c r="U170" s="87" t="e">
        <f>IF(AND('Mapa final'!#REF!="Baja",'Mapa final'!#REF!="Mayor"),CONCATENATE("R15C",'Mapa final'!#REF!),"")</f>
        <v>#REF!</v>
      </c>
      <c r="V170" s="172" t="str">
        <f ca="1">IF(AND('Mapa final'!$AB$24="Baja",'Mapa final'!$AD$24="Catastrófico"),CONCATENATE("R15C",'Mapa final'!$R$24),"")</f>
        <v/>
      </c>
      <c r="W170" s="173" t="e">
        <f>IF(AND('Mapa final'!#REF!="Baja",'Mapa final'!#REF!="Catastrófico"),CONCATENATE("R15C",'Mapa final'!#REF!),"")</f>
        <v>#REF!</v>
      </c>
      <c r="X170" s="174" t="e">
        <f>IF(AND('Mapa final'!#REF!="Baja",'Mapa final'!#REF!="Catastrófico"),CONCATENATE("R15C",'Mapa final'!#REF!),"")</f>
        <v>#REF!</v>
      </c>
      <c r="Y170" s="41"/>
      <c r="Z170" s="321"/>
      <c r="AA170" s="322"/>
      <c r="AB170" s="322"/>
      <c r="AC170" s="322"/>
      <c r="AD170" s="322"/>
      <c r="AE170" s="323"/>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7"/>
      <c r="C171" s="308"/>
      <c r="D171" s="309"/>
      <c r="E171" s="281"/>
      <c r="F171" s="277"/>
      <c r="G171" s="277"/>
      <c r="H171" s="277"/>
      <c r="I171" s="277"/>
      <c r="J171" s="187" t="str">
        <f ca="1">IF(AND('Mapa final'!$AB$25="Baja",'Mapa final'!$AD$25="Moderado"),CONCATENATE("R16C",'Mapa final'!$R$25),"")</f>
        <v/>
      </c>
      <c r="K171" s="188" t="str">
        <f>IF(AND('Mapa final'!$AB$26="Baja",'Mapa final'!$AD$26="Moderado"),CONCATENATE("R16C",'Mapa final'!$R$26),"")</f>
        <v>R16C2</v>
      </c>
      <c r="L171" s="189" t="e">
        <f>IF(AND('Mapa final'!#REF!="Baja",'Mapa final'!#REF!="Moderado"),CONCATENATE("R16C",'Mapa final'!#REF!),"")</f>
        <v>#REF!</v>
      </c>
      <c r="M171" s="178" t="str">
        <f ca="1">IF(AND('Mapa final'!$AB$25="Baja",'Mapa final'!$AD$25="Moderado"),CONCATENATE("R16C",'Mapa final'!$R$25),"")</f>
        <v/>
      </c>
      <c r="N171" s="179" t="str">
        <f>IF(AND('Mapa final'!$AB$26="Baja",'Mapa final'!$AD$26="Moderado"),CONCATENATE("R16C",'Mapa final'!$R$26),"")</f>
        <v>R16C2</v>
      </c>
      <c r="O171" s="180" t="e">
        <f>IF(AND('Mapa final'!#REF!="Baja",'Mapa final'!#REF!="Moderado"),CONCATENATE("R16C",'Mapa final'!#REF!),"")</f>
        <v>#REF!</v>
      </c>
      <c r="P171" s="178" t="str">
        <f ca="1">IF(AND('Mapa final'!$AB$25="Baja",'Mapa final'!$AD$25="Moderado"),CONCATENATE("R16C",'Mapa final'!$R$25),"")</f>
        <v/>
      </c>
      <c r="Q171" s="179" t="str">
        <f>IF(AND('Mapa final'!$AB$26="Baja",'Mapa final'!$AD$26="Moderado"),CONCATENATE("R16C",'Mapa final'!$R$26),"")</f>
        <v>R16C2</v>
      </c>
      <c r="R171" s="180" t="e">
        <f>IF(AND('Mapa final'!#REF!="Baja",'Mapa final'!#REF!="Moderado"),CONCATENATE("R16C",'Mapa final'!#REF!),"")</f>
        <v>#REF!</v>
      </c>
      <c r="S171" s="86" t="str">
        <f ca="1">IF(AND('Mapa final'!$AB$25="Baja",'Mapa final'!$AD$25="Mayor"),CONCATENATE("R16C",'Mapa final'!$R$25),"")</f>
        <v/>
      </c>
      <c r="T171" s="40" t="str">
        <f>IF(AND('Mapa final'!$AB$26="Baja",'Mapa final'!$AD$26="Mayor"),CONCATENATE("R16C",'Mapa final'!$R$26),"")</f>
        <v/>
      </c>
      <c r="U171" s="87" t="e">
        <f>IF(AND('Mapa final'!#REF!="Baja",'Mapa final'!#REF!="Mayor"),CONCATENATE("R16C",'Mapa final'!#REF!),"")</f>
        <v>#REF!</v>
      </c>
      <c r="V171" s="172" t="str">
        <f ca="1">IF(AND('Mapa final'!$AB$25="Baja",'Mapa final'!$AD$25="Catastrófico"),CONCATENATE("R16C",'Mapa final'!$R$25),"")</f>
        <v/>
      </c>
      <c r="W171" s="173" t="str">
        <f>IF(AND('Mapa final'!$AB$26="Baja",'Mapa final'!$AD$26="Catastrófico"),CONCATENATE("R16C",'Mapa final'!$R$26),"")</f>
        <v/>
      </c>
      <c r="X171" s="174" t="e">
        <f>IF(AND('Mapa final'!#REF!="Baja",'Mapa final'!#REF!="Catastrófico"),CONCATENATE("R16C",'Mapa final'!#REF!),"")</f>
        <v>#REF!</v>
      </c>
      <c r="Y171" s="41"/>
      <c r="Z171" s="321"/>
      <c r="AA171" s="322"/>
      <c r="AB171" s="322"/>
      <c r="AC171" s="322"/>
      <c r="AD171" s="322"/>
      <c r="AE171" s="323"/>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7"/>
      <c r="C172" s="308"/>
      <c r="D172" s="309"/>
      <c r="E172" s="281"/>
      <c r="F172" s="277"/>
      <c r="G172" s="277"/>
      <c r="H172" s="277"/>
      <c r="I172" s="277"/>
      <c r="J172" s="187" t="str">
        <f ca="1">IF(AND('Mapa final'!$AB$27="Baja",'Mapa final'!$AD$27="Moderado"),CONCATENATE("R17",'Mapa final'!$R$27),"")</f>
        <v/>
      </c>
      <c r="K172" s="188" t="e">
        <f>IF(AND('Mapa final'!#REF!="Baja",'Mapa final'!#REF!="Moderado"),CONCATENATE("R17C",'Mapa final'!#REF!),"")</f>
        <v>#REF!</v>
      </c>
      <c r="L172" s="189" t="e">
        <f>IF(AND('Mapa final'!#REF!="Baja",'Mapa final'!#REF!="Moderado"),CONCATENATE("R17C",'Mapa final'!#REF!),"")</f>
        <v>#REF!</v>
      </c>
      <c r="M172" s="178" t="str">
        <f ca="1">IF(AND('Mapa final'!$AB$27="Baja",'Mapa final'!$AD$27="Moderado"),CONCATENATE("R17",'Mapa final'!$R$27),"")</f>
        <v/>
      </c>
      <c r="N172" s="179" t="e">
        <f>IF(AND('Mapa final'!#REF!="Baja",'Mapa final'!#REF!="Moderado"),CONCATENATE("R17C",'Mapa final'!#REF!),"")</f>
        <v>#REF!</v>
      </c>
      <c r="O172" s="180" t="e">
        <f>IF(AND('Mapa final'!#REF!="Baja",'Mapa final'!#REF!="Moderado"),CONCATENATE("R17C",'Mapa final'!#REF!),"")</f>
        <v>#REF!</v>
      </c>
      <c r="P172" s="178" t="str">
        <f ca="1">IF(AND('Mapa final'!$AB$27="Baja",'Mapa final'!$AD$27="Moderado"),CONCATENATE("R17",'Mapa final'!$R$27),"")</f>
        <v/>
      </c>
      <c r="Q172" s="179" t="e">
        <f>IF(AND('Mapa final'!#REF!="Baja",'Mapa final'!#REF!="Moderado"),CONCATENATE("R17C",'Mapa final'!#REF!),"")</f>
        <v>#REF!</v>
      </c>
      <c r="R172" s="180" t="e">
        <f>IF(AND('Mapa final'!#REF!="Baja",'Mapa final'!#REF!="Moderado"),CONCATENATE("R17C",'Mapa final'!#REF!),"")</f>
        <v>#REF!</v>
      </c>
      <c r="S172" s="86" t="str">
        <f ca="1">IF(AND('Mapa final'!$AB$27="Baja",'Mapa final'!$AD$27="Mayor"),CONCATENATE("R17",'Mapa final'!$R$27),"")</f>
        <v/>
      </c>
      <c r="T172" s="40" t="e">
        <f>IF(AND('Mapa final'!#REF!="Baja",'Mapa final'!#REF!="Mayor"),CONCATENATE("R17C",'Mapa final'!#REF!),"")</f>
        <v>#REF!</v>
      </c>
      <c r="U172" s="87" t="e">
        <f>IF(AND('Mapa final'!#REF!="Baja",'Mapa final'!#REF!="Mayor"),CONCATENATE("R17C",'Mapa final'!#REF!),"")</f>
        <v>#REF!</v>
      </c>
      <c r="V172" s="172" t="str">
        <f ca="1">IF(AND('Mapa final'!$AB$27="Baja",'Mapa final'!$AD$27="Catastrófico"),CONCATENATE("R17",'Mapa final'!$R$27),"")</f>
        <v/>
      </c>
      <c r="W172" s="173" t="e">
        <f>IF(AND('Mapa final'!#REF!="Baja",'Mapa final'!#REF!="Catastrófico"),CONCATENATE("R17C",'Mapa final'!#REF!),"")</f>
        <v>#REF!</v>
      </c>
      <c r="X172" s="174" t="e">
        <f>IF(AND('Mapa final'!#REF!="Baja",'Mapa final'!#REF!="Catastrófico"),CONCATENATE("R17C",'Mapa final'!#REF!),"")</f>
        <v>#REF!</v>
      </c>
      <c r="Y172" s="41"/>
      <c r="Z172" s="321"/>
      <c r="AA172" s="322"/>
      <c r="AB172" s="322"/>
      <c r="AC172" s="322"/>
      <c r="AD172" s="322"/>
      <c r="AE172" s="323"/>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7"/>
      <c r="C173" s="308"/>
      <c r="D173" s="309"/>
      <c r="E173" s="281"/>
      <c r="F173" s="277"/>
      <c r="G173" s="277"/>
      <c r="H173" s="277"/>
      <c r="I173" s="277"/>
      <c r="J173" s="187" t="str">
        <f ca="1">IF(AND('Mapa final'!$AB$28="Baja",'Mapa final'!$AD$28="Moderado"),CONCATENATE("R18C",'Mapa final'!$R$28),"")</f>
        <v/>
      </c>
      <c r="K173" s="188" t="e">
        <f>IF(AND('Mapa final'!#REF!="Baja",'Mapa final'!#REF!="Moderado"),CONCATENATE("R18C",'Mapa final'!#REF!),"")</f>
        <v>#REF!</v>
      </c>
      <c r="L173" s="189" t="e">
        <f>IF(AND('Mapa final'!#REF!="Baja",'Mapa final'!#REF!="Moderado"),CONCATENATE("R18C",'Mapa final'!#REF!),"")</f>
        <v>#REF!</v>
      </c>
      <c r="M173" s="178" t="str">
        <f ca="1">IF(AND('Mapa final'!$AB$28="Baja",'Mapa final'!$AD$28="Moderado"),CONCATENATE("R18C",'Mapa final'!$R$28),"")</f>
        <v/>
      </c>
      <c r="N173" s="179" t="e">
        <f>IF(AND('Mapa final'!#REF!="Baja",'Mapa final'!#REF!="Moderado"),CONCATENATE("R18C",'Mapa final'!#REF!),"")</f>
        <v>#REF!</v>
      </c>
      <c r="O173" s="180" t="e">
        <f>IF(AND('Mapa final'!#REF!="Baja",'Mapa final'!#REF!="Moderado"),CONCATENATE("R18C",'Mapa final'!#REF!),"")</f>
        <v>#REF!</v>
      </c>
      <c r="P173" s="178" t="str">
        <f ca="1">IF(AND('Mapa final'!$AB$28="Baja",'Mapa final'!$AD$28="Moderado"),CONCATENATE("R18C",'Mapa final'!$R$28),"")</f>
        <v/>
      </c>
      <c r="Q173" s="179" t="e">
        <f>IF(AND('Mapa final'!#REF!="Baja",'Mapa final'!#REF!="Moderado"),CONCATENATE("R18C",'Mapa final'!#REF!),"")</f>
        <v>#REF!</v>
      </c>
      <c r="R173" s="180" t="e">
        <f>IF(AND('Mapa final'!#REF!="Baja",'Mapa final'!#REF!="Moderado"),CONCATENATE("R18C",'Mapa final'!#REF!),"")</f>
        <v>#REF!</v>
      </c>
      <c r="S173" s="86" t="str">
        <f ca="1">IF(AND('Mapa final'!$AB$28="Baja",'Mapa final'!$AD$28="Mayor"),CONCATENATE("R18C",'Mapa final'!$R$28),"")</f>
        <v>R18C1</v>
      </c>
      <c r="T173" s="40" t="e">
        <f>IF(AND('Mapa final'!#REF!="Baja",'Mapa final'!#REF!="Mayor"),CONCATENATE("R18C",'Mapa final'!#REF!),"")</f>
        <v>#REF!</v>
      </c>
      <c r="U173" s="87" t="e">
        <f>IF(AND('Mapa final'!#REF!="Baja",'Mapa final'!#REF!="Mayor"),CONCATENATE("R18C",'Mapa final'!#REF!),"")</f>
        <v>#REF!</v>
      </c>
      <c r="V173" s="172" t="str">
        <f ca="1">IF(AND('Mapa final'!$AB$28="Baja",'Mapa final'!$AD$28="Catastrófico"),CONCATENATE("R18C",'Mapa final'!$R$28),"")</f>
        <v/>
      </c>
      <c r="W173" s="173" t="e">
        <f>IF(AND('Mapa final'!#REF!="Baja",'Mapa final'!#REF!="Catastrófico"),CONCATENATE("R18C",'Mapa final'!#REF!),"")</f>
        <v>#REF!</v>
      </c>
      <c r="X173" s="174" t="e">
        <f>IF(AND('Mapa final'!#REF!="Baja",'Mapa final'!#REF!="Catastrófico"),CONCATENATE("R18C",'Mapa final'!#REF!),"")</f>
        <v>#REF!</v>
      </c>
      <c r="Y173" s="41"/>
      <c r="Z173" s="321"/>
      <c r="AA173" s="322"/>
      <c r="AB173" s="322"/>
      <c r="AC173" s="322"/>
      <c r="AD173" s="322"/>
      <c r="AE173" s="323"/>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7"/>
      <c r="C174" s="308"/>
      <c r="D174" s="309"/>
      <c r="E174" s="281"/>
      <c r="F174" s="277"/>
      <c r="G174" s="277"/>
      <c r="H174" s="277"/>
      <c r="I174" s="277"/>
      <c r="J174" s="187" t="str">
        <f ca="1">IF(AND('Mapa final'!$AB$29="Baja",'Mapa final'!$AD$29="Moderado"),CONCATENATE("R19C",'Mapa final'!$R$29),"")</f>
        <v/>
      </c>
      <c r="K174" s="188" t="e">
        <f>IF(AND('Mapa final'!#REF!="Baja",'Mapa final'!#REF!="Moderado"),CONCATENATE("R19C",'Mapa final'!#REF!),"")</f>
        <v>#REF!</v>
      </c>
      <c r="L174" s="189" t="e">
        <f>IF(AND('Mapa final'!#REF!="Baja",'Mapa final'!#REF!="Moderado"),CONCATENATE("R19C",'Mapa final'!#REF!),"")</f>
        <v>#REF!</v>
      </c>
      <c r="M174" s="178" t="str">
        <f ca="1">IF(AND('Mapa final'!$AB$29="Baja",'Mapa final'!$AD$29="Moderado"),CONCATENATE("R19C",'Mapa final'!$R$29),"")</f>
        <v/>
      </c>
      <c r="N174" s="179" t="e">
        <f>IF(AND('Mapa final'!#REF!="Baja",'Mapa final'!#REF!="Moderado"),CONCATENATE("R19C",'Mapa final'!#REF!),"")</f>
        <v>#REF!</v>
      </c>
      <c r="O174" s="180" t="e">
        <f>IF(AND('Mapa final'!#REF!="Baja",'Mapa final'!#REF!="Moderado"),CONCATENATE("R19C",'Mapa final'!#REF!),"")</f>
        <v>#REF!</v>
      </c>
      <c r="P174" s="178" t="str">
        <f ca="1">IF(AND('Mapa final'!$AB$29="Baja",'Mapa final'!$AD$29="Moderado"),CONCATENATE("R19C",'Mapa final'!$R$29),"")</f>
        <v/>
      </c>
      <c r="Q174" s="179" t="e">
        <f>IF(AND('Mapa final'!#REF!="Baja",'Mapa final'!#REF!="Moderado"),CONCATENATE("R19C",'Mapa final'!#REF!),"")</f>
        <v>#REF!</v>
      </c>
      <c r="R174" s="180" t="e">
        <f>IF(AND('Mapa final'!#REF!="Baja",'Mapa final'!#REF!="Moderado"),CONCATENATE("R19C",'Mapa final'!#REF!),"")</f>
        <v>#REF!</v>
      </c>
      <c r="S174" s="86" t="str">
        <f ca="1">IF(AND('Mapa final'!$AB$29="Baja",'Mapa final'!$AD$29="Mayor"),CONCATENATE("R19C",'Mapa final'!$R$29),"")</f>
        <v/>
      </c>
      <c r="T174" s="40" t="e">
        <f>IF(AND('Mapa final'!#REF!="Baja",'Mapa final'!#REF!="Mayor"),CONCATENATE("R19C",'Mapa final'!#REF!),"")</f>
        <v>#REF!</v>
      </c>
      <c r="U174" s="87" t="e">
        <f>IF(AND('Mapa final'!#REF!="Baja",'Mapa final'!#REF!="Mayor"),CONCATENATE("R19C",'Mapa final'!#REF!),"")</f>
        <v>#REF!</v>
      </c>
      <c r="V174" s="172" t="str">
        <f ca="1">IF(AND('Mapa final'!$AB$29="Baja",'Mapa final'!$AD$29="Catastrófico"),CONCATENATE("R19C",'Mapa final'!$R$29),"")</f>
        <v/>
      </c>
      <c r="W174" s="173" t="e">
        <f>IF(AND('Mapa final'!#REF!="Baja",'Mapa final'!#REF!="Catastrófico"),CONCATENATE("R19C",'Mapa final'!#REF!),"")</f>
        <v>#REF!</v>
      </c>
      <c r="X174" s="174" t="e">
        <f>IF(AND('Mapa final'!#REF!="Baja",'Mapa final'!#REF!="Catastrófico"),CONCATENATE("R19C",'Mapa final'!#REF!),"")</f>
        <v>#REF!</v>
      </c>
      <c r="Y174" s="41"/>
      <c r="Z174" s="321"/>
      <c r="AA174" s="322"/>
      <c r="AB174" s="322"/>
      <c r="AC174" s="322"/>
      <c r="AD174" s="322"/>
      <c r="AE174" s="323"/>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7"/>
      <c r="C175" s="308"/>
      <c r="D175" s="309"/>
      <c r="E175" s="281"/>
      <c r="F175" s="277"/>
      <c r="G175" s="277"/>
      <c r="H175" s="277"/>
      <c r="I175" s="277"/>
      <c r="J175" s="187" t="str">
        <f ca="1">IF(AND('Mapa final'!$AB$30="Baja",'Mapa final'!$AD$30="Moderado"),CONCATENATE("R20C",'Mapa final'!$R$30),"")</f>
        <v/>
      </c>
      <c r="K175" s="188" t="e">
        <f>IF(AND('Mapa final'!#REF!="Baja",'Mapa final'!#REF!="Moderado"),CONCATENATE("R20C",'Mapa final'!#REF!),"")</f>
        <v>#REF!</v>
      </c>
      <c r="L175" s="189" t="e">
        <f>IF(AND('Mapa final'!#REF!="Baja",'Mapa final'!#REF!="Moderado"),CONCATENATE("R20C",'Mapa final'!#REF!),"")</f>
        <v>#REF!</v>
      </c>
      <c r="M175" s="178" t="str">
        <f ca="1">IF(AND('Mapa final'!$AB$30="Baja",'Mapa final'!$AD$30="Moderado"),CONCATENATE("R20C",'Mapa final'!$R$30),"")</f>
        <v/>
      </c>
      <c r="N175" s="179" t="e">
        <f>IF(AND('Mapa final'!#REF!="Baja",'Mapa final'!#REF!="Moderado"),CONCATENATE("R20C",'Mapa final'!#REF!),"")</f>
        <v>#REF!</v>
      </c>
      <c r="O175" s="180" t="e">
        <f>IF(AND('Mapa final'!#REF!="Baja",'Mapa final'!#REF!="Moderado"),CONCATENATE("R20C",'Mapa final'!#REF!),"")</f>
        <v>#REF!</v>
      </c>
      <c r="P175" s="178" t="str">
        <f ca="1">IF(AND('Mapa final'!$AB$30="Baja",'Mapa final'!$AD$30="Moderado"),CONCATENATE("R20C",'Mapa final'!$R$30),"")</f>
        <v/>
      </c>
      <c r="Q175" s="179" t="e">
        <f>IF(AND('Mapa final'!#REF!="Baja",'Mapa final'!#REF!="Moderado"),CONCATENATE("R20C",'Mapa final'!#REF!),"")</f>
        <v>#REF!</v>
      </c>
      <c r="R175" s="180" t="e">
        <f>IF(AND('Mapa final'!#REF!="Baja",'Mapa final'!#REF!="Moderado"),CONCATENATE("R20C",'Mapa final'!#REF!),"")</f>
        <v>#REF!</v>
      </c>
      <c r="S175" s="86" t="str">
        <f ca="1">IF(AND('Mapa final'!$AB$30="Baja",'Mapa final'!$AD$30="Mayor"),CONCATENATE("R20C",'Mapa final'!$R$30),"")</f>
        <v/>
      </c>
      <c r="T175" s="40" t="e">
        <f>IF(AND('Mapa final'!#REF!="Baja",'Mapa final'!#REF!="Mayor"),CONCATENATE("R20C",'Mapa final'!#REF!),"")</f>
        <v>#REF!</v>
      </c>
      <c r="U175" s="87" t="e">
        <f>IF(AND('Mapa final'!#REF!="Baja",'Mapa final'!#REF!="Mayor"),CONCATENATE("R20C",'Mapa final'!#REF!),"")</f>
        <v>#REF!</v>
      </c>
      <c r="V175" s="172" t="str">
        <f ca="1">IF(AND('Mapa final'!$AB$30="Baja",'Mapa final'!$AD$30="Catastrófico"),CONCATENATE("R20C",'Mapa final'!$R$30),"")</f>
        <v/>
      </c>
      <c r="W175" s="173" t="e">
        <f>IF(AND('Mapa final'!#REF!="Baja",'Mapa final'!#REF!="Catastrófico"),CONCATENATE("R20C",'Mapa final'!#REF!),"")</f>
        <v>#REF!</v>
      </c>
      <c r="X175" s="174" t="e">
        <f>IF(AND('Mapa final'!#REF!="Baja",'Mapa final'!#REF!="Catastrófico"),CONCATENATE("R20C",'Mapa final'!#REF!),"")</f>
        <v>#REF!</v>
      </c>
      <c r="Y175" s="41"/>
      <c r="Z175" s="321"/>
      <c r="AA175" s="322"/>
      <c r="AB175" s="322"/>
      <c r="AC175" s="322"/>
      <c r="AD175" s="322"/>
      <c r="AE175" s="323"/>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7"/>
      <c r="C176" s="308"/>
      <c r="D176" s="309"/>
      <c r="E176" s="281"/>
      <c r="F176" s="277"/>
      <c r="G176" s="277"/>
      <c r="H176" s="277"/>
      <c r="I176" s="277"/>
      <c r="J176" s="187" t="str">
        <f ca="1">IF(AND('Mapa final'!$AB$31="Baja",'Mapa final'!$AD$31="Moderado"),CONCATENATE("R21C",'Mapa final'!$R$31),"")</f>
        <v>R21C1</v>
      </c>
      <c r="K176" s="188" t="e">
        <f>IF(AND('Mapa final'!#REF!="Baja",'Mapa final'!#REF!="Moderado"),CONCATENATE("R21C",'Mapa final'!#REF!),"")</f>
        <v>#REF!</v>
      </c>
      <c r="L176" s="189" t="e">
        <f>IF(AND('Mapa final'!#REF!="Baja",'Mapa final'!#REF!="Moderado"),CONCATENATE("R21C",'Mapa final'!#REF!),"")</f>
        <v>#REF!</v>
      </c>
      <c r="M176" s="178" t="str">
        <f ca="1">IF(AND('Mapa final'!$AB$31="Baja",'Mapa final'!$AD$31="Moderado"),CONCATENATE("R21C",'Mapa final'!$R$31),"")</f>
        <v>R21C1</v>
      </c>
      <c r="N176" s="179" t="e">
        <f>IF(AND('Mapa final'!#REF!="Baja",'Mapa final'!#REF!="Moderado"),CONCATENATE("R21C",'Mapa final'!#REF!),"")</f>
        <v>#REF!</v>
      </c>
      <c r="O176" s="180" t="e">
        <f>IF(AND('Mapa final'!#REF!="Baja",'Mapa final'!#REF!="Moderado"),CONCATENATE("R21C",'Mapa final'!#REF!),"")</f>
        <v>#REF!</v>
      </c>
      <c r="P176" s="178" t="str">
        <f ca="1">IF(AND('Mapa final'!$AB$31="Baja",'Mapa final'!$AD$31="Moderado"),CONCATENATE("R21C",'Mapa final'!$R$31),"")</f>
        <v>R21C1</v>
      </c>
      <c r="Q176" s="179" t="e">
        <f>IF(AND('Mapa final'!#REF!="Baja",'Mapa final'!#REF!="Moderado"),CONCATENATE("R21C",'Mapa final'!#REF!),"")</f>
        <v>#REF!</v>
      </c>
      <c r="R176" s="180" t="e">
        <f>IF(AND('Mapa final'!#REF!="Baja",'Mapa final'!#REF!="Moderado"),CONCATENATE("R21C",'Mapa final'!#REF!),"")</f>
        <v>#REF!</v>
      </c>
      <c r="S176" s="86" t="str">
        <f ca="1">IF(AND('Mapa final'!$AB$31="Baja",'Mapa final'!$AD$31="Mayor"),CONCATENATE("R21C",'Mapa final'!$R$31),"")</f>
        <v/>
      </c>
      <c r="T176" s="40" t="e">
        <f>IF(AND('Mapa final'!#REF!="Baja",'Mapa final'!#REF!="Mayor"),CONCATENATE("R21C",'Mapa final'!#REF!),"")</f>
        <v>#REF!</v>
      </c>
      <c r="U176" s="87" t="e">
        <f>IF(AND('Mapa final'!#REF!="Baja",'Mapa final'!#REF!="Mayor"),CONCATENATE("R21C",'Mapa final'!#REF!),"")</f>
        <v>#REF!</v>
      </c>
      <c r="V176" s="172" t="str">
        <f ca="1">IF(AND('Mapa final'!$AB$31="Baja",'Mapa final'!$AD$31="Catastrófico"),CONCATENATE("R21C",'Mapa final'!$R$31),"")</f>
        <v/>
      </c>
      <c r="W176" s="173" t="e">
        <f>IF(AND('Mapa final'!#REF!="Baja",'Mapa final'!#REF!="Catastrófico"),CONCATENATE("R21C",'Mapa final'!#REF!),"")</f>
        <v>#REF!</v>
      </c>
      <c r="X176" s="174" t="e">
        <f>IF(AND('Mapa final'!#REF!="Baja",'Mapa final'!#REF!="Catastrófico"),CONCATENATE("R21C",'Mapa final'!#REF!),"")</f>
        <v>#REF!</v>
      </c>
      <c r="Y176" s="41"/>
      <c r="Z176" s="321"/>
      <c r="AA176" s="322"/>
      <c r="AB176" s="322"/>
      <c r="AC176" s="322"/>
      <c r="AD176" s="322"/>
      <c r="AE176" s="323"/>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7"/>
      <c r="C177" s="308"/>
      <c r="D177" s="309"/>
      <c r="E177" s="281"/>
      <c r="F177" s="277"/>
      <c r="G177" s="277"/>
      <c r="H177" s="277"/>
      <c r="I177" s="277"/>
      <c r="J177" s="187" t="str">
        <f ca="1">IF(AND('Mapa final'!$AB$32="Baja",'Mapa final'!$AD$32="Moderado"),CONCATENATE("R22C",'Mapa final'!$R$32),"")</f>
        <v/>
      </c>
      <c r="K177" s="188" t="e">
        <f>IF(AND('Mapa final'!#REF!="Baja",'Mapa final'!#REF!="Moderado"),CONCATENATE("R22C",'Mapa final'!#REF!),"")</f>
        <v>#REF!</v>
      </c>
      <c r="L177" s="189" t="e">
        <f>IF(AND('Mapa final'!#REF!="Baja",'Mapa final'!#REF!="Moderado"),CONCATENATE("R22C",'Mapa final'!#REF!),"")</f>
        <v>#REF!</v>
      </c>
      <c r="M177" s="178" t="str">
        <f ca="1">IF(AND('Mapa final'!$AB$32="Baja",'Mapa final'!$AD$32="Moderado"),CONCATENATE("R22C",'Mapa final'!$R$32),"")</f>
        <v/>
      </c>
      <c r="N177" s="179" t="e">
        <f>IF(AND('Mapa final'!#REF!="Baja",'Mapa final'!#REF!="Moderado"),CONCATENATE("R22C",'Mapa final'!#REF!),"")</f>
        <v>#REF!</v>
      </c>
      <c r="O177" s="180" t="e">
        <f>IF(AND('Mapa final'!#REF!="Baja",'Mapa final'!#REF!="Moderado"),CONCATENATE("R22C",'Mapa final'!#REF!),"")</f>
        <v>#REF!</v>
      </c>
      <c r="P177" s="178" t="str">
        <f ca="1">IF(AND('Mapa final'!$AB$32="Baja",'Mapa final'!$AD$32="Moderado"),CONCATENATE("R22C",'Mapa final'!$R$32),"")</f>
        <v/>
      </c>
      <c r="Q177" s="179" t="e">
        <f>IF(AND('Mapa final'!#REF!="Baja",'Mapa final'!#REF!="Moderado"),CONCATENATE("R22C",'Mapa final'!#REF!),"")</f>
        <v>#REF!</v>
      </c>
      <c r="R177" s="180" t="e">
        <f>IF(AND('Mapa final'!#REF!="Baja",'Mapa final'!#REF!="Moderado"),CONCATENATE("R22C",'Mapa final'!#REF!),"")</f>
        <v>#REF!</v>
      </c>
      <c r="S177" s="86" t="str">
        <f ca="1">IF(AND('Mapa final'!$AB$32="Baja",'Mapa final'!$AD$32="Mayor"),CONCATENATE("R22C",'Mapa final'!$R$32),"")</f>
        <v>R22C1</v>
      </c>
      <c r="T177" s="40" t="e">
        <f>IF(AND('Mapa final'!#REF!="Baja",'Mapa final'!#REF!="Mayor"),CONCATENATE("R22C",'Mapa final'!#REF!),"")</f>
        <v>#REF!</v>
      </c>
      <c r="U177" s="87" t="e">
        <f>IF(AND('Mapa final'!#REF!="Baja",'Mapa final'!#REF!="Mayor"),CONCATENATE("R22C",'Mapa final'!#REF!),"")</f>
        <v>#REF!</v>
      </c>
      <c r="V177" s="172" t="str">
        <f ca="1">IF(AND('Mapa final'!$AB$32="Baja",'Mapa final'!$AD$32="Catastrófico"),CONCATENATE("R22C",'Mapa final'!$R$32),"")</f>
        <v/>
      </c>
      <c r="W177" s="173" t="e">
        <f>IF(AND('Mapa final'!#REF!="Baja",'Mapa final'!#REF!="Catastrófico"),CONCATENATE("R22C",'Mapa final'!#REF!),"")</f>
        <v>#REF!</v>
      </c>
      <c r="X177" s="174" t="e">
        <f>IF(AND('Mapa final'!#REF!="Baja",'Mapa final'!#REF!="Catastrófico"),CONCATENATE("R22C",'Mapa final'!#REF!),"")</f>
        <v>#REF!</v>
      </c>
      <c r="Y177" s="41"/>
      <c r="Z177" s="321"/>
      <c r="AA177" s="322"/>
      <c r="AB177" s="322"/>
      <c r="AC177" s="322"/>
      <c r="AD177" s="322"/>
      <c r="AE177" s="323"/>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7"/>
      <c r="C178" s="308"/>
      <c r="D178" s="309"/>
      <c r="E178" s="281"/>
      <c r="F178" s="277"/>
      <c r="G178" s="277"/>
      <c r="H178" s="277"/>
      <c r="I178" s="277"/>
      <c r="J178" s="187" t="str">
        <f ca="1">IF(AND('Mapa final'!$AB$33="Baja",'Mapa final'!$AD$33="Moderado"),CONCATENATE("R23C",'Mapa final'!$R$33),"")</f>
        <v>R23C1</v>
      </c>
      <c r="K178" s="188" t="e">
        <f>IF(AND('Mapa final'!#REF!="Baja",'Mapa final'!#REF!="Moderado"),CONCATENATE("R23C",'Mapa final'!#REF!),"")</f>
        <v>#REF!</v>
      </c>
      <c r="L178" s="189" t="e">
        <f>IF(AND('Mapa final'!#REF!="Baja",'Mapa final'!#REF!="Moderado"),CONCATENATE("R23C",'Mapa final'!#REF!),"")</f>
        <v>#REF!</v>
      </c>
      <c r="M178" s="178" t="str">
        <f ca="1">IF(AND('Mapa final'!$AB$33="Baja",'Mapa final'!$AD$33="Moderado"),CONCATENATE("R23C",'Mapa final'!$R$33),"")</f>
        <v>R23C1</v>
      </c>
      <c r="N178" s="179" t="e">
        <f>IF(AND('Mapa final'!#REF!="Baja",'Mapa final'!#REF!="Moderado"),CONCATENATE("R23C",'Mapa final'!#REF!),"")</f>
        <v>#REF!</v>
      </c>
      <c r="O178" s="180" t="e">
        <f>IF(AND('Mapa final'!#REF!="Baja",'Mapa final'!#REF!="Moderado"),CONCATENATE("R23C",'Mapa final'!#REF!),"")</f>
        <v>#REF!</v>
      </c>
      <c r="P178" s="178" t="str">
        <f ca="1">IF(AND('Mapa final'!$AB$33="Baja",'Mapa final'!$AD$33="Moderado"),CONCATENATE("R23C",'Mapa final'!$R$33),"")</f>
        <v>R23C1</v>
      </c>
      <c r="Q178" s="179" t="e">
        <f>IF(AND('Mapa final'!#REF!="Baja",'Mapa final'!#REF!="Moderado"),CONCATENATE("R23C",'Mapa final'!#REF!),"")</f>
        <v>#REF!</v>
      </c>
      <c r="R178" s="180" t="e">
        <f>IF(AND('Mapa final'!#REF!="Baja",'Mapa final'!#REF!="Moderado"),CONCATENATE("R23C",'Mapa final'!#REF!),"")</f>
        <v>#REF!</v>
      </c>
      <c r="S178" s="86" t="str">
        <f ca="1">IF(AND('Mapa final'!$AB$33="Baja",'Mapa final'!$AD$33="Mayor"),CONCATENATE("R23C",'Mapa final'!$R$33),"")</f>
        <v/>
      </c>
      <c r="T178" s="40" t="e">
        <f>IF(AND('Mapa final'!#REF!="Baja",'Mapa final'!#REF!="Mayor"),CONCATENATE("R23C",'Mapa final'!#REF!),"")</f>
        <v>#REF!</v>
      </c>
      <c r="U178" s="87" t="e">
        <f>IF(AND('Mapa final'!#REF!="Baja",'Mapa final'!#REF!="Mayor"),CONCATENATE("R23C",'Mapa final'!#REF!),"")</f>
        <v>#REF!</v>
      </c>
      <c r="V178" s="172" t="str">
        <f ca="1">IF(AND('Mapa final'!$AB$33="Baja",'Mapa final'!$AD$33="Catastrófico"),CONCATENATE("R23C",'Mapa final'!$R$33),"")</f>
        <v/>
      </c>
      <c r="W178" s="173" t="e">
        <f>IF(AND('Mapa final'!#REF!="Baja",'Mapa final'!#REF!="Catastrófico"),CONCATENATE("R23C",'Mapa final'!#REF!),"")</f>
        <v>#REF!</v>
      </c>
      <c r="X178" s="174" t="e">
        <f>IF(AND('Mapa final'!#REF!="Baja",'Mapa final'!#REF!="Catastrófico"),CONCATENATE("R23C",'Mapa final'!#REF!),"")</f>
        <v>#REF!</v>
      </c>
      <c r="Y178" s="41"/>
      <c r="Z178" s="321"/>
      <c r="AA178" s="322"/>
      <c r="AB178" s="322"/>
      <c r="AC178" s="322"/>
      <c r="AD178" s="322"/>
      <c r="AE178" s="323"/>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7"/>
      <c r="C179" s="308"/>
      <c r="D179" s="309"/>
      <c r="E179" s="281"/>
      <c r="F179" s="277"/>
      <c r="G179" s="277"/>
      <c r="H179" s="277"/>
      <c r="I179" s="277"/>
      <c r="J179" s="187" t="str">
        <f ca="1">IF(AND('Mapa final'!$AB$34="Baja",'Mapa final'!$AD$34="Moderado"),CONCATENATE("R24C",'Mapa final'!$R$34),"")</f>
        <v>R24C1</v>
      </c>
      <c r="K179" s="188" t="str">
        <f>IF(AND('Mapa final'!$AB$35="Baja",'Mapa final'!$AD$35="Moderado"),CONCATENATE("R24C",'Mapa final'!$R$35),"")</f>
        <v/>
      </c>
      <c r="L179" s="189" t="str">
        <f>IF(AND('Mapa final'!$AB$36="Baja",'Mapa final'!$AD$36="Moderado"),CONCATENATE("R24C",'Mapa final'!$R$36),"")</f>
        <v/>
      </c>
      <c r="M179" s="178" t="str">
        <f ca="1">IF(AND('Mapa final'!$AB$34="Baja",'Mapa final'!$AD$34="Moderado"),CONCATENATE("R24C",'Mapa final'!$R$34),"")</f>
        <v>R24C1</v>
      </c>
      <c r="N179" s="179" t="str">
        <f>IF(AND('Mapa final'!$AB$35="Baja",'Mapa final'!$AD$35="Moderado"),CONCATENATE("R24C",'Mapa final'!$R$35),"")</f>
        <v/>
      </c>
      <c r="O179" s="180" t="str">
        <f>IF(AND('Mapa final'!$AB$36="Baja",'Mapa final'!$AD$36="Moderado"),CONCATENATE("R24C",'Mapa final'!$R$36),"")</f>
        <v/>
      </c>
      <c r="P179" s="178" t="str">
        <f ca="1">IF(AND('Mapa final'!$AB$34="Baja",'Mapa final'!$AD$34="Moderado"),CONCATENATE("R24C",'Mapa final'!$R$34),"")</f>
        <v>R24C1</v>
      </c>
      <c r="Q179" s="179" t="str">
        <f>IF(AND('Mapa final'!$AB$35="Baja",'Mapa final'!$AD$35="Moderado"),CONCATENATE("R24C",'Mapa final'!$R$35),"")</f>
        <v/>
      </c>
      <c r="R179" s="180" t="str">
        <f>IF(AND('Mapa final'!$AB$36="Baja",'Mapa final'!$AD$36="Moderado"),CONCATENATE("R24C",'Mapa final'!$R$36),"")</f>
        <v/>
      </c>
      <c r="S179" s="86" t="str">
        <f ca="1">IF(AND('Mapa final'!$AB$34="Baja",'Mapa final'!$AD$34="Mayor"),CONCATENATE("R24C",'Mapa final'!$R$34),"")</f>
        <v/>
      </c>
      <c r="T179" s="40" t="str">
        <f>IF(AND('Mapa final'!$AB$35="Baja",'Mapa final'!$AD$35="Mayor"),CONCATENATE("R24C",'Mapa final'!$R$35),"")</f>
        <v/>
      </c>
      <c r="U179" s="87" t="str">
        <f>IF(AND('Mapa final'!$AB$36="Baja",'Mapa final'!$AD$36="Mayor"),CONCATENATE("R24C",'Mapa final'!$R$36),"")</f>
        <v/>
      </c>
      <c r="V179" s="172" t="str">
        <f ca="1">IF(AND('Mapa final'!$AB$34="Baja",'Mapa final'!$AD$34="Catastrófico"),CONCATENATE("R24C",'Mapa final'!$R$34),"")</f>
        <v/>
      </c>
      <c r="W179" s="173" t="str">
        <f>IF(AND('Mapa final'!$AB$35="Baja",'Mapa final'!$AD$35="Catastrófico"),CONCATENATE("R24C",'Mapa final'!$R$35),"")</f>
        <v/>
      </c>
      <c r="X179" s="174" t="str">
        <f>IF(AND('Mapa final'!$AB$36="Baja",'Mapa final'!$AD$36="Catastrófico"),CONCATENATE("R24C",'Mapa final'!$R$36),"")</f>
        <v/>
      </c>
      <c r="Y179" s="41"/>
      <c r="Z179" s="321"/>
      <c r="AA179" s="322"/>
      <c r="AB179" s="322"/>
      <c r="AC179" s="322"/>
      <c r="AD179" s="322"/>
      <c r="AE179" s="323"/>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7"/>
      <c r="C180" s="308"/>
      <c r="D180" s="309"/>
      <c r="E180" s="281"/>
      <c r="F180" s="277"/>
      <c r="G180" s="277"/>
      <c r="H180" s="277"/>
      <c r="I180" s="277"/>
      <c r="J180" s="187" t="str">
        <f ca="1">IF(AND('Mapa final'!$AB$37="Baja",'Mapa final'!$AD$37="Moderado"),CONCATENATE("R25C",'Mapa final'!$R$37),"")</f>
        <v/>
      </c>
      <c r="K180" s="188" t="str">
        <f ca="1">IF(AND('Mapa final'!$AB$38="Baja",'Mapa final'!$AD$38="Moderado"),CONCATENATE("R25C",'Mapa final'!$R$38),"")</f>
        <v/>
      </c>
      <c r="L180" s="189" t="str">
        <f ca="1">IF(AND('Mapa final'!$AB$39="Baja",'Mapa final'!$AD$39="Moderado"),CONCATENATE("R25C",'Mapa final'!$R$39),"")</f>
        <v/>
      </c>
      <c r="M180" s="178" t="str">
        <f ca="1">IF(AND('Mapa final'!$AB$37="Baja",'Mapa final'!$AD$37="Moderado"),CONCATENATE("R25C",'Mapa final'!$R$37),"")</f>
        <v/>
      </c>
      <c r="N180" s="179" t="str">
        <f ca="1">IF(AND('Mapa final'!$AB$38="Baja",'Mapa final'!$AD$38="Moderado"),CONCATENATE("R25C",'Mapa final'!$R$38),"")</f>
        <v/>
      </c>
      <c r="O180" s="180" t="str">
        <f ca="1">IF(AND('Mapa final'!$AB$39="Baja",'Mapa final'!$AD$39="Moderado"),CONCATENATE("R25C",'Mapa final'!$R$39),"")</f>
        <v/>
      </c>
      <c r="P180" s="178" t="str">
        <f ca="1">IF(AND('Mapa final'!$AB$37="Baja",'Mapa final'!$AD$37="Moderado"),CONCATENATE("R25C",'Mapa final'!$R$37),"")</f>
        <v/>
      </c>
      <c r="Q180" s="179" t="str">
        <f ca="1">IF(AND('Mapa final'!$AB$38="Baja",'Mapa final'!$AD$38="Moderado"),CONCATENATE("R25C",'Mapa final'!$R$38),"")</f>
        <v/>
      </c>
      <c r="R180" s="180" t="str">
        <f ca="1">IF(AND('Mapa final'!$AB$39="Baja",'Mapa final'!$AD$39="Moderado"),CONCATENATE("R25C",'Mapa final'!$R$39),"")</f>
        <v/>
      </c>
      <c r="S180" s="86" t="str">
        <f ca="1">IF(AND('Mapa final'!$AB$37="Baja",'Mapa final'!$AD$37="Mayor"),CONCATENATE("R25C",'Mapa final'!$R$37),"")</f>
        <v/>
      </c>
      <c r="T180" s="40" t="str">
        <f ca="1">IF(AND('Mapa final'!$AB$38="Baja",'Mapa final'!$AD$38="Mayor"),CONCATENATE("R25C",'Mapa final'!$R$38),"")</f>
        <v/>
      </c>
      <c r="U180" s="87" t="str">
        <f ca="1">IF(AND('Mapa final'!$AB$39="Baja",'Mapa final'!$AD$39="Mayor"),CONCATENATE("R25C",'Mapa final'!$R$39),"")</f>
        <v/>
      </c>
      <c r="V180" s="172" t="str">
        <f ca="1">IF(AND('Mapa final'!$AB$37="Baja",'Mapa final'!$AD$37="Catastrófico"),CONCATENATE("R25C",'Mapa final'!$R$37),"")</f>
        <v/>
      </c>
      <c r="W180" s="173" t="str">
        <f ca="1">IF(AND('Mapa final'!$AB$38="Baja",'Mapa final'!$AD$38="Catastrófico"),CONCATENATE("R25C",'Mapa final'!$R$38),"")</f>
        <v/>
      </c>
      <c r="X180" s="174" t="str">
        <f ca="1">IF(AND('Mapa final'!$AB$39="Baja",'Mapa final'!$AD$39="Catastrófico"),CONCATENATE("R25C",'Mapa final'!$R$39),"")</f>
        <v/>
      </c>
      <c r="Y180" s="41"/>
      <c r="Z180" s="321"/>
      <c r="AA180" s="322"/>
      <c r="AB180" s="322"/>
      <c r="AC180" s="322"/>
      <c r="AD180" s="322"/>
      <c r="AE180" s="323"/>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7"/>
      <c r="C181" s="308"/>
      <c r="D181" s="309"/>
      <c r="E181" s="281"/>
      <c r="F181" s="277"/>
      <c r="G181" s="277"/>
      <c r="H181" s="277"/>
      <c r="I181" s="277"/>
      <c r="J181" s="187" t="str">
        <f ca="1">IF(AND('Mapa final'!$AB$40="Baja",'Mapa final'!$AD$40="Moderado"),CONCATENATE("R26C",'Mapa final'!$R$40),"")</f>
        <v>R26C1</v>
      </c>
      <c r="K181" s="188" t="e">
        <f>IF(AND('Mapa final'!#REF!="Baja",'Mapa final'!#REF!="Moderado"),CONCATENATE("R26C",'Mapa final'!#REF!),"")</f>
        <v>#REF!</v>
      </c>
      <c r="L181" s="189" t="e">
        <f>IF(AND('Mapa final'!#REF!="Baja",'Mapa final'!#REF!="Moderado"),CONCATENATE("R26C",'Mapa final'!#REF!),"")</f>
        <v>#REF!</v>
      </c>
      <c r="M181" s="178" t="str">
        <f ca="1">IF(AND('Mapa final'!$AB$40="Baja",'Mapa final'!$AD$40="Moderado"),CONCATENATE("R26C",'Mapa final'!$R$40),"")</f>
        <v>R26C1</v>
      </c>
      <c r="N181" s="179" t="e">
        <f>IF(AND('Mapa final'!#REF!="Baja",'Mapa final'!#REF!="Moderado"),CONCATENATE("R26C",'Mapa final'!#REF!),"")</f>
        <v>#REF!</v>
      </c>
      <c r="O181" s="180" t="e">
        <f>IF(AND('Mapa final'!#REF!="Baja",'Mapa final'!#REF!="Moderado"),CONCATENATE("R26C",'Mapa final'!#REF!),"")</f>
        <v>#REF!</v>
      </c>
      <c r="P181" s="178" t="str">
        <f ca="1">IF(AND('Mapa final'!$AB$40="Baja",'Mapa final'!$AD$40="Moderado"),CONCATENATE("R26C",'Mapa final'!$R$40),"")</f>
        <v>R26C1</v>
      </c>
      <c r="Q181" s="179" t="e">
        <f>IF(AND('Mapa final'!#REF!="Baja",'Mapa final'!#REF!="Moderado"),CONCATENATE("R26C",'Mapa final'!#REF!),"")</f>
        <v>#REF!</v>
      </c>
      <c r="R181" s="180" t="e">
        <f>IF(AND('Mapa final'!#REF!="Baja",'Mapa final'!#REF!="Moderado"),CONCATENATE("R26C",'Mapa final'!#REF!),"")</f>
        <v>#REF!</v>
      </c>
      <c r="S181" s="86" t="str">
        <f ca="1">IF(AND('Mapa final'!$AB$40="Baja",'Mapa final'!$AD$40="Mayor"),CONCATENATE("R26C",'Mapa final'!$R$40),"")</f>
        <v/>
      </c>
      <c r="T181" s="40" t="e">
        <f>IF(AND('Mapa final'!#REF!="Baja",'Mapa final'!#REF!="Mayor"),CONCATENATE("R26C",'Mapa final'!#REF!),"")</f>
        <v>#REF!</v>
      </c>
      <c r="U181" s="87" t="e">
        <f>IF(AND('Mapa final'!#REF!="Baja",'Mapa final'!#REF!="Mayor"),CONCATENATE("R26C",'Mapa final'!#REF!),"")</f>
        <v>#REF!</v>
      </c>
      <c r="V181" s="172" t="str">
        <f ca="1">IF(AND('Mapa final'!$AB$40="Baja",'Mapa final'!$AD$40="Catastrófico"),CONCATENATE("R26C",'Mapa final'!$R$40),"")</f>
        <v/>
      </c>
      <c r="W181" s="173" t="e">
        <f>IF(AND('Mapa final'!#REF!="Baja",'Mapa final'!#REF!="Catastrófico"),CONCATENATE("R26C",'Mapa final'!#REF!),"")</f>
        <v>#REF!</v>
      </c>
      <c r="X181" s="174" t="e">
        <f>IF(AND('Mapa final'!#REF!="Baja",'Mapa final'!#REF!="Catastrófico"),CONCATENATE("R26C",'Mapa final'!#REF!),"")</f>
        <v>#REF!</v>
      </c>
      <c r="Y181" s="41"/>
      <c r="Z181" s="321"/>
      <c r="AA181" s="322"/>
      <c r="AB181" s="322"/>
      <c r="AC181" s="322"/>
      <c r="AD181" s="322"/>
      <c r="AE181" s="323"/>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7"/>
      <c r="C182" s="308"/>
      <c r="D182" s="309"/>
      <c r="E182" s="281"/>
      <c r="F182" s="277"/>
      <c r="G182" s="277"/>
      <c r="H182" s="277"/>
      <c r="I182" s="277"/>
      <c r="J182" s="187" t="str">
        <f ca="1">IF(AND('Mapa final'!$AB$41="Baja",'Mapa final'!$AD$41="Moderado"),CONCATENATE("R27C",'Mapa final'!$R$41),"")</f>
        <v/>
      </c>
      <c r="K182" s="188" t="e">
        <f>IF(AND('Mapa final'!#REF!="Baja",'Mapa final'!#REF!="Moderado"),CONCATENATE("R27C",'Mapa final'!#REF!),"")</f>
        <v>#REF!</v>
      </c>
      <c r="L182" s="189" t="e">
        <f>IF(AND('Mapa final'!#REF!="Baja",'Mapa final'!#REF!="Moderado"),CONCATENATE("R27C",'Mapa final'!#REF!),"")</f>
        <v>#REF!</v>
      </c>
      <c r="M182" s="178" t="str">
        <f ca="1">IF(AND('Mapa final'!$AB$41="Baja",'Mapa final'!$AD$41="Moderado"),CONCATENATE("R27C",'Mapa final'!$R$41),"")</f>
        <v/>
      </c>
      <c r="N182" s="179" t="e">
        <f>IF(AND('Mapa final'!#REF!="Baja",'Mapa final'!#REF!="Moderado"),CONCATENATE("R27C",'Mapa final'!#REF!),"")</f>
        <v>#REF!</v>
      </c>
      <c r="O182" s="180" t="e">
        <f>IF(AND('Mapa final'!#REF!="Baja",'Mapa final'!#REF!="Moderado"),CONCATENATE("R27C",'Mapa final'!#REF!),"")</f>
        <v>#REF!</v>
      </c>
      <c r="P182" s="178" t="str">
        <f ca="1">IF(AND('Mapa final'!$AB$41="Baja",'Mapa final'!$AD$41="Moderado"),CONCATENATE("R27C",'Mapa final'!$R$41),"")</f>
        <v/>
      </c>
      <c r="Q182" s="179" t="e">
        <f>IF(AND('Mapa final'!#REF!="Baja",'Mapa final'!#REF!="Moderado"),CONCATENATE("R27C",'Mapa final'!#REF!),"")</f>
        <v>#REF!</v>
      </c>
      <c r="R182" s="180" t="e">
        <f>IF(AND('Mapa final'!#REF!="Baja",'Mapa final'!#REF!="Moderado"),CONCATENATE("R27C",'Mapa final'!#REF!),"")</f>
        <v>#REF!</v>
      </c>
      <c r="S182" s="86" t="str">
        <f ca="1">IF(AND('Mapa final'!$AB$41="Baja",'Mapa final'!$AD$41="Mayor"),CONCATENATE("R27C",'Mapa final'!$R$41),"")</f>
        <v>R27C1</v>
      </c>
      <c r="T182" s="40" t="e">
        <f>IF(AND('Mapa final'!#REF!="Baja",'Mapa final'!#REF!="Mayor"),CONCATENATE("R27C",'Mapa final'!#REF!),"")</f>
        <v>#REF!</v>
      </c>
      <c r="U182" s="87" t="e">
        <f>IF(AND('Mapa final'!#REF!="Baja",'Mapa final'!#REF!="Mayor"),CONCATENATE("R27C",'Mapa final'!#REF!),"")</f>
        <v>#REF!</v>
      </c>
      <c r="V182" s="172" t="str">
        <f ca="1">IF(AND('Mapa final'!$AB$41="Baja",'Mapa final'!$AD$41="Catastrófico"),CONCATENATE("R27C",'Mapa final'!$R$41),"")</f>
        <v/>
      </c>
      <c r="W182" s="173" t="e">
        <f>IF(AND('Mapa final'!#REF!="Baja",'Mapa final'!#REF!="Catastrófico"),CONCATENATE("R27C",'Mapa final'!#REF!),"")</f>
        <v>#REF!</v>
      </c>
      <c r="X182" s="174" t="e">
        <f>IF(AND('Mapa final'!#REF!="Baja",'Mapa final'!#REF!="Catastrófico"),CONCATENATE("R27C",'Mapa final'!#REF!),"")</f>
        <v>#REF!</v>
      </c>
      <c r="Y182" s="41"/>
      <c r="Z182" s="321"/>
      <c r="AA182" s="322"/>
      <c r="AB182" s="322"/>
      <c r="AC182" s="322"/>
      <c r="AD182" s="322"/>
      <c r="AE182" s="323"/>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7"/>
      <c r="C183" s="308"/>
      <c r="D183" s="309"/>
      <c r="E183" s="281"/>
      <c r="F183" s="277"/>
      <c r="G183" s="277"/>
      <c r="H183" s="277"/>
      <c r="I183" s="277"/>
      <c r="J183" s="187" t="str">
        <f ca="1">IF(AND('Mapa final'!$AB$42="Baja",'Mapa final'!$AD$42="Moderado"),CONCATENATE("R28C",'Mapa final'!$R$42),"")</f>
        <v/>
      </c>
      <c r="K183" s="188" t="str">
        <f>IF(AND('Mapa final'!$AB$43="Baja",'Mapa final'!$AD$43="Moderado"),CONCATENATE("R28C",'Mapa final'!$R$43),"")</f>
        <v/>
      </c>
      <c r="L183" s="189" t="e">
        <f>IF(AND('Mapa final'!#REF!="Baja",'Mapa final'!#REF!="Moderado"),CONCATENATE("R28C",'Mapa final'!#REF!),"")</f>
        <v>#REF!</v>
      </c>
      <c r="M183" s="178" t="str">
        <f ca="1">IF(AND('Mapa final'!$AB$42="Baja",'Mapa final'!$AD$42="Moderado"),CONCATENATE("R28C",'Mapa final'!$R$42),"")</f>
        <v/>
      </c>
      <c r="N183" s="179" t="str">
        <f>IF(AND('Mapa final'!$AB$43="Baja",'Mapa final'!$AD$43="Moderado"),CONCATENATE("R28C",'Mapa final'!$R$43),"")</f>
        <v/>
      </c>
      <c r="O183" s="180" t="e">
        <f>IF(AND('Mapa final'!#REF!="Baja",'Mapa final'!#REF!="Moderado"),CONCATENATE("R28C",'Mapa final'!#REF!),"")</f>
        <v>#REF!</v>
      </c>
      <c r="P183" s="178" t="str">
        <f ca="1">IF(AND('Mapa final'!$AB$42="Baja",'Mapa final'!$AD$42="Moderado"),CONCATENATE("R28C",'Mapa final'!$R$42),"")</f>
        <v/>
      </c>
      <c r="Q183" s="179" t="str">
        <f>IF(AND('Mapa final'!$AB$43="Baja",'Mapa final'!$AD$43="Moderado"),CONCATENATE("R28C",'Mapa final'!$R$43),"")</f>
        <v/>
      </c>
      <c r="R183" s="180" t="e">
        <f>IF(AND('Mapa final'!#REF!="Baja",'Mapa final'!#REF!="Moderado"),CONCATENATE("R28C",'Mapa final'!#REF!),"")</f>
        <v>#REF!</v>
      </c>
      <c r="S183" s="86" t="str">
        <f ca="1">IF(AND('Mapa final'!$AB$42="Baja",'Mapa final'!$AD$42="Mayor"),CONCATENATE("R28C",'Mapa final'!$R$42),"")</f>
        <v>R28C1</v>
      </c>
      <c r="T183" s="40" t="str">
        <f>IF(AND('Mapa final'!$AB$43="Baja",'Mapa final'!$AD$43="Mayor"),CONCATENATE("R28C",'Mapa final'!$R$43),"")</f>
        <v/>
      </c>
      <c r="U183" s="87" t="e">
        <f>IF(AND('Mapa final'!#REF!="Baja",'Mapa final'!#REF!="Mayor"),CONCATENATE("R28C",'Mapa final'!#REF!),"")</f>
        <v>#REF!</v>
      </c>
      <c r="V183" s="172" t="str">
        <f ca="1">IF(AND('Mapa final'!$AB$42="Baja",'Mapa final'!$AD$42="Catastrófico"),CONCATENATE("R28C",'Mapa final'!$R$42),"")</f>
        <v/>
      </c>
      <c r="W183" s="173" t="str">
        <f>IF(AND('Mapa final'!$AB$43="Baja",'Mapa final'!$AD$43="Catastrófico"),CONCATENATE("R28C",'Mapa final'!$R$43),"")</f>
        <v/>
      </c>
      <c r="X183" s="174" t="e">
        <f>IF(AND('Mapa final'!#REF!="Baja",'Mapa final'!#REF!="Catastrófico"),CONCATENATE("R28C",'Mapa final'!#REF!),"")</f>
        <v>#REF!</v>
      </c>
      <c r="Y183" s="41"/>
      <c r="Z183" s="321"/>
      <c r="AA183" s="322"/>
      <c r="AB183" s="322"/>
      <c r="AC183" s="322"/>
      <c r="AD183" s="322"/>
      <c r="AE183" s="323"/>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7"/>
      <c r="C184" s="308"/>
      <c r="D184" s="309"/>
      <c r="E184" s="282"/>
      <c r="F184" s="277"/>
      <c r="G184" s="277"/>
      <c r="H184" s="277"/>
      <c r="I184" s="277"/>
      <c r="J184" s="187" t="str">
        <f ca="1">IF(AND('Mapa final'!$AB$44="Baja",'Mapa final'!$AD$44="Moderado"),CONCATENATE("R29C",'Mapa final'!$R$44),"")</f>
        <v/>
      </c>
      <c r="K184" s="188" t="str">
        <f>IF(AND('Mapa final'!$AB$45="Baja",'Mapa final'!$AD$45="Moderado"),CONCATENATE("R29C",'Mapa final'!$R$45),"")</f>
        <v/>
      </c>
      <c r="L184" s="189" t="e">
        <f>IF(AND('Mapa final'!#REF!="Baja",'Mapa final'!#REF!="Moderado"),CONCATENATE("R29C",'Mapa final'!#REF!),"")</f>
        <v>#REF!</v>
      </c>
      <c r="M184" s="178" t="str">
        <f ca="1">IF(AND('Mapa final'!$AB$44="Baja",'Mapa final'!$AD$44="Moderado"),CONCATENATE("R29C",'Mapa final'!$R$44),"")</f>
        <v/>
      </c>
      <c r="N184" s="179" t="str">
        <f>IF(AND('Mapa final'!$AB$45="Baja",'Mapa final'!$AD$45="Moderado"),CONCATENATE("R29C",'Mapa final'!$R$45),"")</f>
        <v/>
      </c>
      <c r="O184" s="180" t="e">
        <f>IF(AND('Mapa final'!#REF!="Baja",'Mapa final'!#REF!="Moderado"),CONCATENATE("R29C",'Mapa final'!#REF!),"")</f>
        <v>#REF!</v>
      </c>
      <c r="P184" s="178" t="str">
        <f ca="1">IF(AND('Mapa final'!$AB$44="Baja",'Mapa final'!$AD$44="Moderado"),CONCATENATE("R29C",'Mapa final'!$R$44),"")</f>
        <v/>
      </c>
      <c r="Q184" s="179" t="str">
        <f>IF(AND('Mapa final'!$AB$45="Baja",'Mapa final'!$AD$45="Moderado"),CONCATENATE("R29C",'Mapa final'!$R$45),"")</f>
        <v/>
      </c>
      <c r="R184" s="180" t="e">
        <f>IF(AND('Mapa final'!#REF!="Baja",'Mapa final'!#REF!="Moderado"),CONCATENATE("R29C",'Mapa final'!#REF!),"")</f>
        <v>#REF!</v>
      </c>
      <c r="S184" s="86" t="str">
        <f ca="1">IF(AND('Mapa final'!$AB$44="Baja",'Mapa final'!$AD$44="Mayor"),CONCATENATE("R29C",'Mapa final'!$R$44),"")</f>
        <v/>
      </c>
      <c r="T184" s="40" t="str">
        <f>IF(AND('Mapa final'!$AB$45="Baja",'Mapa final'!$AD$45="Mayor"),CONCATENATE("R29C",'Mapa final'!$R$45),"")</f>
        <v>R29C2</v>
      </c>
      <c r="U184" s="87" t="e">
        <f>IF(AND('Mapa final'!#REF!="Baja",'Mapa final'!#REF!="Mayor"),CONCATENATE("R29C",'Mapa final'!#REF!),"")</f>
        <v>#REF!</v>
      </c>
      <c r="V184" s="172" t="str">
        <f ca="1">IF(AND('Mapa final'!$AB$44="Baja",'Mapa final'!$AD$44="Catastrófico"),CONCATENATE("R29C",'Mapa final'!$R$44),"")</f>
        <v/>
      </c>
      <c r="W184" s="173" t="str">
        <f>IF(AND('Mapa final'!$AB$45="Baja",'Mapa final'!$AD$45="Catastrófico"),CONCATENATE("R29C",'Mapa final'!$R$45),"")</f>
        <v/>
      </c>
      <c r="X184" s="174" t="e">
        <f>IF(AND('Mapa final'!#REF!="Baja",'Mapa final'!#REF!="Catastrófico"),CONCATENATE("R29C",'Mapa final'!#REF!),"")</f>
        <v>#REF!</v>
      </c>
      <c r="Y184" s="41"/>
      <c r="Z184" s="321"/>
      <c r="AA184" s="322"/>
      <c r="AB184" s="322"/>
      <c r="AC184" s="322"/>
      <c r="AD184" s="322"/>
      <c r="AE184" s="323"/>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7"/>
      <c r="C185" s="308"/>
      <c r="D185" s="309"/>
      <c r="E185" s="282"/>
      <c r="F185" s="277"/>
      <c r="G185" s="277"/>
      <c r="H185" s="277"/>
      <c r="I185" s="277"/>
      <c r="J185" s="187" t="str">
        <f ca="1">IF(AND('Mapa final'!$AB$46="Baja",'Mapa final'!$AD$46="Moderado"),CONCATENATE("R30C",'Mapa final'!$R$46),"")</f>
        <v>R30C1</v>
      </c>
      <c r="K185" s="188" t="e">
        <f>IF(AND('Mapa final'!#REF!="Baja",'Mapa final'!#REF!="Moderado"),CONCATENATE("R30C",'Mapa final'!#REF!),"")</f>
        <v>#REF!</v>
      </c>
      <c r="L185" s="189" t="e">
        <f>IF(AND('Mapa final'!#REF!="Baja",'Mapa final'!#REF!="Moderado"),CONCATENATE("R30C",'Mapa final'!#REF!),"")</f>
        <v>#REF!</v>
      </c>
      <c r="M185" s="178" t="str">
        <f ca="1">IF(AND('Mapa final'!$AB$46="Baja",'Mapa final'!$AD$46="Moderado"),CONCATENATE("R30C",'Mapa final'!$R$46),"")</f>
        <v>R30C1</v>
      </c>
      <c r="N185" s="179" t="e">
        <f>IF(AND('Mapa final'!#REF!="Baja",'Mapa final'!#REF!="Moderado"),CONCATENATE("R30C",'Mapa final'!#REF!),"")</f>
        <v>#REF!</v>
      </c>
      <c r="O185" s="180" t="e">
        <f>IF(AND('Mapa final'!#REF!="Baja",'Mapa final'!#REF!="Moderado"),CONCATENATE("R30C",'Mapa final'!#REF!),"")</f>
        <v>#REF!</v>
      </c>
      <c r="P185" s="178" t="str">
        <f ca="1">IF(AND('Mapa final'!$AB$46="Baja",'Mapa final'!$AD$46="Moderado"),CONCATENATE("R30C",'Mapa final'!$R$46),"")</f>
        <v>R30C1</v>
      </c>
      <c r="Q185" s="179" t="e">
        <f>IF(AND('Mapa final'!#REF!="Baja",'Mapa final'!#REF!="Moderado"),CONCATENATE("R30C",'Mapa final'!#REF!),"")</f>
        <v>#REF!</v>
      </c>
      <c r="R185" s="180" t="e">
        <f>IF(AND('Mapa final'!#REF!="Baja",'Mapa final'!#REF!="Moderado"),CONCATENATE("R30C",'Mapa final'!#REF!),"")</f>
        <v>#REF!</v>
      </c>
      <c r="S185" s="86" t="str">
        <f ca="1">IF(AND('Mapa final'!$AB$46="Baja",'Mapa final'!$AD$46="Mayor"),CONCATENATE("R30C",'Mapa final'!$R$46),"")</f>
        <v/>
      </c>
      <c r="T185" s="40" t="e">
        <f>IF(AND('Mapa final'!#REF!="Baja",'Mapa final'!#REF!="Mayor"),CONCATENATE("R30C",'Mapa final'!#REF!),"")</f>
        <v>#REF!</v>
      </c>
      <c r="U185" s="87" t="e">
        <f>IF(AND('Mapa final'!#REF!="Baja",'Mapa final'!#REF!="Mayor"),CONCATENATE("R30C",'Mapa final'!#REF!),"")</f>
        <v>#REF!</v>
      </c>
      <c r="V185" s="172" t="str">
        <f ca="1">IF(AND('Mapa final'!$AB$46="Baja",'Mapa final'!$AD$46="Catastrófico"),CONCATENATE("R30C",'Mapa final'!$R$46),"")</f>
        <v/>
      </c>
      <c r="W185" s="173" t="e">
        <f>IF(AND('Mapa final'!#REF!="Baja",'Mapa final'!#REF!="Catastrófico"),CONCATENATE("R30C",'Mapa final'!#REF!),"")</f>
        <v>#REF!</v>
      </c>
      <c r="X185" s="174" t="e">
        <f>IF(AND('Mapa final'!#REF!="Baja",'Mapa final'!#REF!="Catastrófico"),CONCATENATE("R30C",'Mapa final'!#REF!),"")</f>
        <v>#REF!</v>
      </c>
      <c r="Y185" s="41"/>
      <c r="Z185" s="321"/>
      <c r="AA185" s="322"/>
      <c r="AB185" s="322"/>
      <c r="AC185" s="322"/>
      <c r="AD185" s="322"/>
      <c r="AE185" s="323"/>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7"/>
      <c r="C186" s="308"/>
      <c r="D186" s="309"/>
      <c r="E186" s="282"/>
      <c r="F186" s="277"/>
      <c r="G186" s="277"/>
      <c r="H186" s="277"/>
      <c r="I186" s="277"/>
      <c r="J186" s="187" t="str">
        <f>IF(AND('Mapa final'!$AB$47="Baja",'Mapa final'!$AD$47="Moderado"),CONCATENATE("R31C",'Mapa final'!$R$47),"")</f>
        <v/>
      </c>
      <c r="K186" s="188" t="e">
        <f>IF(AND('Mapa final'!#REF!="Baja",'Mapa final'!#REF!="Moderado"),CONCATENATE("R31C",'Mapa final'!#REF!),"")</f>
        <v>#REF!</v>
      </c>
      <c r="L186" s="189" t="e">
        <f>IF(AND('Mapa final'!#REF!="Baja",'Mapa final'!#REF!="Moderado"),CONCATENATE("R31C",'Mapa final'!#REF!),"")</f>
        <v>#REF!</v>
      </c>
      <c r="M186" s="178" t="str">
        <f>IF(AND('Mapa final'!$AB$47="Baja",'Mapa final'!$AD$47="Moderado"),CONCATENATE("R31C",'Mapa final'!$R$47),"")</f>
        <v/>
      </c>
      <c r="N186" s="179" t="e">
        <f>IF(AND('Mapa final'!#REF!="Baja",'Mapa final'!#REF!="Moderado"),CONCATENATE("R31C",'Mapa final'!#REF!),"")</f>
        <v>#REF!</v>
      </c>
      <c r="O186" s="179" t="e">
        <f>IF(AND('Mapa final'!#REF!="Baja",'Mapa final'!#REF!="Moderado"),CONCATENATE("R31C",'Mapa final'!#REF!),"")</f>
        <v>#REF!</v>
      </c>
      <c r="P186" s="178" t="str">
        <f>IF(AND('Mapa final'!$AB$47="Baja",'Mapa final'!$AD$47="Moderado"),CONCATENATE("R31C",'Mapa final'!$R$47),"")</f>
        <v/>
      </c>
      <c r="Q186" s="179" t="e">
        <f>IF(AND('Mapa final'!#REF!="Baja",'Mapa final'!#REF!="Moderado"),CONCATENATE("R31C",'Mapa final'!#REF!),"")</f>
        <v>#REF!</v>
      </c>
      <c r="R186" s="179" t="e">
        <f>IF(AND('Mapa final'!#REF!="Baja",'Mapa final'!#REF!="Moderado"),CONCATENATE("R31C",'Mapa final'!#REF!),"")</f>
        <v>#REF!</v>
      </c>
      <c r="S186" s="86" t="str">
        <f>IF(AND('Mapa final'!$AB$47="Baja",'Mapa final'!$AD$47="Mayor"),CONCATENATE("R31C",'Mapa final'!$R$47),"")</f>
        <v/>
      </c>
      <c r="T186" s="40" t="e">
        <f>IF(AND('Mapa final'!#REF!="Baja",'Mapa final'!#REF!="Mayor"),CONCATENATE("R31C",'Mapa final'!#REF!),"")</f>
        <v>#REF!</v>
      </c>
      <c r="U186" s="40" t="e">
        <f>IF(AND('Mapa final'!#REF!="Baja",'Mapa final'!#REF!="Mayor"),CONCATENATE("R31C",'Mapa final'!#REF!),"")</f>
        <v>#REF!</v>
      </c>
      <c r="V186" s="172" t="str">
        <f>IF(AND('Mapa final'!$AB$47="Baja",'Mapa final'!$AD$47="Catastrófico"),CONCATENATE("R31C",'Mapa final'!$R$47),"")</f>
        <v/>
      </c>
      <c r="W186" s="173" t="e">
        <f>IF(AND('Mapa final'!#REF!="Baja",'Mapa final'!#REF!="Catastrófico"),CONCATENATE("R31C",'Mapa final'!#REF!),"")</f>
        <v>#REF!</v>
      </c>
      <c r="X186" s="174" t="e">
        <f>IF(AND('Mapa final'!#REF!="Baja",'Mapa final'!#REF!="Catastrófico"),CONCATENATE("R31C",'Mapa final'!#REF!),"")</f>
        <v>#REF!</v>
      </c>
      <c r="Y186" s="41"/>
      <c r="Z186" s="321"/>
      <c r="AA186" s="322"/>
      <c r="AB186" s="322"/>
      <c r="AC186" s="322"/>
      <c r="AD186" s="322"/>
      <c r="AE186" s="323"/>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7"/>
      <c r="C187" s="308"/>
      <c r="D187" s="309"/>
      <c r="E187" s="282"/>
      <c r="F187" s="277"/>
      <c r="G187" s="277"/>
      <c r="H187" s="277"/>
      <c r="I187" s="277"/>
      <c r="J187" s="187" t="str">
        <f ca="1">IF(AND('Mapa final'!$AB$48="Baja",'Mapa final'!$AD$48="Moderado"),CONCATENATE("R32C",'Mapa final'!$R$48),"")</f>
        <v/>
      </c>
      <c r="K187" s="188" t="str">
        <f>IF(AND('Mapa final'!$AB$49="Baja",'Mapa final'!$AD$49="Moderado"),CONCATENATE("R32C",'Mapa final'!$R$49),"")</f>
        <v>R32C2</v>
      </c>
      <c r="L187" s="189" t="e">
        <f>IF(AND('Mapa final'!#REF!="Baja",'Mapa final'!#REF!="Moderado"),CONCATENATE("R32C",'Mapa final'!#REF!),"")</f>
        <v>#REF!</v>
      </c>
      <c r="M187" s="178" t="str">
        <f ca="1">IF(AND('Mapa final'!$AB$48="Baja",'Mapa final'!$AD$48="Moderado"),CONCATENATE("R32C",'Mapa final'!$R$48),"")</f>
        <v/>
      </c>
      <c r="N187" s="179" t="str">
        <f>IF(AND('Mapa final'!$AB$49="Baja",'Mapa final'!$AD$49="Moderado"),CONCATENATE("R32C",'Mapa final'!$R$49),"")</f>
        <v>R32C2</v>
      </c>
      <c r="O187" s="180" t="e">
        <f>IF(AND('Mapa final'!#REF!="Baja",'Mapa final'!#REF!="Moderado"),CONCATENATE("R32C",'Mapa final'!#REF!),"")</f>
        <v>#REF!</v>
      </c>
      <c r="P187" s="178" t="str">
        <f ca="1">IF(AND('Mapa final'!$AB$48="Baja",'Mapa final'!$AD$48="Moderado"),CONCATENATE("R32C",'Mapa final'!$R$48),"")</f>
        <v/>
      </c>
      <c r="Q187" s="179" t="str">
        <f>IF(AND('Mapa final'!$AB$49="Baja",'Mapa final'!$AD$49="Moderado"),CONCATENATE("R32C",'Mapa final'!$R$49),"")</f>
        <v>R32C2</v>
      </c>
      <c r="R187" s="180" t="e">
        <f>IF(AND('Mapa final'!#REF!="Baja",'Mapa final'!#REF!="Moderado"),CONCATENATE("R32C",'Mapa final'!#REF!),"")</f>
        <v>#REF!</v>
      </c>
      <c r="S187" s="86" t="str">
        <f ca="1">IF(AND('Mapa final'!$AB$48="Baja",'Mapa final'!$AD$48="Mayor"),CONCATENATE("R32C",'Mapa final'!$R$48),"")</f>
        <v/>
      </c>
      <c r="T187" s="40" t="str">
        <f>IF(AND('Mapa final'!$AB$49="Baja",'Mapa final'!$AD$49="Mayor"),CONCATENATE("R32C",'Mapa final'!$R$49),"")</f>
        <v/>
      </c>
      <c r="U187" s="87" t="e">
        <f>IF(AND('Mapa final'!#REF!="Baja",'Mapa final'!#REF!="Mayor"),CONCATENATE("R32C",'Mapa final'!#REF!),"")</f>
        <v>#REF!</v>
      </c>
      <c r="V187" s="172" t="str">
        <f ca="1">IF(AND('Mapa final'!$AB$48="Baja",'Mapa final'!$AD$48="Catastrófico"),CONCATENATE("R32C",'Mapa final'!$R$48),"")</f>
        <v/>
      </c>
      <c r="W187" s="173" t="str">
        <f>IF(AND('Mapa final'!$AB$49="Baja",'Mapa final'!$AD$49="Catastrófico"),CONCATENATE("R32C",'Mapa final'!$R$49),"")</f>
        <v/>
      </c>
      <c r="X187" s="174" t="e">
        <f>IF(AND('Mapa final'!#REF!="Baja",'Mapa final'!#REF!="Catastrófico"),CONCATENATE("R32C",'Mapa final'!#REF!),"")</f>
        <v>#REF!</v>
      </c>
      <c r="Y187" s="41"/>
      <c r="Z187" s="321"/>
      <c r="AA187" s="322"/>
      <c r="AB187" s="322"/>
      <c r="AC187" s="322"/>
      <c r="AD187" s="322"/>
      <c r="AE187" s="323"/>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7"/>
      <c r="C188" s="308"/>
      <c r="D188" s="309"/>
      <c r="E188" s="282"/>
      <c r="F188" s="277"/>
      <c r="G188" s="277"/>
      <c r="H188" s="277"/>
      <c r="I188" s="277"/>
      <c r="J188" s="187" t="str">
        <f ca="1">IF(AND('Mapa final'!$AB$50="Baja",'Mapa final'!$AD$50="Moderado"),CONCATENATE("R33C",'Mapa final'!$R$50),"")</f>
        <v>R33C1</v>
      </c>
      <c r="K188" s="188" t="str">
        <f>IF(AND('Mapa final'!$AB$51="Baja",'Mapa final'!$AD$51="Moderado"),CONCATENATE("R33C",'Mapa final'!$R$51),"")</f>
        <v>R33C2</v>
      </c>
      <c r="L188" s="189" t="e">
        <f>IF(AND('Mapa final'!#REF!="Baja",'Mapa final'!#REF!="Moderado"),CONCATENATE("R33C",'Mapa final'!#REF!),"")</f>
        <v>#REF!</v>
      </c>
      <c r="M188" s="178" t="str">
        <f ca="1">IF(AND('Mapa final'!$AB$50="Baja",'Mapa final'!$AD$50="Moderado"),CONCATENATE("R33C",'Mapa final'!$R$50),"")</f>
        <v>R33C1</v>
      </c>
      <c r="N188" s="179" t="str">
        <f>IF(AND('Mapa final'!$AB$51="Baja",'Mapa final'!$AD$51="Moderado"),CONCATENATE("R33C",'Mapa final'!$R$51),"")</f>
        <v>R33C2</v>
      </c>
      <c r="O188" s="180" t="e">
        <f>IF(AND('Mapa final'!#REF!="Baja",'Mapa final'!#REF!="Moderado"),CONCATENATE("R33C",'Mapa final'!#REF!),"")</f>
        <v>#REF!</v>
      </c>
      <c r="P188" s="178" t="str">
        <f ca="1">IF(AND('Mapa final'!$AB$50="Baja",'Mapa final'!$AD$50="Moderado"),CONCATENATE("R33C",'Mapa final'!$R$50),"")</f>
        <v>R33C1</v>
      </c>
      <c r="Q188" s="179" t="str">
        <f>IF(AND('Mapa final'!$AB$51="Baja",'Mapa final'!$AD$51="Moderado"),CONCATENATE("R33C",'Mapa final'!$R$51),"")</f>
        <v>R33C2</v>
      </c>
      <c r="R188" s="180" t="e">
        <f>IF(AND('Mapa final'!#REF!="Baja",'Mapa final'!#REF!="Moderado"),CONCATENATE("R33C",'Mapa final'!#REF!),"")</f>
        <v>#REF!</v>
      </c>
      <c r="S188" s="86" t="str">
        <f ca="1">IF(AND('Mapa final'!$AB$50="Baja",'Mapa final'!$AD$50="Mayor"),CONCATENATE("R33C",'Mapa final'!$R$50),"")</f>
        <v/>
      </c>
      <c r="T188" s="40" t="str">
        <f>IF(AND('Mapa final'!$AB$51="Baja",'Mapa final'!$AD$51="Mayor"),CONCATENATE("R33C",'Mapa final'!$R$51),"")</f>
        <v/>
      </c>
      <c r="U188" s="87" t="e">
        <f>IF(AND('Mapa final'!#REF!="Baja",'Mapa final'!#REF!="Mayor"),CONCATENATE("R33C",'Mapa final'!#REF!),"")</f>
        <v>#REF!</v>
      </c>
      <c r="V188" s="172" t="str">
        <f ca="1">IF(AND('Mapa final'!$AB$50="Baja",'Mapa final'!$AD$50="Catastrófico"),CONCATENATE("R33C",'Mapa final'!$R$50),"")</f>
        <v/>
      </c>
      <c r="W188" s="173" t="str">
        <f>IF(AND('Mapa final'!$AB$51="Baja",'Mapa final'!$AD$51="Catastrófico"),CONCATENATE("R33C",'Mapa final'!$R$51),"")</f>
        <v/>
      </c>
      <c r="X188" s="174" t="e">
        <f>IF(AND('Mapa final'!#REF!="Baja",'Mapa final'!#REF!="Catastrófico"),CONCATENATE("R33C",'Mapa final'!#REF!),"")</f>
        <v>#REF!</v>
      </c>
      <c r="Y188" s="41"/>
      <c r="Z188" s="321"/>
      <c r="AA188" s="322"/>
      <c r="AB188" s="322"/>
      <c r="AC188" s="322"/>
      <c r="AD188" s="322"/>
      <c r="AE188" s="323"/>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7"/>
      <c r="C189" s="308"/>
      <c r="D189" s="309"/>
      <c r="E189" s="282"/>
      <c r="F189" s="277"/>
      <c r="G189" s="277"/>
      <c r="H189" s="277"/>
      <c r="I189" s="277"/>
      <c r="J189" s="187" t="str">
        <f ca="1">IF(AND('Mapa final'!$AB$52="Baja",'Mapa final'!$AD$52="Moderado"),CONCATENATE("R34C",'Mapa final'!$R$52),"")</f>
        <v/>
      </c>
      <c r="K189" s="188" t="str">
        <f>IF(AND('Mapa final'!$AB$53="Baja",'Mapa final'!$AD$53="Moderado"),CONCATENATE("R34C",'Mapa final'!$R$53),"")</f>
        <v/>
      </c>
      <c r="L189" s="189" t="e">
        <f>IF(AND('Mapa final'!#REF!="Baja",'Mapa final'!#REF!="Moderado"),CONCATENATE("R34C",'Mapa final'!#REF!),"")</f>
        <v>#REF!</v>
      </c>
      <c r="M189" s="178" t="str">
        <f ca="1">IF(AND('Mapa final'!$AB$52="Baja",'Mapa final'!$AD$52="Moderado"),CONCATENATE("R34C",'Mapa final'!$R$52),"")</f>
        <v/>
      </c>
      <c r="N189" s="179" t="str">
        <f>IF(AND('Mapa final'!$AB$53="Baja",'Mapa final'!$AD$53="Moderado"),CONCATENATE("R34C",'Mapa final'!$R$53),"")</f>
        <v/>
      </c>
      <c r="O189" s="180" t="e">
        <f>IF(AND('Mapa final'!#REF!="Baja",'Mapa final'!#REF!="Moderado"),CONCATENATE("R34C",'Mapa final'!#REF!),"")</f>
        <v>#REF!</v>
      </c>
      <c r="P189" s="178" t="str">
        <f ca="1">IF(AND('Mapa final'!$AB$52="Baja",'Mapa final'!$AD$52="Moderado"),CONCATENATE("R34C",'Mapa final'!$R$52),"")</f>
        <v/>
      </c>
      <c r="Q189" s="179" t="str">
        <f>IF(AND('Mapa final'!$AB$53="Baja",'Mapa final'!$AD$53="Moderado"),CONCATENATE("R34C",'Mapa final'!$R$53),"")</f>
        <v/>
      </c>
      <c r="R189" s="180" t="e">
        <f>IF(AND('Mapa final'!#REF!="Baja",'Mapa final'!#REF!="Moderado"),CONCATENATE("R34C",'Mapa final'!#REF!),"")</f>
        <v>#REF!</v>
      </c>
      <c r="S189" s="86" t="str">
        <f ca="1">IF(AND('Mapa final'!$AB$52="Baja",'Mapa final'!$AD$52="Mayor"),CONCATENATE("R34C",'Mapa final'!$R$52),"")</f>
        <v>R34C1</v>
      </c>
      <c r="T189" s="40" t="str">
        <f>IF(AND('Mapa final'!$AB$53="Baja",'Mapa final'!$AD$53="Mayor"),CONCATENATE("R34C",'Mapa final'!$R$53),"")</f>
        <v>R34C2</v>
      </c>
      <c r="U189" s="87" t="e">
        <f>IF(AND('Mapa final'!#REF!="Baja",'Mapa final'!#REF!="Mayor"),CONCATENATE("R34C",'Mapa final'!#REF!),"")</f>
        <v>#REF!</v>
      </c>
      <c r="V189" s="172" t="str">
        <f ca="1">IF(AND('Mapa final'!$AB$52="Baja",'Mapa final'!$AD$52="Catastrófico"),CONCATENATE("R34C",'Mapa final'!$R$52),"")</f>
        <v/>
      </c>
      <c r="W189" s="173" t="str">
        <f>IF(AND('Mapa final'!$AB$53="Baja",'Mapa final'!$AD$53="Catastrófico"),CONCATENATE("R34C",'Mapa final'!$R$53),"")</f>
        <v/>
      </c>
      <c r="X189" s="174" t="e">
        <f>IF(AND('Mapa final'!#REF!="Baja",'Mapa final'!#REF!="Catastrófico"),CONCATENATE("R34C",'Mapa final'!#REF!),"")</f>
        <v>#REF!</v>
      </c>
      <c r="Y189" s="41"/>
      <c r="Z189" s="321"/>
      <c r="AA189" s="322"/>
      <c r="AB189" s="322"/>
      <c r="AC189" s="322"/>
      <c r="AD189" s="322"/>
      <c r="AE189" s="323"/>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7"/>
      <c r="C190" s="308"/>
      <c r="D190" s="309"/>
      <c r="E190" s="282"/>
      <c r="F190" s="277"/>
      <c r="G190" s="277"/>
      <c r="H190" s="277"/>
      <c r="I190" s="277"/>
      <c r="J190" s="187" t="str">
        <f ca="1">IF(AND('Mapa final'!$AB$54="Baja",'Mapa final'!$AD$54="Moderado"),CONCATENATE("R35C",'Mapa final'!$R$54),"")</f>
        <v/>
      </c>
      <c r="K190" s="188" t="str">
        <f>IF(AND('Mapa final'!$AB$55="Baja",'Mapa final'!$AD$55="Moderado"),CONCATENATE("R35C",'Mapa final'!$R$55),"")</f>
        <v/>
      </c>
      <c r="L190" s="189" t="e">
        <f>IF(AND('Mapa final'!#REF!="Baja",'Mapa final'!#REF!="Moderado"),CONCATENATE("R35C",'Mapa final'!#REF!),"")</f>
        <v>#REF!</v>
      </c>
      <c r="M190" s="178" t="str">
        <f ca="1">IF(AND('Mapa final'!$AB$54="Baja",'Mapa final'!$AD$54="Moderado"),CONCATENATE("R35C",'Mapa final'!$R$54),"")</f>
        <v/>
      </c>
      <c r="N190" s="179" t="str">
        <f>IF(AND('Mapa final'!$AB$55="Baja",'Mapa final'!$AD$55="Moderado"),CONCATENATE("R35C",'Mapa final'!$R$55),"")</f>
        <v/>
      </c>
      <c r="O190" s="180" t="e">
        <f>IF(AND('Mapa final'!#REF!="Baja",'Mapa final'!#REF!="Moderado"),CONCATENATE("R35C",'Mapa final'!#REF!),"")</f>
        <v>#REF!</v>
      </c>
      <c r="P190" s="178" t="str">
        <f ca="1">IF(AND('Mapa final'!$AB$54="Baja",'Mapa final'!$AD$54="Moderado"),CONCATENATE("R35C",'Mapa final'!$R$54),"")</f>
        <v/>
      </c>
      <c r="Q190" s="179" t="str">
        <f>IF(AND('Mapa final'!$AB$55="Baja",'Mapa final'!$AD$55="Moderado"),CONCATENATE("R35C",'Mapa final'!$R$55),"")</f>
        <v/>
      </c>
      <c r="R190" s="180" t="e">
        <f>IF(AND('Mapa final'!#REF!="Baja",'Mapa final'!#REF!="Moderado"),CONCATENATE("R35C",'Mapa final'!#REF!),"")</f>
        <v>#REF!</v>
      </c>
      <c r="S190" s="86" t="str">
        <f ca="1">IF(AND('Mapa final'!$AB$54="Baja",'Mapa final'!$AD$54="Mayor"),CONCATENATE("R35C",'Mapa final'!$R$54),"")</f>
        <v/>
      </c>
      <c r="T190" s="40" t="str">
        <f>IF(AND('Mapa final'!$AB$55="Baja",'Mapa final'!$AD$55="Mayor"),CONCATENATE("R35C",'Mapa final'!$R$55),"")</f>
        <v/>
      </c>
      <c r="U190" s="87" t="e">
        <f>IF(AND('Mapa final'!#REF!="Baja",'Mapa final'!#REF!="Mayor"),CONCATENATE("R35C",'Mapa final'!#REF!),"")</f>
        <v>#REF!</v>
      </c>
      <c r="V190" s="172" t="str">
        <f ca="1">IF(AND('Mapa final'!$AB$54="Baja",'Mapa final'!$AD$54="Catastrófico"),CONCATENATE("R35C",'Mapa final'!$R$54),"")</f>
        <v/>
      </c>
      <c r="W190" s="173" t="str">
        <f>IF(AND('Mapa final'!$AB$55="Baja",'Mapa final'!$AD$55="Catastrófico"),CONCATENATE("R35C",'Mapa final'!$R$55),"")</f>
        <v/>
      </c>
      <c r="X190" s="174" t="e">
        <f>IF(AND('Mapa final'!#REF!="Baja",'Mapa final'!#REF!="Catastrófico"),CONCATENATE("R35C",'Mapa final'!#REF!),"")</f>
        <v>#REF!</v>
      </c>
      <c r="Y190" s="41"/>
      <c r="Z190" s="321"/>
      <c r="AA190" s="322"/>
      <c r="AB190" s="322"/>
      <c r="AC190" s="322"/>
      <c r="AD190" s="322"/>
      <c r="AE190" s="323"/>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7"/>
      <c r="C191" s="308"/>
      <c r="D191" s="309"/>
      <c r="E191" s="282"/>
      <c r="F191" s="277"/>
      <c r="G191" s="277"/>
      <c r="H191" s="277"/>
      <c r="I191" s="277"/>
      <c r="J191" s="187" t="str">
        <f ca="1">IF(AND('Mapa final'!$AB$56="Baja",'Mapa final'!$AD$56="Moderado"),CONCATENATE("R36C",'Mapa final'!$R$56),"")</f>
        <v/>
      </c>
      <c r="K191" s="188" t="str">
        <f>IF(AND('Mapa final'!$AB$57="Baja",'Mapa final'!$AD$57="Moderado"),CONCATENATE("R36C",'Mapa final'!$R$57),"")</f>
        <v/>
      </c>
      <c r="L191" s="189" t="e">
        <f>IF(AND('Mapa final'!#REF!="Baja",'Mapa final'!#REF!="Moderado"),CONCATENATE("R36C",'Mapa final'!#REF!),"")</f>
        <v>#REF!</v>
      </c>
      <c r="M191" s="178" t="str">
        <f ca="1">IF(AND('Mapa final'!$AB$56="Baja",'Mapa final'!$AD$56="Moderado"),CONCATENATE("R36C",'Mapa final'!$R$56),"")</f>
        <v/>
      </c>
      <c r="N191" s="179" t="str">
        <f>IF(AND('Mapa final'!$AB$57="Baja",'Mapa final'!$AD$57="Moderado"),CONCATENATE("R36C",'Mapa final'!$R$57),"")</f>
        <v/>
      </c>
      <c r="O191" s="180" t="e">
        <f>IF(AND('Mapa final'!#REF!="Baja",'Mapa final'!#REF!="Moderado"),CONCATENATE("R36C",'Mapa final'!#REF!),"")</f>
        <v>#REF!</v>
      </c>
      <c r="P191" s="178" t="str">
        <f ca="1">IF(AND('Mapa final'!$AB$56="Baja",'Mapa final'!$AD$56="Moderado"),CONCATENATE("R36C",'Mapa final'!$R$56),"")</f>
        <v/>
      </c>
      <c r="Q191" s="179" t="str">
        <f>IF(AND('Mapa final'!$AB$57="Baja",'Mapa final'!$AD$57="Moderado"),CONCATENATE("R36C",'Mapa final'!$R$57),"")</f>
        <v/>
      </c>
      <c r="R191" s="180" t="e">
        <f>IF(AND('Mapa final'!#REF!="Baja",'Mapa final'!#REF!="Moderado"),CONCATENATE("R36C",'Mapa final'!#REF!),"")</f>
        <v>#REF!</v>
      </c>
      <c r="S191" s="86" t="str">
        <f ca="1">IF(AND('Mapa final'!$AB$56="Baja",'Mapa final'!$AD$56="Mayor"),CONCATENATE("R36C",'Mapa final'!$R$56),"")</f>
        <v/>
      </c>
      <c r="T191" s="40" t="str">
        <f>IF(AND('Mapa final'!$AB$57="Baja",'Mapa final'!$AD$57="Mayor"),CONCATENATE("R36C",'Mapa final'!$R$57),"")</f>
        <v/>
      </c>
      <c r="U191" s="87" t="e">
        <f>IF(AND('Mapa final'!#REF!="Baja",'Mapa final'!#REF!="Mayor"),CONCATENATE("R36C",'Mapa final'!#REF!),"")</f>
        <v>#REF!</v>
      </c>
      <c r="V191" s="172" t="str">
        <f ca="1">IF(AND('Mapa final'!$AB$56="Baja",'Mapa final'!$AD$56="Catastrófico"),CONCATENATE("R36C",'Mapa final'!$R$56),"")</f>
        <v/>
      </c>
      <c r="W191" s="173" t="str">
        <f>IF(AND('Mapa final'!$AB$57="Baja",'Mapa final'!$AD$57="Catastrófico"),CONCATENATE("R36C",'Mapa final'!$R$57),"")</f>
        <v/>
      </c>
      <c r="X191" s="174" t="e">
        <f>IF(AND('Mapa final'!#REF!="Baja",'Mapa final'!#REF!="Catastrófico"),CONCATENATE("R36C",'Mapa final'!#REF!),"")</f>
        <v>#REF!</v>
      </c>
      <c r="Y191" s="41"/>
      <c r="Z191" s="321"/>
      <c r="AA191" s="322"/>
      <c r="AB191" s="322"/>
      <c r="AC191" s="322"/>
      <c r="AD191" s="322"/>
      <c r="AE191" s="323"/>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7"/>
      <c r="C192" s="308"/>
      <c r="D192" s="309"/>
      <c r="E192" s="282"/>
      <c r="F192" s="277"/>
      <c r="G192" s="277"/>
      <c r="H192" s="277"/>
      <c r="I192" s="277"/>
      <c r="J192" s="187" t="str">
        <f ca="1">IF(AND('Mapa final'!$AB$58="Baja",'Mapa final'!$AD$58="Moderado"),CONCATENATE("R37C",'Mapa final'!$R$58),"")</f>
        <v/>
      </c>
      <c r="K192" s="188" t="str">
        <f>IF(AND('Mapa final'!$AB$59="Baja",'Mapa final'!$AD$59="Moderado"),CONCATENATE("R37C",'Mapa final'!$R$59),"")</f>
        <v/>
      </c>
      <c r="L192" s="189" t="str">
        <f>IF(AND('Mapa final'!$AB$60="Baja",'Mapa final'!$AD$60="Moderado"),CONCATENATE("R37C",'Mapa final'!$R$60),"")</f>
        <v/>
      </c>
      <c r="M192" s="178" t="str">
        <f ca="1">IF(AND('Mapa final'!$AB$58="Baja",'Mapa final'!$AD$58="Moderado"),CONCATENATE("R37C",'Mapa final'!$R$58),"")</f>
        <v/>
      </c>
      <c r="N192" s="179" t="str">
        <f>IF(AND('Mapa final'!$AB$59="Baja",'Mapa final'!$AD$59="Moderado"),CONCATENATE("R37C",'Mapa final'!$R$59),"")</f>
        <v/>
      </c>
      <c r="O192" s="180" t="str">
        <f>IF(AND('Mapa final'!$AB$60="Baja",'Mapa final'!$AD$60="Moderado"),CONCATENATE("R37C",'Mapa final'!$R$60),"")</f>
        <v/>
      </c>
      <c r="P192" s="178" t="str">
        <f ca="1">IF(AND('Mapa final'!$AB$58="Baja",'Mapa final'!$AD$58="Moderado"),CONCATENATE("R37C",'Mapa final'!$R$58),"")</f>
        <v/>
      </c>
      <c r="Q192" s="179" t="str">
        <f>IF(AND('Mapa final'!$AB$59="Baja",'Mapa final'!$AD$59="Moderado"),CONCATENATE("R37C",'Mapa final'!$R$59),"")</f>
        <v/>
      </c>
      <c r="R192" s="180" t="str">
        <f>IF(AND('Mapa final'!$AB$60="Baja",'Mapa final'!$AD$60="Moderado"),CONCATENATE("R37C",'Mapa final'!$R$60),"")</f>
        <v/>
      </c>
      <c r="S192" s="86" t="str">
        <f ca="1">IF(AND('Mapa final'!$AB$58="Baja",'Mapa final'!$AD$58="Mayor"),CONCATENATE("R37C",'Mapa final'!$R$58),"")</f>
        <v/>
      </c>
      <c r="T192" s="40" t="str">
        <f>IF(AND('Mapa final'!$AB$59="Baja",'Mapa final'!$AD$59="Mayor"),CONCATENATE("R37C",'Mapa final'!$R$59),"")</f>
        <v/>
      </c>
      <c r="U192" s="87" t="str">
        <f>IF(AND('Mapa final'!$AB$60="Baja",'Mapa final'!$AD$60="Mayor"),CONCATENATE("R37C",'Mapa final'!$R$60),"")</f>
        <v/>
      </c>
      <c r="V192" s="172" t="str">
        <f ca="1">IF(AND('Mapa final'!$AB$58="Baja",'Mapa final'!$AD$58="Catastrófico"),CONCATENATE("R37C",'Mapa final'!$R$58),"")</f>
        <v/>
      </c>
      <c r="W192" s="173" t="str">
        <f>IF(AND('Mapa final'!$AB$59="Baja",'Mapa final'!$AD$59="Catastrófico"),CONCATENATE("R37C",'Mapa final'!$R$59),"")</f>
        <v/>
      </c>
      <c r="X192" s="174" t="str">
        <f>IF(AND('Mapa final'!$AB$60="Baja",'Mapa final'!$AD$60="Catastrófico"),CONCATENATE("R37C",'Mapa final'!$R$60),"")</f>
        <v/>
      </c>
      <c r="Y192" s="41"/>
      <c r="Z192" s="321"/>
      <c r="AA192" s="322"/>
      <c r="AB192" s="322"/>
      <c r="AC192" s="322"/>
      <c r="AD192" s="322"/>
      <c r="AE192" s="323"/>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7"/>
      <c r="C193" s="308"/>
      <c r="D193" s="309"/>
      <c r="E193" s="282"/>
      <c r="F193" s="277"/>
      <c r="G193" s="277"/>
      <c r="H193" s="277"/>
      <c r="I193" s="277"/>
      <c r="J193" s="187" t="str">
        <f ca="1">IF(AND('Mapa final'!$AB$61="Baja",'Mapa final'!$AD$61="Moderado"),CONCATENATE("R39C",'Mapa final'!$R$61),"")</f>
        <v>R39C1</v>
      </c>
      <c r="K193" s="188" t="str">
        <f>IF(AND('Mapa final'!$AB$62="Baja",'Mapa final'!$AD$62="Moderado"),CONCATENATE("R38C",'Mapa final'!$R$62),"")</f>
        <v/>
      </c>
      <c r="L193" s="189" t="e">
        <f>IF(AND('Mapa final'!#REF!="Baja",'Mapa final'!#REF!="Moderado"),CONCATENATE("R38C",'Mapa final'!#REF!),"")</f>
        <v>#REF!</v>
      </c>
      <c r="M193" s="178" t="str">
        <f ca="1">IF(AND('Mapa final'!$AB$61="Baja",'Mapa final'!$AD$61="Moderado"),CONCATENATE("R39C",'Mapa final'!$R$61),"")</f>
        <v>R39C1</v>
      </c>
      <c r="N193" s="179" t="str">
        <f>IF(AND('Mapa final'!$AB$62="Baja",'Mapa final'!$AD$62="Moderado"),CONCATENATE("R38C",'Mapa final'!$R$62),"")</f>
        <v/>
      </c>
      <c r="O193" s="180" t="e">
        <f>IF(AND('Mapa final'!#REF!="Baja",'Mapa final'!#REF!="Moderado"),CONCATENATE("R38C",'Mapa final'!#REF!),"")</f>
        <v>#REF!</v>
      </c>
      <c r="P193" s="178" t="str">
        <f ca="1">IF(AND('Mapa final'!$AB$61="Baja",'Mapa final'!$AD$61="Moderado"),CONCATENATE("R39C",'Mapa final'!$R$61),"")</f>
        <v>R39C1</v>
      </c>
      <c r="Q193" s="179" t="str">
        <f>IF(AND('Mapa final'!$AB$62="Baja",'Mapa final'!$AD$62="Moderado"),CONCATENATE("R38C",'Mapa final'!$R$62),"")</f>
        <v/>
      </c>
      <c r="R193" s="180" t="e">
        <f>IF(AND('Mapa final'!#REF!="Baja",'Mapa final'!#REF!="Moderado"),CONCATENATE("R38C",'Mapa final'!#REF!),"")</f>
        <v>#REF!</v>
      </c>
      <c r="S193" s="86" t="str">
        <f ca="1">IF(AND('Mapa final'!$AB$61="Baja",'Mapa final'!$AD$61="Mayor"),CONCATENATE("R39C",'Mapa final'!$R$61),"")</f>
        <v/>
      </c>
      <c r="T193" s="40" t="str">
        <f>IF(AND('Mapa final'!$AB$62="Baja",'Mapa final'!$AD$62="Mayor"),CONCATENATE("R38C",'Mapa final'!$R$62),"")</f>
        <v/>
      </c>
      <c r="U193" s="87" t="e">
        <f>IF(AND('Mapa final'!#REF!="Baja",'Mapa final'!#REF!="Mayor"),CONCATENATE("R38C",'Mapa final'!#REF!),"")</f>
        <v>#REF!</v>
      </c>
      <c r="V193" s="172" t="str">
        <f ca="1">IF(AND('Mapa final'!$AB$61="Baja",'Mapa final'!$AD$61="Catastrófico"),CONCATENATE("R39C",'Mapa final'!$R$61),"")</f>
        <v/>
      </c>
      <c r="W193" s="173" t="str">
        <f>IF(AND('Mapa final'!$AB$62="Baja",'Mapa final'!$AD$62="Catastrófico"),CONCATENATE("R38C",'Mapa final'!$R$62),"")</f>
        <v/>
      </c>
      <c r="X193" s="174" t="e">
        <f>IF(AND('Mapa final'!#REF!="Baja",'Mapa final'!#REF!="Catastrófico"),CONCATENATE("R38C",'Mapa final'!#REF!),"")</f>
        <v>#REF!</v>
      </c>
      <c r="Y193" s="41"/>
      <c r="Z193" s="321"/>
      <c r="AA193" s="322"/>
      <c r="AB193" s="322"/>
      <c r="AC193" s="322"/>
      <c r="AD193" s="322"/>
      <c r="AE193" s="323"/>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7"/>
      <c r="C194" s="308"/>
      <c r="D194" s="309"/>
      <c r="E194" s="282"/>
      <c r="F194" s="277"/>
      <c r="G194" s="277"/>
      <c r="H194" s="277"/>
      <c r="I194" s="277"/>
      <c r="J194" s="187" t="str">
        <f ca="1">IF(AND('Mapa final'!$AB$63="Baja",'Mapa final'!$AD$63="Moderado"),CONCATENATE("R40C",'Mapa final'!$R$63),"")</f>
        <v/>
      </c>
      <c r="K194" s="188" t="e">
        <f>IF(AND('Mapa final'!#REF!="Baja",'Mapa final'!#REF!="Moderado"),CONCATENATE("R39C",'Mapa final'!#REF!),"")</f>
        <v>#REF!</v>
      </c>
      <c r="L194" s="189" t="e">
        <f>IF(AND('Mapa final'!#REF!="Baja",'Mapa final'!#REF!="Moderado"),CONCATENATE("R39C",'Mapa final'!#REF!),"")</f>
        <v>#REF!</v>
      </c>
      <c r="M194" s="178" t="str">
        <f ca="1">IF(AND('Mapa final'!$AB$63="Baja",'Mapa final'!$AD$63="Moderado"),CONCATENATE("R40C",'Mapa final'!$R$63),"")</f>
        <v/>
      </c>
      <c r="N194" s="179" t="e">
        <f>IF(AND('Mapa final'!#REF!="Baja",'Mapa final'!#REF!="Moderado"),CONCATENATE("R39C",'Mapa final'!#REF!),"")</f>
        <v>#REF!</v>
      </c>
      <c r="O194" s="180" t="e">
        <f>IF(AND('Mapa final'!#REF!="Baja",'Mapa final'!#REF!="Moderado"),CONCATENATE("R39C",'Mapa final'!#REF!),"")</f>
        <v>#REF!</v>
      </c>
      <c r="P194" s="178" t="str">
        <f ca="1">IF(AND('Mapa final'!$AB$63="Baja",'Mapa final'!$AD$63="Moderado"),CONCATENATE("R40C",'Mapa final'!$R$63),"")</f>
        <v/>
      </c>
      <c r="Q194" s="179" t="e">
        <f>IF(AND('Mapa final'!#REF!="Baja",'Mapa final'!#REF!="Moderado"),CONCATENATE("R39C",'Mapa final'!#REF!),"")</f>
        <v>#REF!</v>
      </c>
      <c r="R194" s="180" t="e">
        <f>IF(AND('Mapa final'!#REF!="Baja",'Mapa final'!#REF!="Moderado"),CONCATENATE("R39C",'Mapa final'!#REF!),"")</f>
        <v>#REF!</v>
      </c>
      <c r="S194" s="86" t="str">
        <f ca="1">IF(AND('Mapa final'!$AB$63="Baja",'Mapa final'!$AD$63="Mayor"),CONCATENATE("R40C",'Mapa final'!$R$63),"")</f>
        <v/>
      </c>
      <c r="T194" s="40" t="e">
        <f>IF(AND('Mapa final'!#REF!="Baja",'Mapa final'!#REF!="Mayor"),CONCATENATE("R39C",'Mapa final'!#REF!),"")</f>
        <v>#REF!</v>
      </c>
      <c r="U194" s="87" t="e">
        <f>IF(AND('Mapa final'!#REF!="Baja",'Mapa final'!#REF!="Mayor"),CONCATENATE("R39C",'Mapa final'!#REF!),"")</f>
        <v>#REF!</v>
      </c>
      <c r="V194" s="172" t="str">
        <f ca="1">IF(AND('Mapa final'!$AB$63="Baja",'Mapa final'!$AD$63="Catastrófico"),CONCATENATE("R40C",'Mapa final'!$R$63),"")</f>
        <v/>
      </c>
      <c r="W194" s="173" t="e">
        <f>IF(AND('Mapa final'!#REF!="Baja",'Mapa final'!#REF!="Catastrófico"),CONCATENATE("R39C",'Mapa final'!#REF!),"")</f>
        <v>#REF!</v>
      </c>
      <c r="X194" s="174" t="e">
        <f>IF(AND('Mapa final'!#REF!="Baja",'Mapa final'!#REF!="Catastrófico"),CONCATENATE("R39C",'Mapa final'!#REF!),"")</f>
        <v>#REF!</v>
      </c>
      <c r="Y194" s="41"/>
      <c r="Z194" s="321"/>
      <c r="AA194" s="322"/>
      <c r="AB194" s="322"/>
      <c r="AC194" s="322"/>
      <c r="AD194" s="322"/>
      <c r="AE194" s="323"/>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7"/>
      <c r="C195" s="308"/>
      <c r="D195" s="309"/>
      <c r="E195" s="282"/>
      <c r="F195" s="277"/>
      <c r="G195" s="277"/>
      <c r="H195" s="277"/>
      <c r="I195" s="277"/>
      <c r="J195" s="187" t="str">
        <f ca="1">IF(AND('Mapa final'!$AB$64="Baja",'Mapa final'!$AD$64="Moderado"),CONCATENATE("R41C",'Mapa final'!$R$64),"")</f>
        <v>R41C1</v>
      </c>
      <c r="K195" s="188" t="e">
        <f>IF(AND('Mapa final'!#REF!="Baja",'Mapa final'!#REF!="Moderado"),CONCATENATE("R40C",'Mapa final'!#REF!),"")</f>
        <v>#REF!</v>
      </c>
      <c r="L195" s="189" t="e">
        <f>IF(AND('Mapa final'!#REF!="Baja",'Mapa final'!#REF!="Moderado"),CONCATENATE("R40C",'Mapa final'!#REF!),"")</f>
        <v>#REF!</v>
      </c>
      <c r="M195" s="178" t="str">
        <f ca="1">IF(AND('Mapa final'!$AB$64="Baja",'Mapa final'!$AD$64="Moderado"),CONCATENATE("R41C",'Mapa final'!$R$64),"")</f>
        <v>R41C1</v>
      </c>
      <c r="N195" s="179" t="e">
        <f>IF(AND('Mapa final'!#REF!="Baja",'Mapa final'!#REF!="Moderado"),CONCATENATE("R40C",'Mapa final'!#REF!),"")</f>
        <v>#REF!</v>
      </c>
      <c r="O195" s="180" t="e">
        <f>IF(AND('Mapa final'!#REF!="Baja",'Mapa final'!#REF!="Moderado"),CONCATENATE("R40C",'Mapa final'!#REF!),"")</f>
        <v>#REF!</v>
      </c>
      <c r="P195" s="178" t="str">
        <f ca="1">IF(AND('Mapa final'!$AB$64="Baja",'Mapa final'!$AD$64="Moderado"),CONCATENATE("R41C",'Mapa final'!$R$64),"")</f>
        <v>R41C1</v>
      </c>
      <c r="Q195" s="179" t="e">
        <f>IF(AND('Mapa final'!#REF!="Baja",'Mapa final'!#REF!="Moderado"),CONCATENATE("R40C",'Mapa final'!#REF!),"")</f>
        <v>#REF!</v>
      </c>
      <c r="R195" s="180" t="e">
        <f>IF(AND('Mapa final'!#REF!="Baja",'Mapa final'!#REF!="Moderado"),CONCATENATE("R40C",'Mapa final'!#REF!),"")</f>
        <v>#REF!</v>
      </c>
      <c r="S195" s="86" t="str">
        <f ca="1">IF(AND('Mapa final'!$AB$64="Baja",'Mapa final'!$AD$64="Mayor"),CONCATENATE("R41C",'Mapa final'!$R$64),"")</f>
        <v/>
      </c>
      <c r="T195" s="40" t="e">
        <f>IF(AND('Mapa final'!#REF!="Baja",'Mapa final'!#REF!="Mayor"),CONCATENATE("R40C",'Mapa final'!#REF!),"")</f>
        <v>#REF!</v>
      </c>
      <c r="U195" s="87" t="e">
        <f>IF(AND('Mapa final'!#REF!="Baja",'Mapa final'!#REF!="Mayor"),CONCATENATE("R40C",'Mapa final'!#REF!),"")</f>
        <v>#REF!</v>
      </c>
      <c r="V195" s="172" t="str">
        <f ca="1">IF(AND('Mapa final'!$AB$64="Baja",'Mapa final'!$AD$64="Catastrófico"),CONCATENATE("R41C",'Mapa final'!$R$64),"")</f>
        <v/>
      </c>
      <c r="W195" s="173" t="e">
        <f>IF(AND('Mapa final'!#REF!="Baja",'Mapa final'!#REF!="Catastrófico"),CONCATENATE("R40C",'Mapa final'!#REF!),"")</f>
        <v>#REF!</v>
      </c>
      <c r="X195" s="174" t="e">
        <f>IF(AND('Mapa final'!#REF!="Baja",'Mapa final'!#REF!="Catastrófico"),CONCATENATE("R40C",'Mapa final'!#REF!),"")</f>
        <v>#REF!</v>
      </c>
      <c r="Y195" s="41"/>
      <c r="Z195" s="321"/>
      <c r="AA195" s="322"/>
      <c r="AB195" s="322"/>
      <c r="AC195" s="322"/>
      <c r="AD195" s="322"/>
      <c r="AE195" s="323"/>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7"/>
      <c r="C196" s="308"/>
      <c r="D196" s="309"/>
      <c r="E196" s="282"/>
      <c r="F196" s="277"/>
      <c r="G196" s="277"/>
      <c r="H196" s="277"/>
      <c r="I196" s="277"/>
      <c r="J196" s="187" t="str">
        <f ca="1">IF(AND('Mapa final'!$AB$65="Baja",'Mapa final'!$AD$65="Moderado"),CONCATENATE("R42C",'Mapa final'!$R$65),"")</f>
        <v/>
      </c>
      <c r="K196" s="188" t="str">
        <f>IF(AND('Mapa final'!$AB$66="Baja",'Mapa final'!$AD$66="Moderado"),CONCATENATE("R41C",'Mapa final'!$R$66),"")</f>
        <v/>
      </c>
      <c r="L196" s="189" t="str">
        <f>IF(AND('Mapa final'!$AB$67="Baja",'Mapa final'!$AD$67="Moderado"),CONCATENATE("R41C",'Mapa final'!$R$67),"")</f>
        <v/>
      </c>
      <c r="M196" s="178" t="str">
        <f ca="1">IF(AND('Mapa final'!$AB$65="Baja",'Mapa final'!$AD$65="Moderado"),CONCATENATE("R42C",'Mapa final'!$R$65),"")</f>
        <v/>
      </c>
      <c r="N196" s="179" t="str">
        <f>IF(AND('Mapa final'!$AB$66="Baja",'Mapa final'!$AD$66="Moderado"),CONCATENATE("R41C",'Mapa final'!$R$66),"")</f>
        <v/>
      </c>
      <c r="O196" s="180" t="str">
        <f>IF(AND('Mapa final'!$AB$67="Baja",'Mapa final'!$AD$67="Moderado"),CONCATENATE("R41C",'Mapa final'!$R$67),"")</f>
        <v/>
      </c>
      <c r="P196" s="178" t="str">
        <f ca="1">IF(AND('Mapa final'!$AB$65="Baja",'Mapa final'!$AD$65="Moderado"),CONCATENATE("R42C",'Mapa final'!$R$65),"")</f>
        <v/>
      </c>
      <c r="Q196" s="179" t="str">
        <f>IF(AND('Mapa final'!$AB$66="Baja",'Mapa final'!$AD$66="Moderado"),CONCATENATE("R41C",'Mapa final'!$R$66),"")</f>
        <v/>
      </c>
      <c r="R196" s="180" t="str">
        <f>IF(AND('Mapa final'!$AB$67="Baja",'Mapa final'!$AD$67="Moderado"),CONCATENATE("R41C",'Mapa final'!$R$67),"")</f>
        <v/>
      </c>
      <c r="S196" s="86" t="str">
        <f ca="1">IF(AND('Mapa final'!$AB$65="Baja",'Mapa final'!$AD$65="Mayor"),CONCATENATE("R42C",'Mapa final'!$R$65),"")</f>
        <v/>
      </c>
      <c r="T196" s="40" t="str">
        <f>IF(AND('Mapa final'!$AB$66="Baja",'Mapa final'!$AD$66="Mayor"),CONCATENATE("R41C",'Mapa final'!$R$66),"")</f>
        <v>R41C2</v>
      </c>
      <c r="U196" s="87" t="str">
        <f>IF(AND('Mapa final'!$AB$67="Baja",'Mapa final'!$AD$67="Mayor"),CONCATENATE("R41C",'Mapa final'!$R$67),"")</f>
        <v/>
      </c>
      <c r="V196" s="172" t="str">
        <f ca="1">IF(AND('Mapa final'!$AB$65="Baja",'Mapa final'!$AD$65="Catastrófico"),CONCATENATE("R42C",'Mapa final'!$R$65),"")</f>
        <v/>
      </c>
      <c r="W196" s="173" t="str">
        <f>IF(AND('Mapa final'!$AB$66="Baja",'Mapa final'!$AD$66="Catastrófico"),CONCATENATE("R41C",'Mapa final'!$R$66),"")</f>
        <v/>
      </c>
      <c r="X196" s="174" t="str">
        <f>IF(AND('Mapa final'!$AB$67="Baja",'Mapa final'!$AD$67="Catastrófico"),CONCATENATE("R41C",'Mapa final'!$R$67),"")</f>
        <v/>
      </c>
      <c r="Y196" s="41"/>
      <c r="Z196" s="321"/>
      <c r="AA196" s="322"/>
      <c r="AB196" s="322"/>
      <c r="AC196" s="322"/>
      <c r="AD196" s="322"/>
      <c r="AE196" s="323"/>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7"/>
      <c r="C197" s="308"/>
      <c r="D197" s="309"/>
      <c r="E197" s="282"/>
      <c r="F197" s="277"/>
      <c r="G197" s="277"/>
      <c r="H197" s="277"/>
      <c r="I197" s="277"/>
      <c r="J197" s="187" t="str">
        <f ca="1">IF(AND('Mapa final'!$AB$68="Baja",'Mapa final'!$AD$68="Moderado"),CONCATENATE("R43C",'Mapa final'!$R$68),"")</f>
        <v/>
      </c>
      <c r="K197" s="188" t="str">
        <f>IF(AND('Mapa final'!$AB$69="Baja",'Mapa final'!$AD$69="Moderado"),CONCATENATE("R42C",'Mapa final'!$R$69),"")</f>
        <v>R42C2</v>
      </c>
      <c r="L197" s="189" t="str">
        <f>IF(AND('Mapa final'!$AB$70="Baja",'Mapa final'!$AD$70="Moderado"),CONCATENATE("R42C",'Mapa final'!$R$70),"")</f>
        <v>R42C3</v>
      </c>
      <c r="M197" s="178" t="str">
        <f ca="1">IF(AND('Mapa final'!$AB$68="Baja",'Mapa final'!$AD$68="Moderado"),CONCATENATE("R43C",'Mapa final'!$R$68),"")</f>
        <v/>
      </c>
      <c r="N197" s="179" t="str">
        <f>IF(AND('Mapa final'!$AB$69="Baja",'Mapa final'!$AD$69="Moderado"),CONCATENATE("R42C",'Mapa final'!$R$69),"")</f>
        <v>R42C2</v>
      </c>
      <c r="O197" s="180" t="str">
        <f>IF(AND('Mapa final'!$AB$70="Baja",'Mapa final'!$AD$70="Moderado"),CONCATENATE("R42C",'Mapa final'!$R$70),"")</f>
        <v>R42C3</v>
      </c>
      <c r="P197" s="178" t="str">
        <f ca="1">IF(AND('Mapa final'!$AB$68="Baja",'Mapa final'!$AD$68="Moderado"),CONCATENATE("R43C",'Mapa final'!$R$68),"")</f>
        <v/>
      </c>
      <c r="Q197" s="179" t="str">
        <f>IF(AND('Mapa final'!$AB$69="Baja",'Mapa final'!$AD$69="Moderado"),CONCATENATE("R42C",'Mapa final'!$R$69),"")</f>
        <v>R42C2</v>
      </c>
      <c r="R197" s="180" t="str">
        <f>IF(AND('Mapa final'!$AB$70="Baja",'Mapa final'!$AD$70="Moderado"),CONCATENATE("R42C",'Mapa final'!$R$70),"")</f>
        <v>R42C3</v>
      </c>
      <c r="S197" s="86" t="str">
        <f ca="1">IF(AND('Mapa final'!$AB$68="Baja",'Mapa final'!$AD$68="Mayor"),CONCATENATE("R43C",'Mapa final'!$R$68),"")</f>
        <v/>
      </c>
      <c r="T197" s="40" t="str">
        <f>IF(AND('Mapa final'!$AB$69="Baja",'Mapa final'!$AD$69="Mayor"),CONCATENATE("R42C",'Mapa final'!$R$69),"")</f>
        <v/>
      </c>
      <c r="U197" s="87" t="str">
        <f>IF(AND('Mapa final'!$AB$70="Baja",'Mapa final'!$AD$70="Mayor"),CONCATENATE("R42C",'Mapa final'!$R$70),"")</f>
        <v/>
      </c>
      <c r="V197" s="172" t="str">
        <f ca="1">IF(AND('Mapa final'!$AB$68="Baja",'Mapa final'!$AD$68="Catastrófico"),CONCATENATE("R43C",'Mapa final'!$R$68),"")</f>
        <v/>
      </c>
      <c r="W197" s="173" t="str">
        <f>IF(AND('Mapa final'!$AB$69="Baja",'Mapa final'!$AD$69="Catastrófico"),CONCATENATE("R42C",'Mapa final'!$R$69),"")</f>
        <v/>
      </c>
      <c r="X197" s="174" t="str">
        <f>IF(AND('Mapa final'!$AB$70="Baja",'Mapa final'!$AD$70="Catastrófico"),CONCATENATE("R42C",'Mapa final'!$R$70),"")</f>
        <v/>
      </c>
      <c r="Y197" s="41"/>
      <c r="Z197" s="321"/>
      <c r="AA197" s="322"/>
      <c r="AB197" s="322"/>
      <c r="AC197" s="322"/>
      <c r="AD197" s="322"/>
      <c r="AE197" s="323"/>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7"/>
      <c r="C198" s="308"/>
      <c r="D198" s="309"/>
      <c r="E198" s="282"/>
      <c r="F198" s="277"/>
      <c r="G198" s="277"/>
      <c r="H198" s="277"/>
      <c r="I198" s="277"/>
      <c r="J198" s="187" t="str">
        <f ca="1">IF(AND('Mapa final'!$AB$71="Baja",'Mapa final'!$AD$71="Moderado"),CONCATENATE("R44C",'Mapa final'!$R$71),"")</f>
        <v/>
      </c>
      <c r="K198" s="188" t="e">
        <f>IF(AND('Mapa final'!#REF!="Baja",'Mapa final'!#REF!="Moderado"),CONCATENATE("R43C",'Mapa final'!#REF!),"")</f>
        <v>#REF!</v>
      </c>
      <c r="L198" s="189" t="e">
        <f>IF(AND('Mapa final'!#REF!="Baja",'Mapa final'!#REF!="Moderado"),CONCATENATE("R43C",'Mapa final'!#REF!),"")</f>
        <v>#REF!</v>
      </c>
      <c r="M198" s="178" t="str">
        <f ca="1">IF(AND('Mapa final'!$AB$71="Baja",'Mapa final'!$AD$71="Moderado"),CONCATENATE("R44C",'Mapa final'!$R$71),"")</f>
        <v/>
      </c>
      <c r="N198" s="179" t="e">
        <f>IF(AND('Mapa final'!#REF!="Baja",'Mapa final'!#REF!="Moderado"),CONCATENATE("R43C",'Mapa final'!#REF!),"")</f>
        <v>#REF!</v>
      </c>
      <c r="O198" s="180" t="e">
        <f>IF(AND('Mapa final'!#REF!="Baja",'Mapa final'!#REF!="Moderado"),CONCATENATE("R43C",'Mapa final'!#REF!),"")</f>
        <v>#REF!</v>
      </c>
      <c r="P198" s="178" t="str">
        <f ca="1">IF(AND('Mapa final'!$AB$71="Baja",'Mapa final'!$AD$71="Moderado"),CONCATENATE("R44C",'Mapa final'!$R$71),"")</f>
        <v/>
      </c>
      <c r="Q198" s="179" t="e">
        <f>IF(AND('Mapa final'!#REF!="Baja",'Mapa final'!#REF!="Moderado"),CONCATENATE("R43C",'Mapa final'!#REF!),"")</f>
        <v>#REF!</v>
      </c>
      <c r="R198" s="180" t="e">
        <f>IF(AND('Mapa final'!#REF!="Baja",'Mapa final'!#REF!="Moderado"),CONCATENATE("R43C",'Mapa final'!#REF!),"")</f>
        <v>#REF!</v>
      </c>
      <c r="S198" s="86" t="str">
        <f ca="1">IF(AND('Mapa final'!$AB$71="Baja",'Mapa final'!$AD$71="Mayor"),CONCATENATE("R44C",'Mapa final'!$R$71),"")</f>
        <v/>
      </c>
      <c r="T198" s="40" t="e">
        <f>IF(AND('Mapa final'!#REF!="Baja",'Mapa final'!#REF!="Mayor"),CONCATENATE("R43C",'Mapa final'!#REF!),"")</f>
        <v>#REF!</v>
      </c>
      <c r="U198" s="87" t="e">
        <f>IF(AND('Mapa final'!#REF!="Baja",'Mapa final'!#REF!="Mayor"),CONCATENATE("R43C",'Mapa final'!#REF!),"")</f>
        <v>#REF!</v>
      </c>
      <c r="V198" s="172" t="str">
        <f ca="1">IF(AND('Mapa final'!$AB$71="Baja",'Mapa final'!$AD$71="Catastrófico"),CONCATENATE("R44C",'Mapa final'!$R$71),"")</f>
        <v/>
      </c>
      <c r="W198" s="173" t="e">
        <f>IF(AND('Mapa final'!#REF!="Baja",'Mapa final'!#REF!="Catastrófico"),CONCATENATE("R43C",'Mapa final'!#REF!),"")</f>
        <v>#REF!</v>
      </c>
      <c r="X198" s="174" t="e">
        <f>IF(AND('Mapa final'!#REF!="Baja",'Mapa final'!#REF!="Catastrófico"),CONCATENATE("R43C",'Mapa final'!#REF!),"")</f>
        <v>#REF!</v>
      </c>
      <c r="Y198" s="41"/>
      <c r="Z198" s="321"/>
      <c r="AA198" s="322"/>
      <c r="AB198" s="322"/>
      <c r="AC198" s="322"/>
      <c r="AD198" s="322"/>
      <c r="AE198" s="323"/>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7"/>
      <c r="C199" s="308"/>
      <c r="D199" s="309"/>
      <c r="E199" s="282"/>
      <c r="F199" s="277"/>
      <c r="G199" s="277"/>
      <c r="H199" s="277"/>
      <c r="I199" s="277"/>
      <c r="J199" s="187" t="str">
        <f ca="1">IF(AND('Mapa final'!$AB$72="Baja",'Mapa final'!$AD$72="Moderado"),CONCATENATE("R45C",'Mapa final'!$R$72),"")</f>
        <v/>
      </c>
      <c r="K199" s="188" t="e">
        <f>IF(AND('Mapa final'!#REF!="Baja",'Mapa final'!#REF!="Moderado"),CONCATENATE("R44C",'Mapa final'!#REF!),"")</f>
        <v>#REF!</v>
      </c>
      <c r="L199" s="189" t="e">
        <f>IF(AND('Mapa final'!#REF!="Baja",'Mapa final'!#REF!="Moderado"),CONCATENATE("R44C",'Mapa final'!#REF!),"")</f>
        <v>#REF!</v>
      </c>
      <c r="M199" s="178" t="str">
        <f ca="1">IF(AND('Mapa final'!$AB$72="Baja",'Mapa final'!$AD$72="Moderado"),CONCATENATE("R45C",'Mapa final'!$R$72),"")</f>
        <v/>
      </c>
      <c r="N199" s="179" t="e">
        <f>IF(AND('Mapa final'!#REF!="Baja",'Mapa final'!#REF!="Moderado"),CONCATENATE("R44C",'Mapa final'!#REF!),"")</f>
        <v>#REF!</v>
      </c>
      <c r="O199" s="180" t="e">
        <f>IF(AND('Mapa final'!#REF!="Baja",'Mapa final'!#REF!="Moderado"),CONCATENATE("R44C",'Mapa final'!#REF!),"")</f>
        <v>#REF!</v>
      </c>
      <c r="P199" s="178" t="str">
        <f ca="1">IF(AND('Mapa final'!$AB$72="Baja",'Mapa final'!$AD$72="Moderado"),CONCATENATE("R45C",'Mapa final'!$R$72),"")</f>
        <v/>
      </c>
      <c r="Q199" s="179" t="e">
        <f>IF(AND('Mapa final'!#REF!="Baja",'Mapa final'!#REF!="Moderado"),CONCATENATE("R44C",'Mapa final'!#REF!),"")</f>
        <v>#REF!</v>
      </c>
      <c r="R199" s="180" t="e">
        <f>IF(AND('Mapa final'!#REF!="Baja",'Mapa final'!#REF!="Moderado"),CONCATENATE("R44C",'Mapa final'!#REF!),"")</f>
        <v>#REF!</v>
      </c>
      <c r="S199" s="86" t="str">
        <f ca="1">IF(AND('Mapa final'!$AB$72="Baja",'Mapa final'!$AD$72="Mayor"),CONCATENATE("R45C",'Mapa final'!$R$72),"")</f>
        <v>R45C1</v>
      </c>
      <c r="T199" s="40" t="e">
        <f>IF(AND('Mapa final'!#REF!="Baja",'Mapa final'!#REF!="Mayor"),CONCATENATE("R44C",'Mapa final'!#REF!),"")</f>
        <v>#REF!</v>
      </c>
      <c r="U199" s="87" t="e">
        <f>IF(AND('Mapa final'!#REF!="Baja",'Mapa final'!#REF!="Mayor"),CONCATENATE("R44C",'Mapa final'!#REF!),"")</f>
        <v>#REF!</v>
      </c>
      <c r="V199" s="172" t="str">
        <f ca="1">IF(AND('Mapa final'!$AB$72="Baja",'Mapa final'!$AD$72="Catastrófico"),CONCATENATE("R45C",'Mapa final'!$R$72),"")</f>
        <v/>
      </c>
      <c r="W199" s="173" t="e">
        <f>IF(AND('Mapa final'!#REF!="Baja",'Mapa final'!#REF!="Catastrófico"),CONCATENATE("R44C",'Mapa final'!#REF!),"")</f>
        <v>#REF!</v>
      </c>
      <c r="X199" s="174" t="e">
        <f>IF(AND('Mapa final'!#REF!="Baja",'Mapa final'!#REF!="Catastrófico"),CONCATENATE("R44C",'Mapa final'!#REF!),"")</f>
        <v>#REF!</v>
      </c>
      <c r="Y199" s="41"/>
      <c r="Z199" s="321"/>
      <c r="AA199" s="322"/>
      <c r="AB199" s="322"/>
      <c r="AC199" s="322"/>
      <c r="AD199" s="322"/>
      <c r="AE199" s="323"/>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7"/>
      <c r="C200" s="308"/>
      <c r="D200" s="309"/>
      <c r="E200" s="282"/>
      <c r="F200" s="277"/>
      <c r="G200" s="277"/>
      <c r="H200" s="277"/>
      <c r="I200" s="277"/>
      <c r="J200" s="187" t="str">
        <f ca="1">IF(AND('Mapa final'!$AB$73="Baja",'Mapa final'!$AD$73="Moderado"),CONCATENATE("R46C",'Mapa final'!$R$73),"")</f>
        <v>R46C1</v>
      </c>
      <c r="K200" s="188" t="e">
        <f>IF(AND('Mapa final'!#REF!="Baja",'Mapa final'!#REF!="Moderado"),CONCATENATE("R45C",'Mapa final'!#REF!),"")</f>
        <v>#REF!</v>
      </c>
      <c r="L200" s="189" t="e">
        <f>IF(AND('Mapa final'!#REF!="Baja",'Mapa final'!#REF!="Moderado"),CONCATENATE("R45C",'Mapa final'!#REF!),"")</f>
        <v>#REF!</v>
      </c>
      <c r="M200" s="178" t="str">
        <f ca="1">IF(AND('Mapa final'!$AB$73="Baja",'Mapa final'!$AD$73="Moderado"),CONCATENATE("R46C",'Mapa final'!$R$73),"")</f>
        <v>R46C1</v>
      </c>
      <c r="N200" s="179" t="e">
        <f>IF(AND('Mapa final'!#REF!="Baja",'Mapa final'!#REF!="Moderado"),CONCATENATE("R45C",'Mapa final'!#REF!),"")</f>
        <v>#REF!</v>
      </c>
      <c r="O200" s="180" t="e">
        <f>IF(AND('Mapa final'!#REF!="Baja",'Mapa final'!#REF!="Moderado"),CONCATENATE("R45C",'Mapa final'!#REF!),"")</f>
        <v>#REF!</v>
      </c>
      <c r="P200" s="178" t="str">
        <f ca="1">IF(AND('Mapa final'!$AB$73="Baja",'Mapa final'!$AD$73="Moderado"),CONCATENATE("R46C",'Mapa final'!$R$73),"")</f>
        <v>R46C1</v>
      </c>
      <c r="Q200" s="179" t="e">
        <f>IF(AND('Mapa final'!#REF!="Baja",'Mapa final'!#REF!="Moderado"),CONCATENATE("R45C",'Mapa final'!#REF!),"")</f>
        <v>#REF!</v>
      </c>
      <c r="R200" s="180" t="e">
        <f>IF(AND('Mapa final'!#REF!="Baja",'Mapa final'!#REF!="Moderado"),CONCATENATE("R45C",'Mapa final'!#REF!),"")</f>
        <v>#REF!</v>
      </c>
      <c r="S200" s="86" t="str">
        <f ca="1">IF(AND('Mapa final'!$AB$73="Baja",'Mapa final'!$AD$73="Mayor"),CONCATENATE("R46C",'Mapa final'!$R$73),"")</f>
        <v/>
      </c>
      <c r="T200" s="40" t="e">
        <f>IF(AND('Mapa final'!#REF!="Baja",'Mapa final'!#REF!="Mayor"),CONCATENATE("R45C",'Mapa final'!#REF!),"")</f>
        <v>#REF!</v>
      </c>
      <c r="U200" s="87" t="e">
        <f>IF(AND('Mapa final'!#REF!="Baja",'Mapa final'!#REF!="Mayor"),CONCATENATE("R45C",'Mapa final'!#REF!),"")</f>
        <v>#REF!</v>
      </c>
      <c r="V200" s="172" t="str">
        <f ca="1">IF(AND('Mapa final'!$AB$73="Baja",'Mapa final'!$AD$73="Catastrófico"),CONCATENATE("R46C",'Mapa final'!$R$73),"")</f>
        <v/>
      </c>
      <c r="W200" s="173" t="e">
        <f>IF(AND('Mapa final'!#REF!="Baja",'Mapa final'!#REF!="Catastrófico"),CONCATENATE("R45C",'Mapa final'!#REF!),"")</f>
        <v>#REF!</v>
      </c>
      <c r="X200" s="174" t="e">
        <f>IF(AND('Mapa final'!#REF!="Baja",'Mapa final'!#REF!="Catastrófico"),CONCATENATE("R45C",'Mapa final'!#REF!),"")</f>
        <v>#REF!</v>
      </c>
      <c r="Y200" s="41"/>
      <c r="Z200" s="321"/>
      <c r="AA200" s="322"/>
      <c r="AB200" s="322"/>
      <c r="AC200" s="322"/>
      <c r="AD200" s="322"/>
      <c r="AE200" s="323"/>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7"/>
      <c r="C201" s="308"/>
      <c r="D201" s="309"/>
      <c r="E201" s="282"/>
      <c r="F201" s="277"/>
      <c r="G201" s="277"/>
      <c r="H201" s="277"/>
      <c r="I201" s="277"/>
      <c r="J201" s="187" t="str">
        <f ca="1">IF(AND('Mapa final'!$AB$74="Baja",'Mapa final'!$AD$74="Moderado"),CONCATENATE("R47C",'Mapa final'!$R$74),"")</f>
        <v>R47C1</v>
      </c>
      <c r="K201" s="188" t="e">
        <f>IF(AND('Mapa final'!#REF!="Baja",'Mapa final'!#REF!="Moderado"),CONCATENATE("R46C",'Mapa final'!#REF!),"")</f>
        <v>#REF!</v>
      </c>
      <c r="L201" s="189" t="e">
        <f>IF(AND('Mapa final'!#REF!="Baja",'Mapa final'!#REF!="Moderado"),CONCATENATE("R46C",'Mapa final'!#REF!),"")</f>
        <v>#REF!</v>
      </c>
      <c r="M201" s="178" t="str">
        <f ca="1">IF(AND('Mapa final'!$AB$74="Baja",'Mapa final'!$AD$74="Moderado"),CONCATENATE("R47C",'Mapa final'!$R$74),"")</f>
        <v>R47C1</v>
      </c>
      <c r="N201" s="179" t="e">
        <f>IF(AND('Mapa final'!#REF!="Baja",'Mapa final'!#REF!="Moderado"),CONCATENATE("R46C",'Mapa final'!#REF!),"")</f>
        <v>#REF!</v>
      </c>
      <c r="O201" s="180" t="e">
        <f>IF(AND('Mapa final'!#REF!="Baja",'Mapa final'!#REF!="Moderado"),CONCATENATE("R46C",'Mapa final'!#REF!),"")</f>
        <v>#REF!</v>
      </c>
      <c r="P201" s="178" t="str">
        <f ca="1">IF(AND('Mapa final'!$AB$74="Baja",'Mapa final'!$AD$74="Moderado"),CONCATENATE("R47C",'Mapa final'!$R$74),"")</f>
        <v>R47C1</v>
      </c>
      <c r="Q201" s="179" t="e">
        <f>IF(AND('Mapa final'!#REF!="Baja",'Mapa final'!#REF!="Moderado"),CONCATENATE("R46C",'Mapa final'!#REF!),"")</f>
        <v>#REF!</v>
      </c>
      <c r="R201" s="180" t="e">
        <f>IF(AND('Mapa final'!#REF!="Baja",'Mapa final'!#REF!="Moderado"),CONCATENATE("R46C",'Mapa final'!#REF!),"")</f>
        <v>#REF!</v>
      </c>
      <c r="S201" s="86" t="str">
        <f ca="1">IF(AND('Mapa final'!$AB$74="Baja",'Mapa final'!$AD$74="Mayor"),CONCATENATE("R47C",'Mapa final'!$R$74),"")</f>
        <v/>
      </c>
      <c r="T201" s="40" t="e">
        <f>IF(AND('Mapa final'!#REF!="Baja",'Mapa final'!#REF!="Mayor"),CONCATENATE("R46C",'Mapa final'!#REF!),"")</f>
        <v>#REF!</v>
      </c>
      <c r="U201" s="87" t="e">
        <f>IF(AND('Mapa final'!#REF!="Baja",'Mapa final'!#REF!="Mayor"),CONCATENATE("R46C",'Mapa final'!#REF!),"")</f>
        <v>#REF!</v>
      </c>
      <c r="V201" s="172" t="str">
        <f ca="1">IF(AND('Mapa final'!$AB$74="Baja",'Mapa final'!$AD$74="Catastrófico"),CONCATENATE("R47C",'Mapa final'!$R$74),"")</f>
        <v/>
      </c>
      <c r="W201" s="173" t="e">
        <f>IF(AND('Mapa final'!#REF!="Baja",'Mapa final'!#REF!="Catastrófico"),CONCATENATE("R46C",'Mapa final'!#REF!),"")</f>
        <v>#REF!</v>
      </c>
      <c r="X201" s="174" t="e">
        <f>IF(AND('Mapa final'!#REF!="Baja",'Mapa final'!#REF!="Catastrófico"),CONCATENATE("R46C",'Mapa final'!#REF!),"")</f>
        <v>#REF!</v>
      </c>
      <c r="Y201" s="41"/>
      <c r="Z201" s="321"/>
      <c r="AA201" s="322"/>
      <c r="AB201" s="322"/>
      <c r="AC201" s="322"/>
      <c r="AD201" s="322"/>
      <c r="AE201" s="323"/>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7"/>
      <c r="C202" s="308"/>
      <c r="D202" s="309"/>
      <c r="E202" s="282"/>
      <c r="F202" s="277"/>
      <c r="G202" s="277"/>
      <c r="H202" s="277"/>
      <c r="I202" s="277"/>
      <c r="J202" s="187" t="str">
        <f ca="1">IF(AND('Mapa final'!$AB$75="Baja",'Mapa final'!$AD$75="Moderado"),CONCATENATE("R48C",'Mapa final'!$R$75),"")</f>
        <v>R48C1</v>
      </c>
      <c r="K202" s="188" t="e">
        <f>IF(AND('Mapa final'!#REF!="Baja",'Mapa final'!#REF!="Moderado"),CONCATENATE("R47C",'Mapa final'!#REF!),"")</f>
        <v>#REF!</v>
      </c>
      <c r="L202" s="189" t="e">
        <f>IF(AND('Mapa final'!#REF!="Baja",'Mapa final'!#REF!="Moderado"),CONCATENATE("R47C",'Mapa final'!#REF!),"")</f>
        <v>#REF!</v>
      </c>
      <c r="M202" s="178" t="str">
        <f ca="1">IF(AND('Mapa final'!$AB$75="Baja",'Mapa final'!$AD$75="Moderado"),CONCATENATE("R48C",'Mapa final'!$R$75),"")</f>
        <v>R48C1</v>
      </c>
      <c r="N202" s="179" t="e">
        <f>IF(AND('Mapa final'!#REF!="Baja",'Mapa final'!#REF!="Moderado"),CONCATENATE("R47C",'Mapa final'!#REF!),"")</f>
        <v>#REF!</v>
      </c>
      <c r="O202" s="180" t="e">
        <f>IF(AND('Mapa final'!#REF!="Baja",'Mapa final'!#REF!="Moderado"),CONCATENATE("R47C",'Mapa final'!#REF!),"")</f>
        <v>#REF!</v>
      </c>
      <c r="P202" s="178" t="str">
        <f ca="1">IF(AND('Mapa final'!$AB$75="Baja",'Mapa final'!$AD$75="Moderado"),CONCATENATE("R48C",'Mapa final'!$R$75),"")</f>
        <v>R48C1</v>
      </c>
      <c r="Q202" s="179" t="e">
        <f>IF(AND('Mapa final'!#REF!="Baja",'Mapa final'!#REF!="Moderado"),CONCATENATE("R47C",'Mapa final'!#REF!),"")</f>
        <v>#REF!</v>
      </c>
      <c r="R202" s="180" t="e">
        <f>IF(AND('Mapa final'!#REF!="Baja",'Mapa final'!#REF!="Moderado"),CONCATENATE("R47C",'Mapa final'!#REF!),"")</f>
        <v>#REF!</v>
      </c>
      <c r="S202" s="86" t="str">
        <f ca="1">IF(AND('Mapa final'!$AB$75="Baja",'Mapa final'!$AD$75="Mayor"),CONCATENATE("R48C",'Mapa final'!$R$75),"")</f>
        <v/>
      </c>
      <c r="T202" s="40" t="e">
        <f>IF(AND('Mapa final'!#REF!="Baja",'Mapa final'!#REF!="Mayor"),CONCATENATE("R47C",'Mapa final'!#REF!),"")</f>
        <v>#REF!</v>
      </c>
      <c r="U202" s="87" t="e">
        <f>IF(AND('Mapa final'!#REF!="Baja",'Mapa final'!#REF!="Mayor"),CONCATENATE("R47C",'Mapa final'!#REF!),"")</f>
        <v>#REF!</v>
      </c>
      <c r="V202" s="172" t="str">
        <f ca="1">IF(AND('Mapa final'!$AB$75="Baja",'Mapa final'!$AD$75="Catastrófico"),CONCATENATE("R48C",'Mapa final'!$R$75),"")</f>
        <v/>
      </c>
      <c r="W202" s="173" t="e">
        <f>IF(AND('Mapa final'!#REF!="Baja",'Mapa final'!#REF!="Catastrófico"),CONCATENATE("R47C",'Mapa final'!#REF!),"")</f>
        <v>#REF!</v>
      </c>
      <c r="X202" s="174" t="e">
        <f>IF(AND('Mapa final'!#REF!="Baja",'Mapa final'!#REF!="Catastrófico"),CONCATENATE("R47C",'Mapa final'!#REF!),"")</f>
        <v>#REF!</v>
      </c>
      <c r="Y202" s="41"/>
      <c r="Z202" s="321"/>
      <c r="AA202" s="322"/>
      <c r="AB202" s="322"/>
      <c r="AC202" s="322"/>
      <c r="AD202" s="322"/>
      <c r="AE202" s="323"/>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7"/>
      <c r="C203" s="308"/>
      <c r="D203" s="309"/>
      <c r="E203" s="282"/>
      <c r="F203" s="277"/>
      <c r="G203" s="277"/>
      <c r="H203" s="277"/>
      <c r="I203" s="277"/>
      <c r="J203" s="187" t="e">
        <f>IF(AND('Mapa final'!#REF!="Baja",'Mapa final'!#REF!="Moderado"),CONCATENATE("R49C",'Mapa final'!#REF!),"")</f>
        <v>#REF!</v>
      </c>
      <c r="K203" s="188" t="e">
        <f>IF(AND('Mapa final'!#REF!="Baja",'Mapa final'!#REF!="Moderado"),CONCATENATE("R48C",'Mapa final'!#REF!),"")</f>
        <v>#REF!</v>
      </c>
      <c r="L203" s="189" t="e">
        <f>IF(AND('Mapa final'!#REF!="Baja",'Mapa final'!#REF!="Moderado"),CONCATENATE("R48C",'Mapa final'!#REF!),"")</f>
        <v>#REF!</v>
      </c>
      <c r="M203" s="178" t="e">
        <f>IF(AND('Mapa final'!#REF!="Baja",'Mapa final'!#REF!="Moderado"),CONCATENATE("R49C",'Mapa final'!#REF!),"")</f>
        <v>#REF!</v>
      </c>
      <c r="N203" s="179" t="e">
        <f>IF(AND('Mapa final'!#REF!="Baja",'Mapa final'!#REF!="Moderado"),CONCATENATE("R48C",'Mapa final'!#REF!),"")</f>
        <v>#REF!</v>
      </c>
      <c r="O203" s="180" t="e">
        <f>IF(AND('Mapa final'!#REF!="Baja",'Mapa final'!#REF!="Moderado"),CONCATENATE("R48C",'Mapa final'!#REF!),"")</f>
        <v>#REF!</v>
      </c>
      <c r="P203" s="178" t="e">
        <f>IF(AND('Mapa final'!#REF!="Baja",'Mapa final'!#REF!="Moderado"),CONCATENATE("R49C",'Mapa final'!#REF!),"")</f>
        <v>#REF!</v>
      </c>
      <c r="Q203" s="179" t="e">
        <f>IF(AND('Mapa final'!#REF!="Baja",'Mapa final'!#REF!="Moderado"),CONCATENATE("R48C",'Mapa final'!#REF!),"")</f>
        <v>#REF!</v>
      </c>
      <c r="R203" s="180" t="e">
        <f>IF(AND('Mapa final'!#REF!="Baja",'Mapa final'!#REF!="Moderado"),CONCATENATE("R48C",'Mapa final'!#REF!),"")</f>
        <v>#REF!</v>
      </c>
      <c r="S203" s="86" t="e">
        <f>IF(AND('Mapa final'!#REF!="Baja",'Mapa final'!#REF!="Mayor"),CONCATENATE("R49C",'Mapa final'!#REF!),"")</f>
        <v>#REF!</v>
      </c>
      <c r="T203" s="40" t="e">
        <f>IF(AND('Mapa final'!#REF!="Baja",'Mapa final'!#REF!="Mayor"),CONCATENATE("R48C",'Mapa final'!#REF!),"")</f>
        <v>#REF!</v>
      </c>
      <c r="U203" s="87" t="e">
        <f>IF(AND('Mapa final'!#REF!="Baja",'Mapa final'!#REF!="Mayor"),CONCATENATE("R48C",'Mapa final'!#REF!),"")</f>
        <v>#REF!</v>
      </c>
      <c r="V203" s="172" t="e">
        <f>IF(AND('Mapa final'!#REF!="Baja",'Mapa final'!#REF!="Catastrófico"),CONCATENATE("R49C",'Mapa final'!#REF!),"")</f>
        <v>#REF!</v>
      </c>
      <c r="W203" s="173" t="e">
        <f>IF(AND('Mapa final'!#REF!="Baja",'Mapa final'!#REF!="Catastrófico"),CONCATENATE("R48C",'Mapa final'!#REF!),"")</f>
        <v>#REF!</v>
      </c>
      <c r="X203" s="174" t="e">
        <f>IF(AND('Mapa final'!#REF!="Baja",'Mapa final'!#REF!="Catastrófico"),CONCATENATE("R48C",'Mapa final'!#REF!),"")</f>
        <v>#REF!</v>
      </c>
      <c r="Y203" s="41"/>
      <c r="Z203" s="321"/>
      <c r="AA203" s="322"/>
      <c r="AB203" s="322"/>
      <c r="AC203" s="322"/>
      <c r="AD203" s="322"/>
      <c r="AE203" s="323"/>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7"/>
      <c r="C204" s="308"/>
      <c r="D204" s="309"/>
      <c r="E204" s="282"/>
      <c r="F204" s="277"/>
      <c r="G204" s="277"/>
      <c r="H204" s="277"/>
      <c r="I204" s="277"/>
      <c r="J204" s="187" t="str">
        <f>IF(AND('Mapa final'!$AB$76="Baja",'Mapa final'!$AD$76="Moderado"),CONCATENATE("R49C",'Mapa final'!$R$76),"")</f>
        <v/>
      </c>
      <c r="K204" s="188" t="str">
        <f>IF(AND('Mapa final'!$AB$77="Baja",'Mapa final'!$AD$77="Moderado"),CONCATENATE("R49C",'Mapa final'!$R$77),"")</f>
        <v/>
      </c>
      <c r="L204" s="189" t="str">
        <f>IF(AND('Mapa final'!$AB$78="Baja",'Mapa final'!$AD$78="Moderado"),CONCATENATE("R49C",'Mapa final'!$R$78),"")</f>
        <v/>
      </c>
      <c r="M204" s="178" t="str">
        <f>IF(AND('Mapa final'!$AB$76="Baja",'Mapa final'!$AD$76="Moderado"),CONCATENATE("R49C",'Mapa final'!$R$76),"")</f>
        <v/>
      </c>
      <c r="N204" s="179" t="str">
        <f>IF(AND('Mapa final'!$AB$77="Baja",'Mapa final'!$AD$77="Moderado"),CONCATENATE("R49C",'Mapa final'!$R$77),"")</f>
        <v/>
      </c>
      <c r="O204" s="180" t="str">
        <f>IF(AND('Mapa final'!$AB$78="Baja",'Mapa final'!$AD$78="Moderado"),CONCATENATE("R49C",'Mapa final'!$R$78),"")</f>
        <v/>
      </c>
      <c r="P204" s="178" t="str">
        <f>IF(AND('Mapa final'!$AB$76="Baja",'Mapa final'!$AD$76="Moderado"),CONCATENATE("R49C",'Mapa final'!$R$76),"")</f>
        <v/>
      </c>
      <c r="Q204" s="179" t="str">
        <f>IF(AND('Mapa final'!$AB$77="Baja",'Mapa final'!$AD$77="Moderado"),CONCATENATE("R49C",'Mapa final'!$R$77),"")</f>
        <v/>
      </c>
      <c r="R204" s="180" t="str">
        <f>IF(AND('Mapa final'!$AB$78="Baja",'Mapa final'!$AD$78="Moderado"),CONCATENATE("R49C",'Mapa final'!$R$78),"")</f>
        <v/>
      </c>
      <c r="S204" s="86" t="str">
        <f>IF(AND('Mapa final'!$AB$76="Baja",'Mapa final'!$AD$76="Mayor"),CONCATENATE("R49C",'Mapa final'!$R$76),"")</f>
        <v/>
      </c>
      <c r="T204" s="40" t="str">
        <f>IF(AND('Mapa final'!$AB$77="Baja",'Mapa final'!$AD$77="Mayor"),CONCATENATE("R49C",'Mapa final'!$R$77),"")</f>
        <v/>
      </c>
      <c r="U204" s="87" t="str">
        <f>IF(AND('Mapa final'!$AB$78="Baja",'Mapa final'!$AD$78="Mayor"),CONCATENATE("R49C",'Mapa final'!$R$78),"")</f>
        <v/>
      </c>
      <c r="V204" s="172" t="str">
        <f>IF(AND('Mapa final'!$AB$76="Baja",'Mapa final'!$AD$76="Catastrófico"),CONCATENATE("R49C",'Mapa final'!$R$76),"")</f>
        <v/>
      </c>
      <c r="W204" s="173" t="str">
        <f>IF(AND('Mapa final'!$AB$77="Baja",'Mapa final'!$AD$77="Catastrófico"),CONCATENATE("R49C",'Mapa final'!$R$77),"")</f>
        <v/>
      </c>
      <c r="X204" s="174" t="str">
        <f>IF(AND('Mapa final'!$AB$78="Baja",'Mapa final'!$AD$78="Catastrófico"),CONCATENATE("R49C",'Mapa final'!$R$78),"")</f>
        <v/>
      </c>
      <c r="Y204" s="41"/>
      <c r="Z204" s="321"/>
      <c r="AA204" s="322"/>
      <c r="AB204" s="322"/>
      <c r="AC204" s="322"/>
      <c r="AD204" s="322"/>
      <c r="AE204" s="323"/>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7"/>
      <c r="C205" s="308"/>
      <c r="D205" s="309"/>
      <c r="E205" s="282"/>
      <c r="F205" s="277"/>
      <c r="G205" s="277"/>
      <c r="H205" s="277"/>
      <c r="I205" s="277"/>
      <c r="J205" s="190" t="str">
        <f>IF(AND('Mapa final'!$AB$79="Baja",'Mapa final'!$AD$79="Moderado"),CONCATENATE("R50C",'Mapa final'!$R$79),"")</f>
        <v/>
      </c>
      <c r="K205" s="191" t="str">
        <f>IF(AND('Mapa final'!$AB$80="Baja",'Mapa final'!$AD$80="Moderado"),CONCATENATE("R50C",'Mapa final'!$R$80),"")</f>
        <v/>
      </c>
      <c r="L205" s="192" t="str">
        <f>IF(AND('Mapa final'!$AB$81="Baja",'Mapa final'!$AD$81="Moderado"),CONCATENATE("R50C",'Mapa final'!$R$81),"")</f>
        <v/>
      </c>
      <c r="M205" s="178" t="str">
        <f>IF(AND('Mapa final'!$AB$79="Baja",'Mapa final'!$AD$79="Moderado"),CONCATENATE("R50C",'Mapa final'!$R$79),"")</f>
        <v/>
      </c>
      <c r="N205" s="179" t="str">
        <f>IF(AND('Mapa final'!$AB$80="Baja",'Mapa final'!$AD$80="Moderado"),CONCATENATE("R50C",'Mapa final'!$R$80),"")</f>
        <v/>
      </c>
      <c r="O205" s="180" t="str">
        <f>IF(AND('Mapa final'!$AB$81="Baja",'Mapa final'!$AD$81="Moderado"),CONCATENATE("R50C",'Mapa final'!$R$81),"")</f>
        <v/>
      </c>
      <c r="P205" s="178" t="str">
        <f>IF(AND('Mapa final'!$AB$79="Baja",'Mapa final'!$AD$79="Moderado"),CONCATENATE("R50C",'Mapa final'!$R$79),"")</f>
        <v/>
      </c>
      <c r="Q205" s="179" t="str">
        <f>IF(AND('Mapa final'!$AB$80="Baja",'Mapa final'!$AD$80="Moderado"),CONCATENATE("R50C",'Mapa final'!$R$80),"")</f>
        <v/>
      </c>
      <c r="R205" s="180" t="str">
        <f>IF(AND('Mapa final'!$AB$81="Baja",'Mapa final'!$AD$81="Moderado"),CONCATENATE("R50C",'Mapa final'!$R$81),"")</f>
        <v/>
      </c>
      <c r="S205" s="86" t="str">
        <f>IF(AND('Mapa final'!$AB$79="Baja",'Mapa final'!$AD$79="Mayor"),CONCATENATE("R50C",'Mapa final'!$R$79),"")</f>
        <v/>
      </c>
      <c r="T205" s="40" t="str">
        <f>IF(AND('Mapa final'!$AB$80="Baja",'Mapa final'!$AD$80="Mayor"),CONCATENATE("R50C",'Mapa final'!$R$80),"")</f>
        <v/>
      </c>
      <c r="U205" s="87" t="str">
        <f>IF(AND('Mapa final'!$AB$81="Baja",'Mapa final'!$AD$81="Mayor"),CONCATENATE("R50C",'Mapa final'!$R$81),"")</f>
        <v/>
      </c>
      <c r="V205" s="172" t="str">
        <f>IF(AND('Mapa final'!$AB$79="Baja",'Mapa final'!$AD$79="Catastrófico"),CONCATENATE("R50C",'Mapa final'!$R$79),"")</f>
        <v/>
      </c>
      <c r="W205" s="173" t="str">
        <f>IF(AND('Mapa final'!$AB$80="Baja",'Mapa final'!$AD$80="Catastrófico"),CONCATENATE("R50C",'Mapa final'!$R$80),"")</f>
        <v/>
      </c>
      <c r="X205" s="174" t="str">
        <f>IF(AND('Mapa final'!$AB$81="Baja",'Mapa final'!$AD$81="Catastrófico"),CONCATENATE("R50C",'Mapa final'!$R$81),"")</f>
        <v/>
      </c>
      <c r="Y205" s="41"/>
      <c r="Z205" s="321"/>
      <c r="AA205" s="322"/>
      <c r="AB205" s="322"/>
      <c r="AC205" s="322"/>
      <c r="AD205" s="322"/>
      <c r="AE205" s="323"/>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7"/>
      <c r="C206" s="308"/>
      <c r="D206" s="309"/>
      <c r="E206" s="293" t="s">
        <v>104</v>
      </c>
      <c r="F206" s="294"/>
      <c r="G206" s="294"/>
      <c r="H206" s="294"/>
      <c r="I206" s="313"/>
      <c r="J206" s="184" t="str">
        <f ca="1">IF(AND('Mapa final'!$AB$7="Muy Baja",'Mapa final'!$AD$7="Moderado"),CONCATENATE("R1C",'Mapa final'!$R$7),"")</f>
        <v/>
      </c>
      <c r="K206" s="185" t="e">
        <f>IF(AND('Mapa final'!#REF!="Muy Baja",'Mapa final'!#REF!="Moderado"),CONCATENATE("R1C",'Mapa final'!#REF!),"")</f>
        <v>#REF!</v>
      </c>
      <c r="L206" s="186" t="e">
        <f>IF(AND('Mapa final'!#REF!="Muy Baja",'Mapa final'!#REF!="Moderado"),CONCATENATE("R1C",'Mapa final'!#REF!),"")</f>
        <v>#REF!</v>
      </c>
      <c r="M206" s="184" t="str">
        <f ca="1">IF(AND('Mapa final'!$AB$7="Muy Baja",'Mapa final'!$AD$7="Moderado"),CONCATENATE("R1C",'Mapa final'!$R$7),"")</f>
        <v/>
      </c>
      <c r="N206" s="185" t="e">
        <f>IF(AND('Mapa final'!#REF!="Muy Baja",'Mapa final'!#REF!="Moderado"),CONCATENATE("R1C",'Mapa final'!#REF!),"")</f>
        <v>#REF!</v>
      </c>
      <c r="O206" s="186" t="e">
        <f>IF(AND('Mapa final'!#REF!="Muy Baja",'Mapa final'!#REF!="Moderado"),CONCATENATE("R1C",'Mapa final'!#REF!),"")</f>
        <v>#REF!</v>
      </c>
      <c r="P206" s="175" t="str">
        <f ca="1">IF(AND('Mapa final'!$AB$7="Muy Baja",'Mapa final'!$AD$7="Moderado"),CONCATENATE("R1C",'Mapa final'!$R$7),"")</f>
        <v/>
      </c>
      <c r="Q206" s="176" t="e">
        <f>IF(AND('Mapa final'!#REF!="Muy Baja",'Mapa final'!#REF!="Moderado"),CONCATENATE("R1C",'Mapa final'!#REF!),"")</f>
        <v>#REF!</v>
      </c>
      <c r="R206" s="177" t="e">
        <f>IF(AND('Mapa final'!#REF!="Muy Baja",'Mapa final'!#REF!="Moderado"),CONCATENATE("R1C",'Mapa final'!#REF!),"")</f>
        <v>#REF!</v>
      </c>
      <c r="S206" s="83" t="str">
        <f ca="1">IF(AND('Mapa final'!$AB$7="Muy Baja",'Mapa final'!$AD$7="Mayor"),CONCATENATE("R1C",'Mapa final'!$R$7),"")</f>
        <v/>
      </c>
      <c r="T206" s="84" t="e">
        <f>IF(AND('Mapa final'!#REF!="Muy Baja",'Mapa final'!#REF!="Mayor"),CONCATENATE("R1C",'Mapa final'!#REF!),"")</f>
        <v>#REF!</v>
      </c>
      <c r="U206" s="85" t="e">
        <f>IF(AND('Mapa final'!#REF!="Muy Baja",'Mapa final'!#REF!="Mayor"),CONCATENATE("R1C",'Mapa final'!#REF!),"")</f>
        <v>#REF!</v>
      </c>
      <c r="V206" s="169" t="str">
        <f ca="1">IF(AND('Mapa final'!$AB$7="Muy Baja",'Mapa final'!$AD$7="Catastrófico"),CONCATENATE("R1C",'Mapa final'!$R$7),"")</f>
        <v/>
      </c>
      <c r="W206" s="170" t="e">
        <f>IF(AND('Mapa final'!#REF!="Muy Baja",'Mapa final'!#REF!="Catastrófico"),CONCATENATE("R1C",'Mapa final'!#REF!),"")</f>
        <v>#REF!</v>
      </c>
      <c r="X206" s="171" t="e">
        <f>IF(AND('Mapa final'!#REF!="Muy Baja",'Mapa final'!#REF!="Catastrófico"),CONCATENATE("R1C",'Mapa final'!#REF!),"")</f>
        <v>#REF!</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7"/>
      <c r="C207" s="308"/>
      <c r="D207" s="309"/>
      <c r="E207" s="281"/>
      <c r="F207" s="277"/>
      <c r="G207" s="277"/>
      <c r="H207" s="277"/>
      <c r="I207" s="314"/>
      <c r="J207" s="187" t="str">
        <f ca="1">IF(AND('Mapa final'!$AB$8="Muy Baja",'Mapa final'!$AD$8="Moderado"),CONCATENATE("R2C",'Mapa final'!$R$8),"")</f>
        <v/>
      </c>
      <c r="K207" s="188" t="e">
        <f>IF(AND('Mapa final'!#REF!="Muy Baja",'Mapa final'!#REF!="Moderado"),CONCATENATE("R2C",'Mapa final'!#REF!),"")</f>
        <v>#REF!</v>
      </c>
      <c r="L207" s="189" t="e">
        <f>IF(AND('Mapa final'!#REF!="Muy Baja",'Mapa final'!#REF!="Moderado"),CONCATENATE("R2C",'Mapa final'!#REF!),"")</f>
        <v>#REF!</v>
      </c>
      <c r="M207" s="187" t="str">
        <f ca="1">IF(AND('Mapa final'!$AB$8="Muy Baja",'Mapa final'!$AD$8="Moderado"),CONCATENATE("R2C",'Mapa final'!$R$8),"")</f>
        <v/>
      </c>
      <c r="N207" s="188" t="e">
        <f>IF(AND('Mapa final'!#REF!="Muy Baja",'Mapa final'!#REF!="Moderado"),CONCATENATE("R2C",'Mapa final'!#REF!),"")</f>
        <v>#REF!</v>
      </c>
      <c r="O207" s="189" t="e">
        <f>IF(AND('Mapa final'!#REF!="Muy Baja",'Mapa final'!#REF!="Moderado"),CONCATENATE("R2C",'Mapa final'!#REF!),"")</f>
        <v>#REF!</v>
      </c>
      <c r="P207" s="178" t="str">
        <f ca="1">IF(AND('Mapa final'!$AB$8="Muy Baja",'Mapa final'!$AD$8="Moderado"),CONCATENATE("R2C",'Mapa final'!$R$8),"")</f>
        <v/>
      </c>
      <c r="Q207" s="179" t="e">
        <f>IF(AND('Mapa final'!#REF!="Muy Baja",'Mapa final'!#REF!="Moderado"),CONCATENATE("R2C",'Mapa final'!#REF!),"")</f>
        <v>#REF!</v>
      </c>
      <c r="R207" s="180" t="e">
        <f>IF(AND('Mapa final'!#REF!="Muy Baja",'Mapa final'!#REF!="Moderado"),CONCATENATE("R2C",'Mapa final'!#REF!),"")</f>
        <v>#REF!</v>
      </c>
      <c r="S207" s="86" t="str">
        <f ca="1">IF(AND('Mapa final'!$AB$8="Muy Baja",'Mapa final'!$AD$8="Mayor"),CONCATENATE("R2C",'Mapa final'!$R$8),"")</f>
        <v/>
      </c>
      <c r="T207" s="40" t="e">
        <f>IF(AND('Mapa final'!#REF!="Muy Baja",'Mapa final'!#REF!="Mayor"),CONCATENATE("R2C",'Mapa final'!#REF!),"")</f>
        <v>#REF!</v>
      </c>
      <c r="U207" s="87" t="e">
        <f>IF(AND('Mapa final'!#REF!="Muy Baja",'Mapa final'!#REF!="Mayor"),CONCATENATE("R2C",'Mapa final'!#REF!),"")</f>
        <v>#REF!</v>
      </c>
      <c r="V207" s="172" t="str">
        <f ca="1">IF(AND('Mapa final'!$AB$8="Muy Baja",'Mapa final'!$AD$8="Catastrófico"),CONCATENATE("R2C",'Mapa final'!$R$8),"")</f>
        <v/>
      </c>
      <c r="W207" s="173" t="e">
        <f>IF(AND('Mapa final'!#REF!="Muy Baja",'Mapa final'!#REF!="Catastrófico"),CONCATENATE("R2C",'Mapa final'!#REF!),"")</f>
        <v>#REF!</v>
      </c>
      <c r="X207" s="174" t="e">
        <f>IF(AND('Mapa final'!#REF!="Muy Baja",'Mapa final'!#REF!="Catastrófico"),CONCATENATE("R2C",'Mapa final'!#REF!),"")</f>
        <v>#REF!</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7"/>
      <c r="C208" s="308"/>
      <c r="D208" s="309"/>
      <c r="E208" s="281"/>
      <c r="F208" s="277"/>
      <c r="G208" s="277"/>
      <c r="H208" s="277"/>
      <c r="I208" s="314"/>
      <c r="J208" s="187" t="str">
        <f ca="1">IF(AND('Mapa final'!$AB$9="Muy Baja",'Mapa final'!$AD$9="Moderado"),CONCATENATE("R3C",'Mapa final'!$R$9),"")</f>
        <v/>
      </c>
      <c r="K208" s="188" t="e">
        <f>IF(AND('Mapa final'!#REF!="Muy Baja",'Mapa final'!#REF!="Moderado"),CONCATENATE("R3C",'Mapa final'!#REF!),"")</f>
        <v>#REF!</v>
      </c>
      <c r="L208" s="189" t="e">
        <f>IF(AND('Mapa final'!#REF!="Muy Baja",'Mapa final'!#REF!="Moderado"),CONCATENATE("R3C",'Mapa final'!#REF!),"")</f>
        <v>#REF!</v>
      </c>
      <c r="M208" s="187" t="str">
        <f ca="1">IF(AND('Mapa final'!$AB$9="Muy Baja",'Mapa final'!$AD$9="Moderado"),CONCATENATE("R3C",'Mapa final'!$R$9),"")</f>
        <v/>
      </c>
      <c r="N208" s="188" t="e">
        <f>IF(AND('Mapa final'!#REF!="Muy Baja",'Mapa final'!#REF!="Moderado"),CONCATENATE("R3C",'Mapa final'!#REF!),"")</f>
        <v>#REF!</v>
      </c>
      <c r="O208" s="189" t="e">
        <f>IF(AND('Mapa final'!#REF!="Muy Baja",'Mapa final'!#REF!="Moderado"),CONCATENATE("R3C",'Mapa final'!#REF!),"")</f>
        <v>#REF!</v>
      </c>
      <c r="P208" s="178" t="str">
        <f ca="1">IF(AND('Mapa final'!$AB$9="Muy Baja",'Mapa final'!$AD$9="Moderado"),CONCATENATE("R3C",'Mapa final'!$R$9),"")</f>
        <v/>
      </c>
      <c r="Q208" s="179" t="e">
        <f>IF(AND('Mapa final'!#REF!="Muy Baja",'Mapa final'!#REF!="Moderado"),CONCATENATE("R3C",'Mapa final'!#REF!),"")</f>
        <v>#REF!</v>
      </c>
      <c r="R208" s="180" t="e">
        <f>IF(AND('Mapa final'!#REF!="Muy Baja",'Mapa final'!#REF!="Moderado"),CONCATENATE("R3C",'Mapa final'!#REF!),"")</f>
        <v>#REF!</v>
      </c>
      <c r="S208" s="86" t="str">
        <f ca="1">IF(AND('Mapa final'!$AB$9="Muy Baja",'Mapa final'!$AD$9="Mayor"),CONCATENATE("R3C",'Mapa final'!$R$9),"")</f>
        <v/>
      </c>
      <c r="T208" s="40" t="e">
        <f>IF(AND('Mapa final'!#REF!="Muy Baja",'Mapa final'!#REF!="Mayor"),CONCATENATE("R3C",'Mapa final'!#REF!),"")</f>
        <v>#REF!</v>
      </c>
      <c r="U208" s="87" t="e">
        <f>IF(AND('Mapa final'!#REF!="Muy Baja",'Mapa final'!#REF!="Mayor"),CONCATENATE("R3C",'Mapa final'!#REF!),"")</f>
        <v>#REF!</v>
      </c>
      <c r="V208" s="172" t="str">
        <f ca="1">IF(AND('Mapa final'!$AB$9="Muy Baja",'Mapa final'!$AD$9="Catastrófico"),CONCATENATE("R3C",'Mapa final'!$R$9),"")</f>
        <v/>
      </c>
      <c r="W208" s="173" t="e">
        <f>IF(AND('Mapa final'!#REF!="Muy Baja",'Mapa final'!#REF!="Catastrófico"),CONCATENATE("R3C",'Mapa final'!#REF!),"")</f>
        <v>#REF!</v>
      </c>
      <c r="X208" s="174" t="e">
        <f>IF(AND('Mapa final'!#REF!="Muy Baja",'Mapa final'!#REF!="Catastrófico"),CONCATENATE("R3C",'Mapa final'!#REF!),"")</f>
        <v>#REF!</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7"/>
      <c r="C209" s="308"/>
      <c r="D209" s="309"/>
      <c r="E209" s="281"/>
      <c r="F209" s="277"/>
      <c r="G209" s="277"/>
      <c r="H209" s="277"/>
      <c r="I209" s="314"/>
      <c r="J209" s="187" t="str">
        <f ca="1">IF(AND('Mapa final'!$AB$10="Muy Baja",'Mapa final'!$AD$10="Moderado"),CONCATENATE("R4C",'Mapa final'!$R$10),"")</f>
        <v>R4C1</v>
      </c>
      <c r="K209" s="188" t="e">
        <f>IF(AND('Mapa final'!#REF!="Muy Baja",'Mapa final'!#REF!="Moderado"),CONCATENATE("R4C",'Mapa final'!#REF!),"")</f>
        <v>#REF!</v>
      </c>
      <c r="L209" s="189" t="e">
        <f>IF(AND('Mapa final'!#REF!="Muy Baja",'Mapa final'!#REF!="Moderado"),CONCATENATE("R4C",'Mapa final'!#REF!),"")</f>
        <v>#REF!</v>
      </c>
      <c r="M209" s="187" t="str">
        <f ca="1">IF(AND('Mapa final'!$AB$10="Muy Baja",'Mapa final'!$AD$10="Moderado"),CONCATENATE("R4C",'Mapa final'!$R$10),"")</f>
        <v>R4C1</v>
      </c>
      <c r="N209" s="188" t="e">
        <f>IF(AND('Mapa final'!#REF!="Muy Baja",'Mapa final'!#REF!="Moderado"),CONCATENATE("R4C",'Mapa final'!#REF!),"")</f>
        <v>#REF!</v>
      </c>
      <c r="O209" s="189" t="e">
        <f>IF(AND('Mapa final'!#REF!="Muy Baja",'Mapa final'!#REF!="Moderado"),CONCATENATE("R4C",'Mapa final'!#REF!),"")</f>
        <v>#REF!</v>
      </c>
      <c r="P209" s="178" t="str">
        <f ca="1">IF(AND('Mapa final'!$AB$10="Muy Baja",'Mapa final'!$AD$10="Moderado"),CONCATENATE("R4C",'Mapa final'!$R$10),"")</f>
        <v>R4C1</v>
      </c>
      <c r="Q209" s="179" t="e">
        <f>IF(AND('Mapa final'!#REF!="Muy Baja",'Mapa final'!#REF!="Moderado"),CONCATENATE("R4C",'Mapa final'!#REF!),"")</f>
        <v>#REF!</v>
      </c>
      <c r="R209" s="180" t="e">
        <f>IF(AND('Mapa final'!#REF!="Muy Baja",'Mapa final'!#REF!="Moderado"),CONCATENATE("R4C",'Mapa final'!#REF!),"")</f>
        <v>#REF!</v>
      </c>
      <c r="S209" s="86" t="str">
        <f ca="1">IF(AND('Mapa final'!$AB$10="Muy Baja",'Mapa final'!$AD$10="Mayor"),CONCATENATE("R4C",'Mapa final'!$R$10),"")</f>
        <v/>
      </c>
      <c r="T209" s="40" t="e">
        <f>IF(AND('Mapa final'!#REF!="Muy Baja",'Mapa final'!#REF!="Mayor"),CONCATENATE("R4C",'Mapa final'!#REF!),"")</f>
        <v>#REF!</v>
      </c>
      <c r="U209" s="87" t="e">
        <f>IF(AND('Mapa final'!#REF!="Muy Baja",'Mapa final'!#REF!="Mayor"),CONCATENATE("R4C",'Mapa final'!#REF!),"")</f>
        <v>#REF!</v>
      </c>
      <c r="V209" s="172" t="str">
        <f ca="1">IF(AND('Mapa final'!$AB$10="Muy Baja",'Mapa final'!$AD$10="Catastrófico"),CONCATENATE("R4C",'Mapa final'!$R$10),"")</f>
        <v/>
      </c>
      <c r="W209" s="173" t="e">
        <f>IF(AND('Mapa final'!#REF!="Muy Baja",'Mapa final'!#REF!="Catastrófico"),CONCATENATE("R4C",'Mapa final'!#REF!),"")</f>
        <v>#REF!</v>
      </c>
      <c r="X209" s="174" t="e">
        <f>IF(AND('Mapa final'!#REF!="Muy Baja",'Mapa final'!#REF!="Catastrófico"),CONCATENATE("R4C",'Mapa final'!#REF!),"")</f>
        <v>#REF!</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7"/>
      <c r="C210" s="308"/>
      <c r="D210" s="309"/>
      <c r="E210" s="281"/>
      <c r="F210" s="277"/>
      <c r="G210" s="277"/>
      <c r="H210" s="277"/>
      <c r="I210" s="314"/>
      <c r="J210" s="187" t="str">
        <f ca="1">IF(AND('Mapa final'!$AB$11="Muy Baja",'Mapa final'!$AD$11="Moderado"),CONCATENATE("R5C",'Mapa final'!$R$11),"")</f>
        <v>R5C1</v>
      </c>
      <c r="K210" s="188" t="e">
        <f>IF(AND('Mapa final'!#REF!="Muy Baja",'Mapa final'!#REF!="Moderado"),CONCATENATE("R5C",'Mapa final'!#REF!),"")</f>
        <v>#REF!</v>
      </c>
      <c r="L210" s="189" t="e">
        <f>IF(AND('Mapa final'!#REF!="Muy Baja",'Mapa final'!#REF!="Moderado"),CONCATENATE("R5C",'Mapa final'!#REF!),"")</f>
        <v>#REF!</v>
      </c>
      <c r="M210" s="187" t="str">
        <f ca="1">IF(AND('Mapa final'!$AB$11="Muy Baja",'Mapa final'!$AD$11="Moderado"),CONCATENATE("R5C",'Mapa final'!$R$11),"")</f>
        <v>R5C1</v>
      </c>
      <c r="N210" s="188" t="e">
        <f>IF(AND('Mapa final'!#REF!="Muy Baja",'Mapa final'!#REF!="Moderado"),CONCATENATE("R5C",'Mapa final'!#REF!),"")</f>
        <v>#REF!</v>
      </c>
      <c r="O210" s="189" t="e">
        <f>IF(AND('Mapa final'!#REF!="Muy Baja",'Mapa final'!#REF!="Moderado"),CONCATENATE("R5C",'Mapa final'!#REF!),"")</f>
        <v>#REF!</v>
      </c>
      <c r="P210" s="178" t="str">
        <f ca="1">IF(AND('Mapa final'!$AB$11="Muy Baja",'Mapa final'!$AD$11="Moderado"),CONCATENATE("R5C",'Mapa final'!$R$11),"")</f>
        <v>R5C1</v>
      </c>
      <c r="Q210" s="179" t="e">
        <f>IF(AND('Mapa final'!#REF!="Muy Baja",'Mapa final'!#REF!="Moderado"),CONCATENATE("R5C",'Mapa final'!#REF!),"")</f>
        <v>#REF!</v>
      </c>
      <c r="R210" s="180" t="e">
        <f>IF(AND('Mapa final'!#REF!="Muy Baja",'Mapa final'!#REF!="Moderado"),CONCATENATE("R5C",'Mapa final'!#REF!),"")</f>
        <v>#REF!</v>
      </c>
      <c r="S210" s="86" t="str">
        <f ca="1">IF(AND('Mapa final'!$AB$11="Muy Baja",'Mapa final'!$AD$11="Mayor"),CONCATENATE("R5C",'Mapa final'!$R$11),"")</f>
        <v/>
      </c>
      <c r="T210" s="40" t="e">
        <f>IF(AND('Mapa final'!#REF!="Muy Baja",'Mapa final'!#REF!="Mayor"),CONCATENATE("R5C",'Mapa final'!#REF!),"")</f>
        <v>#REF!</v>
      </c>
      <c r="U210" s="87" t="e">
        <f>IF(AND('Mapa final'!#REF!="Muy Baja",'Mapa final'!#REF!="Mayor"),CONCATENATE("R5C",'Mapa final'!#REF!),"")</f>
        <v>#REF!</v>
      </c>
      <c r="V210" s="172" t="str">
        <f ca="1">IF(AND('Mapa final'!$AB$11="Muy Baja",'Mapa final'!$AD$11="Catastrófico"),CONCATENATE("R5C",'Mapa final'!$R$11),"")</f>
        <v/>
      </c>
      <c r="W210" s="173" t="e">
        <f>IF(AND('Mapa final'!#REF!="Muy Baja",'Mapa final'!#REF!="Catastrófico"),CONCATENATE("R5C",'Mapa final'!#REF!),"")</f>
        <v>#REF!</v>
      </c>
      <c r="X210" s="174" t="e">
        <f>IF(AND('Mapa final'!#REF!="Muy Baja",'Mapa final'!#REF!="Catastrófico"),CONCATENATE("R5C",'Mapa final'!#REF!),"")</f>
        <v>#REF!</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7"/>
      <c r="C211" s="308"/>
      <c r="D211" s="309"/>
      <c r="E211" s="281"/>
      <c r="F211" s="277"/>
      <c r="G211" s="277"/>
      <c r="H211" s="277"/>
      <c r="I211" s="314"/>
      <c r="J211" s="187" t="str">
        <f ca="1">IF(AND('Mapa final'!$AB$12="Muy Baja",'Mapa final'!$AD$12="Moderado"),CONCATENATE("R6C",'Mapa final'!$R$12),"")</f>
        <v/>
      </c>
      <c r="K211" s="188" t="e">
        <f>IF(AND('Mapa final'!#REF!="Muy Baja",'Mapa final'!#REF!="Moderado"),CONCATENATE("R6C",'Mapa final'!#REF!),"")</f>
        <v>#REF!</v>
      </c>
      <c r="L211" s="189" t="e">
        <f>IF(AND('Mapa final'!#REF!="Muy Baja",'Mapa final'!#REF!="Moderado"),CONCATENATE("R6C",'Mapa final'!#REF!),"")</f>
        <v>#REF!</v>
      </c>
      <c r="M211" s="187" t="str">
        <f ca="1">IF(AND('Mapa final'!$AB$12="Muy Baja",'Mapa final'!$AD$12="Moderado"),CONCATENATE("R6C",'Mapa final'!$R$12),"")</f>
        <v/>
      </c>
      <c r="N211" s="188" t="e">
        <f>IF(AND('Mapa final'!#REF!="Muy Baja",'Mapa final'!#REF!="Moderado"),CONCATENATE("R6C",'Mapa final'!#REF!),"")</f>
        <v>#REF!</v>
      </c>
      <c r="O211" s="189" t="e">
        <f>IF(AND('Mapa final'!#REF!="Muy Baja",'Mapa final'!#REF!="Moderado"),CONCATENATE("R6C",'Mapa final'!#REF!),"")</f>
        <v>#REF!</v>
      </c>
      <c r="P211" s="178" t="str">
        <f ca="1">IF(AND('Mapa final'!$AB$12="Muy Baja",'Mapa final'!$AD$12="Moderado"),CONCATENATE("R6C",'Mapa final'!$R$12),"")</f>
        <v/>
      </c>
      <c r="Q211" s="179" t="e">
        <f>IF(AND('Mapa final'!#REF!="Muy Baja",'Mapa final'!#REF!="Moderado"),CONCATENATE("R6C",'Mapa final'!#REF!),"")</f>
        <v>#REF!</v>
      </c>
      <c r="R211" s="180" t="e">
        <f>IF(AND('Mapa final'!#REF!="Muy Baja",'Mapa final'!#REF!="Moderado"),CONCATENATE("R6C",'Mapa final'!#REF!),"")</f>
        <v>#REF!</v>
      </c>
      <c r="S211" s="86" t="str">
        <f ca="1">IF(AND('Mapa final'!$AB$12="Muy Baja",'Mapa final'!$AD$12="Mayor"),CONCATENATE("R6C",'Mapa final'!$R$12),"")</f>
        <v/>
      </c>
      <c r="T211" s="40" t="e">
        <f>IF(AND('Mapa final'!#REF!="Muy Baja",'Mapa final'!#REF!="Mayor"),CONCATENATE("R6C",'Mapa final'!#REF!),"")</f>
        <v>#REF!</v>
      </c>
      <c r="U211" s="87" t="e">
        <f>IF(AND('Mapa final'!#REF!="Muy Baja",'Mapa final'!#REF!="Mayor"),CONCATENATE("R6C",'Mapa final'!#REF!),"")</f>
        <v>#REF!</v>
      </c>
      <c r="V211" s="172" t="str">
        <f ca="1">IF(AND('Mapa final'!$AB$12="Muy Baja",'Mapa final'!$AD$12="Catastrófico"),CONCATENATE("R6C",'Mapa final'!$R$12),"")</f>
        <v/>
      </c>
      <c r="W211" s="173" t="e">
        <f>IF(AND('Mapa final'!#REF!="Muy Baja",'Mapa final'!#REF!="Catastrófico"),CONCATENATE("R6C",'Mapa final'!#REF!),"")</f>
        <v>#REF!</v>
      </c>
      <c r="X211" s="174" t="e">
        <f>IF(AND('Mapa final'!#REF!="Muy Baja",'Mapa final'!#REF!="Catastrófico"),CONCATENATE("R6C",'Mapa final'!#REF!),"")</f>
        <v>#REF!</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7"/>
      <c r="C212" s="308"/>
      <c r="D212" s="309"/>
      <c r="E212" s="281"/>
      <c r="F212" s="277"/>
      <c r="G212" s="277"/>
      <c r="H212" s="277"/>
      <c r="I212" s="314"/>
      <c r="J212" s="187" t="str">
        <f ca="1">IF(AND('Mapa final'!$AB$13="Muy Baja",'Mapa final'!$AD$13="Moderado"),CONCATENATE("R7C",'Mapa final'!$R$13),"")</f>
        <v/>
      </c>
      <c r="K212" s="188" t="str">
        <f>IF(AND('Mapa final'!$AB$14="Muy Baja",'Mapa final'!$AD$14="Moderado"),CONCATENATE("R7C",'Mapa final'!$R$14),"")</f>
        <v/>
      </c>
      <c r="L212" s="189" t="e">
        <f>IF(AND('Mapa final'!#REF!="Muy Baja",'Mapa final'!#REF!="Moderado"),CONCATENATE("R7C",'Mapa final'!#REF!),"")</f>
        <v>#REF!</v>
      </c>
      <c r="M212" s="187" t="str">
        <f ca="1">IF(AND('Mapa final'!$AB$13="Muy Baja",'Mapa final'!$AD$13="Moderado"),CONCATENATE("R7C",'Mapa final'!$R$13),"")</f>
        <v/>
      </c>
      <c r="N212" s="188" t="str">
        <f>IF(AND('Mapa final'!$AB$14="Muy Baja",'Mapa final'!$AD$14="Moderado"),CONCATENATE("R7C",'Mapa final'!$R$14),"")</f>
        <v/>
      </c>
      <c r="O212" s="189" t="e">
        <f>IF(AND('Mapa final'!#REF!="Muy Baja",'Mapa final'!#REF!="Moderado"),CONCATENATE("R7C",'Mapa final'!#REF!),"")</f>
        <v>#REF!</v>
      </c>
      <c r="P212" s="178" t="str">
        <f ca="1">IF(AND('Mapa final'!$AB$13="Muy Baja",'Mapa final'!$AD$13="Moderado"),CONCATENATE("R7C",'Mapa final'!$R$13),"")</f>
        <v/>
      </c>
      <c r="Q212" s="179" t="str">
        <f>IF(AND('Mapa final'!$AB$14="Muy Baja",'Mapa final'!$AD$14="Moderado"),CONCATENATE("R7C",'Mapa final'!$R$14),"")</f>
        <v/>
      </c>
      <c r="R212" s="180" t="e">
        <f>IF(AND('Mapa final'!#REF!="Muy Baja",'Mapa final'!#REF!="Moderado"),CONCATENATE("R7C",'Mapa final'!#REF!),"")</f>
        <v>#REF!</v>
      </c>
      <c r="S212" s="86" t="str">
        <f ca="1">IF(AND('Mapa final'!$AB$13="Muy Baja",'Mapa final'!$AD$13="Mayor"),CONCATENATE("R7C",'Mapa final'!$R$13),"")</f>
        <v/>
      </c>
      <c r="T212" s="40" t="str">
        <f>IF(AND('Mapa final'!$AB$14="Muy Baja",'Mapa final'!$AD$14="Mayor"),CONCATENATE("R7C",'Mapa final'!$R$14),"")</f>
        <v/>
      </c>
      <c r="U212" s="87" t="e">
        <f>IF(AND('Mapa final'!#REF!="Muy Baja",'Mapa final'!#REF!="Mayor"),CONCATENATE("R7C",'Mapa final'!#REF!),"")</f>
        <v>#REF!</v>
      </c>
      <c r="V212" s="172" t="str">
        <f ca="1">IF(AND('Mapa final'!$AB$13="Muy Baja",'Mapa final'!$AD$13="Catastrófico"),CONCATENATE("R7C",'Mapa final'!$R$13),"")</f>
        <v/>
      </c>
      <c r="W212" s="173" t="str">
        <f>IF(AND('Mapa final'!$AB$14="Muy Baja",'Mapa final'!$AD$14="Catastrófico"),CONCATENATE("R7C",'Mapa final'!$R$14),"")</f>
        <v/>
      </c>
      <c r="X212" s="174" t="e">
        <f>IF(AND('Mapa final'!#REF!="Muy Baja",'Mapa final'!#REF!="Catastrófico"),CONCATENATE("R7C",'Mapa final'!#REF!),"")</f>
        <v>#REF!</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7"/>
      <c r="C213" s="308"/>
      <c r="D213" s="309"/>
      <c r="E213" s="281"/>
      <c r="F213" s="277"/>
      <c r="G213" s="277"/>
      <c r="H213" s="277"/>
      <c r="I213" s="314"/>
      <c r="J213" s="187" t="str">
        <f ca="1">IF(AND('Mapa final'!$AB$15="Muy Baja",'Mapa final'!$AD$15="Moderado"),CONCATENATE("R8C",'Mapa final'!$R$15),"")</f>
        <v/>
      </c>
      <c r="K213" s="188" t="str">
        <f>IF(AND('Mapa final'!$AB$16="Muy Baja",'Mapa final'!$AD$16="Moderado"),CONCATENATE("R8C",'Mapa final'!$R$16),"")</f>
        <v/>
      </c>
      <c r="L213" s="189" t="str">
        <f>IF(AND('Mapa final'!$AB$17="Muy Baja",'Mapa final'!$AD$17="Moderado"),CONCATENATE("R8C",'Mapa final'!$R$17),"")</f>
        <v/>
      </c>
      <c r="M213" s="187" t="str">
        <f ca="1">IF(AND('Mapa final'!$AB$15="Muy Baja",'Mapa final'!$AD$15="Moderado"),CONCATENATE("R8C",'Mapa final'!$R$15),"")</f>
        <v/>
      </c>
      <c r="N213" s="188" t="str">
        <f>IF(AND('Mapa final'!$AB$16="Muy Baja",'Mapa final'!$AD$16="Moderado"),CONCATENATE("R8C",'Mapa final'!$R$16),"")</f>
        <v/>
      </c>
      <c r="O213" s="189" t="str">
        <f>IF(AND('Mapa final'!$AB$17="Muy Baja",'Mapa final'!$AD$17="Moderado"),CONCATENATE("R8C",'Mapa final'!$R$17),"")</f>
        <v/>
      </c>
      <c r="P213" s="178" t="str">
        <f ca="1">IF(AND('Mapa final'!$AB$15="Muy Baja",'Mapa final'!$AD$15="Moderado"),CONCATENATE("R8C",'Mapa final'!$R$15),"")</f>
        <v/>
      </c>
      <c r="Q213" s="179" t="str">
        <f>IF(AND('Mapa final'!$AB$16="Muy Baja",'Mapa final'!$AD$16="Moderado"),CONCATENATE("R8C",'Mapa final'!$R$16),"")</f>
        <v/>
      </c>
      <c r="R213" s="180" t="str">
        <f>IF(AND('Mapa final'!$AB$17="Muy Baja",'Mapa final'!$AD$17="Moderado"),CONCATENATE("R8C",'Mapa final'!$R$17),"")</f>
        <v/>
      </c>
      <c r="S213" s="86" t="str">
        <f ca="1">IF(AND('Mapa final'!$AB$15="Muy Baja",'Mapa final'!$AD$15="Mayor"),CONCATENATE("R8C",'Mapa final'!$R$15),"")</f>
        <v/>
      </c>
      <c r="T213" s="40" t="str">
        <f>IF(AND('Mapa final'!$AB$16="Muy Baja",'Mapa final'!$AD$16="Mayor"),CONCATENATE("R8C",'Mapa final'!$R$16),"")</f>
        <v/>
      </c>
      <c r="U213" s="87" t="str">
        <f>IF(AND('Mapa final'!$AB$17="Muy Baja",'Mapa final'!$AD$17="Mayor"),CONCATENATE("R8C",'Mapa final'!$R$17),"")</f>
        <v/>
      </c>
      <c r="V213" s="172" t="str">
        <f ca="1">IF(AND('Mapa final'!$AB$15="Muy Baja",'Mapa final'!$AD$15="Catastrófico"),CONCATENATE("R8C",'Mapa final'!$R$15),"")</f>
        <v/>
      </c>
      <c r="W213" s="173" t="str">
        <f>IF(AND('Mapa final'!$AB$16="Muy Baja",'Mapa final'!$AD$16="Catastrófico"),CONCATENATE("R8C",'Mapa final'!$R$16),"")</f>
        <v/>
      </c>
      <c r="X213" s="174" t="str">
        <f>IF(AND('Mapa final'!$AB$17="Muy Baja",'Mapa final'!$AD$17="Catastrófico"),CONCATENATE("R8C",'Mapa final'!$R$17),"")</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7"/>
      <c r="C214" s="308"/>
      <c r="D214" s="309"/>
      <c r="E214" s="281"/>
      <c r="F214" s="277"/>
      <c r="G214" s="277"/>
      <c r="H214" s="277"/>
      <c r="I214" s="314"/>
      <c r="J214" s="187" t="e">
        <f>IF(AND('Mapa final'!#REF!="Muy Baja",'Mapa final'!#REF!="Moderado"),CONCATENATE("R9C",'Mapa final'!#REF!),"")</f>
        <v>#REF!</v>
      </c>
      <c r="K214" s="188" t="e">
        <f>IF(AND('Mapa final'!#REF!="Muy Baja",'Mapa final'!#REF!="Moderado"),CONCATENATE("R9C",'Mapa final'!#REF!),"")</f>
        <v>#REF!</v>
      </c>
      <c r="L214" s="189" t="e">
        <f>IF(AND('Mapa final'!#REF!="Muy Baja",'Mapa final'!#REF!="Moderado"),CONCATENATE("R9C",'Mapa final'!#REF!),"")</f>
        <v>#REF!</v>
      </c>
      <c r="M214" s="187" t="e">
        <f>IF(AND('Mapa final'!#REF!="Muy Baja",'Mapa final'!#REF!="Moderado"),CONCATENATE("R9C",'Mapa final'!#REF!),"")</f>
        <v>#REF!</v>
      </c>
      <c r="N214" s="188" t="e">
        <f>IF(AND('Mapa final'!#REF!="Muy Baja",'Mapa final'!#REF!="Moderado"),CONCATENATE("R9C",'Mapa final'!#REF!),"")</f>
        <v>#REF!</v>
      </c>
      <c r="O214" s="189" t="e">
        <f>IF(AND('Mapa final'!#REF!="Muy Baja",'Mapa final'!#REF!="Moderado"),CONCATENATE("R9C",'Mapa final'!#REF!),"")</f>
        <v>#REF!</v>
      </c>
      <c r="P214" s="178" t="e">
        <f>IF(AND('Mapa final'!#REF!="Muy Baja",'Mapa final'!#REF!="Moderado"),CONCATENATE("R9C",'Mapa final'!#REF!),"")</f>
        <v>#REF!</v>
      </c>
      <c r="Q214" s="179" t="e">
        <f>IF(AND('Mapa final'!#REF!="Muy Baja",'Mapa final'!#REF!="Moderado"),CONCATENATE("R9C",'Mapa final'!#REF!),"")</f>
        <v>#REF!</v>
      </c>
      <c r="R214" s="180" t="e">
        <f>IF(AND('Mapa final'!#REF!="Muy Baja",'Mapa final'!#REF!="Moderado"),CONCATENATE("R9C",'Mapa final'!#REF!),"")</f>
        <v>#REF!</v>
      </c>
      <c r="S214" s="86" t="e">
        <f>IF(AND('Mapa final'!#REF!="Muy Baja",'Mapa final'!#REF!="Mayor"),CONCATENATE("R9C",'Mapa final'!#REF!),"")</f>
        <v>#REF!</v>
      </c>
      <c r="T214" s="40" t="e">
        <f>IF(AND('Mapa final'!#REF!="Muy Baja",'Mapa final'!#REF!="Mayor"),CONCATENATE("R9C",'Mapa final'!#REF!),"")</f>
        <v>#REF!</v>
      </c>
      <c r="U214" s="87" t="e">
        <f>IF(AND('Mapa final'!#REF!="Muy Baja",'Mapa final'!#REF!="Mayor"),CONCATENATE("R9C",'Mapa final'!#REF!),"")</f>
        <v>#REF!</v>
      </c>
      <c r="V214" s="172" t="e">
        <f>IF(AND('Mapa final'!#REF!="Muy Baja",'Mapa final'!#REF!="Catastrófico"),CONCATENATE("R9C",'Mapa final'!#REF!),"")</f>
        <v>#REF!</v>
      </c>
      <c r="W214" s="173" t="e">
        <f>IF(AND('Mapa final'!#REF!="Muy Baja",'Mapa final'!#REF!="Catastrófico"),CONCATENATE("R9C",'Mapa final'!#REF!),"")</f>
        <v>#REF!</v>
      </c>
      <c r="X214" s="174" t="e">
        <f>IF(AND('Mapa final'!#REF!="Muy Baja",'Mapa final'!#REF!="Catastrófico"),CONCATENATE("R9C",'Mapa final'!#REF!),"")</f>
        <v>#REF!</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7"/>
      <c r="C215" s="308"/>
      <c r="D215" s="309"/>
      <c r="E215" s="281"/>
      <c r="F215" s="277"/>
      <c r="G215" s="277"/>
      <c r="H215" s="277"/>
      <c r="I215" s="314"/>
      <c r="J215" s="187" t="str">
        <f ca="1">IF(AND('Mapa final'!$AB$18="Muy Baja",'Mapa final'!$AD$18="Moderado"),CONCATENATE("R10C",'Mapa final'!$R$18),"")</f>
        <v/>
      </c>
      <c r="K215" s="188" t="e">
        <f>IF(AND('Mapa final'!#REF!="Muy Baja",'Mapa final'!#REF!="Moderado"),CONCATENATE("R10C",'Mapa final'!#REF!),"")</f>
        <v>#REF!</v>
      </c>
      <c r="L215" s="189" t="e">
        <f>IF(AND('Mapa final'!#REF!="Muy Baja",'Mapa final'!#REF!="Moderado"),CONCATENATE("R10C",'Mapa final'!#REF!),"")</f>
        <v>#REF!</v>
      </c>
      <c r="M215" s="187" t="str">
        <f ca="1">IF(AND('Mapa final'!$AB$18="Muy Baja",'Mapa final'!$AD$18="Moderado"),CONCATENATE("R10C",'Mapa final'!$R$18),"")</f>
        <v/>
      </c>
      <c r="N215" s="188" t="e">
        <f>IF(AND('Mapa final'!#REF!="Muy Baja",'Mapa final'!#REF!="Moderado"),CONCATENATE("R10C",'Mapa final'!#REF!),"")</f>
        <v>#REF!</v>
      </c>
      <c r="O215" s="189" t="e">
        <f>IF(AND('Mapa final'!#REF!="Muy Baja",'Mapa final'!#REF!="Moderado"),CONCATENATE("R10C",'Mapa final'!#REF!),"")</f>
        <v>#REF!</v>
      </c>
      <c r="P215" s="178" t="str">
        <f ca="1">IF(AND('Mapa final'!$AB$18="Muy Baja",'Mapa final'!$AD$18="Moderado"),CONCATENATE("R10C",'Mapa final'!$R$18),"")</f>
        <v/>
      </c>
      <c r="Q215" s="179" t="e">
        <f>IF(AND('Mapa final'!#REF!="Muy Baja",'Mapa final'!#REF!="Moderado"),CONCATENATE("R10C",'Mapa final'!#REF!),"")</f>
        <v>#REF!</v>
      </c>
      <c r="R215" s="180" t="e">
        <f>IF(AND('Mapa final'!#REF!="Muy Baja",'Mapa final'!#REF!="Moderado"),CONCATENATE("R10C",'Mapa final'!#REF!),"")</f>
        <v>#REF!</v>
      </c>
      <c r="S215" s="86" t="str">
        <f ca="1">IF(AND('Mapa final'!$AB$18="Muy Baja",'Mapa final'!$AD$18="Mayor"),CONCATENATE("R10C",'Mapa final'!$R$18),"")</f>
        <v/>
      </c>
      <c r="T215" s="40" t="e">
        <f>IF(AND('Mapa final'!#REF!="Muy Baja",'Mapa final'!#REF!="Mayor"),CONCATENATE("R10C",'Mapa final'!#REF!),"")</f>
        <v>#REF!</v>
      </c>
      <c r="U215" s="87" t="e">
        <f>IF(AND('Mapa final'!#REF!="Muy Baja",'Mapa final'!#REF!="Mayor"),CONCATENATE("R10C",'Mapa final'!#REF!),"")</f>
        <v>#REF!</v>
      </c>
      <c r="V215" s="172" t="str">
        <f ca="1">IF(AND('Mapa final'!$AB$18="Muy Baja",'Mapa final'!$AD$18="Catastrófico"),CONCATENATE("R10C",'Mapa final'!$R$18),"")</f>
        <v/>
      </c>
      <c r="W215" s="173" t="e">
        <f>IF(AND('Mapa final'!#REF!="Muy Baja",'Mapa final'!#REF!="Catastrófico"),CONCATENATE("R10C",'Mapa final'!#REF!),"")</f>
        <v>#REF!</v>
      </c>
      <c r="X215" s="174" t="e">
        <f>IF(AND('Mapa final'!#REF!="Muy Baja",'Mapa final'!#REF!="Catastrófico"),CONCATENATE("R10C",'Mapa final'!#REF!),"")</f>
        <v>#REF!</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7"/>
      <c r="C216" s="308"/>
      <c r="D216" s="309"/>
      <c r="E216" s="281"/>
      <c r="F216" s="277"/>
      <c r="G216" s="277"/>
      <c r="H216" s="277"/>
      <c r="I216" s="314"/>
      <c r="J216" s="187" t="str">
        <f ca="1">IF(AND('Mapa final'!$AB$19="Muy Baja",'Mapa final'!$AD$19="Moderado"),CONCATENATE("R11C",'Mapa final'!$R$19),"")</f>
        <v>R11C1</v>
      </c>
      <c r="K216" s="188" t="e">
        <f>IF(AND('Mapa final'!#REF!="Muy Baja",'Mapa final'!#REF!="Moderado"),CONCATENATE("R11C",'Mapa final'!#REF!),"")</f>
        <v>#REF!</v>
      </c>
      <c r="L216" s="189" t="e">
        <f>IF(AND('Mapa final'!#REF!="Muy Baja",'Mapa final'!#REF!="Moderado"),CONCATENATE("R11C",'Mapa final'!#REF!),"")</f>
        <v>#REF!</v>
      </c>
      <c r="M216" s="187" t="str">
        <f ca="1">IF(AND('Mapa final'!$AB$19="Muy Baja",'Mapa final'!$AD$19="Moderado"),CONCATENATE("R11C",'Mapa final'!$R$19),"")</f>
        <v>R11C1</v>
      </c>
      <c r="N216" s="188" t="e">
        <f>IF(AND('Mapa final'!#REF!="Muy Baja",'Mapa final'!#REF!="Moderado"),CONCATENATE("R11C",'Mapa final'!#REF!),"")</f>
        <v>#REF!</v>
      </c>
      <c r="O216" s="189" t="e">
        <f>IF(AND('Mapa final'!#REF!="Muy Baja",'Mapa final'!#REF!="Moderado"),CONCATENATE("R11C",'Mapa final'!#REF!),"")</f>
        <v>#REF!</v>
      </c>
      <c r="P216" s="178" t="str">
        <f ca="1">IF(AND('Mapa final'!$AB$19="Muy Baja",'Mapa final'!$AD$19="Moderado"),CONCATENATE("R11C",'Mapa final'!$R$19),"")</f>
        <v>R11C1</v>
      </c>
      <c r="Q216" s="179" t="e">
        <f>IF(AND('Mapa final'!#REF!="Muy Baja",'Mapa final'!#REF!="Moderado"),CONCATENATE("R11C",'Mapa final'!#REF!),"")</f>
        <v>#REF!</v>
      </c>
      <c r="R216" s="180" t="e">
        <f>IF(AND('Mapa final'!#REF!="Muy Baja",'Mapa final'!#REF!="Moderado"),CONCATENATE("R11C",'Mapa final'!#REF!),"")</f>
        <v>#REF!</v>
      </c>
      <c r="S216" s="86" t="str">
        <f ca="1">IF(AND('Mapa final'!$AB$19="Muy Baja",'Mapa final'!$AD$19="Mayor"),CONCATENATE("R11C",'Mapa final'!$R$19),"")</f>
        <v/>
      </c>
      <c r="T216" s="40" t="e">
        <f>IF(AND('Mapa final'!#REF!="Muy Baja",'Mapa final'!#REF!="Mayor"),CONCATENATE("R11C",'Mapa final'!#REF!),"")</f>
        <v>#REF!</v>
      </c>
      <c r="U216" s="87" t="e">
        <f>IF(AND('Mapa final'!#REF!="Muy Baja",'Mapa final'!#REF!="Mayor"),CONCATENATE("R11C",'Mapa final'!#REF!),"")</f>
        <v>#REF!</v>
      </c>
      <c r="V216" s="172" t="str">
        <f ca="1">IF(AND('Mapa final'!$AB$19="Muy Baja",'Mapa final'!$AD$19="Catastrófico"),CONCATENATE("R11C",'Mapa final'!$R$19),"")</f>
        <v/>
      </c>
      <c r="W216" s="173" t="e">
        <f>IF(AND('Mapa final'!#REF!="Muy Baja",'Mapa final'!#REF!="Catastrófico"),CONCATENATE("R11C",'Mapa final'!#REF!),"")</f>
        <v>#REF!</v>
      </c>
      <c r="X216" s="174" t="e">
        <f>IF(AND('Mapa final'!#REF!="Muy Baja",'Mapa final'!#REF!="Catastrófico"),CONCATENATE("R11C",'Mapa final'!#REF!),"")</f>
        <v>#REF!</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7"/>
      <c r="C217" s="308"/>
      <c r="D217" s="309"/>
      <c r="E217" s="281"/>
      <c r="F217" s="277"/>
      <c r="G217" s="277"/>
      <c r="H217" s="277"/>
      <c r="I217" s="314"/>
      <c r="J217" s="187" t="str">
        <f ca="1">IF(AND('Mapa final'!$AB$20="Muy Baja",'Mapa final'!$AD$20="Moderado"),CONCATENATE("R12C",'Mapa final'!$R$20),"")</f>
        <v/>
      </c>
      <c r="K217" s="188" t="str">
        <f>IF(AND('Mapa final'!$AB$21="Muy Baja",'Mapa final'!$AD$21="Moderado"),CONCATENATE("R12C",'Mapa final'!$R$21),"")</f>
        <v>R12C2</v>
      </c>
      <c r="L217" s="189" t="e">
        <f>IF(AND('Mapa final'!#REF!="Muy Baja",'Mapa final'!#REF!="Moderado"),CONCATENATE("R12C",'Mapa final'!#REF!),"")</f>
        <v>#REF!</v>
      </c>
      <c r="M217" s="187" t="str">
        <f ca="1">IF(AND('Mapa final'!$AB$20="Muy Baja",'Mapa final'!$AD$20="Moderado"),CONCATENATE("R12C",'Mapa final'!$R$20),"")</f>
        <v/>
      </c>
      <c r="N217" s="188" t="str">
        <f>IF(AND('Mapa final'!$AB$21="Muy Baja",'Mapa final'!$AD$21="Moderado"),CONCATENATE("R12C",'Mapa final'!$R$21),"")</f>
        <v>R12C2</v>
      </c>
      <c r="O217" s="189" t="e">
        <f>IF(AND('Mapa final'!#REF!="Muy Baja",'Mapa final'!#REF!="Moderado"),CONCATENATE("R12C",'Mapa final'!#REF!),"")</f>
        <v>#REF!</v>
      </c>
      <c r="P217" s="178" t="str">
        <f ca="1">IF(AND('Mapa final'!$AB$20="Muy Baja",'Mapa final'!$AD$20="Moderado"),CONCATENATE("R12C",'Mapa final'!$R$20),"")</f>
        <v/>
      </c>
      <c r="Q217" s="179" t="str">
        <f>IF(AND('Mapa final'!$AB$21="Muy Baja",'Mapa final'!$AD$21="Moderado"),CONCATENATE("R12C",'Mapa final'!$R$21),"")</f>
        <v>R12C2</v>
      </c>
      <c r="R217" s="180" t="e">
        <f>IF(AND('Mapa final'!#REF!="Muy Baja",'Mapa final'!#REF!="Moderado"),CONCATENATE("R12C",'Mapa final'!#REF!),"")</f>
        <v>#REF!</v>
      </c>
      <c r="S217" s="86" t="str">
        <f ca="1">IF(AND('Mapa final'!$AB$20="Muy Baja",'Mapa final'!$AD$20="Mayor"),CONCATENATE("R12C",'Mapa final'!$R$20),"")</f>
        <v/>
      </c>
      <c r="T217" s="40" t="str">
        <f>IF(AND('Mapa final'!$AB$21="Muy Baja",'Mapa final'!$AD$21="Mayor"),CONCATENATE("R12C",'Mapa final'!$R$21),"")</f>
        <v/>
      </c>
      <c r="U217" s="87" t="e">
        <f>IF(AND('Mapa final'!#REF!="Muy Baja",'Mapa final'!#REF!="Mayor"),CONCATENATE("R12C",'Mapa final'!#REF!),"")</f>
        <v>#REF!</v>
      </c>
      <c r="V217" s="172" t="str">
        <f ca="1">IF(AND('Mapa final'!$AB$20="Muy Baja",'Mapa final'!$AD$20="Catastrófico"),CONCATENATE("R12C",'Mapa final'!$R$20),"")</f>
        <v/>
      </c>
      <c r="W217" s="173" t="str">
        <f>IF(AND('Mapa final'!$AB$21="Muy Baja",'Mapa final'!$AD$21="Catastrófico"),CONCATENATE("R12C",'Mapa final'!$R$21),"")</f>
        <v/>
      </c>
      <c r="X217" s="174" t="e">
        <f>IF(AND('Mapa final'!#REF!="Muy Baja",'Mapa final'!#REF!="Catastrófico"),CONCATENATE("R12C",'Mapa final'!#REF!),"")</f>
        <v>#REF!</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7"/>
      <c r="C218" s="308"/>
      <c r="D218" s="309"/>
      <c r="E218" s="281"/>
      <c r="F218" s="277"/>
      <c r="G218" s="277"/>
      <c r="H218" s="277"/>
      <c r="I218" s="314"/>
      <c r="J218" s="187" t="str">
        <f ca="1">IF(AND('Mapa final'!$AB$22="Muy Baja",'Mapa final'!$AD$22="Moderado"),CONCATENATE("R13C",'Mapa final'!$R$22),"")</f>
        <v/>
      </c>
      <c r="K218" s="188" t="e">
        <f>IF(AND('Mapa final'!#REF!="Muy Baja",'Mapa final'!#REF!="Moderado"),CONCATENATE("R13C",'Mapa final'!#REF!),"")</f>
        <v>#REF!</v>
      </c>
      <c r="L218" s="189" t="e">
        <f>IF(AND('Mapa final'!#REF!="Muy Baja",'Mapa final'!#REF!="Moderado"),CONCATENATE("R13C",'Mapa final'!#REF!),"")</f>
        <v>#REF!</v>
      </c>
      <c r="M218" s="187" t="str">
        <f ca="1">IF(AND('Mapa final'!$AB$22="Muy Baja",'Mapa final'!$AD$22="Moderado"),CONCATENATE("R13C",'Mapa final'!$R$22),"")</f>
        <v/>
      </c>
      <c r="N218" s="188" t="e">
        <f>IF(AND('Mapa final'!#REF!="Muy Baja",'Mapa final'!#REF!="Moderado"),CONCATENATE("R13C",'Mapa final'!#REF!),"")</f>
        <v>#REF!</v>
      </c>
      <c r="O218" s="189" t="e">
        <f>IF(AND('Mapa final'!#REF!="Muy Baja",'Mapa final'!#REF!="Moderado"),CONCATENATE("R13C",'Mapa final'!#REF!),"")</f>
        <v>#REF!</v>
      </c>
      <c r="P218" s="178" t="str">
        <f ca="1">IF(AND('Mapa final'!$AB$22="Muy Baja",'Mapa final'!$AD$22="Moderado"),CONCATENATE("R13C",'Mapa final'!$R$22),"")</f>
        <v/>
      </c>
      <c r="Q218" s="179" t="e">
        <f>IF(AND('Mapa final'!#REF!="Muy Baja",'Mapa final'!#REF!="Moderado"),CONCATENATE("R13C",'Mapa final'!#REF!),"")</f>
        <v>#REF!</v>
      </c>
      <c r="R218" s="180" t="e">
        <f>IF(AND('Mapa final'!#REF!="Muy Baja",'Mapa final'!#REF!="Moderado"),CONCATENATE("R13C",'Mapa final'!#REF!),"")</f>
        <v>#REF!</v>
      </c>
      <c r="S218" s="86" t="str">
        <f ca="1">IF(AND('Mapa final'!$AB$22="Muy Baja",'Mapa final'!$AD$22="Mayor"),CONCATENATE("R13C",'Mapa final'!$R$22),"")</f>
        <v/>
      </c>
      <c r="T218" s="40" t="e">
        <f>IF(AND('Mapa final'!#REF!="Muy Baja",'Mapa final'!#REF!="Mayor"),CONCATENATE("R13C",'Mapa final'!#REF!),"")</f>
        <v>#REF!</v>
      </c>
      <c r="U218" s="87" t="e">
        <f>IF(AND('Mapa final'!#REF!="Muy Baja",'Mapa final'!#REF!="Mayor"),CONCATENATE("R13C",'Mapa final'!#REF!),"")</f>
        <v>#REF!</v>
      </c>
      <c r="V218" s="172" t="str">
        <f ca="1">IF(AND('Mapa final'!$AB$22="Muy Baja",'Mapa final'!$AD$22="Catastrófico"),CONCATENATE("R13C",'Mapa final'!$R$22),"")</f>
        <v/>
      </c>
      <c r="W218" s="173" t="e">
        <f>IF(AND('Mapa final'!#REF!="Muy Baja",'Mapa final'!#REF!="Catastrófico"),CONCATENATE("R13C",'Mapa final'!#REF!),"")</f>
        <v>#REF!</v>
      </c>
      <c r="X218" s="174" t="e">
        <f>IF(AND('Mapa final'!#REF!="Muy Baja",'Mapa final'!#REF!="Catastrófico"),CONCATENATE("R13C",'Mapa final'!#REF!),"")</f>
        <v>#REF!</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7"/>
      <c r="C219" s="308"/>
      <c r="D219" s="309"/>
      <c r="E219" s="281"/>
      <c r="F219" s="277"/>
      <c r="G219" s="277"/>
      <c r="H219" s="277"/>
      <c r="I219" s="314"/>
      <c r="J219" s="187" t="str">
        <f ca="1">IF(AND('Mapa final'!$AB$23="Muy Baja",'Mapa final'!$AD$23="Moderado"),CONCATENATE("R14C",'Mapa final'!$R$23),"")</f>
        <v/>
      </c>
      <c r="K219" s="188" t="e">
        <f>IF(AND('Mapa final'!#REF!="Muy Baja",'Mapa final'!#REF!="Moderado"),CONCATENATE("R14C",'Mapa final'!#REF!),"")</f>
        <v>#REF!</v>
      </c>
      <c r="L219" s="189" t="e">
        <f>IF(AND('Mapa final'!#REF!="Muy Baja",'Mapa final'!#REF!="Moderado"),CONCATENATE("R14C",'Mapa final'!#REF!),"")</f>
        <v>#REF!</v>
      </c>
      <c r="M219" s="187" t="str">
        <f ca="1">IF(AND('Mapa final'!$AB$23="Muy Baja",'Mapa final'!$AD$23="Moderado"),CONCATENATE("R14C",'Mapa final'!$R$23),"")</f>
        <v/>
      </c>
      <c r="N219" s="188" t="e">
        <f>IF(AND('Mapa final'!#REF!="Muy Baja",'Mapa final'!#REF!="Moderado"),CONCATENATE("R14C",'Mapa final'!#REF!),"")</f>
        <v>#REF!</v>
      </c>
      <c r="O219" s="189" t="e">
        <f>IF(AND('Mapa final'!#REF!="Muy Baja",'Mapa final'!#REF!="Moderado"),CONCATENATE("R14C",'Mapa final'!#REF!),"")</f>
        <v>#REF!</v>
      </c>
      <c r="P219" s="178" t="str">
        <f ca="1">IF(AND('Mapa final'!$AB$23="Muy Baja",'Mapa final'!$AD$23="Moderado"),CONCATENATE("R14C",'Mapa final'!$R$23),"")</f>
        <v/>
      </c>
      <c r="Q219" s="179" t="e">
        <f>IF(AND('Mapa final'!#REF!="Muy Baja",'Mapa final'!#REF!="Moderado"),CONCATENATE("R14C",'Mapa final'!#REF!),"")</f>
        <v>#REF!</v>
      </c>
      <c r="R219" s="180" t="e">
        <f>IF(AND('Mapa final'!#REF!="Muy Baja",'Mapa final'!#REF!="Moderado"),CONCATENATE("R14C",'Mapa final'!#REF!),"")</f>
        <v>#REF!</v>
      </c>
      <c r="S219" s="86" t="str">
        <f ca="1">IF(AND('Mapa final'!$AB$23="Muy Baja",'Mapa final'!$AD$23="Mayor"),CONCATENATE("R14C",'Mapa final'!$R$23),"")</f>
        <v/>
      </c>
      <c r="T219" s="40" t="e">
        <f>IF(AND('Mapa final'!#REF!="Muy Baja",'Mapa final'!#REF!="Mayor"),CONCATENATE("R14C",'Mapa final'!#REF!),"")</f>
        <v>#REF!</v>
      </c>
      <c r="U219" s="87" t="e">
        <f>IF(AND('Mapa final'!#REF!="Muy Baja",'Mapa final'!#REF!="Mayor"),CONCATENATE("R14C",'Mapa final'!#REF!),"")</f>
        <v>#REF!</v>
      </c>
      <c r="V219" s="172" t="str">
        <f ca="1">IF(AND('Mapa final'!$AB$23="Muy Baja",'Mapa final'!$AD$23="Catastrófico"),CONCATENATE("R14C",'Mapa final'!$R$23),"")</f>
        <v/>
      </c>
      <c r="W219" s="173" t="e">
        <f>IF(AND('Mapa final'!#REF!="Muy Baja",'Mapa final'!#REF!="Catastrófico"),CONCATENATE("R14C",'Mapa final'!#REF!),"")</f>
        <v>#REF!</v>
      </c>
      <c r="X219" s="174" t="e">
        <f>IF(AND('Mapa final'!#REF!="Muy Baja",'Mapa final'!#REF!="Catastrófico"),CONCATENATE("R14C",'Mapa final'!#REF!),"")</f>
        <v>#REF!</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7"/>
      <c r="C220" s="308"/>
      <c r="D220" s="309"/>
      <c r="E220" s="281"/>
      <c r="F220" s="277"/>
      <c r="G220" s="277"/>
      <c r="H220" s="277"/>
      <c r="I220" s="314"/>
      <c r="J220" s="187" t="str">
        <f ca="1">IF(AND('Mapa final'!$AB$24="Muy Baja",'Mapa final'!$AD$24="Moderado"),CONCATENATE("R15C",'Mapa final'!$R$24),"")</f>
        <v/>
      </c>
      <c r="K220" s="188" t="e">
        <f>IF(AND('Mapa final'!#REF!="Muy Baja",'Mapa final'!#REF!="Moderado"),CONCATENATE("R15C",'Mapa final'!#REF!),"")</f>
        <v>#REF!</v>
      </c>
      <c r="L220" s="189" t="e">
        <f>IF(AND('Mapa final'!#REF!="Muy Baja",'Mapa final'!#REF!="Moderado"),CONCATENATE("R15C",'Mapa final'!#REF!),"")</f>
        <v>#REF!</v>
      </c>
      <c r="M220" s="187" t="str">
        <f ca="1">IF(AND('Mapa final'!$AB$24="Muy Baja",'Mapa final'!$AD$24="Moderado"),CONCATENATE("R15C",'Mapa final'!$R$24),"")</f>
        <v/>
      </c>
      <c r="N220" s="188" t="e">
        <f>IF(AND('Mapa final'!#REF!="Muy Baja",'Mapa final'!#REF!="Moderado"),CONCATENATE("R15C",'Mapa final'!#REF!),"")</f>
        <v>#REF!</v>
      </c>
      <c r="O220" s="189" t="e">
        <f>IF(AND('Mapa final'!#REF!="Muy Baja",'Mapa final'!#REF!="Moderado"),CONCATENATE("R15C",'Mapa final'!#REF!),"")</f>
        <v>#REF!</v>
      </c>
      <c r="P220" s="178" t="str">
        <f ca="1">IF(AND('Mapa final'!$AB$24="Muy Baja",'Mapa final'!$AD$24="Moderado"),CONCATENATE("R15C",'Mapa final'!$R$24),"")</f>
        <v/>
      </c>
      <c r="Q220" s="179" t="e">
        <f>IF(AND('Mapa final'!#REF!="Muy Baja",'Mapa final'!#REF!="Moderado"),CONCATENATE("R15C",'Mapa final'!#REF!),"")</f>
        <v>#REF!</v>
      </c>
      <c r="R220" s="180" t="e">
        <f>IF(AND('Mapa final'!#REF!="Muy Baja",'Mapa final'!#REF!="Moderado"),CONCATENATE("R15C",'Mapa final'!#REF!),"")</f>
        <v>#REF!</v>
      </c>
      <c r="S220" s="86" t="str">
        <f ca="1">IF(AND('Mapa final'!$AB$24="Muy Baja",'Mapa final'!$AD$24="Mayor"),CONCATENATE("R15C",'Mapa final'!$R$24),"")</f>
        <v/>
      </c>
      <c r="T220" s="40" t="e">
        <f>IF(AND('Mapa final'!#REF!="Muy Baja",'Mapa final'!#REF!="Mayor"),CONCATENATE("R15C",'Mapa final'!#REF!),"")</f>
        <v>#REF!</v>
      </c>
      <c r="U220" s="87" t="e">
        <f>IF(AND('Mapa final'!#REF!="Muy Baja",'Mapa final'!#REF!="Mayor"),CONCATENATE("R15C",'Mapa final'!#REF!),"")</f>
        <v>#REF!</v>
      </c>
      <c r="V220" s="172" t="str">
        <f ca="1">IF(AND('Mapa final'!$AB$24="Muy Baja",'Mapa final'!$AD$24="Catastrófico"),CONCATENATE("R15C",'Mapa final'!$R$24),"")</f>
        <v/>
      </c>
      <c r="W220" s="173" t="e">
        <f>IF(AND('Mapa final'!#REF!="Muy Baja",'Mapa final'!#REF!="Catastrófico"),CONCATENATE("R15C",'Mapa final'!#REF!),"")</f>
        <v>#REF!</v>
      </c>
      <c r="X220" s="174" t="e">
        <f>IF(AND('Mapa final'!#REF!="Muy Baja",'Mapa final'!#REF!="Catastrófico"),CONCATENATE("R15C",'Mapa final'!#REF!),"")</f>
        <v>#REF!</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7"/>
      <c r="C221" s="308"/>
      <c r="D221" s="309"/>
      <c r="E221" s="281"/>
      <c r="F221" s="277"/>
      <c r="G221" s="277"/>
      <c r="H221" s="277"/>
      <c r="I221" s="314"/>
      <c r="J221" s="187" t="str">
        <f ca="1">IF(AND('Mapa final'!$AB$25="Muy Baja",'Mapa final'!$AD$25="Moderado"),CONCATENATE("R16C",'Mapa final'!$R$25),"")</f>
        <v/>
      </c>
      <c r="K221" s="188" t="str">
        <f>IF(AND('Mapa final'!$AB$26="Muy Baja",'Mapa final'!$AD$26="Moderado"),CONCATENATE("R16C",'Mapa final'!$R$26),"")</f>
        <v/>
      </c>
      <c r="L221" s="189" t="e">
        <f>IF(AND('Mapa final'!#REF!="Muy Baja",'Mapa final'!#REF!="Moderado"),CONCATENATE("R16C",'Mapa final'!#REF!),"")</f>
        <v>#REF!</v>
      </c>
      <c r="M221" s="187" t="str">
        <f ca="1">IF(AND('Mapa final'!$AB$25="Muy Baja",'Mapa final'!$AD$25="Moderado"),CONCATENATE("R16C",'Mapa final'!$R$25),"")</f>
        <v/>
      </c>
      <c r="N221" s="188" t="str">
        <f>IF(AND('Mapa final'!$AB$26="Muy Baja",'Mapa final'!$AD$26="Moderado"),CONCATENATE("R16C",'Mapa final'!$R$26),"")</f>
        <v/>
      </c>
      <c r="O221" s="189" t="e">
        <f>IF(AND('Mapa final'!#REF!="Muy Baja",'Mapa final'!#REF!="Moderado"),CONCATENATE("R16C",'Mapa final'!#REF!),"")</f>
        <v>#REF!</v>
      </c>
      <c r="P221" s="178" t="str">
        <f ca="1">IF(AND('Mapa final'!$AB$25="Muy Baja",'Mapa final'!$AD$25="Moderado"),CONCATENATE("R16C",'Mapa final'!$R$25),"")</f>
        <v/>
      </c>
      <c r="Q221" s="179" t="str">
        <f>IF(AND('Mapa final'!$AB$26="Muy Baja",'Mapa final'!$AD$26="Moderado"),CONCATENATE("R16C",'Mapa final'!$R$26),"")</f>
        <v/>
      </c>
      <c r="R221" s="180" t="e">
        <f>IF(AND('Mapa final'!#REF!="Muy Baja",'Mapa final'!#REF!="Moderado"),CONCATENATE("R16C",'Mapa final'!#REF!),"")</f>
        <v>#REF!</v>
      </c>
      <c r="S221" s="86" t="str">
        <f ca="1">IF(AND('Mapa final'!$AB$25="Muy Baja",'Mapa final'!$AD$25="Mayor"),CONCATENATE("R16C",'Mapa final'!$R$25),"")</f>
        <v/>
      </c>
      <c r="T221" s="40" t="str">
        <f>IF(AND('Mapa final'!$AB$26="Muy Baja",'Mapa final'!$AD$26="Mayor"),CONCATENATE("R16C",'Mapa final'!$R$26),"")</f>
        <v/>
      </c>
      <c r="U221" s="87" t="e">
        <f>IF(AND('Mapa final'!#REF!="Muy Baja",'Mapa final'!#REF!="Mayor"),CONCATENATE("R16C",'Mapa final'!#REF!),"")</f>
        <v>#REF!</v>
      </c>
      <c r="V221" s="172" t="str">
        <f ca="1">IF(AND('Mapa final'!$AB$25="Muy Baja",'Mapa final'!$AD$25="Catastrófico"),CONCATENATE("R16C",'Mapa final'!$R$25),"")</f>
        <v/>
      </c>
      <c r="W221" s="173" t="str">
        <f>IF(AND('Mapa final'!$AB$26="Muy Baja",'Mapa final'!$AD$26="Catastrófico"),CONCATENATE("R16C",'Mapa final'!$R$26),"")</f>
        <v/>
      </c>
      <c r="X221" s="174" t="e">
        <f>IF(AND('Mapa final'!#REF!="Muy Baja",'Mapa final'!#REF!="Catastrófico"),CONCATENATE("R16C",'Mapa final'!#REF!),"")</f>
        <v>#REF!</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7"/>
      <c r="C222" s="308"/>
      <c r="D222" s="309"/>
      <c r="E222" s="281"/>
      <c r="F222" s="277"/>
      <c r="G222" s="277"/>
      <c r="H222" s="277"/>
      <c r="I222" s="314"/>
      <c r="J222" s="187" t="str">
        <f ca="1">IF(AND('Mapa final'!$AB$27="Muy Baja",'Mapa final'!$AD$27="Moderado"),CONCATENATE("R17",'Mapa final'!$R$27),"")</f>
        <v/>
      </c>
      <c r="K222" s="188" t="e">
        <f>IF(AND('Mapa final'!#REF!="Muy Baja",'Mapa final'!#REF!="Moderado"),CONCATENATE("R17C",'Mapa final'!#REF!),"")</f>
        <v>#REF!</v>
      </c>
      <c r="L222" s="189" t="e">
        <f>IF(AND('Mapa final'!#REF!="Muy Baja",'Mapa final'!#REF!="Moderado"),CONCATENATE("R17C",'Mapa final'!#REF!),"")</f>
        <v>#REF!</v>
      </c>
      <c r="M222" s="187" t="str">
        <f ca="1">IF(AND('Mapa final'!$AB$27="Muy Baja",'Mapa final'!$AD$27="Moderado"),CONCATENATE("R17",'Mapa final'!$R$27),"")</f>
        <v/>
      </c>
      <c r="N222" s="188" t="e">
        <f>IF(AND('Mapa final'!#REF!="Muy Baja",'Mapa final'!#REF!="Moderado"),CONCATENATE("R17C",'Mapa final'!#REF!),"")</f>
        <v>#REF!</v>
      </c>
      <c r="O222" s="189" t="e">
        <f>IF(AND('Mapa final'!#REF!="Muy Baja",'Mapa final'!#REF!="Moderado"),CONCATENATE("R17C",'Mapa final'!#REF!),"")</f>
        <v>#REF!</v>
      </c>
      <c r="P222" s="178" t="str">
        <f ca="1">IF(AND('Mapa final'!$AB$27="Muy Baja",'Mapa final'!$AD$27="Moderado"),CONCATENATE("R17",'Mapa final'!$R$27),"")</f>
        <v/>
      </c>
      <c r="Q222" s="179" t="e">
        <f>IF(AND('Mapa final'!#REF!="Muy Baja",'Mapa final'!#REF!="Moderado"),CONCATENATE("R17C",'Mapa final'!#REF!),"")</f>
        <v>#REF!</v>
      </c>
      <c r="R222" s="180" t="e">
        <f>IF(AND('Mapa final'!#REF!="Muy Baja",'Mapa final'!#REF!="Moderado"),CONCATENATE("R17C",'Mapa final'!#REF!),"")</f>
        <v>#REF!</v>
      </c>
      <c r="S222" s="86" t="str">
        <f ca="1">IF(AND('Mapa final'!$AB$27="Muy Baja",'Mapa final'!$AD$27="Mayor"),CONCATENATE("R17",'Mapa final'!$R$27),"")</f>
        <v/>
      </c>
      <c r="T222" s="40" t="e">
        <f>IF(AND('Mapa final'!#REF!="Muy Baja",'Mapa final'!#REF!="Mayor"),CONCATENATE("R17C",'Mapa final'!#REF!),"")</f>
        <v>#REF!</v>
      </c>
      <c r="U222" s="87" t="e">
        <f>IF(AND('Mapa final'!#REF!="Muy Baja",'Mapa final'!#REF!="Mayor"),CONCATENATE("R17C",'Mapa final'!#REF!),"")</f>
        <v>#REF!</v>
      </c>
      <c r="V222" s="172" t="str">
        <f ca="1">IF(AND('Mapa final'!$AB$27="Muy Baja",'Mapa final'!$AD$27="Catastrófico"),CONCATENATE("R17",'Mapa final'!$R$27),"")</f>
        <v/>
      </c>
      <c r="W222" s="173" t="e">
        <f>IF(AND('Mapa final'!#REF!="Muy Baja",'Mapa final'!#REF!="Catastrófico"),CONCATENATE("R17C",'Mapa final'!#REF!),"")</f>
        <v>#REF!</v>
      </c>
      <c r="X222" s="174" t="e">
        <f>IF(AND('Mapa final'!#REF!="Muy Baja",'Mapa final'!#REF!="Catastrófico"),CONCATENATE("R17C",'Mapa final'!#REF!),"")</f>
        <v>#REF!</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7"/>
      <c r="C223" s="308"/>
      <c r="D223" s="309"/>
      <c r="E223" s="281"/>
      <c r="F223" s="277"/>
      <c r="G223" s="277"/>
      <c r="H223" s="277"/>
      <c r="I223" s="314"/>
      <c r="J223" s="187" t="str">
        <f ca="1">IF(AND('Mapa final'!$AB$28="Muy Baja",'Mapa final'!$AD$28="Moderado"),CONCATENATE("R18C",'Mapa final'!$R$28),"")</f>
        <v/>
      </c>
      <c r="K223" s="188" t="e">
        <f>IF(AND('Mapa final'!#REF!="Muy Baja",'Mapa final'!#REF!="Moderado"),CONCATENATE("R18C",'Mapa final'!#REF!),"")</f>
        <v>#REF!</v>
      </c>
      <c r="L223" s="189" t="e">
        <f>IF(AND('Mapa final'!#REF!="Muy Baja",'Mapa final'!#REF!="Moderado"),CONCATENATE("R18C",'Mapa final'!#REF!),"")</f>
        <v>#REF!</v>
      </c>
      <c r="M223" s="187" t="str">
        <f ca="1">IF(AND('Mapa final'!$AB$28="Muy Baja",'Mapa final'!$AD$28="Moderado"),CONCATENATE("R18C",'Mapa final'!$R$28),"")</f>
        <v/>
      </c>
      <c r="N223" s="188" t="e">
        <f>IF(AND('Mapa final'!#REF!="Muy Baja",'Mapa final'!#REF!="Moderado"),CONCATENATE("R18C",'Mapa final'!#REF!),"")</f>
        <v>#REF!</v>
      </c>
      <c r="O223" s="189" t="e">
        <f>IF(AND('Mapa final'!#REF!="Muy Baja",'Mapa final'!#REF!="Moderado"),CONCATENATE("R18C",'Mapa final'!#REF!),"")</f>
        <v>#REF!</v>
      </c>
      <c r="P223" s="178" t="str">
        <f ca="1">IF(AND('Mapa final'!$AB$28="Muy Baja",'Mapa final'!$AD$28="Moderado"),CONCATENATE("R18C",'Mapa final'!$R$28),"")</f>
        <v/>
      </c>
      <c r="Q223" s="179" t="e">
        <f>IF(AND('Mapa final'!#REF!="Muy Baja",'Mapa final'!#REF!="Moderado"),CONCATENATE("R18C",'Mapa final'!#REF!),"")</f>
        <v>#REF!</v>
      </c>
      <c r="R223" s="180" t="e">
        <f>IF(AND('Mapa final'!#REF!="Muy Baja",'Mapa final'!#REF!="Moderado"),CONCATENATE("R18C",'Mapa final'!#REF!),"")</f>
        <v>#REF!</v>
      </c>
      <c r="S223" s="86" t="str">
        <f ca="1">IF(AND('Mapa final'!$AB$28="Muy Baja",'Mapa final'!$AD$28="Mayor"),CONCATENATE("R18C",'Mapa final'!$R$28),"")</f>
        <v/>
      </c>
      <c r="T223" s="40" t="e">
        <f>IF(AND('Mapa final'!#REF!="Muy Baja",'Mapa final'!#REF!="Mayor"),CONCATENATE("R18C",'Mapa final'!#REF!),"")</f>
        <v>#REF!</v>
      </c>
      <c r="U223" s="87" t="e">
        <f>IF(AND('Mapa final'!#REF!="Muy Baja",'Mapa final'!#REF!="Mayor"),CONCATENATE("R18C",'Mapa final'!#REF!),"")</f>
        <v>#REF!</v>
      </c>
      <c r="V223" s="172" t="str">
        <f ca="1">IF(AND('Mapa final'!$AB$28="Muy Baja",'Mapa final'!$AD$28="Catastrófico"),CONCATENATE("R18C",'Mapa final'!$R$28),"")</f>
        <v/>
      </c>
      <c r="W223" s="173" t="e">
        <f>IF(AND('Mapa final'!#REF!="Muy Baja",'Mapa final'!#REF!="Catastrófico"),CONCATENATE("R18C",'Mapa final'!#REF!),"")</f>
        <v>#REF!</v>
      </c>
      <c r="X223" s="174" t="e">
        <f>IF(AND('Mapa final'!#REF!="Muy Baja",'Mapa final'!#REF!="Catastrófico"),CONCATENATE("R18C",'Mapa final'!#REF!),"")</f>
        <v>#REF!</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7"/>
      <c r="C224" s="308"/>
      <c r="D224" s="309"/>
      <c r="E224" s="281"/>
      <c r="F224" s="277"/>
      <c r="G224" s="277"/>
      <c r="H224" s="277"/>
      <c r="I224" s="314"/>
      <c r="J224" s="187" t="str">
        <f ca="1">IF(AND('Mapa final'!$AB$29="Muy Baja",'Mapa final'!$AD$29="Moderado"),CONCATENATE("R19C",'Mapa final'!$R$29),"")</f>
        <v/>
      </c>
      <c r="K224" s="188" t="e">
        <f>IF(AND('Mapa final'!#REF!="Muy Baja",'Mapa final'!#REF!="Moderado"),CONCATENATE("R19C",'Mapa final'!#REF!),"")</f>
        <v>#REF!</v>
      </c>
      <c r="L224" s="189" t="e">
        <f>IF(AND('Mapa final'!#REF!="Muy Baja",'Mapa final'!#REF!="Moderado"),CONCATENATE("R19C",'Mapa final'!#REF!),"")</f>
        <v>#REF!</v>
      </c>
      <c r="M224" s="187" t="str">
        <f ca="1">IF(AND('Mapa final'!$AB$29="Muy Baja",'Mapa final'!$AD$29="Moderado"),CONCATENATE("R19C",'Mapa final'!$R$29),"")</f>
        <v/>
      </c>
      <c r="N224" s="188" t="e">
        <f>IF(AND('Mapa final'!#REF!="Muy Baja",'Mapa final'!#REF!="Moderado"),CONCATENATE("R19C",'Mapa final'!#REF!),"")</f>
        <v>#REF!</v>
      </c>
      <c r="O224" s="189" t="e">
        <f>IF(AND('Mapa final'!#REF!="Muy Baja",'Mapa final'!#REF!="Moderado"),CONCATENATE("R19C",'Mapa final'!#REF!),"")</f>
        <v>#REF!</v>
      </c>
      <c r="P224" s="178" t="str">
        <f ca="1">IF(AND('Mapa final'!$AB$29="Muy Baja",'Mapa final'!$AD$29="Moderado"),CONCATENATE("R19C",'Mapa final'!$R$29),"")</f>
        <v/>
      </c>
      <c r="Q224" s="179" t="e">
        <f>IF(AND('Mapa final'!#REF!="Muy Baja",'Mapa final'!#REF!="Moderado"),CONCATENATE("R19C",'Mapa final'!#REF!),"")</f>
        <v>#REF!</v>
      </c>
      <c r="R224" s="180" t="e">
        <f>IF(AND('Mapa final'!#REF!="Muy Baja",'Mapa final'!#REF!="Moderado"),CONCATENATE("R19C",'Mapa final'!#REF!),"")</f>
        <v>#REF!</v>
      </c>
      <c r="S224" s="86" t="str">
        <f ca="1">IF(AND('Mapa final'!$AB$29="Muy Baja",'Mapa final'!$AD$29="Mayor"),CONCATENATE("R19C",'Mapa final'!$R$29),"")</f>
        <v/>
      </c>
      <c r="T224" s="40" t="e">
        <f>IF(AND('Mapa final'!#REF!="Muy Baja",'Mapa final'!#REF!="Mayor"),CONCATENATE("R19C",'Mapa final'!#REF!),"")</f>
        <v>#REF!</v>
      </c>
      <c r="U224" s="87" t="e">
        <f>IF(AND('Mapa final'!#REF!="Muy Baja",'Mapa final'!#REF!="Mayor"),CONCATENATE("R19C",'Mapa final'!#REF!),"")</f>
        <v>#REF!</v>
      </c>
      <c r="V224" s="172" t="str">
        <f ca="1">IF(AND('Mapa final'!$AB$29="Muy Baja",'Mapa final'!$AD$29="Catastrófico"),CONCATENATE("R19C",'Mapa final'!$R$29),"")</f>
        <v/>
      </c>
      <c r="W224" s="173" t="e">
        <f>IF(AND('Mapa final'!#REF!="Muy Baja",'Mapa final'!#REF!="Catastrófico"),CONCATENATE("R19C",'Mapa final'!#REF!),"")</f>
        <v>#REF!</v>
      </c>
      <c r="X224" s="174" t="e">
        <f>IF(AND('Mapa final'!#REF!="Muy Baja",'Mapa final'!#REF!="Catastrófico"),CONCATENATE("R19C",'Mapa final'!#REF!),"")</f>
        <v>#REF!</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7"/>
      <c r="C225" s="308"/>
      <c r="D225" s="309"/>
      <c r="E225" s="281"/>
      <c r="F225" s="277"/>
      <c r="G225" s="277"/>
      <c r="H225" s="277"/>
      <c r="I225" s="314"/>
      <c r="J225" s="187" t="str">
        <f ca="1">IF(AND('Mapa final'!$AB$30="Muy Baja",'Mapa final'!$AD$30="Moderado"),CONCATENATE("R20C",'Mapa final'!$R$30),"")</f>
        <v/>
      </c>
      <c r="K225" s="188" t="e">
        <f>IF(AND('Mapa final'!#REF!="Muy Baja",'Mapa final'!#REF!="Moderado"),CONCATENATE("R20C",'Mapa final'!#REF!),"")</f>
        <v>#REF!</v>
      </c>
      <c r="L225" s="189" t="e">
        <f>IF(AND('Mapa final'!#REF!="Muy Baja",'Mapa final'!#REF!="Moderado"),CONCATENATE("R20C",'Mapa final'!#REF!),"")</f>
        <v>#REF!</v>
      </c>
      <c r="M225" s="187" t="str">
        <f ca="1">IF(AND('Mapa final'!$AB$30="Muy Baja",'Mapa final'!$AD$30="Moderado"),CONCATENATE("R20C",'Mapa final'!$R$30),"")</f>
        <v/>
      </c>
      <c r="N225" s="188" t="e">
        <f>IF(AND('Mapa final'!#REF!="Muy Baja",'Mapa final'!#REF!="Moderado"),CONCATENATE("R20C",'Mapa final'!#REF!),"")</f>
        <v>#REF!</v>
      </c>
      <c r="O225" s="189" t="e">
        <f>IF(AND('Mapa final'!#REF!="Muy Baja",'Mapa final'!#REF!="Moderado"),CONCATENATE("R20C",'Mapa final'!#REF!),"")</f>
        <v>#REF!</v>
      </c>
      <c r="P225" s="178" t="str">
        <f ca="1">IF(AND('Mapa final'!$AB$30="Muy Baja",'Mapa final'!$AD$30="Moderado"),CONCATENATE("R20C",'Mapa final'!$R$30),"")</f>
        <v/>
      </c>
      <c r="Q225" s="179" t="e">
        <f>IF(AND('Mapa final'!#REF!="Muy Baja",'Mapa final'!#REF!="Moderado"),CONCATENATE("R20C",'Mapa final'!#REF!),"")</f>
        <v>#REF!</v>
      </c>
      <c r="R225" s="180" t="e">
        <f>IF(AND('Mapa final'!#REF!="Muy Baja",'Mapa final'!#REF!="Moderado"),CONCATENATE("R20C",'Mapa final'!#REF!),"")</f>
        <v>#REF!</v>
      </c>
      <c r="S225" s="86" t="str">
        <f ca="1">IF(AND('Mapa final'!$AB$30="Muy Baja",'Mapa final'!$AD$30="Mayor"),CONCATENATE("R20C",'Mapa final'!$R$30),"")</f>
        <v/>
      </c>
      <c r="T225" s="40" t="e">
        <f>IF(AND('Mapa final'!#REF!="Muy Baja",'Mapa final'!#REF!="Mayor"),CONCATENATE("R20C",'Mapa final'!#REF!),"")</f>
        <v>#REF!</v>
      </c>
      <c r="U225" s="87" t="e">
        <f>IF(AND('Mapa final'!#REF!="Muy Baja",'Mapa final'!#REF!="Mayor"),CONCATENATE("R20C",'Mapa final'!#REF!),"")</f>
        <v>#REF!</v>
      </c>
      <c r="V225" s="172" t="str">
        <f ca="1">IF(AND('Mapa final'!$AB$30="Muy Baja",'Mapa final'!$AD$30="Catastrófico"),CONCATENATE("R20C",'Mapa final'!$R$30),"")</f>
        <v/>
      </c>
      <c r="W225" s="173" t="e">
        <f>IF(AND('Mapa final'!#REF!="Muy Baja",'Mapa final'!#REF!="Catastrófico"),CONCATENATE("R20C",'Mapa final'!#REF!),"")</f>
        <v>#REF!</v>
      </c>
      <c r="X225" s="174" t="e">
        <f>IF(AND('Mapa final'!#REF!="Muy Baja",'Mapa final'!#REF!="Catastrófico"),CONCATENATE("R20C",'Mapa final'!#REF!),"")</f>
        <v>#REF!</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7"/>
      <c r="C226" s="308"/>
      <c r="D226" s="309"/>
      <c r="E226" s="281"/>
      <c r="F226" s="277"/>
      <c r="G226" s="277"/>
      <c r="H226" s="277"/>
      <c r="I226" s="314"/>
      <c r="J226" s="187" t="str">
        <f ca="1">IF(AND('Mapa final'!$AB$31="Muy Baja",'Mapa final'!$AD$31="Moderado"),CONCATENATE("R21C",'Mapa final'!$R$31),"")</f>
        <v/>
      </c>
      <c r="K226" s="188" t="e">
        <f>IF(AND('Mapa final'!#REF!="Muy Baja",'Mapa final'!#REF!="Moderado"),CONCATENATE("R21C",'Mapa final'!#REF!),"")</f>
        <v>#REF!</v>
      </c>
      <c r="L226" s="189" t="e">
        <f>IF(AND('Mapa final'!#REF!="Muy Baja",'Mapa final'!#REF!="Moderado"),CONCATENATE("R21C",'Mapa final'!#REF!),"")</f>
        <v>#REF!</v>
      </c>
      <c r="M226" s="187" t="str">
        <f ca="1">IF(AND('Mapa final'!$AB$31="Muy Baja",'Mapa final'!$AD$31="Moderado"),CONCATENATE("R21C",'Mapa final'!$R$31),"")</f>
        <v/>
      </c>
      <c r="N226" s="188" t="e">
        <f>IF(AND('Mapa final'!#REF!="Muy Baja",'Mapa final'!#REF!="Moderado"),CONCATENATE("R21C",'Mapa final'!#REF!),"")</f>
        <v>#REF!</v>
      </c>
      <c r="O226" s="189" t="e">
        <f>IF(AND('Mapa final'!#REF!="Muy Baja",'Mapa final'!#REF!="Moderado"),CONCATENATE("R21C",'Mapa final'!#REF!),"")</f>
        <v>#REF!</v>
      </c>
      <c r="P226" s="178" t="str">
        <f ca="1">IF(AND('Mapa final'!$AB$31="Muy Baja",'Mapa final'!$AD$31="Moderado"),CONCATENATE("R21C",'Mapa final'!$R$31),"")</f>
        <v/>
      </c>
      <c r="Q226" s="179" t="e">
        <f>IF(AND('Mapa final'!#REF!="Muy Baja",'Mapa final'!#REF!="Moderado"),CONCATENATE("R21C",'Mapa final'!#REF!),"")</f>
        <v>#REF!</v>
      </c>
      <c r="R226" s="180" t="e">
        <f>IF(AND('Mapa final'!#REF!="Muy Baja",'Mapa final'!#REF!="Moderado"),CONCATENATE("R21C",'Mapa final'!#REF!),"")</f>
        <v>#REF!</v>
      </c>
      <c r="S226" s="86" t="str">
        <f ca="1">IF(AND('Mapa final'!$AB$31="Muy Baja",'Mapa final'!$AD$31="Mayor"),CONCATENATE("R21C",'Mapa final'!$R$31),"")</f>
        <v/>
      </c>
      <c r="T226" s="40" t="e">
        <f>IF(AND('Mapa final'!#REF!="Muy Baja",'Mapa final'!#REF!="Mayor"),CONCATENATE("R21C",'Mapa final'!#REF!),"")</f>
        <v>#REF!</v>
      </c>
      <c r="U226" s="87" t="e">
        <f>IF(AND('Mapa final'!#REF!="Muy Baja",'Mapa final'!#REF!="Mayor"),CONCATENATE("R21C",'Mapa final'!#REF!),"")</f>
        <v>#REF!</v>
      </c>
      <c r="V226" s="172" t="str">
        <f ca="1">IF(AND('Mapa final'!$AB$31="Muy Baja",'Mapa final'!$AD$31="Catastrófico"),CONCATENATE("R21C",'Mapa final'!$R$31),"")</f>
        <v/>
      </c>
      <c r="W226" s="173" t="e">
        <f>IF(AND('Mapa final'!#REF!="Muy Baja",'Mapa final'!#REF!="Catastrófico"),CONCATENATE("R21C",'Mapa final'!#REF!),"")</f>
        <v>#REF!</v>
      </c>
      <c r="X226" s="174" t="e">
        <f>IF(AND('Mapa final'!#REF!="Muy Baja",'Mapa final'!#REF!="Catastrófico"),CONCATENATE("R21C",'Mapa final'!#REF!),"")</f>
        <v>#REF!</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7"/>
      <c r="C227" s="308"/>
      <c r="D227" s="309"/>
      <c r="E227" s="281"/>
      <c r="F227" s="277"/>
      <c r="G227" s="277"/>
      <c r="H227" s="277"/>
      <c r="I227" s="314"/>
      <c r="J227" s="187" t="str">
        <f ca="1">IF(AND('Mapa final'!$AB$32="Muy Baja",'Mapa final'!$AD$32="Moderado"),CONCATENATE("R22C",'Mapa final'!$R$32),"")</f>
        <v/>
      </c>
      <c r="K227" s="188" t="e">
        <f>IF(AND('Mapa final'!#REF!="Muy Baja",'Mapa final'!#REF!="Moderado"),CONCATENATE("R22C",'Mapa final'!#REF!),"")</f>
        <v>#REF!</v>
      </c>
      <c r="L227" s="189" t="e">
        <f>IF(AND('Mapa final'!#REF!="Muy Baja",'Mapa final'!#REF!="Moderado"),CONCATENATE("R22C",'Mapa final'!#REF!),"")</f>
        <v>#REF!</v>
      </c>
      <c r="M227" s="187" t="str">
        <f ca="1">IF(AND('Mapa final'!$AB$32="Muy Baja",'Mapa final'!$AD$32="Moderado"),CONCATENATE("R22C",'Mapa final'!$R$32),"")</f>
        <v/>
      </c>
      <c r="N227" s="188" t="e">
        <f>IF(AND('Mapa final'!#REF!="Muy Baja",'Mapa final'!#REF!="Moderado"),CONCATENATE("R22C",'Mapa final'!#REF!),"")</f>
        <v>#REF!</v>
      </c>
      <c r="O227" s="189" t="e">
        <f>IF(AND('Mapa final'!#REF!="Muy Baja",'Mapa final'!#REF!="Moderado"),CONCATENATE("R22C",'Mapa final'!#REF!),"")</f>
        <v>#REF!</v>
      </c>
      <c r="P227" s="178" t="str">
        <f ca="1">IF(AND('Mapa final'!$AB$32="Muy Baja",'Mapa final'!$AD$32="Moderado"),CONCATENATE("R22C",'Mapa final'!$R$32),"")</f>
        <v/>
      </c>
      <c r="Q227" s="179" t="e">
        <f>IF(AND('Mapa final'!#REF!="Muy Baja",'Mapa final'!#REF!="Moderado"),CONCATENATE("R22C",'Mapa final'!#REF!),"")</f>
        <v>#REF!</v>
      </c>
      <c r="R227" s="180" t="e">
        <f>IF(AND('Mapa final'!#REF!="Muy Baja",'Mapa final'!#REF!="Moderado"),CONCATENATE("R22C",'Mapa final'!#REF!),"")</f>
        <v>#REF!</v>
      </c>
      <c r="S227" s="86" t="str">
        <f ca="1">IF(AND('Mapa final'!$AB$32="Muy Baja",'Mapa final'!$AD$32="Mayor"),CONCATENATE("R22C",'Mapa final'!$R$32),"")</f>
        <v/>
      </c>
      <c r="T227" s="40" t="e">
        <f>IF(AND('Mapa final'!#REF!="Muy Baja",'Mapa final'!#REF!="Mayor"),CONCATENATE("R22C",'Mapa final'!#REF!),"")</f>
        <v>#REF!</v>
      </c>
      <c r="U227" s="87" t="e">
        <f>IF(AND('Mapa final'!#REF!="Muy Baja",'Mapa final'!#REF!="Mayor"),CONCATENATE("R22C",'Mapa final'!#REF!),"")</f>
        <v>#REF!</v>
      </c>
      <c r="V227" s="172" t="str">
        <f ca="1">IF(AND('Mapa final'!$AB$32="Muy Baja",'Mapa final'!$AD$32="Catastrófico"),CONCATENATE("R22C",'Mapa final'!$R$32),"")</f>
        <v/>
      </c>
      <c r="W227" s="173" t="e">
        <f>IF(AND('Mapa final'!#REF!="Muy Baja",'Mapa final'!#REF!="Catastrófico"),CONCATENATE("R22C",'Mapa final'!#REF!),"")</f>
        <v>#REF!</v>
      </c>
      <c r="X227" s="174" t="e">
        <f>IF(AND('Mapa final'!#REF!="Muy Baja",'Mapa final'!#REF!="Catastrófico"),CONCATENATE("R22C",'Mapa final'!#REF!),"")</f>
        <v>#REF!</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7"/>
      <c r="C228" s="308"/>
      <c r="D228" s="309"/>
      <c r="E228" s="281"/>
      <c r="F228" s="277"/>
      <c r="G228" s="277"/>
      <c r="H228" s="277"/>
      <c r="I228" s="314"/>
      <c r="J228" s="187" t="str">
        <f ca="1">IF(AND('Mapa final'!$AB$33="Muy Baja",'Mapa final'!$AD$33="Moderado"),CONCATENATE("R23C",'Mapa final'!$R$33),"")</f>
        <v/>
      </c>
      <c r="K228" s="188" t="e">
        <f>IF(AND('Mapa final'!#REF!="Muy Baja",'Mapa final'!#REF!="Moderado"),CONCATENATE("R23C",'Mapa final'!#REF!),"")</f>
        <v>#REF!</v>
      </c>
      <c r="L228" s="189" t="e">
        <f>IF(AND('Mapa final'!#REF!="Muy Baja",'Mapa final'!#REF!="Moderado"),CONCATENATE("R23C",'Mapa final'!#REF!),"")</f>
        <v>#REF!</v>
      </c>
      <c r="M228" s="187" t="str">
        <f ca="1">IF(AND('Mapa final'!$AB$33="Muy Baja",'Mapa final'!$AD$33="Moderado"),CONCATENATE("R23C",'Mapa final'!$R$33),"")</f>
        <v/>
      </c>
      <c r="N228" s="188" t="e">
        <f>IF(AND('Mapa final'!#REF!="Muy Baja",'Mapa final'!#REF!="Moderado"),CONCATENATE("R23C",'Mapa final'!#REF!),"")</f>
        <v>#REF!</v>
      </c>
      <c r="O228" s="189" t="e">
        <f>IF(AND('Mapa final'!#REF!="Muy Baja",'Mapa final'!#REF!="Moderado"),CONCATENATE("R23C",'Mapa final'!#REF!),"")</f>
        <v>#REF!</v>
      </c>
      <c r="P228" s="178" t="str">
        <f ca="1">IF(AND('Mapa final'!$AB$33="Muy Baja",'Mapa final'!$AD$33="Moderado"),CONCATENATE("R23C",'Mapa final'!$R$33),"")</f>
        <v/>
      </c>
      <c r="Q228" s="179" t="e">
        <f>IF(AND('Mapa final'!#REF!="Muy Baja",'Mapa final'!#REF!="Moderado"),CONCATENATE("R23C",'Mapa final'!#REF!),"")</f>
        <v>#REF!</v>
      </c>
      <c r="R228" s="180" t="e">
        <f>IF(AND('Mapa final'!#REF!="Muy Baja",'Mapa final'!#REF!="Moderado"),CONCATENATE("R23C",'Mapa final'!#REF!),"")</f>
        <v>#REF!</v>
      </c>
      <c r="S228" s="86" t="str">
        <f ca="1">IF(AND('Mapa final'!$AB$33="Muy Baja",'Mapa final'!$AD$33="Mayor"),CONCATENATE("R23C",'Mapa final'!$R$33),"")</f>
        <v/>
      </c>
      <c r="T228" s="40" t="e">
        <f>IF(AND('Mapa final'!#REF!="Muy Baja",'Mapa final'!#REF!="Mayor"),CONCATENATE("R23C",'Mapa final'!#REF!),"")</f>
        <v>#REF!</v>
      </c>
      <c r="U228" s="87" t="e">
        <f>IF(AND('Mapa final'!#REF!="Muy Baja",'Mapa final'!#REF!="Mayor"),CONCATENATE("R23C",'Mapa final'!#REF!),"")</f>
        <v>#REF!</v>
      </c>
      <c r="V228" s="172" t="str">
        <f ca="1">IF(AND('Mapa final'!$AB$33="Muy Baja",'Mapa final'!$AD$33="Catastrófico"),CONCATENATE("R23C",'Mapa final'!$R$33),"")</f>
        <v/>
      </c>
      <c r="W228" s="173" t="e">
        <f>IF(AND('Mapa final'!#REF!="Muy Baja",'Mapa final'!#REF!="Catastrófico"),CONCATENATE("R23C",'Mapa final'!#REF!),"")</f>
        <v>#REF!</v>
      </c>
      <c r="X228" s="174" t="e">
        <f>IF(AND('Mapa final'!#REF!="Muy Baja",'Mapa final'!#REF!="Catastrófico"),CONCATENATE("R23C",'Mapa final'!#REF!),"")</f>
        <v>#REF!</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7"/>
      <c r="C229" s="308"/>
      <c r="D229" s="309"/>
      <c r="E229" s="281"/>
      <c r="F229" s="277"/>
      <c r="G229" s="277"/>
      <c r="H229" s="277"/>
      <c r="I229" s="314"/>
      <c r="J229" s="187" t="str">
        <f ca="1">IF(AND('Mapa final'!$AB$34="Muy Baja",'Mapa final'!$AD$34="Moderado"),CONCATENATE("R24C",'Mapa final'!$R$34),"")</f>
        <v/>
      </c>
      <c r="K229" s="188" t="str">
        <f>IF(AND('Mapa final'!$AB$35="Muy Baja",'Mapa final'!$AD$35="Moderado"),CONCATENATE("R24C",'Mapa final'!$R$35),"")</f>
        <v>R24C2</v>
      </c>
      <c r="L229" s="189" t="str">
        <f>IF(AND('Mapa final'!$AB$36="Muy Baja",'Mapa final'!$AD$36="Moderado"),CONCATENATE("R24C",'Mapa final'!$R$36),"")</f>
        <v>R24C3</v>
      </c>
      <c r="M229" s="187" t="str">
        <f ca="1">IF(AND('Mapa final'!$AB$34="Muy Baja",'Mapa final'!$AD$34="Moderado"),CONCATENATE("R24C",'Mapa final'!$R$34),"")</f>
        <v/>
      </c>
      <c r="N229" s="188" t="str">
        <f>IF(AND('Mapa final'!$AB$35="Muy Baja",'Mapa final'!$AD$35="Moderado"),CONCATENATE("R24C",'Mapa final'!$R$35),"")</f>
        <v>R24C2</v>
      </c>
      <c r="O229" s="189" t="str">
        <f>IF(AND('Mapa final'!$AB$36="Muy Baja",'Mapa final'!$AD$36="Moderado"),CONCATENATE("R24C",'Mapa final'!$R$36),"")</f>
        <v>R24C3</v>
      </c>
      <c r="P229" s="178" t="str">
        <f ca="1">IF(AND('Mapa final'!$AB$34="Muy Baja",'Mapa final'!$AD$34="Moderado"),CONCATENATE("R24C",'Mapa final'!$R$34),"")</f>
        <v/>
      </c>
      <c r="Q229" s="179" t="str">
        <f>IF(AND('Mapa final'!$AB$35="Muy Baja",'Mapa final'!$AD$35="Moderado"),CONCATENATE("R24C",'Mapa final'!$R$35),"")</f>
        <v>R24C2</v>
      </c>
      <c r="R229" s="180" t="str">
        <f>IF(AND('Mapa final'!$AB$36="Muy Baja",'Mapa final'!$AD$36="Moderado"),CONCATENATE("R24C",'Mapa final'!$R$36),"")</f>
        <v>R24C3</v>
      </c>
      <c r="S229" s="86" t="str">
        <f ca="1">IF(AND('Mapa final'!$AB$34="Muy Baja",'Mapa final'!$AD$34="Mayor"),CONCATENATE("R24C",'Mapa final'!$R$34),"")</f>
        <v/>
      </c>
      <c r="T229" s="40" t="str">
        <f>IF(AND('Mapa final'!$AB$35="Muy Baja",'Mapa final'!$AD$35="Mayor"),CONCATENATE("R24C",'Mapa final'!$R$35),"")</f>
        <v/>
      </c>
      <c r="U229" s="87" t="str">
        <f>IF(AND('Mapa final'!$AB$36="Muy Baja",'Mapa final'!$AD$36="Mayor"),CONCATENATE("R24C",'Mapa final'!$R$36),"")</f>
        <v/>
      </c>
      <c r="V229" s="172" t="str">
        <f ca="1">IF(AND('Mapa final'!$AB$34="Muy Baja",'Mapa final'!$AD$34="Catastrófico"),CONCATENATE("R24C",'Mapa final'!$R$34),"")</f>
        <v/>
      </c>
      <c r="W229" s="173" t="str">
        <f>IF(AND('Mapa final'!$AB$35="Muy Baja",'Mapa final'!$AD$35="Catastrófico"),CONCATENATE("R24C",'Mapa final'!$R$35),"")</f>
        <v/>
      </c>
      <c r="X229" s="174" t="str">
        <f>IF(AND('Mapa final'!$AB$36="Muy Baja",'Mapa final'!$AD$36="Catastrófico"),CONCATENATE("R24C",'Mapa final'!$R$36),"")</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7"/>
      <c r="C230" s="308"/>
      <c r="D230" s="309"/>
      <c r="E230" s="281"/>
      <c r="F230" s="277"/>
      <c r="G230" s="277"/>
      <c r="H230" s="277"/>
      <c r="I230" s="314"/>
      <c r="J230" s="187" t="str">
        <f ca="1">IF(AND('Mapa final'!$AB$37="Muy Baja",'Mapa final'!$AD$37="Moderado"),CONCATENATE("R25C",'Mapa final'!$R$37),"")</f>
        <v>R25C1</v>
      </c>
      <c r="K230" s="188" t="str">
        <f ca="1">IF(AND('Mapa final'!$AB$38="Muy Baja",'Mapa final'!$AD$38="Moderado"),CONCATENATE("R25C",'Mapa final'!$R$38),"")</f>
        <v>R25C2</v>
      </c>
      <c r="L230" s="189" t="str">
        <f ca="1">IF(AND('Mapa final'!$AB$39="Muy Baja",'Mapa final'!$AD$39="Moderado"),CONCATENATE("R25C",'Mapa final'!$R$39),"")</f>
        <v>R25C3</v>
      </c>
      <c r="M230" s="187" t="str">
        <f ca="1">IF(AND('Mapa final'!$AB$37="Muy Baja",'Mapa final'!$AD$37="Moderado"),CONCATENATE("R25C",'Mapa final'!$R$37),"")</f>
        <v>R25C1</v>
      </c>
      <c r="N230" s="188" t="str">
        <f ca="1">IF(AND('Mapa final'!$AB$38="Muy Baja",'Mapa final'!$AD$38="Moderado"),CONCATENATE("R25C",'Mapa final'!$R$38),"")</f>
        <v>R25C2</v>
      </c>
      <c r="O230" s="189" t="str">
        <f ca="1">IF(AND('Mapa final'!$AB$39="Muy Baja",'Mapa final'!$AD$39="Moderado"),CONCATENATE("R25C",'Mapa final'!$R$39),"")</f>
        <v>R25C3</v>
      </c>
      <c r="P230" s="178" t="str">
        <f ca="1">IF(AND('Mapa final'!$AB$37="Muy Baja",'Mapa final'!$AD$37="Moderado"),CONCATENATE("R25C",'Mapa final'!$R$37),"")</f>
        <v>R25C1</v>
      </c>
      <c r="Q230" s="179" t="str">
        <f ca="1">IF(AND('Mapa final'!$AB$38="Muy Baja",'Mapa final'!$AD$38="Moderado"),CONCATENATE("R25C",'Mapa final'!$R$38),"")</f>
        <v>R25C2</v>
      </c>
      <c r="R230" s="180" t="str">
        <f ca="1">IF(AND('Mapa final'!$AB$39="Muy Baja",'Mapa final'!$AD$39="Moderado"),CONCATENATE("R25C",'Mapa final'!$R$39),"")</f>
        <v>R25C3</v>
      </c>
      <c r="S230" s="86" t="str">
        <f ca="1">IF(AND('Mapa final'!$AB$37="Muy Baja",'Mapa final'!$AD$37="Mayor"),CONCATENATE("R25C",'Mapa final'!$R$37),"")</f>
        <v/>
      </c>
      <c r="T230" s="40" t="str">
        <f ca="1">IF(AND('Mapa final'!$AB$38="Muy Baja",'Mapa final'!$AD$38="Mayor"),CONCATENATE("R25C",'Mapa final'!$R$38),"")</f>
        <v/>
      </c>
      <c r="U230" s="87" t="str">
        <f ca="1">IF(AND('Mapa final'!$AB$39="Muy Baja",'Mapa final'!$AD$39="Mayor"),CONCATENATE("R25C",'Mapa final'!$R$39),"")</f>
        <v/>
      </c>
      <c r="V230" s="172" t="str">
        <f ca="1">IF(AND('Mapa final'!$AB$37="Muy Baja",'Mapa final'!$AD$37="Catastrófico"),CONCATENATE("R25C",'Mapa final'!$R$37),"")</f>
        <v/>
      </c>
      <c r="W230" s="173" t="str">
        <f ca="1">IF(AND('Mapa final'!$AB$38="Muy Baja",'Mapa final'!$AD$38="Catastrófico"),CONCATENATE("R25C",'Mapa final'!$R$38),"")</f>
        <v/>
      </c>
      <c r="X230" s="174" t="str">
        <f ca="1">IF(AND('Mapa final'!$AB$39="Muy Baja",'Mapa final'!$AD$39="Catastrófico"),CONCATENATE("R25C",'Mapa final'!$R$39),"")</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7"/>
      <c r="C231" s="308"/>
      <c r="D231" s="309"/>
      <c r="E231" s="281"/>
      <c r="F231" s="277"/>
      <c r="G231" s="277"/>
      <c r="H231" s="277"/>
      <c r="I231" s="314"/>
      <c r="J231" s="187" t="str">
        <f ca="1">IF(AND('Mapa final'!$AB$40="Muy Baja",'Mapa final'!$AD$40="Moderado"),CONCATENATE("R26C",'Mapa final'!$R$40),"")</f>
        <v/>
      </c>
      <c r="K231" s="188" t="e">
        <f>IF(AND('Mapa final'!#REF!="Muy Baja",'Mapa final'!#REF!="Moderado"),CONCATENATE("R26C",'Mapa final'!#REF!),"")</f>
        <v>#REF!</v>
      </c>
      <c r="L231" s="189" t="e">
        <f>IF(AND('Mapa final'!#REF!="Muy Baja",'Mapa final'!#REF!="Moderado"),CONCATENATE("R26C",'Mapa final'!#REF!),"")</f>
        <v>#REF!</v>
      </c>
      <c r="M231" s="187" t="str">
        <f ca="1">IF(AND('Mapa final'!$AB$40="Muy Baja",'Mapa final'!$AD$40="Moderado"),CONCATENATE("R26C",'Mapa final'!$R$40),"")</f>
        <v/>
      </c>
      <c r="N231" s="188" t="e">
        <f>IF(AND('Mapa final'!#REF!="Muy Baja",'Mapa final'!#REF!="Moderado"),CONCATENATE("R26C",'Mapa final'!#REF!),"")</f>
        <v>#REF!</v>
      </c>
      <c r="O231" s="189" t="e">
        <f>IF(AND('Mapa final'!#REF!="Muy Baja",'Mapa final'!#REF!="Moderado"),CONCATENATE("R26C",'Mapa final'!#REF!),"")</f>
        <v>#REF!</v>
      </c>
      <c r="P231" s="178" t="str">
        <f ca="1">IF(AND('Mapa final'!$AB$40="Muy Baja",'Mapa final'!$AD$40="Moderado"),CONCATENATE("R26C",'Mapa final'!$R$40),"")</f>
        <v/>
      </c>
      <c r="Q231" s="179" t="e">
        <f>IF(AND('Mapa final'!#REF!="Muy Baja",'Mapa final'!#REF!="Moderado"),CONCATENATE("R26C",'Mapa final'!#REF!),"")</f>
        <v>#REF!</v>
      </c>
      <c r="R231" s="180" t="e">
        <f>IF(AND('Mapa final'!#REF!="Muy Baja",'Mapa final'!#REF!="Moderado"),CONCATENATE("R26C",'Mapa final'!#REF!),"")</f>
        <v>#REF!</v>
      </c>
      <c r="S231" s="86" t="str">
        <f ca="1">IF(AND('Mapa final'!$AB$40="Muy Baja",'Mapa final'!$AD$40="Mayor"),CONCATENATE("R26C",'Mapa final'!$R$40),"")</f>
        <v/>
      </c>
      <c r="T231" s="40" t="e">
        <f>IF(AND('Mapa final'!#REF!="Muy Baja",'Mapa final'!#REF!="Mayor"),CONCATENATE("R26C",'Mapa final'!#REF!),"")</f>
        <v>#REF!</v>
      </c>
      <c r="U231" s="87" t="e">
        <f>IF(AND('Mapa final'!#REF!="Muy Baja",'Mapa final'!#REF!="Mayor"),CONCATENATE("R26C",'Mapa final'!#REF!),"")</f>
        <v>#REF!</v>
      </c>
      <c r="V231" s="172" t="str">
        <f ca="1">IF(AND('Mapa final'!$AB$40="Muy Baja",'Mapa final'!$AD$40="Catastrófico"),CONCATENATE("R26C",'Mapa final'!$R$40),"")</f>
        <v/>
      </c>
      <c r="W231" s="173" t="e">
        <f>IF(AND('Mapa final'!#REF!="Muy Baja",'Mapa final'!#REF!="Catastrófico"),CONCATENATE("R26C",'Mapa final'!#REF!),"")</f>
        <v>#REF!</v>
      </c>
      <c r="X231" s="174" t="e">
        <f>IF(AND('Mapa final'!#REF!="Muy Baja",'Mapa final'!#REF!="Catastrófico"),CONCATENATE("R26C",'Mapa final'!#REF!),"")</f>
        <v>#REF!</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7"/>
      <c r="C232" s="308"/>
      <c r="D232" s="309"/>
      <c r="E232" s="281"/>
      <c r="F232" s="277"/>
      <c r="G232" s="277"/>
      <c r="H232" s="277"/>
      <c r="I232" s="314"/>
      <c r="J232" s="187" t="str">
        <f ca="1">IF(AND('Mapa final'!$AB$41="Muy Baja",'Mapa final'!$AD$41="Moderado"),CONCATENATE("R27C",'Mapa final'!$R$41),"")</f>
        <v/>
      </c>
      <c r="K232" s="188" t="e">
        <f>IF(AND('Mapa final'!#REF!="Muy Baja",'Mapa final'!#REF!="Moderado"),CONCATENATE("R27C",'Mapa final'!#REF!),"")</f>
        <v>#REF!</v>
      </c>
      <c r="L232" s="189" t="e">
        <f>IF(AND('Mapa final'!#REF!="Muy Baja",'Mapa final'!#REF!="Moderado"),CONCATENATE("R27C",'Mapa final'!#REF!),"")</f>
        <v>#REF!</v>
      </c>
      <c r="M232" s="187" t="str">
        <f ca="1">IF(AND('Mapa final'!$AB$41="Muy Baja",'Mapa final'!$AD$41="Moderado"),CONCATENATE("R27C",'Mapa final'!$R$41),"")</f>
        <v/>
      </c>
      <c r="N232" s="188" t="e">
        <f>IF(AND('Mapa final'!#REF!="Muy Baja",'Mapa final'!#REF!="Moderado"),CONCATENATE("R27C",'Mapa final'!#REF!),"")</f>
        <v>#REF!</v>
      </c>
      <c r="O232" s="189" t="e">
        <f>IF(AND('Mapa final'!#REF!="Muy Baja",'Mapa final'!#REF!="Moderado"),CONCATENATE("R27C",'Mapa final'!#REF!),"")</f>
        <v>#REF!</v>
      </c>
      <c r="P232" s="178" t="str">
        <f ca="1">IF(AND('Mapa final'!$AB$41="Muy Baja",'Mapa final'!$AD$41="Moderado"),CONCATENATE("R27C",'Mapa final'!$R$41),"")</f>
        <v/>
      </c>
      <c r="Q232" s="179" t="e">
        <f>IF(AND('Mapa final'!#REF!="Muy Baja",'Mapa final'!#REF!="Moderado"),CONCATENATE("R27C",'Mapa final'!#REF!),"")</f>
        <v>#REF!</v>
      </c>
      <c r="R232" s="180" t="e">
        <f>IF(AND('Mapa final'!#REF!="Muy Baja",'Mapa final'!#REF!="Moderado"),CONCATENATE("R27C",'Mapa final'!#REF!),"")</f>
        <v>#REF!</v>
      </c>
      <c r="S232" s="86" t="str">
        <f ca="1">IF(AND('Mapa final'!$AB$41="Muy Baja",'Mapa final'!$AD$41="Mayor"),CONCATENATE("R27C",'Mapa final'!$R$41),"")</f>
        <v/>
      </c>
      <c r="T232" s="40" t="e">
        <f>IF(AND('Mapa final'!#REF!="Muy Baja",'Mapa final'!#REF!="Mayor"),CONCATENATE("R27C",'Mapa final'!#REF!),"")</f>
        <v>#REF!</v>
      </c>
      <c r="U232" s="87" t="e">
        <f>IF(AND('Mapa final'!#REF!="Muy Baja",'Mapa final'!#REF!="Mayor"),CONCATENATE("R27C",'Mapa final'!#REF!),"")</f>
        <v>#REF!</v>
      </c>
      <c r="V232" s="172" t="str">
        <f ca="1">IF(AND('Mapa final'!$AB$41="Muy Baja",'Mapa final'!$AD$41="Catastrófico"),CONCATENATE("R27C",'Mapa final'!$R$41),"")</f>
        <v/>
      </c>
      <c r="W232" s="173" t="e">
        <f>IF(AND('Mapa final'!#REF!="Muy Baja",'Mapa final'!#REF!="Catastrófico"),CONCATENATE("R27C",'Mapa final'!#REF!),"")</f>
        <v>#REF!</v>
      </c>
      <c r="X232" s="174" t="e">
        <f>IF(AND('Mapa final'!#REF!="Muy Baja",'Mapa final'!#REF!="Catastrófico"),CONCATENATE("R27C",'Mapa final'!#REF!),"")</f>
        <v>#REF!</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7"/>
      <c r="C233" s="308"/>
      <c r="D233" s="309"/>
      <c r="E233" s="281"/>
      <c r="F233" s="277"/>
      <c r="G233" s="277"/>
      <c r="H233" s="277"/>
      <c r="I233" s="314"/>
      <c r="J233" s="187" t="str">
        <f ca="1">IF(AND('Mapa final'!$AB$42="Muy Baja",'Mapa final'!$AD$42="Moderado"),CONCATENATE("R28C",'Mapa final'!$R$42),"")</f>
        <v/>
      </c>
      <c r="K233" s="188" t="str">
        <f>IF(AND('Mapa final'!$AB$43="Muy Baja",'Mapa final'!$AD$43="Moderado"),CONCATENATE("R28C",'Mapa final'!$R$43),"")</f>
        <v/>
      </c>
      <c r="L233" s="189" t="e">
        <f>IF(AND('Mapa final'!#REF!="Muy Baja",'Mapa final'!#REF!="Moderado"),CONCATENATE("R28C",'Mapa final'!#REF!),"")</f>
        <v>#REF!</v>
      </c>
      <c r="M233" s="187" t="str">
        <f ca="1">IF(AND('Mapa final'!$AB$42="Muy Baja",'Mapa final'!$AD$42="Moderado"),CONCATENATE("R28C",'Mapa final'!$R$42),"")</f>
        <v/>
      </c>
      <c r="N233" s="188" t="str">
        <f>IF(AND('Mapa final'!$AB$43="Muy Baja",'Mapa final'!$AD$43="Moderado"),CONCATENATE("R28C",'Mapa final'!$R$43),"")</f>
        <v/>
      </c>
      <c r="O233" s="189" t="e">
        <f>IF(AND('Mapa final'!#REF!="Muy Baja",'Mapa final'!#REF!="Moderado"),CONCATENATE("R28C",'Mapa final'!#REF!),"")</f>
        <v>#REF!</v>
      </c>
      <c r="P233" s="178" t="str">
        <f ca="1">IF(AND('Mapa final'!$AB$42="Muy Baja",'Mapa final'!$AD$42="Moderado"),CONCATENATE("R28C",'Mapa final'!$R$42),"")</f>
        <v/>
      </c>
      <c r="Q233" s="179" t="str">
        <f>IF(AND('Mapa final'!$AB$43="Muy Baja",'Mapa final'!$AD$43="Moderado"),CONCATENATE("R28C",'Mapa final'!$R$43),"")</f>
        <v/>
      </c>
      <c r="R233" s="180" t="e">
        <f>IF(AND('Mapa final'!#REF!="Muy Baja",'Mapa final'!#REF!="Moderado"),CONCATENATE("R28C",'Mapa final'!#REF!),"")</f>
        <v>#REF!</v>
      </c>
      <c r="S233" s="86" t="str">
        <f ca="1">IF(AND('Mapa final'!$AB$42="Muy Baja",'Mapa final'!$AD$42="Mayor"),CONCATENATE("R28C",'Mapa final'!$R$42),"")</f>
        <v/>
      </c>
      <c r="T233" s="40" t="str">
        <f>IF(AND('Mapa final'!$AB$43="Muy Baja",'Mapa final'!$AD$43="Mayor"),CONCATENATE("R28C",'Mapa final'!$R$43),"")</f>
        <v/>
      </c>
      <c r="U233" s="87" t="e">
        <f>IF(AND('Mapa final'!#REF!="Muy Baja",'Mapa final'!#REF!="Mayor"),CONCATENATE("R28C",'Mapa final'!#REF!),"")</f>
        <v>#REF!</v>
      </c>
      <c r="V233" s="172" t="str">
        <f ca="1">IF(AND('Mapa final'!$AB$42="Muy Baja",'Mapa final'!$AD$42="Catastrófico"),CONCATENATE("R28C",'Mapa final'!$R$42),"")</f>
        <v/>
      </c>
      <c r="W233" s="173" t="str">
        <f>IF(AND('Mapa final'!$AB$43="Muy Baja",'Mapa final'!$AD$43="Catastrófico"),CONCATENATE("R28C",'Mapa final'!$R$43),"")</f>
        <v/>
      </c>
      <c r="X233" s="174" t="e">
        <f>IF(AND('Mapa final'!#REF!="Muy Baja",'Mapa final'!#REF!="Catastrófico"),CONCATENATE("R28C",'Mapa final'!#REF!),"")</f>
        <v>#REF!</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7"/>
      <c r="C234" s="308"/>
      <c r="D234" s="309"/>
      <c r="E234" s="281"/>
      <c r="F234" s="277"/>
      <c r="G234" s="277"/>
      <c r="H234" s="277"/>
      <c r="I234" s="314"/>
      <c r="J234" s="187" t="str">
        <f ca="1">IF(AND('Mapa final'!$AB$44="Muy Baja",'Mapa final'!$AD$44="Moderado"),CONCATENATE("R29C",'Mapa final'!$R$44),"")</f>
        <v/>
      </c>
      <c r="K234" s="188" t="str">
        <f>IF(AND('Mapa final'!$AB$45="Muy Baja",'Mapa final'!$AD$45="Moderado"),CONCATENATE("R29C",'Mapa final'!$R$45),"")</f>
        <v/>
      </c>
      <c r="L234" s="189" t="e">
        <f>IF(AND('Mapa final'!#REF!="Muy Baja",'Mapa final'!#REF!="Moderado"),CONCATENATE("R29C",'Mapa final'!#REF!),"")</f>
        <v>#REF!</v>
      </c>
      <c r="M234" s="187" t="str">
        <f ca="1">IF(AND('Mapa final'!$AB$44="Muy Baja",'Mapa final'!$AD$44="Moderado"),CONCATENATE("R29C",'Mapa final'!$R$44),"")</f>
        <v/>
      </c>
      <c r="N234" s="188" t="str">
        <f>IF(AND('Mapa final'!$AB$45="Muy Baja",'Mapa final'!$AD$45="Moderado"),CONCATENATE("R29C",'Mapa final'!$R$45),"")</f>
        <v/>
      </c>
      <c r="O234" s="189" t="e">
        <f>IF(AND('Mapa final'!#REF!="Muy Baja",'Mapa final'!#REF!="Moderado"),CONCATENATE("R29C",'Mapa final'!#REF!),"")</f>
        <v>#REF!</v>
      </c>
      <c r="P234" s="178" t="str">
        <f ca="1">IF(AND('Mapa final'!$AB$44="Muy Baja",'Mapa final'!$AD$44="Moderado"),CONCATENATE("R29C",'Mapa final'!$R$44),"")</f>
        <v/>
      </c>
      <c r="Q234" s="179" t="str">
        <f>IF(AND('Mapa final'!$AB$45="Muy Baja",'Mapa final'!$AD$45="Moderado"),CONCATENATE("R29C",'Mapa final'!$R$45),"")</f>
        <v/>
      </c>
      <c r="R234" s="180" t="e">
        <f>IF(AND('Mapa final'!#REF!="Muy Baja",'Mapa final'!#REF!="Moderado"),CONCATENATE("R29C",'Mapa final'!#REF!),"")</f>
        <v>#REF!</v>
      </c>
      <c r="S234" s="86" t="str">
        <f ca="1">IF(AND('Mapa final'!$AB$44="Muy Baja",'Mapa final'!$AD$44="Mayor"),CONCATENATE("R29C",'Mapa final'!$R$44),"")</f>
        <v/>
      </c>
      <c r="T234" s="40" t="str">
        <f>IF(AND('Mapa final'!$AB$45="Muy Baja",'Mapa final'!$AD$45="Mayor"),CONCATENATE("R29C",'Mapa final'!$R$45),"")</f>
        <v/>
      </c>
      <c r="U234" s="87" t="e">
        <f>IF(AND('Mapa final'!#REF!="Muy Baja",'Mapa final'!#REF!="Mayor"),CONCATENATE("R29C",'Mapa final'!#REF!),"")</f>
        <v>#REF!</v>
      </c>
      <c r="V234" s="172" t="str">
        <f ca="1">IF(AND('Mapa final'!$AB$44="Muy Baja",'Mapa final'!$AD$44="Catastrófico"),CONCATENATE("R29C",'Mapa final'!$R$44),"")</f>
        <v/>
      </c>
      <c r="W234" s="173" t="str">
        <f>IF(AND('Mapa final'!$AB$45="Muy Baja",'Mapa final'!$AD$45="Catastrófico"),CONCATENATE("R29C",'Mapa final'!$R$45),"")</f>
        <v/>
      </c>
      <c r="X234" s="174" t="e">
        <f>IF(AND('Mapa final'!#REF!="Muy Baja",'Mapa final'!#REF!="Catastrófico"),CONCATENATE("R29C",'Mapa final'!#REF!),"")</f>
        <v>#REF!</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7"/>
      <c r="C235" s="308"/>
      <c r="D235" s="309"/>
      <c r="E235" s="282"/>
      <c r="F235" s="277"/>
      <c r="G235" s="277"/>
      <c r="H235" s="277"/>
      <c r="I235" s="314"/>
      <c r="J235" s="187" t="str">
        <f ca="1">IF(AND('Mapa final'!$AB$46="Muy Baja",'Mapa final'!$AD$46="Moderado"),CONCATENATE("R30C",'Mapa final'!$R$46),"")</f>
        <v/>
      </c>
      <c r="K235" s="188" t="e">
        <f>IF(AND('Mapa final'!#REF!="Muy Baja",'Mapa final'!#REF!="Moderado"),CONCATENATE("R30C",'Mapa final'!#REF!),"")</f>
        <v>#REF!</v>
      </c>
      <c r="L235" s="189" t="e">
        <f>IF(AND('Mapa final'!#REF!="Muy Baja",'Mapa final'!#REF!="Moderado"),CONCATENATE("R30C",'Mapa final'!#REF!),"")</f>
        <v>#REF!</v>
      </c>
      <c r="M235" s="187" t="str">
        <f ca="1">IF(AND('Mapa final'!$AB$46="Muy Baja",'Mapa final'!$AD$46="Moderado"),CONCATENATE("R30C",'Mapa final'!$R$46),"")</f>
        <v/>
      </c>
      <c r="N235" s="188" t="e">
        <f>IF(AND('Mapa final'!#REF!="Muy Baja",'Mapa final'!#REF!="Moderado"),CONCATENATE("R30C",'Mapa final'!#REF!),"")</f>
        <v>#REF!</v>
      </c>
      <c r="O235" s="189" t="e">
        <f>IF(AND('Mapa final'!#REF!="Muy Baja",'Mapa final'!#REF!="Moderado"),CONCATENATE("R30C",'Mapa final'!#REF!),"")</f>
        <v>#REF!</v>
      </c>
      <c r="P235" s="178" t="str">
        <f ca="1">IF(AND('Mapa final'!$AB$46="Muy Baja",'Mapa final'!$AD$46="Moderado"),CONCATENATE("R30C",'Mapa final'!$R$46),"")</f>
        <v/>
      </c>
      <c r="Q235" s="179" t="e">
        <f>IF(AND('Mapa final'!#REF!="Muy Baja",'Mapa final'!#REF!="Moderado"),CONCATENATE("R30C",'Mapa final'!#REF!),"")</f>
        <v>#REF!</v>
      </c>
      <c r="R235" s="180" t="e">
        <f>IF(AND('Mapa final'!#REF!="Muy Baja",'Mapa final'!#REF!="Moderado"),CONCATENATE("R30C",'Mapa final'!#REF!),"")</f>
        <v>#REF!</v>
      </c>
      <c r="S235" s="86" t="str">
        <f ca="1">IF(AND('Mapa final'!$AB$46="Muy Baja",'Mapa final'!$AD$46="Mayor"),CONCATENATE("R30C",'Mapa final'!$R$46),"")</f>
        <v/>
      </c>
      <c r="T235" s="40" t="e">
        <f>IF(AND('Mapa final'!#REF!="Muy Baja",'Mapa final'!#REF!="Mayor"),CONCATENATE("R30C",'Mapa final'!#REF!),"")</f>
        <v>#REF!</v>
      </c>
      <c r="U235" s="87" t="e">
        <f>IF(AND('Mapa final'!#REF!="Muy Baja",'Mapa final'!#REF!="Mayor"),CONCATENATE("R30C",'Mapa final'!#REF!),"")</f>
        <v>#REF!</v>
      </c>
      <c r="V235" s="172" t="str">
        <f ca="1">IF(AND('Mapa final'!$AB$46="Muy Baja",'Mapa final'!$AD$46="Catastrófico"),CONCATENATE("R30C",'Mapa final'!$R$46),"")</f>
        <v/>
      </c>
      <c r="W235" s="173" t="e">
        <f>IF(AND('Mapa final'!#REF!="Muy Baja",'Mapa final'!#REF!="Catastrófico"),CONCATENATE("R30C",'Mapa final'!#REF!),"")</f>
        <v>#REF!</v>
      </c>
      <c r="X235" s="174" t="e">
        <f>IF(AND('Mapa final'!#REF!="Muy Baja",'Mapa final'!#REF!="Catastrófico"),CONCATENATE("R30C",'Mapa final'!#REF!),"")</f>
        <v>#REF!</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7"/>
      <c r="C236" s="308"/>
      <c r="D236" s="309"/>
      <c r="E236" s="282"/>
      <c r="F236" s="277"/>
      <c r="G236" s="277"/>
      <c r="H236" s="277"/>
      <c r="I236" s="314"/>
      <c r="J236" s="187" t="str">
        <f>IF(AND('Mapa final'!$AB$47="Muy Baja",'Mapa final'!$AD$47="Moderado"),CONCATENATE("R31C",'Mapa final'!$R$47),"")</f>
        <v/>
      </c>
      <c r="K236" s="188" t="e">
        <f>IF(AND('Mapa final'!#REF!="Muy Baja",'Mapa final'!#REF!="Moderado"),CONCATENATE("R31C",'Mapa final'!#REF!),"")</f>
        <v>#REF!</v>
      </c>
      <c r="L236" s="189" t="e">
        <f>IF(AND('Mapa final'!#REF!="Muy Baja",'Mapa final'!#REF!="Moderado"),CONCATENATE("R31C",'Mapa final'!#REF!),"")</f>
        <v>#REF!</v>
      </c>
      <c r="M236" s="187" t="str">
        <f>IF(AND('Mapa final'!$AB$47="Muy Baja",'Mapa final'!$AD$47="Moderado"),CONCATENATE("R31C",'Mapa final'!$R$47),"")</f>
        <v/>
      </c>
      <c r="N236" s="188" t="e">
        <f>IF(AND('Mapa final'!#REF!="Muy Baja",'Mapa final'!#REF!="Moderado"),CONCATENATE("R31C",'Mapa final'!#REF!),"")</f>
        <v>#REF!</v>
      </c>
      <c r="O236" s="189" t="e">
        <f>IF(AND('Mapa final'!#REF!="Muy Baja",'Mapa final'!#REF!="Moderado"),CONCATENATE("R31C",'Mapa final'!#REF!),"")</f>
        <v>#REF!</v>
      </c>
      <c r="P236" s="178" t="str">
        <f>IF(AND('Mapa final'!$AB$47="Muy Baja",'Mapa final'!$AD$47="Moderado"),CONCATENATE("R31C",'Mapa final'!$R$47),"")</f>
        <v/>
      </c>
      <c r="Q236" s="179" t="e">
        <f>IF(AND('Mapa final'!#REF!="Muy Baja",'Mapa final'!#REF!="Moderado"),CONCATENATE("R31C",'Mapa final'!#REF!),"")</f>
        <v>#REF!</v>
      </c>
      <c r="R236" s="179" t="e">
        <f>IF(AND('Mapa final'!#REF!="Muy Baja",'Mapa final'!#REF!="Moderado"),CONCATENATE("R31C",'Mapa final'!#REF!),"")</f>
        <v>#REF!</v>
      </c>
      <c r="S236" s="86" t="str">
        <f>IF(AND('Mapa final'!$AB$47="Muy Baja",'Mapa final'!$AD$47="Mayor"),CONCATENATE("R31C",'Mapa final'!$R$47),"")</f>
        <v/>
      </c>
      <c r="T236" s="40" t="e">
        <f>IF(AND('Mapa final'!#REF!="Muy Baja",'Mapa final'!#REF!="Mayor"),CONCATENATE("R31C",'Mapa final'!#REF!),"")</f>
        <v>#REF!</v>
      </c>
      <c r="U236" s="40" t="e">
        <f>IF(AND('Mapa final'!#REF!="Muy Baja",'Mapa final'!#REF!="Mayor"),CONCATENATE("R31C",'Mapa final'!#REF!),"")</f>
        <v>#REF!</v>
      </c>
      <c r="V236" s="172" t="str">
        <f>IF(AND('Mapa final'!$AB$47="Muy Baja",'Mapa final'!$AD$47="Catastrófico"),CONCATENATE("R31C",'Mapa final'!$R$47),"")</f>
        <v/>
      </c>
      <c r="W236" s="173" t="e">
        <f>IF(AND('Mapa final'!#REF!="Muy Baja",'Mapa final'!#REF!="Catastrófico"),CONCATENATE("R31C",'Mapa final'!#REF!),"")</f>
        <v>#REF!</v>
      </c>
      <c r="X236" s="174" t="e">
        <f>IF(AND('Mapa final'!#REF!="Muy Baja",'Mapa final'!#REF!="Catastrófico"),CONCATENATE("R31C",'Mapa final'!#REF!),"")</f>
        <v>#REF!</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7"/>
      <c r="C237" s="308"/>
      <c r="D237" s="309"/>
      <c r="E237" s="282"/>
      <c r="F237" s="277"/>
      <c r="G237" s="277"/>
      <c r="H237" s="277"/>
      <c r="I237" s="314"/>
      <c r="J237" s="187" t="str">
        <f ca="1">IF(AND('Mapa final'!$AB$48="Muy Baja",'Mapa final'!$AD$48="Moderado"),CONCATENATE("R32C",'Mapa final'!$R$48),"")</f>
        <v/>
      </c>
      <c r="K237" s="188" t="str">
        <f>IF(AND('Mapa final'!$AB$49="Muy Baja",'Mapa final'!$AD$49="Moderado"),CONCATENATE("R32C",'Mapa final'!$R$49),"")</f>
        <v/>
      </c>
      <c r="L237" s="189" t="e">
        <f>IF(AND('Mapa final'!#REF!="Muy Baja",'Mapa final'!#REF!="Moderado"),CONCATENATE("R32C",'Mapa final'!#REF!),"")</f>
        <v>#REF!</v>
      </c>
      <c r="M237" s="187" t="str">
        <f ca="1">IF(AND('Mapa final'!$AB$48="Muy Baja",'Mapa final'!$AD$48="Moderado"),CONCATENATE("R32C",'Mapa final'!$R$48),"")</f>
        <v/>
      </c>
      <c r="N237" s="188" t="str">
        <f>IF(AND('Mapa final'!$AB$49="Muy Baja",'Mapa final'!$AD$49="Moderado"),CONCATENATE("R32C",'Mapa final'!$R$49),"")</f>
        <v/>
      </c>
      <c r="O237" s="189" t="e">
        <f>IF(AND('Mapa final'!#REF!="Muy Baja",'Mapa final'!#REF!="Moderado"),CONCATENATE("R32C",'Mapa final'!#REF!),"")</f>
        <v>#REF!</v>
      </c>
      <c r="P237" s="178" t="str">
        <f ca="1">IF(AND('Mapa final'!$AB$48="Muy Baja",'Mapa final'!$AD$48="Moderado"),CONCATENATE("R32C",'Mapa final'!$R$48),"")</f>
        <v/>
      </c>
      <c r="Q237" s="179" t="str">
        <f>IF(AND('Mapa final'!$AB$49="Muy Baja",'Mapa final'!$AD$49="Moderado"),CONCATENATE("R32C",'Mapa final'!$R$49),"")</f>
        <v/>
      </c>
      <c r="R237" s="180" t="e">
        <f>IF(AND('Mapa final'!#REF!="Muy Baja",'Mapa final'!#REF!="Moderado"),CONCATENATE("R32C",'Mapa final'!#REF!),"")</f>
        <v>#REF!</v>
      </c>
      <c r="S237" s="86" t="str">
        <f ca="1">IF(AND('Mapa final'!$AB$48="Muy Baja",'Mapa final'!$AD$48="Mayor"),CONCATENATE("R32C",'Mapa final'!$R$48),"")</f>
        <v/>
      </c>
      <c r="T237" s="40" t="str">
        <f>IF(AND('Mapa final'!$AB$49="Muy Baja",'Mapa final'!$AD$49="Mayor"),CONCATENATE("R32C",'Mapa final'!$R$49),"")</f>
        <v/>
      </c>
      <c r="U237" s="87" t="e">
        <f>IF(AND('Mapa final'!#REF!="Muy Baja",'Mapa final'!#REF!="Mayor"),CONCATENATE("R32C",'Mapa final'!#REF!),"")</f>
        <v>#REF!</v>
      </c>
      <c r="V237" s="172" t="str">
        <f ca="1">IF(AND('Mapa final'!$AB$48="Muy Baja",'Mapa final'!$AD$48="Catastrófico"),CONCATENATE("R32C",'Mapa final'!$R$48),"")</f>
        <v/>
      </c>
      <c r="W237" s="173" t="str">
        <f>IF(AND('Mapa final'!$AB$49="Muy Baja",'Mapa final'!$AD$49="Catastrófico"),CONCATENATE("R32C",'Mapa final'!$R$49),"")</f>
        <v/>
      </c>
      <c r="X237" s="174" t="e">
        <f>IF(AND('Mapa final'!#REF!="Muy Baja",'Mapa final'!#REF!="Catastrófico"),CONCATENATE("R32C",'Mapa final'!#REF!),"")</f>
        <v>#REF!</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7"/>
      <c r="C238" s="308"/>
      <c r="D238" s="309"/>
      <c r="E238" s="282"/>
      <c r="F238" s="277"/>
      <c r="G238" s="277"/>
      <c r="H238" s="277"/>
      <c r="I238" s="314"/>
      <c r="J238" s="187" t="str">
        <f ca="1">IF(AND('Mapa final'!$AB$50="Muy Baja",'Mapa final'!$AD$50="Moderado"),CONCATENATE("R33C",'Mapa final'!$R$50),"")</f>
        <v/>
      </c>
      <c r="K238" s="188" t="str">
        <f>IF(AND('Mapa final'!$AB$51="Muy Baja",'Mapa final'!$AD$51="Moderado"),CONCATENATE("R33C",'Mapa final'!$R$51),"")</f>
        <v/>
      </c>
      <c r="L238" s="189" t="e">
        <f>IF(AND('Mapa final'!#REF!="Muy Baja",'Mapa final'!#REF!="Moderado"),CONCATENATE("R33C",'Mapa final'!#REF!),"")</f>
        <v>#REF!</v>
      </c>
      <c r="M238" s="187" t="str">
        <f ca="1">IF(AND('Mapa final'!$AB$50="Muy Baja",'Mapa final'!$AD$50="Moderado"),CONCATENATE("R33C",'Mapa final'!$R$50),"")</f>
        <v/>
      </c>
      <c r="N238" s="188" t="str">
        <f>IF(AND('Mapa final'!$AB$51="Muy Baja",'Mapa final'!$AD$51="Moderado"),CONCATENATE("R33C",'Mapa final'!$R$51),"")</f>
        <v/>
      </c>
      <c r="O238" s="189" t="e">
        <f>IF(AND('Mapa final'!#REF!="Muy Baja",'Mapa final'!#REF!="Moderado"),CONCATENATE("R33C",'Mapa final'!#REF!),"")</f>
        <v>#REF!</v>
      </c>
      <c r="P238" s="178" t="str">
        <f ca="1">IF(AND('Mapa final'!$AB$50="Muy Baja",'Mapa final'!$AD$50="Moderado"),CONCATENATE("R33C",'Mapa final'!$R$50),"")</f>
        <v/>
      </c>
      <c r="Q238" s="179" t="str">
        <f>IF(AND('Mapa final'!$AB$51="Muy Baja",'Mapa final'!$AD$51="Moderado"),CONCATENATE("R33C",'Mapa final'!$R$51),"")</f>
        <v/>
      </c>
      <c r="R238" s="180" t="e">
        <f>IF(AND('Mapa final'!#REF!="Muy Baja",'Mapa final'!#REF!="Moderado"),CONCATENATE("R33C",'Mapa final'!#REF!),"")</f>
        <v>#REF!</v>
      </c>
      <c r="S238" s="86" t="str">
        <f ca="1">IF(AND('Mapa final'!$AB$50="Muy Baja",'Mapa final'!$AD$50="Mayor"),CONCATENATE("R33C",'Mapa final'!$R$50),"")</f>
        <v/>
      </c>
      <c r="T238" s="40" t="str">
        <f>IF(AND('Mapa final'!$AB$51="Muy Baja",'Mapa final'!$AD$51="Mayor"),CONCATENATE("R33C",'Mapa final'!$R$51),"")</f>
        <v/>
      </c>
      <c r="U238" s="87" t="e">
        <f>IF(AND('Mapa final'!#REF!="Muy Baja",'Mapa final'!#REF!="Mayor"),CONCATENATE("R33C",'Mapa final'!#REF!),"")</f>
        <v>#REF!</v>
      </c>
      <c r="V238" s="172" t="str">
        <f ca="1">IF(AND('Mapa final'!$AB$50="Muy Baja",'Mapa final'!$AD$50="Catastrófico"),CONCATENATE("R33C",'Mapa final'!$R$50),"")</f>
        <v/>
      </c>
      <c r="W238" s="173" t="str">
        <f>IF(AND('Mapa final'!$AB$51="Muy Baja",'Mapa final'!$AD$51="Catastrófico"),CONCATENATE("R33C",'Mapa final'!$R$51),"")</f>
        <v/>
      </c>
      <c r="X238" s="174" t="e">
        <f>IF(AND('Mapa final'!#REF!="Muy Baja",'Mapa final'!#REF!="Catastrófico"),CONCATENATE("R33C",'Mapa final'!#REF!),"")</f>
        <v>#REF!</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7"/>
      <c r="C239" s="308"/>
      <c r="D239" s="309"/>
      <c r="E239" s="282"/>
      <c r="F239" s="277"/>
      <c r="G239" s="277"/>
      <c r="H239" s="277"/>
      <c r="I239" s="314"/>
      <c r="J239" s="187" t="str">
        <f ca="1">IF(AND('Mapa final'!$AB$52="Muy Baja",'Mapa final'!$AD$52="Moderado"),CONCATENATE("R34C",'Mapa final'!$R$52),"")</f>
        <v/>
      </c>
      <c r="K239" s="188" t="str">
        <f>IF(AND('Mapa final'!$AB$53="Muy Baja",'Mapa final'!$AD$53="Moderado"),CONCATENATE("R34C",'Mapa final'!$R$53),"")</f>
        <v/>
      </c>
      <c r="L239" s="189" t="e">
        <f>IF(AND('Mapa final'!#REF!="Muy Baja",'Mapa final'!#REF!="Moderado"),CONCATENATE("R34C",'Mapa final'!#REF!),"")</f>
        <v>#REF!</v>
      </c>
      <c r="M239" s="187" t="str">
        <f ca="1">IF(AND('Mapa final'!$AB$52="Muy Baja",'Mapa final'!$AD$52="Moderado"),CONCATENATE("R34C",'Mapa final'!$R$52),"")</f>
        <v/>
      </c>
      <c r="N239" s="188" t="str">
        <f>IF(AND('Mapa final'!$AB$53="Muy Baja",'Mapa final'!$AD$53="Moderado"),CONCATENATE("R34C",'Mapa final'!$R$53),"")</f>
        <v/>
      </c>
      <c r="O239" s="189" t="e">
        <f>IF(AND('Mapa final'!#REF!="Muy Baja",'Mapa final'!#REF!="Moderado"),CONCATENATE("R34C",'Mapa final'!#REF!),"")</f>
        <v>#REF!</v>
      </c>
      <c r="P239" s="178" t="str">
        <f ca="1">IF(AND('Mapa final'!$AB$52="Muy Baja",'Mapa final'!$AD$52="Moderado"),CONCATENATE("R34C",'Mapa final'!$R$52),"")</f>
        <v/>
      </c>
      <c r="Q239" s="179" t="str">
        <f>IF(AND('Mapa final'!$AB$53="Muy Baja",'Mapa final'!$AD$53="Moderado"),CONCATENATE("R34C",'Mapa final'!$R$53),"")</f>
        <v/>
      </c>
      <c r="R239" s="180" t="e">
        <f>IF(AND('Mapa final'!#REF!="Muy Baja",'Mapa final'!#REF!="Moderado"),CONCATENATE("R34C",'Mapa final'!#REF!),"")</f>
        <v>#REF!</v>
      </c>
      <c r="S239" s="86" t="str">
        <f ca="1">IF(AND('Mapa final'!$AB$52="Muy Baja",'Mapa final'!$AD$52="Mayor"),CONCATENATE("R34C",'Mapa final'!$R$52),"")</f>
        <v/>
      </c>
      <c r="T239" s="40" t="str">
        <f>IF(AND('Mapa final'!$AB$53="Muy Baja",'Mapa final'!$AD$53="Mayor"),CONCATENATE("R34C",'Mapa final'!$R$53),"")</f>
        <v/>
      </c>
      <c r="U239" s="87" t="e">
        <f>IF(AND('Mapa final'!#REF!="Muy Baja",'Mapa final'!#REF!="Mayor"),CONCATENATE("R34C",'Mapa final'!#REF!),"")</f>
        <v>#REF!</v>
      </c>
      <c r="V239" s="172" t="str">
        <f ca="1">IF(AND('Mapa final'!$AB$52="Muy Baja",'Mapa final'!$AD$52="Catastrófico"),CONCATENATE("R34C",'Mapa final'!$R$52),"")</f>
        <v/>
      </c>
      <c r="W239" s="173" t="str">
        <f>IF(AND('Mapa final'!$AB$53="Muy Baja",'Mapa final'!$AD$53="Catastrófico"),CONCATENATE("R34C",'Mapa final'!$R$53),"")</f>
        <v/>
      </c>
      <c r="X239" s="174" t="e">
        <f>IF(AND('Mapa final'!#REF!="Muy Baja",'Mapa final'!#REF!="Catastrófico"),CONCATENATE("R34C",'Mapa final'!#REF!),"")</f>
        <v>#REF!</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7"/>
      <c r="C240" s="308"/>
      <c r="D240" s="309"/>
      <c r="E240" s="282"/>
      <c r="F240" s="277"/>
      <c r="G240" s="277"/>
      <c r="H240" s="277"/>
      <c r="I240" s="314"/>
      <c r="J240" s="187" t="str">
        <f ca="1">IF(AND('Mapa final'!$AB$54="Muy Baja",'Mapa final'!$AD$54="Moderado"),CONCATENATE("R35C",'Mapa final'!$R$54),"")</f>
        <v/>
      </c>
      <c r="K240" s="188" t="str">
        <f>IF(AND('Mapa final'!$AB$55="Muy Baja",'Mapa final'!$AD$55="Moderado"),CONCATENATE("R35C",'Mapa final'!$R$55),"")</f>
        <v/>
      </c>
      <c r="L240" s="189" t="e">
        <f>IF(AND('Mapa final'!#REF!="Muy Baja",'Mapa final'!#REF!="Moderado"),CONCATENATE("R35C",'Mapa final'!#REF!),"")</f>
        <v>#REF!</v>
      </c>
      <c r="M240" s="187" t="str">
        <f ca="1">IF(AND('Mapa final'!$AB$54="Muy Baja",'Mapa final'!$AD$54="Moderado"),CONCATENATE("R35C",'Mapa final'!$R$54),"")</f>
        <v/>
      </c>
      <c r="N240" s="188" t="str">
        <f>IF(AND('Mapa final'!$AB$55="Muy Baja",'Mapa final'!$AD$55="Moderado"),CONCATENATE("R35C",'Mapa final'!$R$55),"")</f>
        <v/>
      </c>
      <c r="O240" s="189" t="e">
        <f>IF(AND('Mapa final'!#REF!="Muy Baja",'Mapa final'!#REF!="Moderado"),CONCATENATE("R35C",'Mapa final'!#REF!),"")</f>
        <v>#REF!</v>
      </c>
      <c r="P240" s="178" t="str">
        <f ca="1">IF(AND('Mapa final'!$AB$54="Muy Baja",'Mapa final'!$AD$54="Moderado"),CONCATENATE("R35C",'Mapa final'!$R$54),"")</f>
        <v/>
      </c>
      <c r="Q240" s="179" t="str">
        <f>IF(AND('Mapa final'!$AB$55="Muy Baja",'Mapa final'!$AD$55="Moderado"),CONCATENATE("R35C",'Mapa final'!$R$55),"")</f>
        <v/>
      </c>
      <c r="R240" s="180" t="e">
        <f>IF(AND('Mapa final'!#REF!="Muy Baja",'Mapa final'!#REF!="Moderado"),CONCATENATE("R35C",'Mapa final'!#REF!),"")</f>
        <v>#REF!</v>
      </c>
      <c r="S240" s="86" t="str">
        <f ca="1">IF(AND('Mapa final'!$AB$54="Muy Baja",'Mapa final'!$AD$54="Mayor"),CONCATENATE("R35C",'Mapa final'!$R$54),"")</f>
        <v/>
      </c>
      <c r="T240" s="40" t="str">
        <f>IF(AND('Mapa final'!$AB$55="Muy Baja",'Mapa final'!$AD$55="Mayor"),CONCATENATE("R35C",'Mapa final'!$R$55),"")</f>
        <v/>
      </c>
      <c r="U240" s="87" t="e">
        <f>IF(AND('Mapa final'!#REF!="Muy Baja",'Mapa final'!#REF!="Mayor"),CONCATENATE("R35C",'Mapa final'!#REF!),"")</f>
        <v>#REF!</v>
      </c>
      <c r="V240" s="172" t="str">
        <f ca="1">IF(AND('Mapa final'!$AB$54="Muy Baja",'Mapa final'!$AD$54="Catastrófico"),CONCATENATE("R35C",'Mapa final'!$R$54),"")</f>
        <v/>
      </c>
      <c r="W240" s="173" t="str">
        <f>IF(AND('Mapa final'!$AB$55="Muy Baja",'Mapa final'!$AD$55="Catastrófico"),CONCATENATE("R35C",'Mapa final'!$R$55),"")</f>
        <v/>
      </c>
      <c r="X240" s="174" t="e">
        <f>IF(AND('Mapa final'!#REF!="Muy Baja",'Mapa final'!#REF!="Catastrófico"),CONCATENATE("R35C",'Mapa final'!#REF!),"")</f>
        <v>#REF!</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7"/>
      <c r="C241" s="308"/>
      <c r="D241" s="309"/>
      <c r="E241" s="282"/>
      <c r="F241" s="277"/>
      <c r="G241" s="277"/>
      <c r="H241" s="277"/>
      <c r="I241" s="314"/>
      <c r="J241" s="187" t="str">
        <f ca="1">IF(AND('Mapa final'!$AB$56="Muy Baja",'Mapa final'!$AD$56="Moderado"),CONCATENATE("R36C",'Mapa final'!$R$56),"")</f>
        <v/>
      </c>
      <c r="K241" s="188" t="str">
        <f>IF(AND('Mapa final'!$AB$57="Muy Baja",'Mapa final'!$AD$57="Moderado"),CONCATENATE("R36C",'Mapa final'!$R$57),"")</f>
        <v/>
      </c>
      <c r="L241" s="189" t="e">
        <f>IF(AND('Mapa final'!#REF!="Muy Baja",'Mapa final'!#REF!="Moderado"),CONCATENATE("R36C",'Mapa final'!#REF!),"")</f>
        <v>#REF!</v>
      </c>
      <c r="M241" s="187" t="str">
        <f ca="1">IF(AND('Mapa final'!$AB$56="Muy Baja",'Mapa final'!$AD$56="Moderado"),CONCATENATE("R36C",'Mapa final'!$R$56),"")</f>
        <v/>
      </c>
      <c r="N241" s="188" t="str">
        <f>IF(AND('Mapa final'!$AB$57="Muy Baja",'Mapa final'!$AD$57="Moderado"),CONCATENATE("R36C",'Mapa final'!$R$57),"")</f>
        <v/>
      </c>
      <c r="O241" s="189" t="e">
        <f>IF(AND('Mapa final'!#REF!="Muy Baja",'Mapa final'!#REF!="Moderado"),CONCATENATE("R36C",'Mapa final'!#REF!),"")</f>
        <v>#REF!</v>
      </c>
      <c r="P241" s="178" t="str">
        <f ca="1">IF(AND('Mapa final'!$AB$56="Muy Baja",'Mapa final'!$AD$56="Moderado"),CONCATENATE("R36C",'Mapa final'!$R$56),"")</f>
        <v/>
      </c>
      <c r="Q241" s="179" t="str">
        <f>IF(AND('Mapa final'!$AB$57="Muy Baja",'Mapa final'!$AD$57="Moderado"),CONCATENATE("R36C",'Mapa final'!$R$57),"")</f>
        <v/>
      </c>
      <c r="R241" s="180" t="e">
        <f>IF(AND('Mapa final'!#REF!="Muy Baja",'Mapa final'!#REF!="Moderado"),CONCATENATE("R36C",'Mapa final'!#REF!),"")</f>
        <v>#REF!</v>
      </c>
      <c r="S241" s="86" t="str">
        <f ca="1">IF(AND('Mapa final'!$AB$56="Muy Baja",'Mapa final'!$AD$56="Mayor"),CONCATENATE("R36C",'Mapa final'!$R$56),"")</f>
        <v/>
      </c>
      <c r="T241" s="40" t="str">
        <f>IF(AND('Mapa final'!$AB$57="Muy Baja",'Mapa final'!$AD$57="Mayor"),CONCATENATE("R36C",'Mapa final'!$R$57),"")</f>
        <v/>
      </c>
      <c r="U241" s="87" t="e">
        <f>IF(AND('Mapa final'!#REF!="Muy Baja",'Mapa final'!#REF!="Mayor"),CONCATENATE("R36C",'Mapa final'!#REF!),"")</f>
        <v>#REF!</v>
      </c>
      <c r="V241" s="172" t="str">
        <f ca="1">IF(AND('Mapa final'!$AB$56="Muy Baja",'Mapa final'!$AD$56="Catastrófico"),CONCATENATE("R36C",'Mapa final'!$R$56),"")</f>
        <v/>
      </c>
      <c r="W241" s="173" t="str">
        <f>IF(AND('Mapa final'!$AB$57="Muy Baja",'Mapa final'!$AD$57="Catastrófico"),CONCATENATE("R36C",'Mapa final'!$R$57),"")</f>
        <v/>
      </c>
      <c r="X241" s="174" t="e">
        <f>IF(AND('Mapa final'!#REF!="Muy Baja",'Mapa final'!#REF!="Catastrófico"),CONCATENATE("R36C",'Mapa final'!#REF!),"")</f>
        <v>#REF!</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7"/>
      <c r="C242" s="308"/>
      <c r="D242" s="309"/>
      <c r="E242" s="282"/>
      <c r="F242" s="277"/>
      <c r="G242" s="277"/>
      <c r="H242" s="277"/>
      <c r="I242" s="314"/>
      <c r="J242" s="187" t="str">
        <f ca="1">IF(AND('Mapa final'!$AB$58="Muy Baja",'Mapa final'!$AD$58="Moderado"),CONCATENATE("R37C",'Mapa final'!$R$58),"")</f>
        <v/>
      </c>
      <c r="K242" s="188" t="str">
        <f>IF(AND('Mapa final'!$AB$59="Muy Baja",'Mapa final'!$AD$59="Moderado"),CONCATENATE("R37C",'Mapa final'!$R$59),"")</f>
        <v/>
      </c>
      <c r="L242" s="189" t="str">
        <f>IF(AND('Mapa final'!$AB$60="Muy Baja",'Mapa final'!$AD$60="Moderado"),CONCATENATE("R37C",'Mapa final'!$R$60),"")</f>
        <v/>
      </c>
      <c r="M242" s="187" t="str">
        <f ca="1">IF(AND('Mapa final'!$AB$58="Muy Baja",'Mapa final'!$AD$58="Moderado"),CONCATENATE("R37C",'Mapa final'!$R$58),"")</f>
        <v/>
      </c>
      <c r="N242" s="188" t="str">
        <f>IF(AND('Mapa final'!$AB$59="Muy Baja",'Mapa final'!$AD$59="Moderado"),CONCATENATE("R37C",'Mapa final'!$R$59),"")</f>
        <v/>
      </c>
      <c r="O242" s="189" t="str">
        <f>IF(AND('Mapa final'!$AB$60="Muy Baja",'Mapa final'!$AD$60="Moderado"),CONCATENATE("R37C",'Mapa final'!$R$60),"")</f>
        <v/>
      </c>
      <c r="P242" s="178" t="str">
        <f ca="1">IF(AND('Mapa final'!$AB$58="Muy Baja",'Mapa final'!$AD$58="Moderado"),CONCATENATE("R37C",'Mapa final'!$R$58),"")</f>
        <v/>
      </c>
      <c r="Q242" s="179" t="str">
        <f>IF(AND('Mapa final'!$AB$59="Muy Baja",'Mapa final'!$AD$59="Moderado"),CONCATENATE("R37C",'Mapa final'!$R$59),"")</f>
        <v/>
      </c>
      <c r="R242" s="180" t="str">
        <f>IF(AND('Mapa final'!$AB$60="Muy Baja",'Mapa final'!$AD$60="Moderado"),CONCATENATE("R37C",'Mapa final'!$R$60),"")</f>
        <v/>
      </c>
      <c r="S242" s="86" t="str">
        <f ca="1">IF(AND('Mapa final'!$AB$58="Muy Baja",'Mapa final'!$AD$58="Mayor"),CONCATENATE("R37C",'Mapa final'!$R$58),"")</f>
        <v/>
      </c>
      <c r="T242" s="40" t="str">
        <f>IF(AND('Mapa final'!$AB$59="Muy Baja",'Mapa final'!$AD$59="Mayor"),CONCATENATE("R37C",'Mapa final'!$R$59),"")</f>
        <v/>
      </c>
      <c r="U242" s="87" t="str">
        <f>IF(AND('Mapa final'!$AB$60="Muy Baja",'Mapa final'!$AD$60="Mayor"),CONCATENATE("R37C",'Mapa final'!$R$60),"")</f>
        <v/>
      </c>
      <c r="V242" s="172" t="str">
        <f ca="1">IF(AND('Mapa final'!$AB$58="Muy Baja",'Mapa final'!$AD$58="Catastrófico"),CONCATENATE("R37C",'Mapa final'!$R$58),"")</f>
        <v/>
      </c>
      <c r="W242" s="173" t="str">
        <f>IF(AND('Mapa final'!$AB$59="Muy Baja",'Mapa final'!$AD$59="Catastrófico"),CONCATENATE("R37C",'Mapa final'!$R$59),"")</f>
        <v/>
      </c>
      <c r="X242" s="174" t="str">
        <f>IF(AND('Mapa final'!$AB$60="Muy Baja",'Mapa final'!$AD$60="Catastrófico"),CONCATENATE("R37C",'Mapa final'!$R$60),"")</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7"/>
      <c r="C243" s="308"/>
      <c r="D243" s="309"/>
      <c r="E243" s="282"/>
      <c r="F243" s="277"/>
      <c r="G243" s="277"/>
      <c r="H243" s="277"/>
      <c r="I243" s="314"/>
      <c r="J243" s="187" t="str">
        <f ca="1">IF(AND('Mapa final'!$AB$61="Muy Baja",'Mapa final'!$AD$61="Moderado"),CONCATENATE("R39C",'Mapa final'!$R$61),"")</f>
        <v/>
      </c>
      <c r="K243" s="188" t="str">
        <f>IF(AND('Mapa final'!$AB$62="Muy Baja",'Mapa final'!$AD$62="Moderado"),CONCATENATE("R38C",'Mapa final'!$R$62),"")</f>
        <v/>
      </c>
      <c r="L243" s="189" t="e">
        <f>IF(AND('Mapa final'!#REF!="Muy Baja",'Mapa final'!#REF!="Moderado"),CONCATENATE("R38C",'Mapa final'!#REF!),"")</f>
        <v>#REF!</v>
      </c>
      <c r="M243" s="187" t="str">
        <f ca="1">IF(AND('Mapa final'!$AB$61="Muy Baja",'Mapa final'!$AD$61="Moderado"),CONCATENATE("R39C",'Mapa final'!$R$61),"")</f>
        <v/>
      </c>
      <c r="N243" s="188" t="str">
        <f>IF(AND('Mapa final'!$AB$62="Muy Baja",'Mapa final'!$AD$62="Moderado"),CONCATENATE("R38C",'Mapa final'!$R$62),"")</f>
        <v/>
      </c>
      <c r="O243" s="189" t="e">
        <f>IF(AND('Mapa final'!#REF!="Muy Baja",'Mapa final'!#REF!="Moderado"),CONCATENATE("R38C",'Mapa final'!#REF!),"")</f>
        <v>#REF!</v>
      </c>
      <c r="P243" s="178" t="str">
        <f ca="1">IF(AND('Mapa final'!$AB$61="Muy Baja",'Mapa final'!$AD$61="Moderado"),CONCATENATE("R39C",'Mapa final'!$R$61),"")</f>
        <v/>
      </c>
      <c r="Q243" s="179" t="str">
        <f>IF(AND('Mapa final'!$AB$62="Muy Baja",'Mapa final'!$AD$62="Moderado"),CONCATENATE("R38C",'Mapa final'!$R$62),"")</f>
        <v/>
      </c>
      <c r="R243" s="180" t="e">
        <f>IF(AND('Mapa final'!#REF!="Muy Baja",'Mapa final'!#REF!="Moderado"),CONCATENATE("R38C",'Mapa final'!#REF!),"")</f>
        <v>#REF!</v>
      </c>
      <c r="S243" s="86" t="str">
        <f ca="1">IF(AND('Mapa final'!$AB$61="Muy Baja",'Mapa final'!$AD$61="Mayor"),CONCATENATE("R39C",'Mapa final'!$R$61),"")</f>
        <v/>
      </c>
      <c r="T243" s="40" t="str">
        <f>IF(AND('Mapa final'!$AB$62="Muy Baja",'Mapa final'!$AD$62="Mayor"),CONCATENATE("R38C",'Mapa final'!$R$62),"")</f>
        <v/>
      </c>
      <c r="U243" s="87" t="e">
        <f>IF(AND('Mapa final'!#REF!="Muy Baja",'Mapa final'!#REF!="Mayor"),CONCATENATE("R38C",'Mapa final'!#REF!),"")</f>
        <v>#REF!</v>
      </c>
      <c r="V243" s="172" t="str">
        <f ca="1">IF(AND('Mapa final'!$AB$61="Muy Baja",'Mapa final'!$AD$61="Catastrófico"),CONCATENATE("R39C",'Mapa final'!$R$61),"")</f>
        <v/>
      </c>
      <c r="W243" s="173" t="str">
        <f>IF(AND('Mapa final'!$AB$62="Muy Baja",'Mapa final'!$AD$62="Catastrófico"),CONCATENATE("R38C",'Mapa final'!$R$62),"")</f>
        <v/>
      </c>
      <c r="X243" s="174" t="e">
        <f>IF(AND('Mapa final'!#REF!="Muy Baja",'Mapa final'!#REF!="Catastrófico"),CONCATENATE("R38C",'Mapa final'!#REF!),"")</f>
        <v>#REF!</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7"/>
      <c r="C244" s="308"/>
      <c r="D244" s="309"/>
      <c r="E244" s="282"/>
      <c r="F244" s="277"/>
      <c r="G244" s="277"/>
      <c r="H244" s="277"/>
      <c r="I244" s="314"/>
      <c r="J244" s="187" t="str">
        <f ca="1">IF(AND('Mapa final'!$AB$63="Muy Baja",'Mapa final'!$AD$63="Moderado"),CONCATENATE("R40C",'Mapa final'!$R$63),"")</f>
        <v/>
      </c>
      <c r="K244" s="188" t="e">
        <f>IF(AND('Mapa final'!#REF!="Muy Baja",'Mapa final'!#REF!="Moderado"),CONCATENATE("R39C",'Mapa final'!#REF!),"")</f>
        <v>#REF!</v>
      </c>
      <c r="L244" s="189" t="e">
        <f>IF(AND('Mapa final'!#REF!="Muy Baja",'Mapa final'!#REF!="Moderado"),CONCATENATE("R39C",'Mapa final'!#REF!),"")</f>
        <v>#REF!</v>
      </c>
      <c r="M244" s="187" t="str">
        <f ca="1">IF(AND('Mapa final'!$AB$63="Muy Baja",'Mapa final'!$AD$63="Moderado"),CONCATENATE("R40C",'Mapa final'!$R$63),"")</f>
        <v/>
      </c>
      <c r="N244" s="188" t="e">
        <f>IF(AND('Mapa final'!#REF!="Muy Baja",'Mapa final'!#REF!="Moderado"),CONCATENATE("R39C",'Mapa final'!#REF!),"")</f>
        <v>#REF!</v>
      </c>
      <c r="O244" s="189" t="e">
        <f>IF(AND('Mapa final'!#REF!="Muy Baja",'Mapa final'!#REF!="Moderado"),CONCATENATE("R39C",'Mapa final'!#REF!),"")</f>
        <v>#REF!</v>
      </c>
      <c r="P244" s="178" t="str">
        <f ca="1">IF(AND('Mapa final'!$AB$63="Muy Baja",'Mapa final'!$AD$63="Moderado"),CONCATENATE("R40C",'Mapa final'!$R$63),"")</f>
        <v/>
      </c>
      <c r="Q244" s="179" t="e">
        <f>IF(AND('Mapa final'!#REF!="Muy Baja",'Mapa final'!#REF!="Moderado"),CONCATENATE("R39C",'Mapa final'!#REF!),"")</f>
        <v>#REF!</v>
      </c>
      <c r="R244" s="180" t="e">
        <f>IF(AND('Mapa final'!#REF!="Muy Baja",'Mapa final'!#REF!="Moderado"),CONCATENATE("R39C",'Mapa final'!#REF!),"")</f>
        <v>#REF!</v>
      </c>
      <c r="S244" s="86" t="str">
        <f ca="1">IF(AND('Mapa final'!$AB$63="Muy Baja",'Mapa final'!$AD$63="Mayor"),CONCATENATE("R40C",'Mapa final'!$R$63),"")</f>
        <v/>
      </c>
      <c r="T244" s="40" t="e">
        <f>IF(AND('Mapa final'!#REF!="Muy Baja",'Mapa final'!#REF!="Mayor"),CONCATENATE("R39C",'Mapa final'!#REF!),"")</f>
        <v>#REF!</v>
      </c>
      <c r="U244" s="87" t="e">
        <f>IF(AND('Mapa final'!#REF!="Muy Baja",'Mapa final'!#REF!="Mayor"),CONCATENATE("R39C",'Mapa final'!#REF!),"")</f>
        <v>#REF!</v>
      </c>
      <c r="V244" s="172" t="str">
        <f ca="1">IF(AND('Mapa final'!$AB$63="Muy Baja",'Mapa final'!$AD$63="Catastrófico"),CONCATENATE("R40C",'Mapa final'!$R$63),"")</f>
        <v/>
      </c>
      <c r="W244" s="173" t="e">
        <f>IF(AND('Mapa final'!#REF!="Muy Baja",'Mapa final'!#REF!="Catastrófico"),CONCATENATE("R39C",'Mapa final'!#REF!),"")</f>
        <v>#REF!</v>
      </c>
      <c r="X244" s="174" t="e">
        <f>IF(AND('Mapa final'!#REF!="Muy Baja",'Mapa final'!#REF!="Catastrófico"),CONCATENATE("R39C",'Mapa final'!#REF!),"")</f>
        <v>#REF!</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7"/>
      <c r="C245" s="308"/>
      <c r="D245" s="309"/>
      <c r="E245" s="282"/>
      <c r="F245" s="277"/>
      <c r="G245" s="277"/>
      <c r="H245" s="277"/>
      <c r="I245" s="314"/>
      <c r="J245" s="187" t="str">
        <f ca="1">IF(AND('Mapa final'!$AB$64="Muy Baja",'Mapa final'!$AD$64="Moderado"),CONCATENATE("R41C",'Mapa final'!$R$64),"")</f>
        <v/>
      </c>
      <c r="K245" s="188" t="e">
        <f>IF(AND('Mapa final'!#REF!="Muy Baja",'Mapa final'!#REF!="Moderado"),CONCATENATE("R40C",'Mapa final'!#REF!),"")</f>
        <v>#REF!</v>
      </c>
      <c r="L245" s="189" t="e">
        <f>IF(AND('Mapa final'!#REF!="Muy Baja",'Mapa final'!#REF!="Moderado"),CONCATENATE("R40C",'Mapa final'!#REF!),"")</f>
        <v>#REF!</v>
      </c>
      <c r="M245" s="187" t="str">
        <f ca="1">IF(AND('Mapa final'!$AB$64="Muy Baja",'Mapa final'!$AD$64="Moderado"),CONCATENATE("R41C",'Mapa final'!$R$64),"")</f>
        <v/>
      </c>
      <c r="N245" s="188" t="e">
        <f>IF(AND('Mapa final'!#REF!="Muy Baja",'Mapa final'!#REF!="Moderado"),CONCATENATE("R40C",'Mapa final'!#REF!),"")</f>
        <v>#REF!</v>
      </c>
      <c r="O245" s="189" t="e">
        <f>IF(AND('Mapa final'!#REF!="Muy Baja",'Mapa final'!#REF!="Moderado"),CONCATENATE("R40C",'Mapa final'!#REF!),"")</f>
        <v>#REF!</v>
      </c>
      <c r="P245" s="178" t="str">
        <f ca="1">IF(AND('Mapa final'!$AB$64="Muy Baja",'Mapa final'!$AD$64="Moderado"),CONCATENATE("R41C",'Mapa final'!$R$64),"")</f>
        <v/>
      </c>
      <c r="Q245" s="179" t="e">
        <f>IF(AND('Mapa final'!#REF!="Muy Baja",'Mapa final'!#REF!="Moderado"),CONCATENATE("R40C",'Mapa final'!#REF!),"")</f>
        <v>#REF!</v>
      </c>
      <c r="R245" s="180" t="e">
        <f>IF(AND('Mapa final'!#REF!="Muy Baja",'Mapa final'!#REF!="Moderado"),CONCATENATE("R40C",'Mapa final'!#REF!),"")</f>
        <v>#REF!</v>
      </c>
      <c r="S245" s="86" t="str">
        <f ca="1">IF(AND('Mapa final'!$AB$64="Muy Baja",'Mapa final'!$AD$64="Mayor"),CONCATENATE("R41C",'Mapa final'!$R$64),"")</f>
        <v/>
      </c>
      <c r="T245" s="40" t="e">
        <f>IF(AND('Mapa final'!#REF!="Muy Baja",'Mapa final'!#REF!="Mayor"),CONCATENATE("R40C",'Mapa final'!#REF!),"")</f>
        <v>#REF!</v>
      </c>
      <c r="U245" s="87" t="e">
        <f>IF(AND('Mapa final'!#REF!="Muy Baja",'Mapa final'!#REF!="Mayor"),CONCATENATE("R40C",'Mapa final'!#REF!),"")</f>
        <v>#REF!</v>
      </c>
      <c r="V245" s="172" t="str">
        <f ca="1">IF(AND('Mapa final'!$AB$64="Muy Baja",'Mapa final'!$AD$64="Catastrófico"),CONCATENATE("R41C",'Mapa final'!$R$64),"")</f>
        <v/>
      </c>
      <c r="W245" s="173" t="e">
        <f>IF(AND('Mapa final'!#REF!="Muy Baja",'Mapa final'!#REF!="Catastrófico"),CONCATENATE("R40C",'Mapa final'!#REF!),"")</f>
        <v>#REF!</v>
      </c>
      <c r="X245" s="174" t="e">
        <f>IF(AND('Mapa final'!#REF!="Muy Baja",'Mapa final'!#REF!="Catastrófico"),CONCATENATE("R40C",'Mapa final'!#REF!),"")</f>
        <v>#REF!</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7"/>
      <c r="C246" s="308"/>
      <c r="D246" s="309"/>
      <c r="E246" s="282"/>
      <c r="F246" s="277"/>
      <c r="G246" s="277"/>
      <c r="H246" s="277"/>
      <c r="I246" s="314"/>
      <c r="J246" s="187" t="str">
        <f ca="1">IF(AND('Mapa final'!$AB$65="Muy Baja",'Mapa final'!$AD$65="Moderado"),CONCATENATE("R42C",'Mapa final'!$R$65),"")</f>
        <v/>
      </c>
      <c r="K246" s="188" t="str">
        <f>IF(AND('Mapa final'!$AB$66="Muy Baja",'Mapa final'!$AD$66="Moderado"),CONCATENATE("R41C",'Mapa final'!$R$66),"")</f>
        <v/>
      </c>
      <c r="L246" s="189" t="str">
        <f>IF(AND('Mapa final'!$AB$67="Muy Baja",'Mapa final'!$AD$67="Moderado"),CONCATENATE("R41C",'Mapa final'!$R$67),"")</f>
        <v/>
      </c>
      <c r="M246" s="187" t="str">
        <f ca="1">IF(AND('Mapa final'!$AB$65="Muy Baja",'Mapa final'!$AD$65="Moderado"),CONCATENATE("R42C",'Mapa final'!$R$65),"")</f>
        <v/>
      </c>
      <c r="N246" s="188" t="str">
        <f>IF(AND('Mapa final'!$AB$66="Muy Baja",'Mapa final'!$AD$66="Moderado"),CONCATENATE("R41C",'Mapa final'!$R$66),"")</f>
        <v/>
      </c>
      <c r="O246" s="189" t="str">
        <f>IF(AND('Mapa final'!$AB$67="Muy Baja",'Mapa final'!$AD$67="Moderado"),CONCATENATE("R41C",'Mapa final'!$R$67),"")</f>
        <v/>
      </c>
      <c r="P246" s="178" t="str">
        <f ca="1">IF(AND('Mapa final'!$AB$65="Muy Baja",'Mapa final'!$AD$65="Moderado"),CONCATENATE("R42C",'Mapa final'!$R$65),"")</f>
        <v/>
      </c>
      <c r="Q246" s="179" t="str">
        <f>IF(AND('Mapa final'!$AB$66="Muy Baja",'Mapa final'!$AD$66="Moderado"),CONCATENATE("R41C",'Mapa final'!$R$66),"")</f>
        <v/>
      </c>
      <c r="R246" s="180" t="str">
        <f>IF(AND('Mapa final'!$AB$67="Muy Baja",'Mapa final'!$AD$67="Moderado"),CONCATENATE("R41C",'Mapa final'!$R$67),"")</f>
        <v/>
      </c>
      <c r="S246" s="86" t="str">
        <f ca="1">IF(AND('Mapa final'!$AB$65="Muy Baja",'Mapa final'!$AD$65="Mayor"),CONCATENATE("R42C",'Mapa final'!$R$65),"")</f>
        <v/>
      </c>
      <c r="T246" s="40" t="str">
        <f>IF(AND('Mapa final'!$AB$66="Muy Baja",'Mapa final'!$AD$66="Mayor"),CONCATENATE("R41C",'Mapa final'!$R$66),"")</f>
        <v/>
      </c>
      <c r="U246" s="87" t="str">
        <f>IF(AND('Mapa final'!$AB$67="Muy Baja",'Mapa final'!$AD$67="Mayor"),CONCATENATE("R41C",'Mapa final'!$R$67),"")</f>
        <v>R41C3</v>
      </c>
      <c r="V246" s="172" t="str">
        <f ca="1">IF(AND('Mapa final'!$AB$65="Muy Baja",'Mapa final'!$AD$65="Catastrófico"),CONCATENATE("R42C",'Mapa final'!$R$65),"")</f>
        <v/>
      </c>
      <c r="W246" s="173" t="str">
        <f>IF(AND('Mapa final'!$AB$66="Muy Baja",'Mapa final'!$AD$66="Catastrófico"),CONCATENATE("R41C",'Mapa final'!$R$66),"")</f>
        <v/>
      </c>
      <c r="X246" s="174" t="str">
        <f>IF(AND('Mapa final'!$AB$67="Muy Baja",'Mapa final'!$AD$67="Catastrófico"),CONCATENATE("R41C",'Mapa final'!$R$67),"")</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7"/>
      <c r="C247" s="308"/>
      <c r="D247" s="309"/>
      <c r="E247" s="282"/>
      <c r="F247" s="277"/>
      <c r="G247" s="277"/>
      <c r="H247" s="277"/>
      <c r="I247" s="314"/>
      <c r="J247" s="187" t="str">
        <f ca="1">IF(AND('Mapa final'!$AB$68="Muy Baja",'Mapa final'!$AD$68="Moderado"),CONCATENATE("R43C",'Mapa final'!$R$68),"")</f>
        <v/>
      </c>
      <c r="K247" s="188" t="str">
        <f>IF(AND('Mapa final'!$AB$69="Muy Baja",'Mapa final'!$AD$69="Moderado"),CONCATENATE("R42C",'Mapa final'!$R$69),"")</f>
        <v/>
      </c>
      <c r="L247" s="189" t="str">
        <f>IF(AND('Mapa final'!$AB$70="Muy Baja",'Mapa final'!$AD$70="Moderado"),CONCATENATE("R42C",'Mapa final'!$R$70),"")</f>
        <v/>
      </c>
      <c r="M247" s="187" t="str">
        <f ca="1">IF(AND('Mapa final'!$AB$68="Muy Baja",'Mapa final'!$AD$68="Moderado"),CONCATENATE("R43C",'Mapa final'!$R$68),"")</f>
        <v/>
      </c>
      <c r="N247" s="188" t="str">
        <f>IF(AND('Mapa final'!$AB$69="Muy Baja",'Mapa final'!$AD$69="Moderado"),CONCATENATE("R42C",'Mapa final'!$R$69),"")</f>
        <v/>
      </c>
      <c r="O247" s="189" t="str">
        <f>IF(AND('Mapa final'!$AB$70="Muy Baja",'Mapa final'!$AD$70="Moderado"),CONCATENATE("R42C",'Mapa final'!$R$70),"")</f>
        <v/>
      </c>
      <c r="P247" s="178" t="str">
        <f ca="1">IF(AND('Mapa final'!$AB$68="Muy Baja",'Mapa final'!$AD$68="Moderado"),CONCATENATE("R43C",'Mapa final'!$R$68),"")</f>
        <v/>
      </c>
      <c r="Q247" s="179" t="str">
        <f>IF(AND('Mapa final'!$AB$69="Muy Baja",'Mapa final'!$AD$69="Moderado"),CONCATENATE("R42C",'Mapa final'!$R$69),"")</f>
        <v/>
      </c>
      <c r="R247" s="180" t="str">
        <f>IF(AND('Mapa final'!$AB$70="Muy Baja",'Mapa final'!$AD$70="Moderado"),CONCATENATE("R42C",'Mapa final'!$R$70),"")</f>
        <v/>
      </c>
      <c r="S247" s="86" t="str">
        <f ca="1">IF(AND('Mapa final'!$AB$68="Muy Baja",'Mapa final'!$AD$68="Mayor"),CONCATENATE("R43C",'Mapa final'!$R$68),"")</f>
        <v/>
      </c>
      <c r="T247" s="40" t="str">
        <f>IF(AND('Mapa final'!$AB$69="Muy Baja",'Mapa final'!$AD$69="Mayor"),CONCATENATE("R42C",'Mapa final'!$R$69),"")</f>
        <v/>
      </c>
      <c r="U247" s="87" t="str">
        <f>IF(AND('Mapa final'!$AB$70="Muy Baja",'Mapa final'!$AD$70="Mayor"),CONCATENATE("R42C",'Mapa final'!$R$70),"")</f>
        <v/>
      </c>
      <c r="V247" s="172" t="str">
        <f ca="1">IF(AND('Mapa final'!$AB$68="Muy Baja",'Mapa final'!$AD$68="Catastrófico"),CONCATENATE("R43C",'Mapa final'!$R$68),"")</f>
        <v/>
      </c>
      <c r="W247" s="173" t="str">
        <f>IF(AND('Mapa final'!$AB$69="Muy Baja",'Mapa final'!$AD$69="Catastrófico"),CONCATENATE("R42C",'Mapa final'!$R$69),"")</f>
        <v/>
      </c>
      <c r="X247" s="174" t="str">
        <f>IF(AND('Mapa final'!$AB$70="Muy Baja",'Mapa final'!$AD$70="Catastrófico"),CONCATENATE("R42C",'Mapa final'!$R$70),"")</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7"/>
      <c r="C248" s="308"/>
      <c r="D248" s="309"/>
      <c r="E248" s="282"/>
      <c r="F248" s="277"/>
      <c r="G248" s="277"/>
      <c r="H248" s="277"/>
      <c r="I248" s="314"/>
      <c r="J248" s="187" t="str">
        <f ca="1">IF(AND('Mapa final'!$AB$71="Muy Baja",'Mapa final'!$AD$71="Moderado"),CONCATENATE("R44C",'Mapa final'!$R$71),"")</f>
        <v/>
      </c>
      <c r="K248" s="188" t="e">
        <f>IF(AND('Mapa final'!#REF!="Muy Baja",'Mapa final'!#REF!="Moderado"),CONCATENATE("R43C",'Mapa final'!#REF!),"")</f>
        <v>#REF!</v>
      </c>
      <c r="L248" s="189" t="e">
        <f>IF(AND('Mapa final'!#REF!="Muy Baja",'Mapa final'!#REF!="Moderado"),CONCATENATE("R43C",'Mapa final'!#REF!),"")</f>
        <v>#REF!</v>
      </c>
      <c r="M248" s="187" t="str">
        <f ca="1">IF(AND('Mapa final'!$AB$71="Muy Baja",'Mapa final'!$AD$71="Moderado"),CONCATENATE("R44C",'Mapa final'!$R$71),"")</f>
        <v/>
      </c>
      <c r="N248" s="188" t="e">
        <f>IF(AND('Mapa final'!#REF!="Muy Baja",'Mapa final'!#REF!="Moderado"),CONCATENATE("R43C",'Mapa final'!#REF!),"")</f>
        <v>#REF!</v>
      </c>
      <c r="O248" s="189" t="e">
        <f>IF(AND('Mapa final'!#REF!="Muy Baja",'Mapa final'!#REF!="Moderado"),CONCATENATE("R43C",'Mapa final'!#REF!),"")</f>
        <v>#REF!</v>
      </c>
      <c r="P248" s="178" t="str">
        <f ca="1">IF(AND('Mapa final'!$AB$71="Muy Baja",'Mapa final'!$AD$71="Moderado"),CONCATENATE("R44C",'Mapa final'!$R$71),"")</f>
        <v/>
      </c>
      <c r="Q248" s="179" t="e">
        <f>IF(AND('Mapa final'!#REF!="Muy Baja",'Mapa final'!#REF!="Moderado"),CONCATENATE("R43C",'Mapa final'!#REF!),"")</f>
        <v>#REF!</v>
      </c>
      <c r="R248" s="180" t="e">
        <f>IF(AND('Mapa final'!#REF!="Muy Baja",'Mapa final'!#REF!="Moderado"),CONCATENATE("R43C",'Mapa final'!#REF!),"")</f>
        <v>#REF!</v>
      </c>
      <c r="S248" s="86" t="str">
        <f ca="1">IF(AND('Mapa final'!$AB$71="Muy Baja",'Mapa final'!$AD$71="Mayor"),CONCATENATE("R44C",'Mapa final'!$R$71),"")</f>
        <v/>
      </c>
      <c r="T248" s="40" t="e">
        <f>IF(AND('Mapa final'!#REF!="Muy Baja",'Mapa final'!#REF!="Mayor"),CONCATENATE("R43C",'Mapa final'!#REF!),"")</f>
        <v>#REF!</v>
      </c>
      <c r="U248" s="87" t="e">
        <f>IF(AND('Mapa final'!#REF!="Muy Baja",'Mapa final'!#REF!="Mayor"),CONCATENATE("R43C",'Mapa final'!#REF!),"")</f>
        <v>#REF!</v>
      </c>
      <c r="V248" s="172" t="str">
        <f ca="1">IF(AND('Mapa final'!$AB$71="Muy Baja",'Mapa final'!$AD$71="Catastrófico"),CONCATENATE("R44C",'Mapa final'!$R$71),"")</f>
        <v/>
      </c>
      <c r="W248" s="173" t="e">
        <f>IF(AND('Mapa final'!#REF!="Muy Baja",'Mapa final'!#REF!="Catastrófico"),CONCATENATE("R43C",'Mapa final'!#REF!),"")</f>
        <v>#REF!</v>
      </c>
      <c r="X248" s="174" t="e">
        <f>IF(AND('Mapa final'!#REF!="Muy Baja",'Mapa final'!#REF!="Catastrófico"),CONCATENATE("R43C",'Mapa final'!#REF!),"")</f>
        <v>#REF!</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7"/>
      <c r="C249" s="308"/>
      <c r="D249" s="309"/>
      <c r="E249" s="282"/>
      <c r="F249" s="277"/>
      <c r="G249" s="277"/>
      <c r="H249" s="277"/>
      <c r="I249" s="314"/>
      <c r="J249" s="187" t="str">
        <f ca="1">IF(AND('Mapa final'!$AB$72="Muy Baja",'Mapa final'!$AD$72="Moderado"),CONCATENATE("R45C",'Mapa final'!$R$72),"")</f>
        <v/>
      </c>
      <c r="K249" s="188" t="e">
        <f>IF(AND('Mapa final'!#REF!="Muy Baja",'Mapa final'!#REF!="Moderado"),CONCATENATE("R44C",'Mapa final'!#REF!),"")</f>
        <v>#REF!</v>
      </c>
      <c r="L249" s="189" t="e">
        <f>IF(AND('Mapa final'!#REF!="Muy Baja",'Mapa final'!#REF!="Moderado"),CONCATENATE("R44C",'Mapa final'!#REF!),"")</f>
        <v>#REF!</v>
      </c>
      <c r="M249" s="187" t="str">
        <f ca="1">IF(AND('Mapa final'!$AB$72="Muy Baja",'Mapa final'!$AD$72="Moderado"),CONCATENATE("R45C",'Mapa final'!$R$72),"")</f>
        <v/>
      </c>
      <c r="N249" s="188" t="e">
        <f>IF(AND('Mapa final'!#REF!="Muy Baja",'Mapa final'!#REF!="Moderado"),CONCATENATE("R44C",'Mapa final'!#REF!),"")</f>
        <v>#REF!</v>
      </c>
      <c r="O249" s="189" t="e">
        <f>IF(AND('Mapa final'!#REF!="Muy Baja",'Mapa final'!#REF!="Moderado"),CONCATENATE("R44C",'Mapa final'!#REF!),"")</f>
        <v>#REF!</v>
      </c>
      <c r="P249" s="178" t="str">
        <f ca="1">IF(AND('Mapa final'!$AB$72="Muy Baja",'Mapa final'!$AD$72="Moderado"),CONCATENATE("R45C",'Mapa final'!$R$72),"")</f>
        <v/>
      </c>
      <c r="Q249" s="179" t="e">
        <f>IF(AND('Mapa final'!#REF!="Muy Baja",'Mapa final'!#REF!="Moderado"),CONCATENATE("R44C",'Mapa final'!#REF!),"")</f>
        <v>#REF!</v>
      </c>
      <c r="R249" s="180" t="e">
        <f>IF(AND('Mapa final'!#REF!="Muy Baja",'Mapa final'!#REF!="Moderado"),CONCATENATE("R44C",'Mapa final'!#REF!),"")</f>
        <v>#REF!</v>
      </c>
      <c r="S249" s="86" t="str">
        <f ca="1">IF(AND('Mapa final'!$AB$72="Muy Baja",'Mapa final'!$AD$72="Mayor"),CONCATENATE("R45C",'Mapa final'!$R$72),"")</f>
        <v/>
      </c>
      <c r="T249" s="40" t="e">
        <f>IF(AND('Mapa final'!#REF!="Muy Baja",'Mapa final'!#REF!="Mayor"),CONCATENATE("R44C",'Mapa final'!#REF!),"")</f>
        <v>#REF!</v>
      </c>
      <c r="U249" s="87" t="e">
        <f>IF(AND('Mapa final'!#REF!="Muy Baja",'Mapa final'!#REF!="Mayor"),CONCATENATE("R44C",'Mapa final'!#REF!),"")</f>
        <v>#REF!</v>
      </c>
      <c r="V249" s="172" t="str">
        <f ca="1">IF(AND('Mapa final'!$AB$72="Muy Baja",'Mapa final'!$AD$72="Catastrófico"),CONCATENATE("R45C",'Mapa final'!$R$72),"")</f>
        <v/>
      </c>
      <c r="W249" s="173" t="e">
        <f>IF(AND('Mapa final'!#REF!="Muy Baja",'Mapa final'!#REF!="Catastrófico"),CONCATENATE("R44C",'Mapa final'!#REF!),"")</f>
        <v>#REF!</v>
      </c>
      <c r="X249" s="174" t="e">
        <f>IF(AND('Mapa final'!#REF!="Muy Baja",'Mapa final'!#REF!="Catastrófico"),CONCATENATE("R44C",'Mapa final'!#REF!),"")</f>
        <v>#REF!</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7"/>
      <c r="C250" s="308"/>
      <c r="D250" s="309"/>
      <c r="E250" s="282"/>
      <c r="F250" s="277"/>
      <c r="G250" s="277"/>
      <c r="H250" s="277"/>
      <c r="I250" s="314"/>
      <c r="J250" s="187" t="str">
        <f ca="1">IF(AND('Mapa final'!$AB$73="Muy Baja",'Mapa final'!$AD$73="Moderado"),CONCATENATE("R46C",'Mapa final'!$R$73),"")</f>
        <v/>
      </c>
      <c r="K250" s="188" t="e">
        <f>IF(AND('Mapa final'!#REF!="Muy Baja",'Mapa final'!#REF!="Moderado"),CONCATENATE("R45C",'Mapa final'!#REF!),"")</f>
        <v>#REF!</v>
      </c>
      <c r="L250" s="189" t="e">
        <f>IF(AND('Mapa final'!#REF!="Muy Baja",'Mapa final'!#REF!="Moderado"),CONCATENATE("R45C",'Mapa final'!#REF!),"")</f>
        <v>#REF!</v>
      </c>
      <c r="M250" s="187" t="str">
        <f ca="1">IF(AND('Mapa final'!$AB$73="Muy Baja",'Mapa final'!$AD$73="Moderado"),CONCATENATE("R46C",'Mapa final'!$R$73),"")</f>
        <v/>
      </c>
      <c r="N250" s="188" t="e">
        <f>IF(AND('Mapa final'!#REF!="Muy Baja",'Mapa final'!#REF!="Moderado"),CONCATENATE("R45C",'Mapa final'!#REF!),"")</f>
        <v>#REF!</v>
      </c>
      <c r="O250" s="189" t="e">
        <f>IF(AND('Mapa final'!#REF!="Muy Baja",'Mapa final'!#REF!="Moderado"),CONCATENATE("R45C",'Mapa final'!#REF!),"")</f>
        <v>#REF!</v>
      </c>
      <c r="P250" s="178" t="str">
        <f ca="1">IF(AND('Mapa final'!$AB$73="Muy Baja",'Mapa final'!$AD$73="Moderado"),CONCATENATE("R46C",'Mapa final'!$R$73),"")</f>
        <v/>
      </c>
      <c r="Q250" s="179" t="e">
        <f>IF(AND('Mapa final'!#REF!="Muy Baja",'Mapa final'!#REF!="Moderado"),CONCATENATE("R45C",'Mapa final'!#REF!),"")</f>
        <v>#REF!</v>
      </c>
      <c r="R250" s="180" t="e">
        <f>IF(AND('Mapa final'!#REF!="Muy Baja",'Mapa final'!#REF!="Moderado"),CONCATENATE("R45C",'Mapa final'!#REF!),"")</f>
        <v>#REF!</v>
      </c>
      <c r="S250" s="86" t="str">
        <f ca="1">IF(AND('Mapa final'!$AB$73="Muy Baja",'Mapa final'!$AD$73="Mayor"),CONCATENATE("R46C",'Mapa final'!$R$73),"")</f>
        <v/>
      </c>
      <c r="T250" s="40" t="e">
        <f>IF(AND('Mapa final'!#REF!="Muy Baja",'Mapa final'!#REF!="Mayor"),CONCATENATE("R45C",'Mapa final'!#REF!),"")</f>
        <v>#REF!</v>
      </c>
      <c r="U250" s="87" t="e">
        <f>IF(AND('Mapa final'!#REF!="Muy Baja",'Mapa final'!#REF!="Mayor"),CONCATENATE("R45C",'Mapa final'!#REF!),"")</f>
        <v>#REF!</v>
      </c>
      <c r="V250" s="172" t="str">
        <f ca="1">IF(AND('Mapa final'!$AB$73="Muy Baja",'Mapa final'!$AD$73="Catastrófico"),CONCATENATE("R46C",'Mapa final'!$R$73),"")</f>
        <v/>
      </c>
      <c r="W250" s="173" t="e">
        <f>IF(AND('Mapa final'!#REF!="Muy Baja",'Mapa final'!#REF!="Catastrófico"),CONCATENATE("R45C",'Mapa final'!#REF!),"")</f>
        <v>#REF!</v>
      </c>
      <c r="X250" s="174" t="e">
        <f>IF(AND('Mapa final'!#REF!="Muy Baja",'Mapa final'!#REF!="Catastrófico"),CONCATENATE("R45C",'Mapa final'!#REF!),"")</f>
        <v>#REF!</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7"/>
      <c r="C251" s="308"/>
      <c r="D251" s="309"/>
      <c r="E251" s="282"/>
      <c r="F251" s="277"/>
      <c r="G251" s="277"/>
      <c r="H251" s="277"/>
      <c r="I251" s="314"/>
      <c r="J251" s="187" t="str">
        <f ca="1">IF(AND('Mapa final'!$AB$74="Muy Baja",'Mapa final'!$AD$74="Moderado"),CONCATENATE("R47C",'Mapa final'!$R$74),"")</f>
        <v/>
      </c>
      <c r="K251" s="188" t="e">
        <f>IF(AND('Mapa final'!#REF!="Muy Baja",'Mapa final'!#REF!="Moderado"),CONCATENATE("R46C",'Mapa final'!#REF!),"")</f>
        <v>#REF!</v>
      </c>
      <c r="L251" s="189" t="e">
        <f>IF(AND('Mapa final'!#REF!="Muy Baja",'Mapa final'!#REF!="Moderado"),CONCATENATE("R46C",'Mapa final'!#REF!),"")</f>
        <v>#REF!</v>
      </c>
      <c r="M251" s="187" t="str">
        <f ca="1">IF(AND('Mapa final'!$AB$74="Muy Baja",'Mapa final'!$AD$74="Moderado"),CONCATENATE("R47C",'Mapa final'!$R$74),"")</f>
        <v/>
      </c>
      <c r="N251" s="188" t="e">
        <f>IF(AND('Mapa final'!#REF!="Muy Baja",'Mapa final'!#REF!="Moderado"),CONCATENATE("R46C",'Mapa final'!#REF!),"")</f>
        <v>#REF!</v>
      </c>
      <c r="O251" s="189" t="e">
        <f>IF(AND('Mapa final'!#REF!="Muy Baja",'Mapa final'!#REF!="Moderado"),CONCATENATE("R46C",'Mapa final'!#REF!),"")</f>
        <v>#REF!</v>
      </c>
      <c r="P251" s="178" t="str">
        <f ca="1">IF(AND('Mapa final'!$AB$74="Muy Baja",'Mapa final'!$AD$74="Moderado"),CONCATENATE("R47C",'Mapa final'!$R$74),"")</f>
        <v/>
      </c>
      <c r="Q251" s="179" t="e">
        <f>IF(AND('Mapa final'!#REF!="Muy Baja",'Mapa final'!#REF!="Moderado"),CONCATENATE("R46C",'Mapa final'!#REF!),"")</f>
        <v>#REF!</v>
      </c>
      <c r="R251" s="180" t="e">
        <f>IF(AND('Mapa final'!#REF!="Muy Baja",'Mapa final'!#REF!="Moderado"),CONCATENATE("R46C",'Mapa final'!#REF!),"")</f>
        <v>#REF!</v>
      </c>
      <c r="S251" s="86" t="str">
        <f ca="1">IF(AND('Mapa final'!$AB$74="Muy Baja",'Mapa final'!$AD$74="Mayor"),CONCATENATE("R47C",'Mapa final'!$R$74),"")</f>
        <v/>
      </c>
      <c r="T251" s="40" t="e">
        <f>IF(AND('Mapa final'!#REF!="Muy Baja",'Mapa final'!#REF!="Mayor"),CONCATENATE("R46C",'Mapa final'!#REF!),"")</f>
        <v>#REF!</v>
      </c>
      <c r="U251" s="87" t="e">
        <f>IF(AND('Mapa final'!#REF!="Muy Baja",'Mapa final'!#REF!="Mayor"),CONCATENATE("R46C",'Mapa final'!#REF!),"")</f>
        <v>#REF!</v>
      </c>
      <c r="V251" s="172" t="str">
        <f ca="1">IF(AND('Mapa final'!$AB$74="Muy Baja",'Mapa final'!$AD$74="Catastrófico"),CONCATENATE("R47C",'Mapa final'!$R$74),"")</f>
        <v/>
      </c>
      <c r="W251" s="173" t="e">
        <f>IF(AND('Mapa final'!#REF!="Muy Baja",'Mapa final'!#REF!="Catastrófico"),CONCATENATE("R46C",'Mapa final'!#REF!),"")</f>
        <v>#REF!</v>
      </c>
      <c r="X251" s="174" t="e">
        <f>IF(AND('Mapa final'!#REF!="Muy Baja",'Mapa final'!#REF!="Catastrófico"),CONCATENATE("R46C",'Mapa final'!#REF!),"")</f>
        <v>#REF!</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7"/>
      <c r="C252" s="308"/>
      <c r="D252" s="309"/>
      <c r="E252" s="282"/>
      <c r="F252" s="277"/>
      <c r="G252" s="277"/>
      <c r="H252" s="277"/>
      <c r="I252" s="314"/>
      <c r="J252" s="187" t="str">
        <f ca="1">IF(AND('Mapa final'!$AB$75="Muy Baja",'Mapa final'!$AD$75="Moderado"),CONCATENATE("R48C",'Mapa final'!$R$75),"")</f>
        <v/>
      </c>
      <c r="K252" s="188" t="e">
        <f>IF(AND('Mapa final'!#REF!="Muy Baja",'Mapa final'!#REF!="Moderado"),CONCATENATE("R47C",'Mapa final'!#REF!),"")</f>
        <v>#REF!</v>
      </c>
      <c r="L252" s="189" t="e">
        <f>IF(AND('Mapa final'!#REF!="Muy Baja",'Mapa final'!#REF!="Moderado"),CONCATENATE("R47C",'Mapa final'!#REF!),"")</f>
        <v>#REF!</v>
      </c>
      <c r="M252" s="187" t="str">
        <f ca="1">IF(AND('Mapa final'!$AB$75="Muy Baja",'Mapa final'!$AD$75="Moderado"),CONCATENATE("R48C",'Mapa final'!$R$75),"")</f>
        <v/>
      </c>
      <c r="N252" s="188" t="e">
        <f>IF(AND('Mapa final'!#REF!="Muy Baja",'Mapa final'!#REF!="Moderado"),CONCATENATE("R47C",'Mapa final'!#REF!),"")</f>
        <v>#REF!</v>
      </c>
      <c r="O252" s="189" t="e">
        <f>IF(AND('Mapa final'!#REF!="Muy Baja",'Mapa final'!#REF!="Moderado"),CONCATENATE("R47C",'Mapa final'!#REF!),"")</f>
        <v>#REF!</v>
      </c>
      <c r="P252" s="178" t="str">
        <f ca="1">IF(AND('Mapa final'!$AB$75="Muy Baja",'Mapa final'!$AD$75="Moderado"),CONCATENATE("R48C",'Mapa final'!$R$75),"")</f>
        <v/>
      </c>
      <c r="Q252" s="179" t="e">
        <f>IF(AND('Mapa final'!#REF!="Muy Baja",'Mapa final'!#REF!="Moderado"),CONCATENATE("R47C",'Mapa final'!#REF!),"")</f>
        <v>#REF!</v>
      </c>
      <c r="R252" s="180" t="e">
        <f>IF(AND('Mapa final'!#REF!="Muy Baja",'Mapa final'!#REF!="Moderado"),CONCATENATE("R47C",'Mapa final'!#REF!),"")</f>
        <v>#REF!</v>
      </c>
      <c r="S252" s="86" t="str">
        <f ca="1">IF(AND('Mapa final'!$AB$75="Muy Baja",'Mapa final'!$AD$75="Mayor"),CONCATENATE("R48C",'Mapa final'!$R$75),"")</f>
        <v/>
      </c>
      <c r="T252" s="40" t="e">
        <f>IF(AND('Mapa final'!#REF!="Muy Baja",'Mapa final'!#REF!="Mayor"),CONCATENATE("R47C",'Mapa final'!#REF!),"")</f>
        <v>#REF!</v>
      </c>
      <c r="U252" s="87" t="e">
        <f>IF(AND('Mapa final'!#REF!="Muy Baja",'Mapa final'!#REF!="Mayor"),CONCATENATE("R47C",'Mapa final'!#REF!),"")</f>
        <v>#REF!</v>
      </c>
      <c r="V252" s="172" t="str">
        <f ca="1">IF(AND('Mapa final'!$AB$75="Muy Baja",'Mapa final'!$AD$75="Catastrófico"),CONCATENATE("R48C",'Mapa final'!$R$75),"")</f>
        <v/>
      </c>
      <c r="W252" s="173" t="e">
        <f>IF(AND('Mapa final'!#REF!="Muy Baja",'Mapa final'!#REF!="Catastrófico"),CONCATENATE("R47C",'Mapa final'!#REF!),"")</f>
        <v>#REF!</v>
      </c>
      <c r="X252" s="174" t="e">
        <f>IF(AND('Mapa final'!#REF!="Muy Baja",'Mapa final'!#REF!="Catastrófico"),CONCATENATE("R47C",'Mapa final'!#REF!),"")</f>
        <v>#REF!</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7"/>
      <c r="C253" s="308"/>
      <c r="D253" s="309"/>
      <c r="E253" s="282"/>
      <c r="F253" s="277"/>
      <c r="G253" s="277"/>
      <c r="H253" s="277"/>
      <c r="I253" s="314"/>
      <c r="J253" s="187" t="e">
        <f>IF(AND('Mapa final'!#REF!="Muy Baja",'Mapa final'!#REF!="Moderado"),CONCATENATE("R49C",'Mapa final'!#REF!),"")</f>
        <v>#REF!</v>
      </c>
      <c r="K253" s="188" t="e">
        <f>IF(AND('Mapa final'!#REF!="Muy Baja",'Mapa final'!#REF!="Moderado"),CONCATENATE("R48C",'Mapa final'!#REF!),"")</f>
        <v>#REF!</v>
      </c>
      <c r="L253" s="189" t="e">
        <f>IF(AND('Mapa final'!#REF!="Muy Baja",'Mapa final'!#REF!="Moderado"),CONCATENATE("R48C",'Mapa final'!#REF!),"")</f>
        <v>#REF!</v>
      </c>
      <c r="M253" s="187" t="e">
        <f>IF(AND('Mapa final'!#REF!="Muy Baja",'Mapa final'!#REF!="Moderado"),CONCATENATE("R49C",'Mapa final'!#REF!),"")</f>
        <v>#REF!</v>
      </c>
      <c r="N253" s="188" t="e">
        <f>IF(AND('Mapa final'!#REF!="Muy Baja",'Mapa final'!#REF!="Moderado"),CONCATENATE("R48C",'Mapa final'!#REF!),"")</f>
        <v>#REF!</v>
      </c>
      <c r="O253" s="189" t="e">
        <f>IF(AND('Mapa final'!#REF!="Muy Baja",'Mapa final'!#REF!="Moderado"),CONCATENATE("R48C",'Mapa final'!#REF!),"")</f>
        <v>#REF!</v>
      </c>
      <c r="P253" s="178" t="e">
        <f>IF(AND('Mapa final'!#REF!="Muy Baja",'Mapa final'!#REF!="Moderado"),CONCATENATE("R49C",'Mapa final'!#REF!),"")</f>
        <v>#REF!</v>
      </c>
      <c r="Q253" s="179" t="e">
        <f>IF(AND('Mapa final'!#REF!="Muy Baja",'Mapa final'!#REF!="Moderado"),CONCATENATE("R48C",'Mapa final'!#REF!),"")</f>
        <v>#REF!</v>
      </c>
      <c r="R253" s="180" t="e">
        <f>IF(AND('Mapa final'!#REF!="Muy Baja",'Mapa final'!#REF!="Moderado"),CONCATENATE("R48C",'Mapa final'!#REF!),"")</f>
        <v>#REF!</v>
      </c>
      <c r="S253" s="86" t="e">
        <f>IF(AND('Mapa final'!#REF!="Muy Baja",'Mapa final'!#REF!="Mayor"),CONCATENATE("R49C",'Mapa final'!#REF!),"")</f>
        <v>#REF!</v>
      </c>
      <c r="T253" s="40" t="e">
        <f>IF(AND('Mapa final'!#REF!="Muy Baja",'Mapa final'!#REF!="Mayor"),CONCATENATE("R48C",'Mapa final'!#REF!),"")</f>
        <v>#REF!</v>
      </c>
      <c r="U253" s="87" t="e">
        <f>IF(AND('Mapa final'!#REF!="Muy Baja",'Mapa final'!#REF!="Mayor"),CONCATENATE("R48C",'Mapa final'!#REF!),"")</f>
        <v>#REF!</v>
      </c>
      <c r="V253" s="172" t="e">
        <f>IF(AND('Mapa final'!#REF!="Muy Baja",'Mapa final'!#REF!="Catastrófico"),CONCATENATE("R49C",'Mapa final'!#REF!),"")</f>
        <v>#REF!</v>
      </c>
      <c r="W253" s="173" t="e">
        <f>IF(AND('Mapa final'!#REF!="Muy Baja",'Mapa final'!#REF!="Catastrófico"),CONCATENATE("R48C",'Mapa final'!#REF!),"")</f>
        <v>#REF!</v>
      </c>
      <c r="X253" s="174" t="e">
        <f>IF(AND('Mapa final'!#REF!="Muy Baja",'Mapa final'!#REF!="Catastrófico"),CONCATENATE("R48C",'Mapa final'!#REF!),"")</f>
        <v>#REF!</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7"/>
      <c r="C254" s="308"/>
      <c r="D254" s="309"/>
      <c r="E254" s="282"/>
      <c r="F254" s="277"/>
      <c r="G254" s="277"/>
      <c r="H254" s="277"/>
      <c r="I254" s="314"/>
      <c r="J254" s="187" t="str">
        <f>IF(AND('Mapa final'!$AB$76="Muy Baja",'Mapa final'!$AD$76="Moderado"),CONCATENATE("R49C",'Mapa final'!$R$76),"")</f>
        <v/>
      </c>
      <c r="K254" s="188" t="str">
        <f>IF(AND('Mapa final'!$AB$77="Muy Baja",'Mapa final'!$AD$77="Moderado"),CONCATENATE("R49C",'Mapa final'!$R$77),"")</f>
        <v/>
      </c>
      <c r="L254" s="189" t="str">
        <f>IF(AND('Mapa final'!$AB$78="Muy Baja",'Mapa final'!$AD$78="Moderado"),CONCATENATE("R49C",'Mapa final'!$R$78),"")</f>
        <v/>
      </c>
      <c r="M254" s="187" t="str">
        <f>IF(AND('Mapa final'!$AB$76="Muy Baja",'Mapa final'!$AD$76="Moderado"),CONCATENATE("R49C",'Mapa final'!$R$76),"")</f>
        <v/>
      </c>
      <c r="N254" s="188" t="str">
        <f>IF(AND('Mapa final'!$AB$77="Muy Baja",'Mapa final'!$AD$77="Moderado"),CONCATENATE("R49C",'Mapa final'!$R$77),"")</f>
        <v/>
      </c>
      <c r="O254" s="189" t="str">
        <f>IF(AND('Mapa final'!$AB$78="Muy Baja",'Mapa final'!$AD$78="Moderado"),CONCATENATE("R49C",'Mapa final'!$R$78),"")</f>
        <v/>
      </c>
      <c r="P254" s="178" t="str">
        <f>IF(AND('Mapa final'!$AB$76="Muy Baja",'Mapa final'!$AD$76="Moderado"),CONCATENATE("R49C",'Mapa final'!$R$76),"")</f>
        <v/>
      </c>
      <c r="Q254" s="179" t="str">
        <f>IF(AND('Mapa final'!$AB$77="Muy Baja",'Mapa final'!$AD$77="Moderado"),CONCATENATE("R49C",'Mapa final'!$R$77),"")</f>
        <v/>
      </c>
      <c r="R254" s="180" t="str">
        <f>IF(AND('Mapa final'!$AB$78="Muy Baja",'Mapa final'!$AD$78="Moderado"),CONCATENATE("R49C",'Mapa final'!$R$78),"")</f>
        <v/>
      </c>
      <c r="S254" s="86" t="str">
        <f>IF(AND('Mapa final'!$AB$76="Muy Baja",'Mapa final'!$AD$76="Mayor"),CONCATENATE("R49C",'Mapa final'!$R$76),"")</f>
        <v/>
      </c>
      <c r="T254" s="40" t="str">
        <f>IF(AND('Mapa final'!$AB$77="Muy Baja",'Mapa final'!$AD$77="Mayor"),CONCATENATE("R49C",'Mapa final'!$R$77),"")</f>
        <v/>
      </c>
      <c r="U254" s="87" t="str">
        <f>IF(AND('Mapa final'!$AB$78="Muy Baja",'Mapa final'!$AD$78="Mayor"),CONCATENATE("R49C",'Mapa final'!$R$78),"")</f>
        <v/>
      </c>
      <c r="V254" s="172" t="str">
        <f>IF(AND('Mapa final'!$AB$76="Muy Baja",'Mapa final'!$AD$76="Catastrófico"),CONCATENATE("R49C",'Mapa final'!$R$76),"")</f>
        <v/>
      </c>
      <c r="W254" s="173" t="str">
        <f>IF(AND('Mapa final'!$AB$77="Muy Baja",'Mapa final'!$AD$77="Catastrófico"),CONCATENATE("R49C",'Mapa final'!$R$77),"")</f>
        <v/>
      </c>
      <c r="X254" s="174" t="str">
        <f>IF(AND('Mapa final'!$AB$78="Muy Baja",'Mapa final'!$AD$78="Catastrófico"),CONCATENATE("R49C",'Mapa final'!$R$78),"")</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10"/>
      <c r="C255" s="311"/>
      <c r="D255" s="312"/>
      <c r="E255" s="315"/>
      <c r="F255" s="316"/>
      <c r="G255" s="316"/>
      <c r="H255" s="316"/>
      <c r="I255" s="317"/>
      <c r="J255" s="190" t="str">
        <f>IF(AND('Mapa final'!$AB$79="Muy Baja",'Mapa final'!$AD$79="Moderado"),CONCATENATE("R50C",'Mapa final'!$R$79),"")</f>
        <v/>
      </c>
      <c r="K255" s="191" t="str">
        <f>IF(AND('Mapa final'!$AB$80="Muy Baja",'Mapa final'!$AD$80="Moderado"),CONCATENATE("R50C",'Mapa final'!$R$80),"")</f>
        <v/>
      </c>
      <c r="L255" s="192" t="str">
        <f>IF(AND('Mapa final'!$AB$81="Muy Baja",'Mapa final'!$AD$81="Moderado"),CONCATENATE("R50C",'Mapa final'!$R$81),"")</f>
        <v/>
      </c>
      <c r="M255" s="190" t="str">
        <f>IF(AND('Mapa final'!$AB$79="Muy Baja",'Mapa final'!$AD$79="Moderado"),CONCATENATE("R50C",'Mapa final'!$R$79),"")</f>
        <v/>
      </c>
      <c r="N255" s="191" t="str">
        <f>IF(AND('Mapa final'!$AB$80="Muy Baja",'Mapa final'!$AD$80="Moderado"),CONCATENATE("R50C",'Mapa final'!$R$80),"")</f>
        <v/>
      </c>
      <c r="O255" s="192" t="str">
        <f>IF(AND('Mapa final'!$AB$81="Muy Baja",'Mapa final'!$AD$81="Moderado"),CONCATENATE("R50C",'Mapa final'!$R$81),"")</f>
        <v/>
      </c>
      <c r="P255" s="181" t="str">
        <f>IF(AND('Mapa final'!$AB$79="Muy Baja",'Mapa final'!$AD$79="Moderado"),CONCATENATE("R50C",'Mapa final'!$R$79),"")</f>
        <v/>
      </c>
      <c r="Q255" s="182" t="str">
        <f>IF(AND('Mapa final'!$AB$80="Muy Baja",'Mapa final'!$AD$80="Moderado"),CONCATENATE("R50C",'Mapa final'!$R$80),"")</f>
        <v/>
      </c>
      <c r="R255" s="183" t="str">
        <f>IF(AND('Mapa final'!$AB$81="Muy Baja",'Mapa final'!$AD$81="Moderado"),CONCATENATE("R50C",'Mapa final'!$R$81),"")</f>
        <v/>
      </c>
      <c r="S255" s="88" t="str">
        <f>IF(AND('Mapa final'!$AB$79="Muy Baja",'Mapa final'!$AD$79="Mayor"),CONCATENATE("R50C",'Mapa final'!$R$79),"")</f>
        <v/>
      </c>
      <c r="T255" s="89" t="str">
        <f>IF(AND('Mapa final'!$AB$80="Muy Baja",'Mapa final'!$AD$80="Mayor"),CONCATENATE("R50C",'Mapa final'!$R$80),"")</f>
        <v/>
      </c>
      <c r="U255" s="90" t="str">
        <f>IF(AND('Mapa final'!$AB$81="Muy Baja",'Mapa final'!$AD$81="Mayor"),CONCATENATE("R50C",'Mapa final'!$R$81),"")</f>
        <v/>
      </c>
      <c r="V255" s="193" t="str">
        <f>IF(AND('Mapa final'!$AB$79="Muy Baja",'Mapa final'!$AD$79="Catastrófico"),CONCATENATE("R50C",'Mapa final'!$R$79),"")</f>
        <v/>
      </c>
      <c r="W255" s="194" t="str">
        <f>IF(AND('Mapa final'!$AB$80="Muy Baja",'Mapa final'!$AD$80="Catastrófico"),CONCATENATE("R50C",'Mapa final'!$R$80),"")</f>
        <v/>
      </c>
      <c r="X255" s="195" t="str">
        <f>IF(AND('Mapa final'!$AB$81="Muy Baja",'Mapa final'!$AD$81="Catastrófico"),CONCATENATE("R50C",'Mapa final'!$R$81),"")</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276" t="s">
        <v>103</v>
      </c>
      <c r="K256" s="277"/>
      <c r="L256" s="277"/>
      <c r="M256" s="281" t="s">
        <v>102</v>
      </c>
      <c r="N256" s="277"/>
      <c r="O256" s="277"/>
      <c r="P256" s="281" t="s">
        <v>101</v>
      </c>
      <c r="Q256" s="277"/>
      <c r="R256" s="277"/>
      <c r="S256" s="281" t="s">
        <v>100</v>
      </c>
      <c r="T256" s="284"/>
      <c r="U256" s="277"/>
      <c r="V256" s="281" t="s">
        <v>99</v>
      </c>
      <c r="W256" s="277"/>
      <c r="X256" s="285"/>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278"/>
      <c r="K257" s="277"/>
      <c r="L257" s="277"/>
      <c r="M257" s="282"/>
      <c r="N257" s="277"/>
      <c r="O257" s="277"/>
      <c r="P257" s="282"/>
      <c r="Q257" s="277"/>
      <c r="R257" s="277"/>
      <c r="S257" s="282"/>
      <c r="T257" s="277"/>
      <c r="U257" s="277"/>
      <c r="V257" s="282"/>
      <c r="W257" s="277"/>
      <c r="X257" s="285"/>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278"/>
      <c r="K258" s="277"/>
      <c r="L258" s="277"/>
      <c r="M258" s="282"/>
      <c r="N258" s="277"/>
      <c r="O258" s="277"/>
      <c r="P258" s="282"/>
      <c r="Q258" s="277"/>
      <c r="R258" s="277"/>
      <c r="S258" s="282"/>
      <c r="T258" s="277"/>
      <c r="U258" s="277"/>
      <c r="V258" s="282"/>
      <c r="W258" s="277"/>
      <c r="X258" s="285"/>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278"/>
      <c r="K259" s="277"/>
      <c r="L259" s="277"/>
      <c r="M259" s="282"/>
      <c r="N259" s="277"/>
      <c r="O259" s="277"/>
      <c r="P259" s="282"/>
      <c r="Q259" s="277"/>
      <c r="R259" s="277"/>
      <c r="S259" s="282"/>
      <c r="T259" s="277"/>
      <c r="U259" s="277"/>
      <c r="V259" s="282"/>
      <c r="W259" s="277"/>
      <c r="X259" s="285"/>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278"/>
      <c r="K260" s="277"/>
      <c r="L260" s="277"/>
      <c r="M260" s="282"/>
      <c r="N260" s="277"/>
      <c r="O260" s="277"/>
      <c r="P260" s="282"/>
      <c r="Q260" s="277"/>
      <c r="R260" s="277"/>
      <c r="S260" s="282"/>
      <c r="T260" s="277"/>
      <c r="U260" s="277"/>
      <c r="V260" s="282"/>
      <c r="W260" s="277"/>
      <c r="X260" s="285"/>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279"/>
      <c r="K261" s="280"/>
      <c r="L261" s="280"/>
      <c r="M261" s="283"/>
      <c r="N261" s="280"/>
      <c r="O261" s="280"/>
      <c r="P261" s="283"/>
      <c r="Q261" s="280"/>
      <c r="R261" s="280"/>
      <c r="S261" s="283"/>
      <c r="T261" s="280"/>
      <c r="U261" s="280"/>
      <c r="V261" s="283"/>
      <c r="W261" s="280"/>
      <c r="X261" s="286"/>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Y78"/>
  <sheetViews>
    <sheetView tabSelected="1" topLeftCell="F1" zoomScale="70" zoomScaleNormal="70" workbookViewId="0">
      <pane ySplit="6" topLeftCell="A7" activePane="bottomLeft" state="frozen"/>
      <selection activeCell="A6" sqref="A6"/>
      <selection pane="bottomLeft" activeCell="AY7" sqref="AY7:AY75"/>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customWidth="1"/>
    <col min="19" max="19" width="45.1406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26.7109375" style="2" customWidth="1"/>
    <col min="35" max="35" width="18.85546875" style="1" customWidth="1"/>
    <col min="36" max="36" width="12.5703125" style="95" customWidth="1"/>
    <col min="37" max="37" width="16.140625" style="95" bestFit="1" customWidth="1"/>
    <col min="38" max="38" width="44.28515625" style="96" customWidth="1"/>
    <col min="39" max="39" width="21" style="2" hidden="1" customWidth="1"/>
    <col min="40" max="41" width="37.42578125" style="2" customWidth="1"/>
    <col min="42" max="42" width="18" style="2" customWidth="1"/>
    <col min="43" max="44" width="37.42578125" style="2" customWidth="1"/>
    <col min="45" max="45" width="20.28515625" style="2" customWidth="1"/>
    <col min="46" max="47" width="13.7109375" style="2" customWidth="1"/>
    <col min="48" max="51" width="37.42578125" style="2" customWidth="1"/>
    <col min="52" max="94" width="11.42578125" style="2" customWidth="1"/>
    <col min="95" max="16384" width="11.42578125" style="2"/>
  </cols>
  <sheetData>
    <row r="1" spans="1:51" ht="16.5" customHeight="1" x14ac:dyDescent="0.25">
      <c r="A1" s="344" t="s">
        <v>596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6"/>
    </row>
    <row r="2" spans="1:51" ht="24" customHeight="1" x14ac:dyDescent="0.25">
      <c r="A2" s="347"/>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9"/>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3"/>
      <c r="AK3" s="93"/>
      <c r="AL3" s="94"/>
      <c r="AM3" s="21"/>
    </row>
    <row r="4" spans="1:51" x14ac:dyDescent="0.25">
      <c r="A4" s="350" t="s">
        <v>125</v>
      </c>
      <c r="B4" s="351"/>
      <c r="C4" s="351"/>
      <c r="D4" s="351"/>
      <c r="E4" s="351"/>
      <c r="F4" s="351"/>
      <c r="G4" s="351"/>
      <c r="H4" s="351"/>
      <c r="I4" s="351"/>
      <c r="J4" s="352"/>
      <c r="K4" s="350" t="s">
        <v>126</v>
      </c>
      <c r="L4" s="351"/>
      <c r="M4" s="351"/>
      <c r="N4" s="351"/>
      <c r="O4" s="351"/>
      <c r="P4" s="351"/>
      <c r="Q4" s="352"/>
      <c r="R4" s="350" t="s">
        <v>127</v>
      </c>
      <c r="S4" s="351"/>
      <c r="T4" s="351"/>
      <c r="U4" s="351"/>
      <c r="V4" s="351"/>
      <c r="W4" s="351"/>
      <c r="X4" s="351"/>
      <c r="Y4" s="351"/>
      <c r="Z4" s="352"/>
      <c r="AA4" s="350" t="s">
        <v>128</v>
      </c>
      <c r="AB4" s="351"/>
      <c r="AC4" s="351"/>
      <c r="AD4" s="351"/>
      <c r="AE4" s="351"/>
      <c r="AF4" s="351"/>
      <c r="AG4" s="352"/>
      <c r="AH4" s="350" t="s">
        <v>34</v>
      </c>
      <c r="AI4" s="351"/>
      <c r="AJ4" s="351"/>
      <c r="AK4" s="351"/>
      <c r="AL4" s="351"/>
      <c r="AM4" s="352"/>
      <c r="AN4" s="337" t="s">
        <v>598</v>
      </c>
      <c r="AO4" s="406"/>
      <c r="AP4" s="406"/>
      <c r="AQ4" s="406"/>
      <c r="AR4" s="406"/>
      <c r="AS4" s="406"/>
      <c r="AT4" s="406"/>
      <c r="AU4" s="406"/>
      <c r="AV4" s="406"/>
      <c r="AW4" s="406"/>
      <c r="AX4" s="406"/>
      <c r="AY4" s="406"/>
    </row>
    <row r="5" spans="1:51" ht="16.5" customHeight="1" x14ac:dyDescent="0.25">
      <c r="A5" s="353" t="s">
        <v>0</v>
      </c>
      <c r="B5" s="332" t="s">
        <v>188</v>
      </c>
      <c r="C5" s="332" t="s">
        <v>189</v>
      </c>
      <c r="D5" s="332" t="s">
        <v>172</v>
      </c>
      <c r="E5" s="339" t="s">
        <v>2</v>
      </c>
      <c r="F5" s="332" t="s">
        <v>3</v>
      </c>
      <c r="G5" s="332" t="s">
        <v>38</v>
      </c>
      <c r="H5" s="355" t="s">
        <v>1</v>
      </c>
      <c r="I5" s="340" t="s">
        <v>44</v>
      </c>
      <c r="J5" s="332" t="s">
        <v>121</v>
      </c>
      <c r="K5" s="335" t="s">
        <v>33</v>
      </c>
      <c r="L5" s="336" t="s">
        <v>5</v>
      </c>
      <c r="M5" s="340" t="s">
        <v>80</v>
      </c>
      <c r="N5" s="340" t="s">
        <v>85</v>
      </c>
      <c r="O5" s="338" t="s">
        <v>39</v>
      </c>
      <c r="P5" s="336" t="s">
        <v>5</v>
      </c>
      <c r="Q5" s="332" t="s">
        <v>42</v>
      </c>
      <c r="R5" s="330" t="s">
        <v>11</v>
      </c>
      <c r="S5" s="333" t="s">
        <v>137</v>
      </c>
      <c r="T5" s="340" t="s">
        <v>12</v>
      </c>
      <c r="U5" s="333" t="s">
        <v>8</v>
      </c>
      <c r="V5" s="333"/>
      <c r="W5" s="333"/>
      <c r="X5" s="333"/>
      <c r="Y5" s="333"/>
      <c r="Z5" s="333"/>
      <c r="AA5" s="334" t="s">
        <v>124</v>
      </c>
      <c r="AB5" s="334" t="s">
        <v>40</v>
      </c>
      <c r="AC5" s="334" t="s">
        <v>5</v>
      </c>
      <c r="AD5" s="334" t="s">
        <v>41</v>
      </c>
      <c r="AE5" s="334" t="s">
        <v>5</v>
      </c>
      <c r="AF5" s="334" t="s">
        <v>43</v>
      </c>
      <c r="AG5" s="330" t="s">
        <v>29</v>
      </c>
      <c r="AH5" s="333" t="s">
        <v>190</v>
      </c>
      <c r="AI5" s="333" t="s">
        <v>204</v>
      </c>
      <c r="AJ5" s="333" t="s">
        <v>194</v>
      </c>
      <c r="AK5" s="333" t="s">
        <v>195</v>
      </c>
      <c r="AL5" s="333" t="s">
        <v>584</v>
      </c>
      <c r="AM5" s="333" t="s">
        <v>35</v>
      </c>
      <c r="AN5" s="407" t="s">
        <v>599</v>
      </c>
      <c r="AO5" s="408"/>
      <c r="AP5" s="409"/>
      <c r="AQ5" s="407" t="s">
        <v>600</v>
      </c>
      <c r="AR5" s="408"/>
      <c r="AS5" s="409"/>
      <c r="AT5" s="333" t="s">
        <v>601</v>
      </c>
      <c r="AU5" s="333"/>
      <c r="AV5" s="333"/>
      <c r="AW5" s="333" t="s">
        <v>602</v>
      </c>
      <c r="AX5" s="333"/>
      <c r="AY5" s="333" t="s">
        <v>603</v>
      </c>
    </row>
    <row r="6" spans="1:51" s="156" customFormat="1" ht="58.5" customHeight="1" x14ac:dyDescent="0.25">
      <c r="A6" s="354"/>
      <c r="B6" s="333"/>
      <c r="C6" s="333"/>
      <c r="D6" s="333"/>
      <c r="E6" s="339"/>
      <c r="F6" s="333"/>
      <c r="G6" s="333"/>
      <c r="H6" s="339"/>
      <c r="I6" s="332"/>
      <c r="J6" s="333"/>
      <c r="K6" s="332"/>
      <c r="L6" s="337"/>
      <c r="M6" s="332"/>
      <c r="N6" s="332"/>
      <c r="O6" s="337"/>
      <c r="P6" s="337"/>
      <c r="Q6" s="333"/>
      <c r="R6" s="331"/>
      <c r="S6" s="333"/>
      <c r="T6" s="332"/>
      <c r="U6" s="4" t="s">
        <v>13</v>
      </c>
      <c r="V6" s="4" t="s">
        <v>17</v>
      </c>
      <c r="W6" s="4" t="s">
        <v>28</v>
      </c>
      <c r="X6" s="4" t="s">
        <v>18</v>
      </c>
      <c r="Y6" s="4" t="s">
        <v>21</v>
      </c>
      <c r="Z6" s="4" t="s">
        <v>24</v>
      </c>
      <c r="AA6" s="334"/>
      <c r="AB6" s="334"/>
      <c r="AC6" s="334"/>
      <c r="AD6" s="334"/>
      <c r="AE6" s="334"/>
      <c r="AF6" s="334"/>
      <c r="AG6" s="331"/>
      <c r="AH6" s="333"/>
      <c r="AI6" s="333"/>
      <c r="AJ6" s="333"/>
      <c r="AK6" s="333"/>
      <c r="AL6" s="333"/>
      <c r="AM6" s="333"/>
      <c r="AN6" s="224" t="s">
        <v>604</v>
      </c>
      <c r="AO6" s="224" t="s">
        <v>605</v>
      </c>
      <c r="AP6" s="224" t="s">
        <v>606</v>
      </c>
      <c r="AQ6" s="224" t="s">
        <v>607</v>
      </c>
      <c r="AR6" s="224" t="s">
        <v>608</v>
      </c>
      <c r="AS6" s="224" t="s">
        <v>606</v>
      </c>
      <c r="AT6" s="224" t="s">
        <v>609</v>
      </c>
      <c r="AU6" s="224" t="s">
        <v>610</v>
      </c>
      <c r="AV6" s="224" t="s">
        <v>611</v>
      </c>
      <c r="AW6" s="224" t="s">
        <v>612</v>
      </c>
      <c r="AX6" s="224" t="s">
        <v>613</v>
      </c>
      <c r="AY6" s="407"/>
    </row>
    <row r="7" spans="1:51" s="120" customFormat="1" ht="167.25" customHeight="1" x14ac:dyDescent="0.25">
      <c r="A7" s="223">
        <v>1</v>
      </c>
      <c r="B7" s="208" t="s">
        <v>324</v>
      </c>
      <c r="C7" s="220" t="s">
        <v>370</v>
      </c>
      <c r="D7" s="220" t="s">
        <v>191</v>
      </c>
      <c r="E7" s="214" t="s">
        <v>118</v>
      </c>
      <c r="F7" s="214" t="s">
        <v>427</v>
      </c>
      <c r="G7" s="214" t="s">
        <v>428</v>
      </c>
      <c r="H7" s="216" t="s">
        <v>531</v>
      </c>
      <c r="I7" s="214" t="s">
        <v>115</v>
      </c>
      <c r="J7" s="213">
        <v>4</v>
      </c>
      <c r="K7" s="212" t="str">
        <f t="shared" ref="K7:K13" si="0">IF(J7&lt;=0,"",IF(J7&lt;=2,"Muy Baja",IF(J7&lt;=24,"Baja",IF(J7&lt;=500,"Media",IF(J7&lt;=5000,"Alta","Muy Alta")))))</f>
        <v>Baja</v>
      </c>
      <c r="L7" s="100">
        <f t="shared" ref="L7:L13" si="1">IF(K7="","",IF(K7="Muy Baja",0.2,IF(K7="Baja",0.4,IF(K7="Media",0.6,IF(K7="Alta",0.8,IF(K7="Muy Alta",1,))))))</f>
        <v>0.4</v>
      </c>
      <c r="M7" s="219" t="s">
        <v>479</v>
      </c>
      <c r="N7" s="100"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12" t="str">
        <f ca="1">IF(OR(N7='Tabla Impacto'!$C$11,N7='Tabla Impacto'!$D$11),"Leve",IF(OR(N7='Tabla Impacto'!$C$12,N7='Tabla Impacto'!$D$12),"Menor",IF(OR(N7='Tabla Impacto'!$C$13,N7='Tabla Impacto'!$D$13),"Moderado",IF(OR(N7='Tabla Impacto'!$C$14,N7='Tabla Impacto'!$D$14),"Mayor",IF(OR(N7='Tabla Impacto'!$C$15,N7='Tabla Impacto'!$D$15),"Catastrófico","")))))</f>
        <v>Moderado</v>
      </c>
      <c r="P7" s="100">
        <f t="shared" ref="P7:P13" ca="1" si="2">IF(O7="","",IF(O7="Leve",0.2,IF(O7="Menor",0.4,IF(O7="Moderado",0.6,IF(O7="Mayor",0.8,IF(O7="Catastrófico",1,))))))</f>
        <v>0.6</v>
      </c>
      <c r="Q7" s="218" t="str">
        <f t="shared" ref="Q7:Q13" ca="1" si="3">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1">
        <v>1</v>
      </c>
      <c r="S7" s="82" t="s">
        <v>192</v>
      </c>
      <c r="T7" s="102" t="str">
        <f t="shared" ref="T7:T11" si="4">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 t="shared" ref="AB7:AB11" si="5">IFERROR(IF(AA7="","",IF(AA7&lt;=0.2,"Muy Baja",IF(AA7&lt;=0.4,"Baja",IF(AA7&lt;=0.6,"Media",IF(AA7&lt;=0.8,"Alta","Muy Alta"))))),"")</f>
        <v>Baja</v>
      </c>
      <c r="AC7" s="107">
        <f t="shared" ref="AC7:AC11" si="6">+AA7</f>
        <v>0.24</v>
      </c>
      <c r="AD7" s="106" t="str">
        <f t="shared" ref="AD7:AD11" ca="1" si="7">IFERROR(IF(AE7="","",IF(AE7&lt;=0.2,"Leve",IF(AE7&lt;=0.4,"Menor",IF(AE7&lt;=0.6,"Moderado",IF(AE7&lt;=0.8,"Mayor","Catastrófico"))))),"")</f>
        <v>Moderado</v>
      </c>
      <c r="AE7" s="107">
        <f ca="1">IFERROR(IF(T7="Impacto",($P$7-(+$P$7*W7)),IF(T7="Probabilidad",$P$7,"")),"")</f>
        <v>0.6</v>
      </c>
      <c r="AF7" s="108" t="str">
        <f t="shared" ref="AF7:AF11" ca="1" si="8">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97" t="s">
        <v>530</v>
      </c>
      <c r="AI7" s="98" t="s">
        <v>203</v>
      </c>
      <c r="AJ7" s="110" t="s">
        <v>196</v>
      </c>
      <c r="AK7" s="110" t="s">
        <v>196</v>
      </c>
      <c r="AL7" s="82" t="s">
        <v>193</v>
      </c>
      <c r="AM7" s="98"/>
      <c r="AN7" s="110" t="s">
        <v>642</v>
      </c>
      <c r="AO7" s="233" t="s">
        <v>643</v>
      </c>
      <c r="AP7" s="232">
        <v>1</v>
      </c>
      <c r="AQ7" s="99" t="s">
        <v>644</v>
      </c>
      <c r="AR7" s="233" t="s">
        <v>645</v>
      </c>
      <c r="AS7" s="232">
        <v>1</v>
      </c>
      <c r="AT7" s="110"/>
      <c r="AU7" s="110" t="s">
        <v>625</v>
      </c>
      <c r="AV7" s="110" t="s">
        <v>646</v>
      </c>
      <c r="AW7" s="110" t="s">
        <v>646</v>
      </c>
      <c r="AX7" s="110" t="s">
        <v>646</v>
      </c>
      <c r="AY7" s="522"/>
    </row>
    <row r="8" spans="1:51" s="120" customFormat="1" ht="151.5" customHeight="1" x14ac:dyDescent="0.25">
      <c r="A8" s="197">
        <f t="shared" ref="A8:A13" si="9">1+A7</f>
        <v>2</v>
      </c>
      <c r="B8" s="208" t="s">
        <v>324</v>
      </c>
      <c r="C8" s="220" t="s">
        <v>370</v>
      </c>
      <c r="D8" s="220" t="s">
        <v>191</v>
      </c>
      <c r="E8" s="214" t="s">
        <v>120</v>
      </c>
      <c r="F8" s="217" t="s">
        <v>429</v>
      </c>
      <c r="G8" s="221" t="s">
        <v>430</v>
      </c>
      <c r="H8" s="222" t="s">
        <v>371</v>
      </c>
      <c r="I8" s="214" t="s">
        <v>325</v>
      </c>
      <c r="J8" s="213">
        <v>160</v>
      </c>
      <c r="K8" s="212" t="str">
        <f t="shared" si="0"/>
        <v>Media</v>
      </c>
      <c r="L8" s="100">
        <f t="shared" si="1"/>
        <v>0.6</v>
      </c>
      <c r="M8" s="219" t="s">
        <v>479</v>
      </c>
      <c r="N8" s="100" t="str">
        <f ca="1">IF(NOT(ISERROR(MATCH(M8,'Tabla Impacto'!$B$221:$B$223,0))),'Tabla Impacto'!$F$223&amp;"Por favor no seleccionar los criterios de impacto(Afectación Económica o presupuestal y Pérdida Reputacional)",M8)</f>
        <v xml:space="preserve"> El riesgo afecta la imagen de la entidad con algunos usuarios de relevancia frente al logro de los objetivos</v>
      </c>
      <c r="O8" s="212" t="str">
        <f ca="1">IF(OR(N8='Tabla Impacto'!$C$11,N8='Tabla Impacto'!$D$11),"Leve",IF(OR(N8='Tabla Impacto'!$C$12,N8='Tabla Impacto'!$D$12),"Menor",IF(OR(N8='Tabla Impacto'!$C$13,N8='Tabla Impacto'!$D$13),"Moderado",IF(OR(N8='Tabla Impacto'!$C$14,N8='Tabla Impacto'!$D$14),"Mayor",IF(OR(N8='Tabla Impacto'!$C$15,N8='Tabla Impacto'!$D$15),"Catastrófico","")))))</f>
        <v>Moderado</v>
      </c>
      <c r="P8" s="100">
        <f t="shared" ca="1" si="2"/>
        <v>0.6</v>
      </c>
      <c r="Q8" s="218" t="str">
        <f t="shared" ca="1" si="3"/>
        <v>Moderado</v>
      </c>
      <c r="R8" s="101">
        <v>1</v>
      </c>
      <c r="S8" s="82" t="s">
        <v>197</v>
      </c>
      <c r="T8" s="102" t="str">
        <f t="shared" si="4"/>
        <v>Probabilidad</v>
      </c>
      <c r="U8" s="103" t="s">
        <v>14</v>
      </c>
      <c r="V8" s="103" t="s">
        <v>9</v>
      </c>
      <c r="W8" s="104" t="str">
        <f>IF(AND(U8="Preventivo",V8="Automático"),"50%",IF(AND(U8="Preventivo",V8="Manual"),"40%",IF(AND(U8="Detectivo",V8="Automático"),"40%",IF(AND(U8="Detectivo",V8="Manual"),"30%",IF(AND(U8="Correctivo",V8="Automático"),"35%",IF(AND(U8="Correctivo",V8="Manual"),"25%",""))))))</f>
        <v>40%</v>
      </c>
      <c r="X8" s="103" t="s">
        <v>19</v>
      </c>
      <c r="Y8" s="103" t="s">
        <v>22</v>
      </c>
      <c r="Z8" s="103" t="s">
        <v>110</v>
      </c>
      <c r="AA8" s="105">
        <f t="shared" ref="AA8:AA13" si="10">IFERROR(IF(T8="Probabilidad",(L8-(+L8*W8)),IF(T8="Impacto",L8,"")),"")</f>
        <v>0.36</v>
      </c>
      <c r="AB8" s="106" t="str">
        <f t="shared" si="5"/>
        <v>Baja</v>
      </c>
      <c r="AC8" s="107">
        <f t="shared" si="6"/>
        <v>0.36</v>
      </c>
      <c r="AD8" s="106" t="str">
        <f t="shared" ca="1" si="7"/>
        <v>Moderado</v>
      </c>
      <c r="AE8" s="107">
        <f ca="1">IFERROR(IF(T8="Impacto",(P8-(+P8*W8)),IF(T8="Probabilidad",P8,"")),"")</f>
        <v>0.6</v>
      </c>
      <c r="AF8" s="108" t="str">
        <f t="shared" ca="1" si="8"/>
        <v>Moderado</v>
      </c>
      <c r="AG8" s="109" t="s">
        <v>122</v>
      </c>
      <c r="AH8" s="82" t="s">
        <v>372</v>
      </c>
      <c r="AI8" s="98" t="s">
        <v>198</v>
      </c>
      <c r="AJ8" s="110" t="s">
        <v>199</v>
      </c>
      <c r="AK8" s="110" t="s">
        <v>199</v>
      </c>
      <c r="AL8" s="82" t="s">
        <v>373</v>
      </c>
      <c r="AM8" s="98"/>
      <c r="AN8" s="110" t="s">
        <v>642</v>
      </c>
      <c r="AO8" s="233" t="s">
        <v>643</v>
      </c>
      <c r="AP8" s="232">
        <v>1</v>
      </c>
      <c r="AQ8" s="99" t="s">
        <v>647</v>
      </c>
      <c r="AR8" s="234" t="s">
        <v>648</v>
      </c>
      <c r="AS8" s="232">
        <v>1</v>
      </c>
      <c r="AT8" s="518"/>
      <c r="AU8" s="518" t="s">
        <v>625</v>
      </c>
      <c r="AV8" s="110" t="s">
        <v>646</v>
      </c>
      <c r="AW8" s="110" t="s">
        <v>649</v>
      </c>
      <c r="AX8" s="110" t="s">
        <v>649</v>
      </c>
      <c r="AY8" s="522"/>
    </row>
    <row r="9" spans="1:51" s="157" customFormat="1" ht="151.5" customHeight="1" x14ac:dyDescent="0.25">
      <c r="A9" s="197">
        <f t="shared" si="9"/>
        <v>3</v>
      </c>
      <c r="B9" s="208" t="s">
        <v>200</v>
      </c>
      <c r="C9" s="220" t="s">
        <v>350</v>
      </c>
      <c r="D9" s="220" t="s">
        <v>368</v>
      </c>
      <c r="E9" s="214" t="s">
        <v>118</v>
      </c>
      <c r="F9" s="214" t="s">
        <v>431</v>
      </c>
      <c r="G9" s="214" t="s">
        <v>201</v>
      </c>
      <c r="H9" s="216" t="s">
        <v>374</v>
      </c>
      <c r="I9" s="214" t="s">
        <v>325</v>
      </c>
      <c r="J9" s="213">
        <v>5000</v>
      </c>
      <c r="K9" s="212" t="str">
        <f t="shared" si="0"/>
        <v>Alta</v>
      </c>
      <c r="L9" s="100">
        <f t="shared" si="1"/>
        <v>0.8</v>
      </c>
      <c r="M9" s="219" t="s">
        <v>479</v>
      </c>
      <c r="N9" s="100" t="str">
        <f ca="1">IF(NOT(ISERROR(MATCH(M9,'Tabla Impacto'!$B$221:$B$223,0))),'Tabla Impacto'!$F$223&amp;"Por favor no seleccionar los criterios de impacto(Afectación Económica o presupuestal y Pérdida Reputacional)",M9)</f>
        <v xml:space="preserve"> El riesgo afecta la imagen de la entidad con algunos usuarios de relevancia frente al logro de los objetivos</v>
      </c>
      <c r="O9" s="212" t="str">
        <f ca="1">IF(OR(N9='Tabla Impacto'!$C$11,N9='Tabla Impacto'!$D$11),"Leve",IF(OR(N9='Tabla Impacto'!$C$12,N9='Tabla Impacto'!$D$12),"Menor",IF(OR(N9='Tabla Impacto'!$C$13,N9='Tabla Impacto'!$D$13),"Moderado",IF(OR(N9='Tabla Impacto'!$C$14,N9='Tabla Impacto'!$D$14),"Mayor",IF(OR(N9='Tabla Impacto'!$C$15,N9='Tabla Impacto'!$D$15),"Catastrófico","")))))</f>
        <v>Moderado</v>
      </c>
      <c r="P9" s="100">
        <f t="shared" ca="1" si="2"/>
        <v>0.6</v>
      </c>
      <c r="Q9" s="218" t="str">
        <f t="shared" ca="1" si="3"/>
        <v>Alto</v>
      </c>
      <c r="R9" s="101">
        <v>1</v>
      </c>
      <c r="S9" s="82" t="s">
        <v>202</v>
      </c>
      <c r="T9" s="102" t="str">
        <f t="shared" si="4"/>
        <v>Probabilidad</v>
      </c>
      <c r="U9" s="103" t="s">
        <v>14</v>
      </c>
      <c r="V9" s="103" t="s">
        <v>9</v>
      </c>
      <c r="W9" s="104" t="str">
        <f>IF(AND(U9="Preventivo",V9="Automático"),"50%",IF(AND(U9="Preventivo",V9="Manual"),"40%",IF(AND(U9="Detectivo",V9="Automático"),"40%",IF(AND(U9="Detectivo",V9="Manual"),"30%",IF(AND(U9="Correctivo",V9="Automático"),"35%",IF(AND(U9="Correctivo",V9="Manual"),"25%",""))))))</f>
        <v>40%</v>
      </c>
      <c r="X9" s="103" t="s">
        <v>19</v>
      </c>
      <c r="Y9" s="103" t="s">
        <v>22</v>
      </c>
      <c r="Z9" s="103" t="s">
        <v>110</v>
      </c>
      <c r="AA9" s="105">
        <f t="shared" si="10"/>
        <v>0.48</v>
      </c>
      <c r="AB9" s="106" t="str">
        <f t="shared" si="5"/>
        <v>Media</v>
      </c>
      <c r="AC9" s="107">
        <f t="shared" si="6"/>
        <v>0.48</v>
      </c>
      <c r="AD9" s="106" t="str">
        <f t="shared" ca="1" si="7"/>
        <v>Moderado</v>
      </c>
      <c r="AE9" s="107">
        <f ca="1">IFERROR(IF(T9="Impacto",(P9-(+P9*W9)),IF(T9="Probabilidad",P9,"")),"")</f>
        <v>0.6</v>
      </c>
      <c r="AF9" s="108" t="str">
        <f t="shared" ca="1" si="8"/>
        <v>Moderado</v>
      </c>
      <c r="AG9" s="109" t="s">
        <v>122</v>
      </c>
      <c r="AH9" s="97" t="s">
        <v>375</v>
      </c>
      <c r="AI9" s="112" t="s">
        <v>203</v>
      </c>
      <c r="AJ9" s="110" t="s">
        <v>199</v>
      </c>
      <c r="AK9" s="110" t="s">
        <v>199</v>
      </c>
      <c r="AL9" s="82" t="s">
        <v>376</v>
      </c>
      <c r="AM9" s="98"/>
      <c r="AN9" s="511" t="s">
        <v>688</v>
      </c>
      <c r="AO9" s="509" t="s">
        <v>689</v>
      </c>
      <c r="AP9" s="510">
        <v>1</v>
      </c>
      <c r="AQ9" s="509" t="s">
        <v>690</v>
      </c>
      <c r="AR9" s="509" t="s">
        <v>691</v>
      </c>
      <c r="AS9" s="510">
        <v>1</v>
      </c>
      <c r="AT9" s="518"/>
      <c r="AU9" s="518" t="s">
        <v>625</v>
      </c>
      <c r="AV9" s="508" t="s">
        <v>646</v>
      </c>
      <c r="AW9" s="508" t="s">
        <v>649</v>
      </c>
      <c r="AX9" s="508" t="s">
        <v>649</v>
      </c>
      <c r="AY9" s="522"/>
    </row>
    <row r="10" spans="1:51" s="168" customFormat="1" ht="151.5" customHeight="1" x14ac:dyDescent="0.25">
      <c r="A10" s="197">
        <f t="shared" si="9"/>
        <v>4</v>
      </c>
      <c r="B10" s="208" t="s">
        <v>206</v>
      </c>
      <c r="C10" s="220" t="s">
        <v>207</v>
      </c>
      <c r="D10" s="220" t="s">
        <v>369</v>
      </c>
      <c r="E10" s="214" t="s">
        <v>118</v>
      </c>
      <c r="F10" s="214" t="s">
        <v>208</v>
      </c>
      <c r="G10" s="214" t="s">
        <v>209</v>
      </c>
      <c r="H10" s="216" t="s">
        <v>535</v>
      </c>
      <c r="I10" s="214" t="s">
        <v>115</v>
      </c>
      <c r="J10" s="213">
        <v>1</v>
      </c>
      <c r="K10" s="212" t="str">
        <f t="shared" si="0"/>
        <v>Muy Baja</v>
      </c>
      <c r="L10" s="100">
        <f t="shared" si="1"/>
        <v>0.2</v>
      </c>
      <c r="M10" s="219" t="s">
        <v>479</v>
      </c>
      <c r="N10" s="147"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12" t="str">
        <f ca="1">IF(OR(N10='Tabla Impacto'!$C$11,N10='Tabla Impacto'!$D$11),"Leve",IF(OR(N10='Tabla Impacto'!$C$12,N10='Tabla Impacto'!$D$12),"Menor",IF(OR(N10='Tabla Impacto'!$C$13,N10='Tabla Impacto'!$D$13),"Moderado",IF(OR(N10='Tabla Impacto'!$C$14,N10='Tabla Impacto'!$D$14),"Mayor",IF(OR(N10='Tabla Impacto'!$C$15,N10='Tabla Impacto'!$D$15),"Catastrófico","")))))</f>
        <v>Moderado</v>
      </c>
      <c r="P10" s="100">
        <f t="shared" ca="1" si="2"/>
        <v>0.6</v>
      </c>
      <c r="Q10" s="218" t="str">
        <f t="shared" ca="1" si="3"/>
        <v>Moderado</v>
      </c>
      <c r="R10" s="148">
        <v>1</v>
      </c>
      <c r="S10" s="97" t="s">
        <v>210</v>
      </c>
      <c r="T10" s="149" t="str">
        <f t="shared" si="4"/>
        <v>Probabilidad</v>
      </c>
      <c r="U10" s="150" t="s">
        <v>14</v>
      </c>
      <c r="V10" s="150" t="s">
        <v>9</v>
      </c>
      <c r="W10" s="151" t="str">
        <f>IF(AND(U10="Preventivo",V10="Automático"),"50%",IF(AND(U10="Preventivo",V10="Manual"),"40%",IF(AND(U10="Detectivo",V10="Automático"),"40%",IF(AND(U10="Detectivo",V10="Manual"),"30%",IF(AND(U10="Correctivo",V10="Automático"),"35%",IF(AND(U10="Correctivo",V10="Manual"),"25%",""))))))</f>
        <v>40%</v>
      </c>
      <c r="X10" s="150" t="s">
        <v>19</v>
      </c>
      <c r="Y10" s="150" t="s">
        <v>22</v>
      </c>
      <c r="Z10" s="150" t="s">
        <v>110</v>
      </c>
      <c r="AA10" s="118">
        <f t="shared" si="10"/>
        <v>0.12</v>
      </c>
      <c r="AB10" s="152" t="str">
        <f t="shared" si="5"/>
        <v>Muy Baja</v>
      </c>
      <c r="AC10" s="153">
        <f t="shared" si="6"/>
        <v>0.12</v>
      </c>
      <c r="AD10" s="152" t="str">
        <f t="shared" ca="1" si="7"/>
        <v>Moderado</v>
      </c>
      <c r="AE10" s="153">
        <f ca="1">IFERROR(IF(T10="Impacto",(P10-(+P10*W10)),IF(T10="Probabilidad",P10,"")),"")</f>
        <v>0.6</v>
      </c>
      <c r="AF10" s="154" t="str">
        <f t="shared" ca="1" si="8"/>
        <v>Moderado</v>
      </c>
      <c r="AG10" s="155" t="s">
        <v>122</v>
      </c>
      <c r="AH10" s="97" t="s">
        <v>211</v>
      </c>
      <c r="AI10" s="92" t="s">
        <v>212</v>
      </c>
      <c r="AJ10" s="99" t="s">
        <v>417</v>
      </c>
      <c r="AK10" s="99" t="s">
        <v>417</v>
      </c>
      <c r="AL10" s="97" t="s">
        <v>213</v>
      </c>
      <c r="AM10" s="92"/>
      <c r="AN10" s="231" t="s">
        <v>786</v>
      </c>
      <c r="AO10" s="231" t="s">
        <v>787</v>
      </c>
      <c r="AP10" s="232" t="s">
        <v>620</v>
      </c>
      <c r="AQ10" s="231" t="s">
        <v>786</v>
      </c>
      <c r="AR10" s="231" t="s">
        <v>787</v>
      </c>
      <c r="AS10" s="232" t="s">
        <v>620</v>
      </c>
      <c r="AT10" s="518"/>
      <c r="AU10" s="518" t="s">
        <v>625</v>
      </c>
      <c r="AV10" s="518" t="s">
        <v>646</v>
      </c>
      <c r="AW10" s="518" t="s">
        <v>649</v>
      </c>
      <c r="AX10" s="518" t="s">
        <v>649</v>
      </c>
      <c r="AY10" s="522" t="s">
        <v>788</v>
      </c>
    </row>
    <row r="11" spans="1:51" s="120" customFormat="1" ht="231" customHeight="1" x14ac:dyDescent="0.25">
      <c r="A11" s="197">
        <f t="shared" si="9"/>
        <v>5</v>
      </c>
      <c r="B11" s="208" t="s">
        <v>206</v>
      </c>
      <c r="C11" s="220" t="s">
        <v>207</v>
      </c>
      <c r="D11" s="220" t="s">
        <v>369</v>
      </c>
      <c r="E11" s="214" t="s">
        <v>119</v>
      </c>
      <c r="F11" s="217" t="s">
        <v>214</v>
      </c>
      <c r="G11" s="214" t="s">
        <v>215</v>
      </c>
      <c r="H11" s="216" t="s">
        <v>335</v>
      </c>
      <c r="I11" s="214" t="s">
        <v>325</v>
      </c>
      <c r="J11" s="213">
        <v>1</v>
      </c>
      <c r="K11" s="212" t="str">
        <f t="shared" si="0"/>
        <v>Muy Baja</v>
      </c>
      <c r="L11" s="100">
        <f t="shared" si="1"/>
        <v>0.2</v>
      </c>
      <c r="M11" s="219" t="s">
        <v>478</v>
      </c>
      <c r="N11" s="100" t="str">
        <f ca="1">IF(NOT(ISERROR(MATCH(M11,'Tabla Impacto'!$B$221:$B$223,0))),'Tabla Impacto'!$F$223&amp;"Por favor no seleccionar los criterios de impacto(Afectación Económica o presupuestal y Pérdida Reputacional)",M11)</f>
        <v xml:space="preserve"> Entre 50 y 100 SMLMV </v>
      </c>
      <c r="O11" s="212" t="str">
        <f ca="1">IF(OR(N11='Tabla Impacto'!$C$11,N11='Tabla Impacto'!$D$11),"Leve",IF(OR(N11='Tabla Impacto'!$C$12,N11='Tabla Impacto'!$D$12),"Menor",IF(OR(N11='Tabla Impacto'!$C$13,N11='Tabla Impacto'!$D$13),"Moderado",IF(OR(N11='Tabla Impacto'!$C$14,N11='Tabla Impacto'!$D$14),"Mayor",IF(OR(N11='Tabla Impacto'!$C$15,N11='Tabla Impacto'!$D$15),"Catastrófico","")))))</f>
        <v>Moderado</v>
      </c>
      <c r="P11" s="100">
        <f t="shared" ca="1" si="2"/>
        <v>0.6</v>
      </c>
      <c r="Q11" s="218" t="str">
        <f t="shared" ca="1" si="3"/>
        <v>Moderado</v>
      </c>
      <c r="R11" s="101">
        <v>1</v>
      </c>
      <c r="S11" s="82" t="s">
        <v>216</v>
      </c>
      <c r="T11" s="102" t="str">
        <f t="shared" si="4"/>
        <v>Probabilidad</v>
      </c>
      <c r="U11" s="103" t="s">
        <v>15</v>
      </c>
      <c r="V11" s="103" t="s">
        <v>9</v>
      </c>
      <c r="W11" s="104" t="str">
        <f>IF(AND(U11="Preventivo",V11="Automático"),"50%",IF(AND(U11="Preventivo",V11="Manual"),"40%",IF(AND(U11="Detectivo",V11="Automático"),"40%",IF(AND(U11="Detectivo",V11="Manual"),"30%",IF(AND(U11="Correctivo",V11="Automático"),"35%",IF(AND(U11="Correctivo",V11="Manual"),"25%",""))))))</f>
        <v>30%</v>
      </c>
      <c r="X11" s="103" t="s">
        <v>20</v>
      </c>
      <c r="Y11" s="103" t="s">
        <v>23</v>
      </c>
      <c r="Z11" s="103" t="s">
        <v>111</v>
      </c>
      <c r="AA11" s="105">
        <f t="shared" si="10"/>
        <v>0.14000000000000001</v>
      </c>
      <c r="AB11" s="106" t="str">
        <f t="shared" si="5"/>
        <v>Muy Baja</v>
      </c>
      <c r="AC11" s="107">
        <f t="shared" si="6"/>
        <v>0.14000000000000001</v>
      </c>
      <c r="AD11" s="106" t="str">
        <f t="shared" ca="1" si="7"/>
        <v>Moderado</v>
      </c>
      <c r="AE11" s="107">
        <f ca="1">IFERROR(IF(T11="Impacto",(P11-(+P11*W11)),IF(T11="Probabilidad",P11,"")),"")</f>
        <v>0.6</v>
      </c>
      <c r="AF11" s="108" t="str">
        <f t="shared" ca="1" si="8"/>
        <v>Moderado</v>
      </c>
      <c r="AG11" s="109" t="s">
        <v>122</v>
      </c>
      <c r="AH11" s="82" t="s">
        <v>217</v>
      </c>
      <c r="AI11" s="98" t="s">
        <v>203</v>
      </c>
      <c r="AJ11" s="99" t="s">
        <v>417</v>
      </c>
      <c r="AK11" s="99" t="s">
        <v>417</v>
      </c>
      <c r="AL11" s="97" t="s">
        <v>326</v>
      </c>
      <c r="AM11" s="98"/>
      <c r="AN11" s="231" t="s">
        <v>619</v>
      </c>
      <c r="AO11" s="231" t="s">
        <v>620</v>
      </c>
      <c r="AP11" s="232" t="s">
        <v>620</v>
      </c>
      <c r="AQ11" s="231" t="s">
        <v>619</v>
      </c>
      <c r="AR11" s="231" t="s">
        <v>620</v>
      </c>
      <c r="AS11" s="232" t="s">
        <v>620</v>
      </c>
      <c r="AT11" s="518"/>
      <c r="AU11" s="518" t="s">
        <v>625</v>
      </c>
      <c r="AV11" s="518" t="s">
        <v>646</v>
      </c>
      <c r="AW11" s="518" t="s">
        <v>649</v>
      </c>
      <c r="AX11" s="518" t="s">
        <v>649</v>
      </c>
      <c r="AY11" s="522" t="s">
        <v>788</v>
      </c>
    </row>
    <row r="12" spans="1:51" s="120" customFormat="1" ht="226.5" customHeight="1" x14ac:dyDescent="0.25">
      <c r="A12" s="197">
        <f t="shared" si="9"/>
        <v>6</v>
      </c>
      <c r="B12" s="208" t="s">
        <v>218</v>
      </c>
      <c r="C12" s="220" t="s">
        <v>219</v>
      </c>
      <c r="D12" s="220" t="s">
        <v>220</v>
      </c>
      <c r="E12" s="214" t="s">
        <v>120</v>
      </c>
      <c r="F12" s="217" t="s">
        <v>221</v>
      </c>
      <c r="G12" s="214" t="s">
        <v>222</v>
      </c>
      <c r="H12" s="216" t="s">
        <v>562</v>
      </c>
      <c r="I12" s="214" t="s">
        <v>115</v>
      </c>
      <c r="J12" s="213">
        <v>1460</v>
      </c>
      <c r="K12" s="212" t="str">
        <f t="shared" si="0"/>
        <v>Alta</v>
      </c>
      <c r="L12" s="100">
        <f t="shared" si="1"/>
        <v>0.8</v>
      </c>
      <c r="M12" s="219" t="s">
        <v>479</v>
      </c>
      <c r="N12" s="100" t="str">
        <f ca="1">IF(NOT(ISERROR(MATCH(M12,'Tabla Impacto'!$B$221:$B$223,0))),'Tabla Impacto'!$F$223&amp;"Por favor no seleccionar los criterios de impacto(Afectación Económica o presupuestal y Pérdida Reputacional)",M12)</f>
        <v xml:space="preserve"> El riesgo afecta la imagen de la entidad con algunos usuarios de relevancia frente al logro de los objetivos</v>
      </c>
      <c r="O12" s="212" t="str">
        <f ca="1">IF(OR(N12='Tabla Impacto'!$C$11,N12='Tabla Impacto'!$D$11),"Leve",IF(OR(N12='Tabla Impacto'!$C$12,N12='Tabla Impacto'!$D$12),"Menor",IF(OR(N12='Tabla Impacto'!$C$13,N12='Tabla Impacto'!$D$13),"Moderado",IF(OR(N12='Tabla Impacto'!$C$14,N12='Tabla Impacto'!$D$14),"Mayor",IF(OR(N12='Tabla Impacto'!$C$15,N12='Tabla Impacto'!$D$15),"Catastrófico","")))))</f>
        <v>Moderado</v>
      </c>
      <c r="P12" s="100">
        <f t="shared" ca="1" si="2"/>
        <v>0.6</v>
      </c>
      <c r="Q12" s="218" t="str">
        <f t="shared" ca="1" si="3"/>
        <v>Alto</v>
      </c>
      <c r="R12" s="101">
        <v>1</v>
      </c>
      <c r="S12" s="82" t="s">
        <v>563</v>
      </c>
      <c r="T12" s="102" t="str">
        <f t="shared" ref="T12:T21" si="11">IF(OR(U12="Preventivo",U12="Detectivo"),"Probabilidad",IF(U12="Correctivo","Impacto",""))</f>
        <v>Probabilidad</v>
      </c>
      <c r="U12" s="103" t="s">
        <v>14</v>
      </c>
      <c r="V12" s="103" t="s">
        <v>9</v>
      </c>
      <c r="W12" s="104" t="str">
        <f t="shared" ref="W12:W21" si="12">IF(AND(U12="Preventivo",V12="Automático"),"50%",IF(AND(U12="Preventivo",V12="Manual"),"40%",IF(AND(U12="Detectivo",V12="Automático"),"40%",IF(AND(U12="Detectivo",V12="Manual"),"30%",IF(AND(U12="Correctivo",V12="Automático"),"35%",IF(AND(U12="Correctivo",V12="Manual"),"25%",""))))))</f>
        <v>40%</v>
      </c>
      <c r="X12" s="103" t="s">
        <v>19</v>
      </c>
      <c r="Y12" s="103" t="s">
        <v>22</v>
      </c>
      <c r="Z12" s="103" t="s">
        <v>110</v>
      </c>
      <c r="AA12" s="105">
        <f t="shared" si="10"/>
        <v>0.48</v>
      </c>
      <c r="AB12" s="106" t="str">
        <f t="shared" ref="AB12:AB21" si="13">IFERROR(IF(AA12="","",IF(AA12&lt;=0.2,"Muy Baja",IF(AA12&lt;=0.4,"Baja",IF(AA12&lt;=0.6,"Media",IF(AA12&lt;=0.8,"Alta","Muy Alta"))))),"")</f>
        <v>Media</v>
      </c>
      <c r="AC12" s="107">
        <f t="shared" ref="AC12:AC21" si="14">+AA12</f>
        <v>0.48</v>
      </c>
      <c r="AD12" s="106" t="str">
        <f t="shared" ref="AD12:AD21" ca="1" si="15">IFERROR(IF(AE12="","",IF(AE12&lt;=0.2,"Leve",IF(AE12&lt;=0.4,"Menor",IF(AE12&lt;=0.6,"Moderado",IF(AE12&lt;=0.8,"Mayor","Catastrófico"))))),"")</f>
        <v>Moderado</v>
      </c>
      <c r="AE12" s="107">
        <f t="shared" ref="AE12:AE20" ca="1" si="16">IFERROR(IF(T12="Impacto",(P12-(+P12*W12)),IF(T12="Probabilidad",P12,"")),"")</f>
        <v>0.6</v>
      </c>
      <c r="AF12" s="108" t="str">
        <f t="shared" ref="AF12:AF21" ca="1" si="17">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09" t="s">
        <v>122</v>
      </c>
      <c r="AH12" s="91" t="s">
        <v>223</v>
      </c>
      <c r="AI12" s="114" t="s">
        <v>212</v>
      </c>
      <c r="AJ12" s="99">
        <v>44562</v>
      </c>
      <c r="AK12" s="99" t="s">
        <v>367</v>
      </c>
      <c r="AL12" s="91" t="s">
        <v>564</v>
      </c>
      <c r="AM12" s="98"/>
      <c r="AN12" s="231" t="s">
        <v>661</v>
      </c>
      <c r="AO12" s="119" t="s">
        <v>662</v>
      </c>
      <c r="AP12" s="232">
        <v>1</v>
      </c>
      <c r="AQ12" s="235" t="s">
        <v>663</v>
      </c>
      <c r="AR12" s="236" t="s">
        <v>789</v>
      </c>
      <c r="AS12" s="232">
        <v>1</v>
      </c>
      <c r="AT12" s="518"/>
      <c r="AU12" s="518" t="s">
        <v>625</v>
      </c>
      <c r="AV12" s="518" t="s">
        <v>646</v>
      </c>
      <c r="AW12" s="518" t="s">
        <v>649</v>
      </c>
      <c r="AX12" s="518" t="s">
        <v>649</v>
      </c>
      <c r="AY12" s="522" t="s">
        <v>785</v>
      </c>
    </row>
    <row r="13" spans="1:51" s="120" customFormat="1" ht="151.5" customHeight="1" x14ac:dyDescent="0.25">
      <c r="A13" s="361">
        <f t="shared" si="9"/>
        <v>7</v>
      </c>
      <c r="B13" s="358" t="s">
        <v>224</v>
      </c>
      <c r="C13" s="356" t="s">
        <v>219</v>
      </c>
      <c r="D13" s="356" t="s">
        <v>220</v>
      </c>
      <c r="E13" s="373" t="s">
        <v>118</v>
      </c>
      <c r="F13" s="373" t="s">
        <v>225</v>
      </c>
      <c r="G13" s="373" t="s">
        <v>432</v>
      </c>
      <c r="H13" s="375" t="s">
        <v>226</v>
      </c>
      <c r="I13" s="373" t="s">
        <v>325</v>
      </c>
      <c r="J13" s="362">
        <v>1460</v>
      </c>
      <c r="K13" s="364" t="str">
        <f t="shared" si="0"/>
        <v>Alta</v>
      </c>
      <c r="L13" s="366">
        <f t="shared" si="1"/>
        <v>0.8</v>
      </c>
      <c r="M13" s="368" t="s">
        <v>486</v>
      </c>
      <c r="N13" s="100" t="str">
        <f ca="1">IF(NOT(ISERROR(MATCH(M13,'Tabla Impacto'!$B$221:$B$223,0))),'Tabla Impacto'!$F$223&amp;"Por favor no seleccionar los criterios de impacto(Afectación Económica o presupuestal y Pérdida Reputacional)",M13)</f>
        <v xml:space="preserve"> El riesgo afecta la imagen de la entidad con efecto publicitario sostenido a nivel de sector administrativo, nivel departamental o municipal</v>
      </c>
      <c r="O13" s="364" t="str">
        <f ca="1">IF(OR(N13='Tabla Impacto'!$C$11,N13='Tabla Impacto'!$D$11),"Leve",IF(OR(N13='Tabla Impacto'!$C$12,N13='Tabla Impacto'!$D$12),"Menor",IF(OR(N13='Tabla Impacto'!$C$13,N13='Tabla Impacto'!$D$13),"Moderado",IF(OR(N13='Tabla Impacto'!$C$14,N13='Tabla Impacto'!$D$14),"Mayor",IF(OR(N13='Tabla Impacto'!$C$15,N13='Tabla Impacto'!$D$15),"Catastrófico","")))))</f>
        <v>Mayor</v>
      </c>
      <c r="P13" s="366">
        <f t="shared" ca="1" si="2"/>
        <v>0.8</v>
      </c>
      <c r="Q13" s="377" t="str">
        <f t="shared" ca="1" si="3"/>
        <v>Alto</v>
      </c>
      <c r="R13" s="101">
        <v>1</v>
      </c>
      <c r="S13" s="91" t="s">
        <v>227</v>
      </c>
      <c r="T13" s="102" t="str">
        <f t="shared" si="11"/>
        <v>Probabilidad</v>
      </c>
      <c r="U13" s="103" t="s">
        <v>14</v>
      </c>
      <c r="V13" s="103" t="s">
        <v>9</v>
      </c>
      <c r="W13" s="104" t="str">
        <f t="shared" si="12"/>
        <v>40%</v>
      </c>
      <c r="X13" s="103" t="s">
        <v>19</v>
      </c>
      <c r="Y13" s="103" t="s">
        <v>22</v>
      </c>
      <c r="Z13" s="103" t="s">
        <v>110</v>
      </c>
      <c r="AA13" s="105">
        <f t="shared" si="10"/>
        <v>0.48</v>
      </c>
      <c r="AB13" s="106" t="str">
        <f t="shared" si="13"/>
        <v>Media</v>
      </c>
      <c r="AC13" s="107">
        <f t="shared" si="14"/>
        <v>0.48</v>
      </c>
      <c r="AD13" s="106" t="str">
        <f t="shared" ca="1" si="15"/>
        <v>Mayor</v>
      </c>
      <c r="AE13" s="107">
        <f t="shared" ca="1" si="16"/>
        <v>0.8</v>
      </c>
      <c r="AF13" s="108" t="str">
        <f t="shared" ca="1" si="17"/>
        <v>Alto</v>
      </c>
      <c r="AG13" s="109" t="s">
        <v>122</v>
      </c>
      <c r="AH13" s="91" t="s">
        <v>229</v>
      </c>
      <c r="AI13" s="114" t="s">
        <v>212</v>
      </c>
      <c r="AJ13" s="99">
        <v>44562</v>
      </c>
      <c r="AK13" s="99" t="s">
        <v>367</v>
      </c>
      <c r="AL13" s="91" t="s">
        <v>230</v>
      </c>
      <c r="AM13" s="98"/>
      <c r="AN13" s="236" t="s">
        <v>664</v>
      </c>
      <c r="AO13" s="236" t="s">
        <v>665</v>
      </c>
      <c r="AP13" s="232">
        <v>1</v>
      </c>
      <c r="AQ13" s="236" t="s">
        <v>666</v>
      </c>
      <c r="AR13" s="236" t="s">
        <v>667</v>
      </c>
      <c r="AS13" s="232">
        <v>1</v>
      </c>
      <c r="AT13" s="518"/>
      <c r="AU13" s="518" t="s">
        <v>625</v>
      </c>
      <c r="AV13" s="518" t="s">
        <v>646</v>
      </c>
      <c r="AW13" s="518" t="s">
        <v>649</v>
      </c>
      <c r="AX13" s="518" t="s">
        <v>649</v>
      </c>
      <c r="AY13" s="522" t="s">
        <v>785</v>
      </c>
    </row>
    <row r="14" spans="1:51" s="120" customFormat="1" ht="151.5" customHeight="1" x14ac:dyDescent="0.25">
      <c r="A14" s="361"/>
      <c r="B14" s="359"/>
      <c r="C14" s="357"/>
      <c r="D14" s="372"/>
      <c r="E14" s="374"/>
      <c r="F14" s="374"/>
      <c r="G14" s="374"/>
      <c r="H14" s="376"/>
      <c r="I14" s="374"/>
      <c r="J14" s="363"/>
      <c r="K14" s="365"/>
      <c r="L14" s="367"/>
      <c r="M14" s="369"/>
      <c r="N14" s="111"/>
      <c r="O14" s="365"/>
      <c r="P14" s="367"/>
      <c r="Q14" s="378"/>
      <c r="R14" s="101">
        <v>2</v>
      </c>
      <c r="S14" s="91" t="s">
        <v>228</v>
      </c>
      <c r="T14" s="102" t="str">
        <f t="shared" si="11"/>
        <v>Probabilidad</v>
      </c>
      <c r="U14" s="103" t="s">
        <v>14</v>
      </c>
      <c r="V14" s="103" t="s">
        <v>9</v>
      </c>
      <c r="W14" s="104" t="str">
        <f t="shared" si="12"/>
        <v>40%</v>
      </c>
      <c r="X14" s="103" t="s">
        <v>19</v>
      </c>
      <c r="Y14" s="103" t="s">
        <v>22</v>
      </c>
      <c r="Z14" s="103" t="s">
        <v>110</v>
      </c>
      <c r="AA14" s="105">
        <f>IFERROR(IF(T14="Probabilidad",(AA13-(+AA13*W14)),IF(T14="Impacto",L14,"")),"")</f>
        <v>0.28799999999999998</v>
      </c>
      <c r="AB14" s="106" t="str">
        <f t="shared" si="13"/>
        <v>Baja</v>
      </c>
      <c r="AC14" s="107">
        <f t="shared" si="14"/>
        <v>0.28799999999999998</v>
      </c>
      <c r="AD14" s="106" t="str">
        <f t="shared" si="15"/>
        <v>Mayor</v>
      </c>
      <c r="AE14" s="107">
        <v>0.8</v>
      </c>
      <c r="AF14" s="108" t="str">
        <f t="shared" si="17"/>
        <v>Alto</v>
      </c>
      <c r="AG14" s="109" t="s">
        <v>122</v>
      </c>
      <c r="AH14" s="91" t="s">
        <v>231</v>
      </c>
      <c r="AI14" s="114" t="s">
        <v>212</v>
      </c>
      <c r="AJ14" s="99">
        <v>44562</v>
      </c>
      <c r="AK14" s="99" t="s">
        <v>367</v>
      </c>
      <c r="AL14" s="91" t="s">
        <v>230</v>
      </c>
      <c r="AM14" s="98"/>
      <c r="AN14" s="236" t="s">
        <v>668</v>
      </c>
      <c r="AO14" s="236" t="s">
        <v>669</v>
      </c>
      <c r="AP14" s="232">
        <v>1</v>
      </c>
      <c r="AQ14" s="236" t="s">
        <v>666</v>
      </c>
      <c r="AR14" s="236" t="s">
        <v>667</v>
      </c>
      <c r="AS14" s="232">
        <v>1</v>
      </c>
      <c r="AT14" s="518"/>
      <c r="AU14" s="518" t="s">
        <v>625</v>
      </c>
      <c r="AV14" s="518" t="s">
        <v>646</v>
      </c>
      <c r="AW14" s="518" t="s">
        <v>649</v>
      </c>
      <c r="AX14" s="518" t="s">
        <v>649</v>
      </c>
      <c r="AY14" s="522" t="s">
        <v>785</v>
      </c>
    </row>
    <row r="15" spans="1:51" s="120" customFormat="1" ht="151.5" customHeight="1" x14ac:dyDescent="0.25">
      <c r="A15" s="361">
        <f>1+A13</f>
        <v>8</v>
      </c>
      <c r="B15" s="358" t="s">
        <v>224</v>
      </c>
      <c r="C15" s="356" t="s">
        <v>219</v>
      </c>
      <c r="D15" s="356" t="s">
        <v>220</v>
      </c>
      <c r="E15" s="373" t="s">
        <v>120</v>
      </c>
      <c r="F15" s="373" t="s">
        <v>503</v>
      </c>
      <c r="G15" s="373" t="s">
        <v>232</v>
      </c>
      <c r="H15" s="375" t="s">
        <v>233</v>
      </c>
      <c r="I15" s="373" t="s">
        <v>325</v>
      </c>
      <c r="J15" s="362">
        <v>1460</v>
      </c>
      <c r="K15" s="364" t="str">
        <f>IF(J15&lt;=0,"",IF(J15&lt;=2,"Muy Baja",IF(J15&lt;=24,"Baja",IF(J15&lt;=500,"Media",IF(J15&lt;=5000,"Alta","Muy Alta")))))</f>
        <v>Alta</v>
      </c>
      <c r="L15" s="366">
        <f>IF(K15="","",IF(K15="Muy Baja",0.2,IF(K15="Baja",0.4,IF(K15="Media",0.6,IF(K15="Alta",0.8,IF(K15="Muy Alta",1,))))))</f>
        <v>0.8</v>
      </c>
      <c r="M15" s="368" t="s">
        <v>479</v>
      </c>
      <c r="N15" s="100" t="str">
        <f ca="1">IF(NOT(ISERROR(MATCH(M15,'Tabla Impacto'!$B$221:$B$223,0))),'Tabla Impacto'!$F$223&amp;"Por favor no seleccionar los criterios de impacto(Afectación Económica o presupuestal y Pérdida Reputacional)",M15)</f>
        <v xml:space="preserve"> El riesgo afecta la imagen de la entidad con algunos usuarios de relevancia frente al logro de los objetivos</v>
      </c>
      <c r="O15" s="364" t="str">
        <f ca="1">IF(OR(N15='Tabla Impacto'!$C$11,N15='Tabla Impacto'!$D$11),"Leve",IF(OR(N15='Tabla Impacto'!$C$12,N15='Tabla Impacto'!$D$12),"Menor",IF(OR(N15='Tabla Impacto'!$C$13,N15='Tabla Impacto'!$D$13),"Moderado",IF(OR(N15='Tabla Impacto'!$C$14,N15='Tabla Impacto'!$D$14),"Mayor",IF(OR(N15='Tabla Impacto'!$C$15,N15='Tabla Impacto'!$D$15),"Catastrófico","")))))</f>
        <v>Moderado</v>
      </c>
      <c r="P15" s="366">
        <f ca="1">IF(O15="","",IF(O15="Leve",0.2,IF(O15="Menor",0.4,IF(O15="Moderado",0.6,IF(O15="Mayor",0.8,IF(O15="Catastrófico",1,))))))</f>
        <v>0.6</v>
      </c>
      <c r="Q15" s="377" t="str">
        <f ca="1">IF(OR(AND(K15="Muy Baja",O15="Leve"),AND(K15="Muy Baja",O15="Menor"),AND(K15="Baja",O15="Leve")),"Bajo",IF(OR(AND(K15="Muy baja",O15="Moderado"),AND(K15="Baja",O15="Menor"),AND(K15="Baja",O15="Moderado"),AND(K15="Media",O15="Leve"),AND(K15="Media",O15="Menor"),AND(K15="Media",O15="Moderado"),AND(K15="Alta",O15="Leve"),AND(K15="Alta",O15="Menor")),"Moderado",IF(OR(AND(K15="Muy Baja",O15="Mayor"),AND(K15="Baja",O15="Mayor"),AND(K15="Media",O15="Mayor"),AND(K15="Alta",O15="Moderado"),AND(K15="Alta",O15="Mayor"),AND(K15="Muy Alta",O15="Leve"),AND(K15="Muy Alta",O15="Menor"),AND(K15="Muy Alta",O15="Moderado"),AND(K15="Muy Alta",O15="Mayor")),"Alto",IF(OR(AND(K15="Muy Baja",O15="Catastrófico"),AND(K15="Baja",O15="Catastrófico"),AND(K15="Media",O15="Catastrófico"),AND(K15="Alta",O15="Catastrófico"),AND(K15="Muy Alta",O15="Catastrófico")),"Extremo",""))))</f>
        <v>Alto</v>
      </c>
      <c r="R15" s="101">
        <v>1</v>
      </c>
      <c r="S15" s="82" t="s">
        <v>227</v>
      </c>
      <c r="T15" s="102" t="str">
        <f t="shared" si="11"/>
        <v>Probabilidad</v>
      </c>
      <c r="U15" s="103" t="s">
        <v>14</v>
      </c>
      <c r="V15" s="103" t="s">
        <v>9</v>
      </c>
      <c r="W15" s="104" t="str">
        <f t="shared" si="12"/>
        <v>40%</v>
      </c>
      <c r="X15" s="103" t="s">
        <v>19</v>
      </c>
      <c r="Y15" s="103" t="s">
        <v>23</v>
      </c>
      <c r="Z15" s="103" t="s">
        <v>110</v>
      </c>
      <c r="AA15" s="105">
        <f>IFERROR(IF(T15="Probabilidad",(L15-(+L15*W15)),IF(T15="Impacto",L15,"")),"")</f>
        <v>0.48</v>
      </c>
      <c r="AB15" s="106" t="str">
        <f t="shared" si="13"/>
        <v>Media</v>
      </c>
      <c r="AC15" s="107">
        <f t="shared" si="14"/>
        <v>0.48</v>
      </c>
      <c r="AD15" s="106" t="str">
        <f t="shared" ca="1" si="15"/>
        <v>Moderado</v>
      </c>
      <c r="AE15" s="107">
        <f t="shared" ca="1" si="16"/>
        <v>0.6</v>
      </c>
      <c r="AF15" s="108" t="str">
        <f t="shared" ca="1" si="17"/>
        <v>Moderado</v>
      </c>
      <c r="AG15" s="109" t="s">
        <v>122</v>
      </c>
      <c r="AH15" s="91" t="s">
        <v>236</v>
      </c>
      <c r="AI15" s="114" t="s">
        <v>212</v>
      </c>
      <c r="AJ15" s="99">
        <v>44562</v>
      </c>
      <c r="AK15" s="99" t="s">
        <v>367</v>
      </c>
      <c r="AL15" s="91" t="s">
        <v>235</v>
      </c>
      <c r="AM15" s="98"/>
      <c r="AN15" s="236" t="s">
        <v>664</v>
      </c>
      <c r="AO15" s="119" t="s">
        <v>665</v>
      </c>
      <c r="AP15" s="232">
        <v>1</v>
      </c>
      <c r="AQ15" s="119" t="s">
        <v>670</v>
      </c>
      <c r="AR15" s="119" t="s">
        <v>671</v>
      </c>
      <c r="AS15" s="232">
        <v>1</v>
      </c>
      <c r="AT15" s="518"/>
      <c r="AU15" s="518" t="s">
        <v>625</v>
      </c>
      <c r="AV15" s="518" t="s">
        <v>646</v>
      </c>
      <c r="AW15" s="518" t="s">
        <v>649</v>
      </c>
      <c r="AX15" s="518" t="s">
        <v>649</v>
      </c>
      <c r="AY15" s="522" t="s">
        <v>785</v>
      </c>
    </row>
    <row r="16" spans="1:51" s="120" customFormat="1" ht="151.5" customHeight="1" x14ac:dyDescent="0.25">
      <c r="A16" s="361"/>
      <c r="B16" s="359"/>
      <c r="C16" s="357"/>
      <c r="D16" s="372"/>
      <c r="E16" s="374"/>
      <c r="F16" s="374"/>
      <c r="G16" s="374"/>
      <c r="H16" s="376"/>
      <c r="I16" s="374"/>
      <c r="J16" s="363"/>
      <c r="K16" s="365"/>
      <c r="L16" s="367"/>
      <c r="M16" s="369"/>
      <c r="N16" s="111"/>
      <c r="O16" s="365"/>
      <c r="P16" s="367"/>
      <c r="Q16" s="378"/>
      <c r="R16" s="101">
        <v>2</v>
      </c>
      <c r="S16" s="82" t="s">
        <v>228</v>
      </c>
      <c r="T16" s="102" t="str">
        <f t="shared" si="11"/>
        <v>Probabilidad</v>
      </c>
      <c r="U16" s="103" t="s">
        <v>14</v>
      </c>
      <c r="V16" s="103" t="s">
        <v>9</v>
      </c>
      <c r="W16" s="104" t="str">
        <f t="shared" si="12"/>
        <v>40%</v>
      </c>
      <c r="X16" s="103" t="s">
        <v>19</v>
      </c>
      <c r="Y16" s="103" t="s">
        <v>23</v>
      </c>
      <c r="Z16" s="103" t="s">
        <v>111</v>
      </c>
      <c r="AA16" s="105">
        <f>IFERROR(IF(T16="Probabilidad",(AA15-(+AA15*W16)),IF(T16="Impacto",L16,"")),"")</f>
        <v>0.28799999999999998</v>
      </c>
      <c r="AB16" s="106" t="str">
        <f t="shared" si="13"/>
        <v>Baja</v>
      </c>
      <c r="AC16" s="107">
        <f t="shared" si="14"/>
        <v>0.28799999999999998</v>
      </c>
      <c r="AD16" s="106" t="str">
        <f t="shared" si="15"/>
        <v>Moderado</v>
      </c>
      <c r="AE16" s="107">
        <v>0.6</v>
      </c>
      <c r="AF16" s="108" t="str">
        <f t="shared" si="17"/>
        <v>Moderado</v>
      </c>
      <c r="AG16" s="109" t="s">
        <v>122</v>
      </c>
      <c r="AH16" s="91" t="s">
        <v>236</v>
      </c>
      <c r="AI16" s="114" t="s">
        <v>212</v>
      </c>
      <c r="AJ16" s="99">
        <v>44562</v>
      </c>
      <c r="AK16" s="99" t="s">
        <v>367</v>
      </c>
      <c r="AL16" s="91" t="s">
        <v>235</v>
      </c>
      <c r="AM16" s="98"/>
      <c r="AN16" s="119" t="s">
        <v>668</v>
      </c>
      <c r="AO16" s="119" t="s">
        <v>669</v>
      </c>
      <c r="AP16" s="232">
        <v>1</v>
      </c>
      <c r="AQ16" s="119" t="s">
        <v>670</v>
      </c>
      <c r="AR16" s="119" t="s">
        <v>671</v>
      </c>
      <c r="AS16" s="232">
        <v>1</v>
      </c>
      <c r="AT16" s="518"/>
      <c r="AU16" s="518" t="s">
        <v>625</v>
      </c>
      <c r="AV16" s="518" t="s">
        <v>646</v>
      </c>
      <c r="AW16" s="518" t="s">
        <v>649</v>
      </c>
      <c r="AX16" s="518" t="s">
        <v>649</v>
      </c>
      <c r="AY16" s="522" t="s">
        <v>785</v>
      </c>
    </row>
    <row r="17" spans="1:51" s="120" customFormat="1" ht="151.5" customHeight="1" x14ac:dyDescent="0.25">
      <c r="A17" s="361"/>
      <c r="B17" s="360"/>
      <c r="C17" s="357"/>
      <c r="D17" s="372"/>
      <c r="E17" s="374"/>
      <c r="F17" s="374"/>
      <c r="G17" s="374"/>
      <c r="H17" s="376"/>
      <c r="I17" s="374"/>
      <c r="J17" s="363"/>
      <c r="K17" s="371"/>
      <c r="L17" s="370"/>
      <c r="M17" s="369"/>
      <c r="N17" s="111"/>
      <c r="O17" s="371"/>
      <c r="P17" s="370"/>
      <c r="Q17" s="379"/>
      <c r="R17" s="101">
        <v>3</v>
      </c>
      <c r="S17" s="82" t="s">
        <v>234</v>
      </c>
      <c r="T17" s="102" t="str">
        <f t="shared" si="11"/>
        <v>Probabilidad</v>
      </c>
      <c r="U17" s="103" t="s">
        <v>15</v>
      </c>
      <c r="V17" s="103" t="s">
        <v>9</v>
      </c>
      <c r="W17" s="104" t="str">
        <f t="shared" si="12"/>
        <v>30%</v>
      </c>
      <c r="X17" s="103" t="s">
        <v>19</v>
      </c>
      <c r="Y17" s="103" t="s">
        <v>22</v>
      </c>
      <c r="Z17" s="103" t="s">
        <v>110</v>
      </c>
      <c r="AA17" s="105">
        <f>IFERROR(IF(T17="Probabilidad",(AA16-(+AA16*W17)),IF(T17="Impacto",L17,"")),"")</f>
        <v>0.2016</v>
      </c>
      <c r="AB17" s="106" t="str">
        <f t="shared" si="13"/>
        <v>Baja</v>
      </c>
      <c r="AC17" s="107">
        <f t="shared" si="14"/>
        <v>0.2016</v>
      </c>
      <c r="AD17" s="106" t="str">
        <f t="shared" si="15"/>
        <v>Moderado</v>
      </c>
      <c r="AE17" s="107">
        <v>0.6</v>
      </c>
      <c r="AF17" s="108" t="str">
        <f t="shared" si="17"/>
        <v>Moderado</v>
      </c>
      <c r="AG17" s="109" t="s">
        <v>122</v>
      </c>
      <c r="AH17" s="91" t="s">
        <v>236</v>
      </c>
      <c r="AI17" s="114" t="s">
        <v>212</v>
      </c>
      <c r="AJ17" s="99">
        <v>44562</v>
      </c>
      <c r="AK17" s="99" t="s">
        <v>367</v>
      </c>
      <c r="AL17" s="91" t="s">
        <v>235</v>
      </c>
      <c r="AM17" s="98"/>
      <c r="AN17" s="119" t="s">
        <v>672</v>
      </c>
      <c r="AO17" s="119" t="s">
        <v>673</v>
      </c>
      <c r="AP17" s="232">
        <v>1</v>
      </c>
      <c r="AQ17" s="119" t="s">
        <v>670</v>
      </c>
      <c r="AR17" s="119" t="s">
        <v>671</v>
      </c>
      <c r="AS17" s="232">
        <v>1</v>
      </c>
      <c r="AT17" s="518"/>
      <c r="AU17" s="518" t="s">
        <v>625</v>
      </c>
      <c r="AV17" s="518" t="s">
        <v>646</v>
      </c>
      <c r="AW17" s="518" t="s">
        <v>649</v>
      </c>
      <c r="AX17" s="518" t="s">
        <v>649</v>
      </c>
      <c r="AY17" s="522" t="s">
        <v>785</v>
      </c>
    </row>
    <row r="18" spans="1:51" s="120" customFormat="1" ht="176.25" customHeight="1" x14ac:dyDescent="0.25">
      <c r="A18" s="197">
        <f>1+A15</f>
        <v>9</v>
      </c>
      <c r="B18" s="208" t="s">
        <v>237</v>
      </c>
      <c r="C18" s="220" t="s">
        <v>595</v>
      </c>
      <c r="D18" s="220" t="s">
        <v>377</v>
      </c>
      <c r="E18" s="214" t="s">
        <v>120</v>
      </c>
      <c r="F18" s="217" t="s">
        <v>361</v>
      </c>
      <c r="G18" s="217" t="s">
        <v>359</v>
      </c>
      <c r="H18" s="216" t="s">
        <v>238</v>
      </c>
      <c r="I18" s="214" t="s">
        <v>115</v>
      </c>
      <c r="J18" s="213">
        <v>20</v>
      </c>
      <c r="K18" s="212" t="str">
        <f>IF(J18&lt;=0,"",IF(J18&lt;=2,"Muy Baja",IF(J18&lt;=24,"Baja",IF(J18&lt;=500,"Media",IF(J18&lt;=5000,"Alta","Muy Alta")))))</f>
        <v>Baja</v>
      </c>
      <c r="L18" s="100">
        <f>IF(K18="","",IF(K18="Muy Baja",0.2,IF(K18="Baja",0.4,IF(K18="Media",0.6,IF(K18="Alta",0.8,IF(K18="Muy Alta",1,))))))</f>
        <v>0.4</v>
      </c>
      <c r="M18" s="219" t="s">
        <v>479</v>
      </c>
      <c r="N18" s="100" t="str">
        <f ca="1">IF(NOT(ISERROR(MATCH(M18,'Tabla Impacto'!$B$221:$B$223,0))),'Tabla Impacto'!$F$223&amp;"Por favor no seleccionar los criterios de impacto(Afectación Económica o presupuestal y Pérdida Reputacional)",M18)</f>
        <v xml:space="preserve"> El riesgo afecta la imagen de la entidad con algunos usuarios de relevancia frente al logro de los objetivos</v>
      </c>
      <c r="O18" s="212" t="str">
        <f ca="1">IF(OR(N18='Tabla Impacto'!$C$11,N18='Tabla Impacto'!$D$11),"Leve",IF(OR(N18='Tabla Impacto'!$C$12,N18='Tabla Impacto'!$D$12),"Menor",IF(OR(N18='Tabla Impacto'!$C$13,N18='Tabla Impacto'!$D$13),"Moderado",IF(OR(N18='Tabla Impacto'!$C$14,N18='Tabla Impacto'!$D$14),"Mayor",IF(OR(N18='Tabla Impacto'!$C$15,N18='Tabla Impacto'!$D$15),"Catastrófico","")))))</f>
        <v>Moderado</v>
      </c>
      <c r="P18" s="100">
        <f ca="1">IF(O18="","",IF(O18="Leve",0.2,IF(O18="Menor",0.4,IF(O18="Moderado",0.6,IF(O18="Mayor",0.8,IF(O18="Catastrófico",1,))))))</f>
        <v>0.6</v>
      </c>
      <c r="Q18" s="218" t="str">
        <f ca="1">IF(OR(AND(K18="Muy Baja",O18="Leve"),AND(K18="Muy Baja",O18="Menor"),AND(K18="Baja",O18="Leve")),"Bajo",IF(OR(AND(K18="Muy baja",O18="Moderado"),AND(K18="Baja",O18="Menor"),AND(K18="Baja",O18="Moderado"),AND(K18="Media",O18="Leve"),AND(K18="Media",O18="Menor"),AND(K18="Media",O18="Moderado"),AND(K18="Alta",O18="Leve"),AND(K18="Alta",O18="Menor")),"Moderado",IF(OR(AND(K18="Muy Baja",O18="Mayor"),AND(K18="Baja",O18="Mayor"),AND(K18="Media",O18="Mayor"),AND(K18="Alta",O18="Moderado"),AND(K18="Alta",O18="Mayor"),AND(K18="Muy Alta",O18="Leve"),AND(K18="Muy Alta",O18="Menor"),AND(K18="Muy Alta",O18="Moderado"),AND(K18="Muy Alta",O18="Mayor")),"Alto",IF(OR(AND(K18="Muy Baja",O18="Catastrófico"),AND(K18="Baja",O18="Catastrófico"),AND(K18="Media",O18="Catastrófico"),AND(K18="Alta",O18="Catastrófico"),AND(K18="Muy Alta",O18="Catastrófico")),"Extremo",""))))</f>
        <v>Moderado</v>
      </c>
      <c r="R18" s="101">
        <v>1</v>
      </c>
      <c r="S18" s="82" t="s">
        <v>532</v>
      </c>
      <c r="T18" s="102" t="str">
        <f t="shared" si="11"/>
        <v>Probabilidad</v>
      </c>
      <c r="U18" s="103" t="s">
        <v>14</v>
      </c>
      <c r="V18" s="103" t="s">
        <v>9</v>
      </c>
      <c r="W18" s="104" t="str">
        <f t="shared" si="12"/>
        <v>40%</v>
      </c>
      <c r="X18" s="103" t="s">
        <v>19</v>
      </c>
      <c r="Y18" s="103" t="s">
        <v>22</v>
      </c>
      <c r="Z18" s="103" t="s">
        <v>110</v>
      </c>
      <c r="AA18" s="105">
        <f>IFERROR(IF(T18="Probabilidad",(L18-(+L18*W18)),IF(T18="Impacto",L18,"")),"")</f>
        <v>0.24</v>
      </c>
      <c r="AB18" s="106" t="str">
        <f t="shared" si="13"/>
        <v>Baja</v>
      </c>
      <c r="AC18" s="107">
        <f t="shared" si="14"/>
        <v>0.24</v>
      </c>
      <c r="AD18" s="106" t="str">
        <f t="shared" ca="1" si="15"/>
        <v>Moderado</v>
      </c>
      <c r="AE18" s="107">
        <f t="shared" ca="1" si="16"/>
        <v>0.6</v>
      </c>
      <c r="AF18" s="108" t="str">
        <f t="shared" ca="1" si="17"/>
        <v>Moderado</v>
      </c>
      <c r="AG18" s="109" t="s">
        <v>122</v>
      </c>
      <c r="AH18" s="82" t="s">
        <v>362</v>
      </c>
      <c r="AI18" s="98" t="s">
        <v>239</v>
      </c>
      <c r="AJ18" s="99">
        <v>44927</v>
      </c>
      <c r="AK18" s="99">
        <v>45291</v>
      </c>
      <c r="AL18" s="82" t="s">
        <v>360</v>
      </c>
      <c r="AM18" s="98"/>
      <c r="AN18" s="519" t="s">
        <v>682</v>
      </c>
      <c r="AO18" s="519" t="s">
        <v>790</v>
      </c>
      <c r="AP18" s="521">
        <v>1</v>
      </c>
      <c r="AQ18" s="519" t="s">
        <v>683</v>
      </c>
      <c r="AR18" s="519" t="s">
        <v>684</v>
      </c>
      <c r="AS18" s="521">
        <v>1</v>
      </c>
      <c r="AT18" s="518"/>
      <c r="AU18" s="518" t="s">
        <v>625</v>
      </c>
      <c r="AV18" s="518" t="s">
        <v>646</v>
      </c>
      <c r="AW18" s="518" t="s">
        <v>649</v>
      </c>
      <c r="AX18" s="518" t="s">
        <v>649</v>
      </c>
      <c r="AY18" s="526"/>
    </row>
    <row r="19" spans="1:51" s="120" customFormat="1" ht="183.75" customHeight="1" x14ac:dyDescent="0.25">
      <c r="A19" s="197">
        <f>1+A18</f>
        <v>10</v>
      </c>
      <c r="B19" s="208" t="s">
        <v>237</v>
      </c>
      <c r="C19" s="220" t="s">
        <v>595</v>
      </c>
      <c r="D19" s="220" t="s">
        <v>377</v>
      </c>
      <c r="E19" s="214" t="s">
        <v>120</v>
      </c>
      <c r="F19" s="215" t="s">
        <v>433</v>
      </c>
      <c r="G19" s="215" t="s">
        <v>434</v>
      </c>
      <c r="H19" s="216" t="s">
        <v>435</v>
      </c>
      <c r="I19" s="214" t="s">
        <v>325</v>
      </c>
      <c r="J19" s="213">
        <v>2</v>
      </c>
      <c r="K19" s="212" t="str">
        <f>IF(J19&lt;=0,"",IF(J19&lt;=2,"Muy Baja",IF(J19&lt;=24,"Baja",IF(J19&lt;=500,"Media",IF(J19&lt;=5000,"Alta","Muy Alta")))))</f>
        <v>Muy Baja</v>
      </c>
      <c r="L19" s="100">
        <f>IF(K19="","",IF(K19="Muy Baja",0.2,IF(K19="Baja",0.4,IF(K19="Media",0.6,IF(K19="Alta",0.8,IF(K19="Muy Alta",1,))))))</f>
        <v>0.2</v>
      </c>
      <c r="M19" s="219" t="s">
        <v>479</v>
      </c>
      <c r="N19" s="100"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212" t="str">
        <f ca="1">IF(OR(N19='Tabla Impacto'!$C$11,N19='Tabla Impacto'!$D$11),"Leve",IF(OR(N19='Tabla Impacto'!$C$12,N19='Tabla Impacto'!$D$12),"Menor",IF(OR(N19='Tabla Impacto'!$C$13,N19='Tabla Impacto'!$D$13),"Moderado",IF(OR(N19='Tabla Impacto'!$C$14,N19='Tabla Impacto'!$D$14),"Mayor",IF(OR(N19='Tabla Impacto'!$C$15,N19='Tabla Impacto'!$D$15),"Catastrófico","")))))</f>
        <v>Moderado</v>
      </c>
      <c r="P19" s="100">
        <f ca="1">IF(O19="","",IF(O19="Leve",0.2,IF(O19="Menor",0.4,IF(O19="Moderado",0.6,IF(O19="Mayor",0.8,IF(O19="Catastrófico",1,))))))</f>
        <v>0.6</v>
      </c>
      <c r="Q19" s="218"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1">
        <v>1</v>
      </c>
      <c r="S19" s="82" t="s">
        <v>363</v>
      </c>
      <c r="T19" s="102" t="str">
        <f t="shared" si="11"/>
        <v>Probabilidad</v>
      </c>
      <c r="U19" s="103" t="s">
        <v>14</v>
      </c>
      <c r="V19" s="103" t="s">
        <v>9</v>
      </c>
      <c r="W19" s="104" t="str">
        <f t="shared" si="12"/>
        <v>40%</v>
      </c>
      <c r="X19" s="103" t="s">
        <v>19</v>
      </c>
      <c r="Y19" s="103" t="s">
        <v>22</v>
      </c>
      <c r="Z19" s="103" t="s">
        <v>110</v>
      </c>
      <c r="AA19" s="105">
        <f>IFERROR(IF(T19="Probabilidad",(L19-(+L19*W19)),IF(T19="Impacto",L19,"")),"")</f>
        <v>0.12</v>
      </c>
      <c r="AB19" s="106" t="str">
        <f t="shared" si="13"/>
        <v>Muy Baja</v>
      </c>
      <c r="AC19" s="107">
        <f t="shared" si="14"/>
        <v>0.12</v>
      </c>
      <c r="AD19" s="106" t="str">
        <f t="shared" ca="1" si="15"/>
        <v>Moderado</v>
      </c>
      <c r="AE19" s="107">
        <f t="shared" ca="1" si="16"/>
        <v>0.6</v>
      </c>
      <c r="AF19" s="108" t="str">
        <f t="shared" ca="1" si="17"/>
        <v>Moderado</v>
      </c>
      <c r="AG19" s="109" t="s">
        <v>122</v>
      </c>
      <c r="AH19" s="82" t="s">
        <v>364</v>
      </c>
      <c r="AI19" s="98" t="s">
        <v>393</v>
      </c>
      <c r="AJ19" s="99">
        <v>44927</v>
      </c>
      <c r="AK19" s="99">
        <v>45291</v>
      </c>
      <c r="AL19" s="82" t="s">
        <v>365</v>
      </c>
      <c r="AM19" s="98"/>
      <c r="AN19" s="519" t="s">
        <v>685</v>
      </c>
      <c r="AO19" s="525" t="s">
        <v>791</v>
      </c>
      <c r="AP19" s="521">
        <v>1</v>
      </c>
      <c r="AQ19" s="519" t="s">
        <v>686</v>
      </c>
      <c r="AR19" s="519" t="s">
        <v>687</v>
      </c>
      <c r="AS19" s="521">
        <v>1</v>
      </c>
      <c r="AT19" s="518"/>
      <c r="AU19" s="518" t="s">
        <v>625</v>
      </c>
      <c r="AV19" s="518" t="s">
        <v>646</v>
      </c>
      <c r="AW19" s="518" t="s">
        <v>649</v>
      </c>
      <c r="AX19" s="518" t="s">
        <v>649</v>
      </c>
      <c r="AY19" s="527"/>
    </row>
    <row r="20" spans="1:51" s="120" customFormat="1" ht="151.5" customHeight="1" x14ac:dyDescent="0.25">
      <c r="A20" s="361">
        <f>1+A19</f>
        <v>11</v>
      </c>
      <c r="B20" s="358" t="s">
        <v>240</v>
      </c>
      <c r="C20" s="356" t="s">
        <v>379</v>
      </c>
      <c r="D20" s="356" t="s">
        <v>247</v>
      </c>
      <c r="E20" s="373" t="s">
        <v>120</v>
      </c>
      <c r="F20" s="380" t="s">
        <v>241</v>
      </c>
      <c r="G20" s="380" t="s">
        <v>242</v>
      </c>
      <c r="H20" s="375" t="s">
        <v>378</v>
      </c>
      <c r="I20" s="373" t="s">
        <v>325</v>
      </c>
      <c r="J20" s="362">
        <v>12</v>
      </c>
      <c r="K20" s="364" t="str">
        <f>IF(J20&lt;=0,"",IF(J20&lt;=2,"Muy Baja",IF(J20&lt;=24,"Baja",IF(J20&lt;=500,"Media",IF(J20&lt;=5000,"Alta","Muy Alta")))))</f>
        <v>Baja</v>
      </c>
      <c r="L20" s="366">
        <f>IF(K20="","",IF(K20="Muy Baja",0.2,IF(K20="Baja",0.4,IF(K20="Media",0.6,IF(K20="Alta",0.8,IF(K20="Muy Alta",1,))))))</f>
        <v>0.4</v>
      </c>
      <c r="M20" s="368" t="s">
        <v>479</v>
      </c>
      <c r="N20" s="100" t="str">
        <f ca="1">IF(NOT(ISERROR(MATCH(M20,'Tabla Impacto'!$B$221:$B$223,0))),'Tabla Impacto'!$F$223&amp;"Por favor no seleccionar los criterios de impacto(Afectación Económica o presupuestal y Pérdida Reputacional)",M20)</f>
        <v xml:space="preserve"> El riesgo afecta la imagen de la entidad con algunos usuarios de relevancia frente al logro de los objetivos</v>
      </c>
      <c r="O20" s="364" t="str">
        <f ca="1">IF(OR(N20='Tabla Impacto'!$C$11,N20='Tabla Impacto'!$D$11),"Leve",IF(OR(N20='Tabla Impacto'!$C$12,N20='Tabla Impacto'!$D$12),"Menor",IF(OR(N20='Tabla Impacto'!$C$13,N20='Tabla Impacto'!$D$13),"Moderado",IF(OR(N20='Tabla Impacto'!$C$14,N20='Tabla Impacto'!$D$14),"Mayor",IF(OR(N20='Tabla Impacto'!$C$15,N20='Tabla Impacto'!$D$15),"Catastrófico","")))))</f>
        <v>Moderado</v>
      </c>
      <c r="P20" s="366">
        <f ca="1">IF(O20="","",IF(O20="Leve",0.2,IF(O20="Menor",0.4,IF(O20="Moderado",0.6,IF(O20="Mayor",0.8,IF(O20="Catastrófico",1,))))))</f>
        <v>0.6</v>
      </c>
      <c r="Q20" s="377" t="str">
        <f ca="1">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Moderado</v>
      </c>
      <c r="R20" s="101">
        <v>1</v>
      </c>
      <c r="S20" s="82" t="s">
        <v>243</v>
      </c>
      <c r="T20" s="102" t="str">
        <f t="shared" si="11"/>
        <v>Probabilidad</v>
      </c>
      <c r="U20" s="103" t="s">
        <v>14</v>
      </c>
      <c r="V20" s="103" t="s">
        <v>9</v>
      </c>
      <c r="W20" s="104" t="str">
        <f t="shared" si="12"/>
        <v>40%</v>
      </c>
      <c r="X20" s="103" t="s">
        <v>19</v>
      </c>
      <c r="Y20" s="103" t="s">
        <v>22</v>
      </c>
      <c r="Z20" s="103" t="s">
        <v>110</v>
      </c>
      <c r="AA20" s="105">
        <f>IFERROR(IF(T20="Probabilidad",(L20-(+L20*W20)),IF(T20="Impacto",L20,"")),"")</f>
        <v>0.24</v>
      </c>
      <c r="AB20" s="106" t="str">
        <f t="shared" si="13"/>
        <v>Baja</v>
      </c>
      <c r="AC20" s="107">
        <f t="shared" si="14"/>
        <v>0.24</v>
      </c>
      <c r="AD20" s="106" t="str">
        <f t="shared" ca="1" si="15"/>
        <v>Moderado</v>
      </c>
      <c r="AE20" s="107">
        <f t="shared" ca="1" si="16"/>
        <v>0.6</v>
      </c>
      <c r="AF20" s="108" t="str">
        <f t="shared" ca="1" si="17"/>
        <v>Moderado</v>
      </c>
      <c r="AG20" s="109" t="s">
        <v>122</v>
      </c>
      <c r="AH20" s="82" t="s">
        <v>244</v>
      </c>
      <c r="AI20" s="98" t="s">
        <v>203</v>
      </c>
      <c r="AJ20" s="110">
        <v>44562</v>
      </c>
      <c r="AK20" s="110">
        <v>44926</v>
      </c>
      <c r="AL20" s="82" t="s">
        <v>245</v>
      </c>
      <c r="AM20" s="98"/>
      <c r="AN20" s="231" t="s">
        <v>621</v>
      </c>
      <c r="AO20" s="231" t="s">
        <v>622</v>
      </c>
      <c r="AP20" s="232">
        <v>1</v>
      </c>
      <c r="AQ20" s="231" t="s">
        <v>623</v>
      </c>
      <c r="AR20" s="231" t="s">
        <v>624</v>
      </c>
      <c r="AS20" s="232">
        <v>1</v>
      </c>
      <c r="AT20" s="518"/>
      <c r="AU20" s="518" t="s">
        <v>625</v>
      </c>
      <c r="AV20" s="518" t="s">
        <v>646</v>
      </c>
      <c r="AW20" s="518" t="s">
        <v>649</v>
      </c>
      <c r="AX20" s="518" t="s">
        <v>649</v>
      </c>
      <c r="AY20" s="522" t="s">
        <v>785</v>
      </c>
    </row>
    <row r="21" spans="1:51" s="120" customFormat="1" ht="151.5" customHeight="1" x14ac:dyDescent="0.25">
      <c r="A21" s="361"/>
      <c r="B21" s="359"/>
      <c r="C21" s="372"/>
      <c r="D21" s="357"/>
      <c r="E21" s="374"/>
      <c r="F21" s="374"/>
      <c r="G21" s="374"/>
      <c r="H21" s="376"/>
      <c r="I21" s="374"/>
      <c r="J21" s="363"/>
      <c r="K21" s="365"/>
      <c r="L21" s="367"/>
      <c r="M21" s="369"/>
      <c r="N21" s="111"/>
      <c r="O21" s="365"/>
      <c r="P21" s="367"/>
      <c r="Q21" s="378"/>
      <c r="R21" s="101">
        <v>2</v>
      </c>
      <c r="S21" s="82" t="s">
        <v>205</v>
      </c>
      <c r="T21" s="102" t="str">
        <f t="shared" si="11"/>
        <v>Probabilidad</v>
      </c>
      <c r="U21" s="103" t="s">
        <v>14</v>
      </c>
      <c r="V21" s="103" t="s">
        <v>9</v>
      </c>
      <c r="W21" s="104" t="str">
        <f t="shared" si="12"/>
        <v>40%</v>
      </c>
      <c r="X21" s="103" t="s">
        <v>19</v>
      </c>
      <c r="Y21" s="103" t="s">
        <v>22</v>
      </c>
      <c r="Z21" s="103" t="s">
        <v>110</v>
      </c>
      <c r="AA21" s="115">
        <f>IFERROR(IF(T21="Probabilidad",(AA20-(+AA20*W21)),IF(T21="Impacto",L21,"")),"")</f>
        <v>0.14399999999999999</v>
      </c>
      <c r="AB21" s="106" t="str">
        <f t="shared" si="13"/>
        <v>Muy Baja</v>
      </c>
      <c r="AC21" s="107">
        <f t="shared" si="14"/>
        <v>0.14399999999999999</v>
      </c>
      <c r="AD21" s="106" t="str">
        <f t="shared" si="15"/>
        <v>Moderado</v>
      </c>
      <c r="AE21" s="107">
        <v>0.6</v>
      </c>
      <c r="AF21" s="108" t="str">
        <f t="shared" si="17"/>
        <v>Moderado</v>
      </c>
      <c r="AG21" s="109" t="s">
        <v>122</v>
      </c>
      <c r="AH21" s="82" t="s">
        <v>246</v>
      </c>
      <c r="AI21" s="98" t="s">
        <v>203</v>
      </c>
      <c r="AJ21" s="110">
        <v>44562</v>
      </c>
      <c r="AK21" s="110">
        <v>44926</v>
      </c>
      <c r="AL21" s="82" t="s">
        <v>245</v>
      </c>
      <c r="AM21" s="98"/>
      <c r="AN21" s="231" t="s">
        <v>621</v>
      </c>
      <c r="AO21" s="231" t="s">
        <v>622</v>
      </c>
      <c r="AP21" s="232">
        <v>1</v>
      </c>
      <c r="AQ21" s="231" t="s">
        <v>626</v>
      </c>
      <c r="AR21" s="231" t="s">
        <v>624</v>
      </c>
      <c r="AS21" s="232">
        <v>1</v>
      </c>
      <c r="AT21" s="518"/>
      <c r="AU21" s="518" t="s">
        <v>625</v>
      </c>
      <c r="AV21" s="518" t="s">
        <v>646</v>
      </c>
      <c r="AW21" s="518" t="s">
        <v>649</v>
      </c>
      <c r="AX21" s="518" t="s">
        <v>649</v>
      </c>
      <c r="AY21" s="522" t="s">
        <v>785</v>
      </c>
    </row>
    <row r="22" spans="1:51" s="120" customFormat="1" ht="151.5" customHeight="1" x14ac:dyDescent="0.25">
      <c r="A22" s="197">
        <f>1+A20</f>
        <v>12</v>
      </c>
      <c r="B22" s="208" t="s">
        <v>240</v>
      </c>
      <c r="C22" s="220" t="s">
        <v>379</v>
      </c>
      <c r="D22" s="220" t="s">
        <v>247</v>
      </c>
      <c r="E22" s="214" t="s">
        <v>120</v>
      </c>
      <c r="F22" s="214" t="s">
        <v>248</v>
      </c>
      <c r="G22" s="217" t="s">
        <v>249</v>
      </c>
      <c r="H22" s="216" t="s">
        <v>250</v>
      </c>
      <c r="I22" s="214" t="s">
        <v>325</v>
      </c>
      <c r="J22" s="213">
        <v>900</v>
      </c>
      <c r="K22" s="212" t="str">
        <f>IF(J22&lt;=0,"",IF(J22&lt;=2,"Muy Baja",IF(J22&lt;=24,"Baja",IF(J22&lt;=500,"Media",IF(J22&lt;=5000,"Alta","Muy Alta")))))</f>
        <v>Alta</v>
      </c>
      <c r="L22" s="100">
        <f>IF(K22="","",IF(K22="Muy Baja",0.2,IF(K22="Baja",0.4,IF(K22="Media",0.6,IF(K22="Alta",0.8,IF(K22="Muy Alta",1,))))))</f>
        <v>0.8</v>
      </c>
      <c r="M22" s="219" t="s">
        <v>479</v>
      </c>
      <c r="N22" s="100"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12" t="str">
        <f ca="1">IF(OR(N22='Tabla Impacto'!$C$11,N22='Tabla Impacto'!$D$11),"Leve",IF(OR(N22='Tabla Impacto'!$C$12,N22='Tabla Impacto'!$D$12),"Menor",IF(OR(N22='Tabla Impacto'!$C$13,N22='Tabla Impacto'!$D$13),"Moderado",IF(OR(N22='Tabla Impacto'!$C$14,N22='Tabla Impacto'!$D$14),"Mayor",IF(OR(N22='Tabla Impacto'!$C$15,N22='Tabla Impacto'!$D$15),"Catastrófico","")))))</f>
        <v>Moderado</v>
      </c>
      <c r="P22" s="100">
        <f ca="1">IF(O22="","",IF(O22="Leve",0.2,IF(O22="Menor",0.4,IF(O22="Moderado",0.6,IF(O22="Mayor",0.8,IF(O22="Catastrófico",1,))))))</f>
        <v>0.6</v>
      </c>
      <c r="Q22" s="218"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1">
        <v>1</v>
      </c>
      <c r="S22" s="82" t="s">
        <v>251</v>
      </c>
      <c r="T22" s="102" t="str">
        <f t="shared" ref="T22:T29" si="18">IF(OR(U22="Preventivo",U22="Detectivo"),"Probabilidad",IF(U22="Correctivo","Impacto",""))</f>
        <v>Probabilidad</v>
      </c>
      <c r="U22" s="103" t="s">
        <v>14</v>
      </c>
      <c r="V22" s="103" t="s">
        <v>9</v>
      </c>
      <c r="W22" s="104" t="str">
        <f t="shared" ref="W22:W30" si="19">IF(AND(U22="Preventivo",V22="Automático"),"50%",IF(AND(U22="Preventivo",V22="Manual"),"40%",IF(AND(U22="Detectivo",V22="Automático"),"40%",IF(AND(U22="Detectivo",V22="Manual"),"30%",IF(AND(U22="Correctivo",V22="Automático"),"35%",IF(AND(U22="Correctivo",V22="Manual"),"25%",""))))))</f>
        <v>40%</v>
      </c>
      <c r="X22" s="103" t="s">
        <v>19</v>
      </c>
      <c r="Y22" s="103" t="s">
        <v>22</v>
      </c>
      <c r="Z22" s="103" t="s">
        <v>110</v>
      </c>
      <c r="AA22" s="105">
        <f>IFERROR(IF(T22="Probabilidad",(L22-(+L22*W22)),IF(T22="Impacto",L22,"")),"")</f>
        <v>0.48</v>
      </c>
      <c r="AB22" s="106" t="str">
        <f t="shared" ref="AB22:AB29" si="20">IFERROR(IF(AA22="","",IF(AA22&lt;=0.2,"Muy Baja",IF(AA22&lt;=0.4,"Baja",IF(AA22&lt;=0.6,"Media",IF(AA22&lt;=0.8,"Alta","Muy Alta"))))),"")</f>
        <v>Media</v>
      </c>
      <c r="AC22" s="107">
        <f t="shared" ref="AC22:AC29" si="21">+AA22</f>
        <v>0.48</v>
      </c>
      <c r="AD22" s="106" t="str">
        <f t="shared" ref="AD22:AD29" ca="1" si="22">IFERROR(IF(AE22="","",IF(AE22&lt;=0.2,"Leve",IF(AE22&lt;=0.4,"Menor",IF(AE22&lt;=0.6,"Moderado",IF(AE22&lt;=0.8,"Mayor","Catastrófico"))))),"")</f>
        <v>Moderado</v>
      </c>
      <c r="AE22" s="107">
        <f t="shared" ref="AE22:AE25" ca="1" si="23">IFERROR(IF(T22="Impacto",(P22-(+P22*W22)),IF(T22="Probabilidad",P22,"")),"")</f>
        <v>0.6</v>
      </c>
      <c r="AF22" s="108" t="str">
        <f t="shared" ref="AF22:AF29" ca="1" si="24">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Moderado</v>
      </c>
      <c r="AG22" s="109" t="s">
        <v>122</v>
      </c>
      <c r="AH22" s="82" t="s">
        <v>252</v>
      </c>
      <c r="AI22" s="98" t="s">
        <v>203</v>
      </c>
      <c r="AJ22" s="110">
        <v>44562</v>
      </c>
      <c r="AK22" s="110">
        <v>44926</v>
      </c>
      <c r="AL22" s="82" t="s">
        <v>253</v>
      </c>
      <c r="AM22" s="98"/>
      <c r="AN22" s="231" t="s">
        <v>627</v>
      </c>
      <c r="AO22" s="231" t="s">
        <v>628</v>
      </c>
      <c r="AP22" s="232">
        <v>1</v>
      </c>
      <c r="AQ22" s="231" t="s">
        <v>629</v>
      </c>
      <c r="AR22" s="231" t="s">
        <v>630</v>
      </c>
      <c r="AS22" s="232" t="s">
        <v>620</v>
      </c>
      <c r="AT22" s="518"/>
      <c r="AU22" s="518" t="s">
        <v>625</v>
      </c>
      <c r="AV22" s="518" t="s">
        <v>646</v>
      </c>
      <c r="AW22" s="518" t="s">
        <v>649</v>
      </c>
      <c r="AX22" s="518" t="s">
        <v>649</v>
      </c>
      <c r="AY22" s="522" t="s">
        <v>785</v>
      </c>
    </row>
    <row r="23" spans="1:51" s="120" customFormat="1" ht="151.5" customHeight="1" x14ac:dyDescent="0.25">
      <c r="A23" s="197">
        <f>1+A22</f>
        <v>13</v>
      </c>
      <c r="B23" s="208" t="s">
        <v>240</v>
      </c>
      <c r="C23" s="220" t="s">
        <v>379</v>
      </c>
      <c r="D23" s="220" t="s">
        <v>247</v>
      </c>
      <c r="E23" s="214" t="s">
        <v>118</v>
      </c>
      <c r="F23" s="214" t="s">
        <v>254</v>
      </c>
      <c r="G23" s="214" t="s">
        <v>255</v>
      </c>
      <c r="H23" s="216" t="s">
        <v>536</v>
      </c>
      <c r="I23" s="214" t="s">
        <v>115</v>
      </c>
      <c r="J23" s="213">
        <v>40</v>
      </c>
      <c r="K23" s="212" t="str">
        <f>IF(J23&lt;=0,"",IF(J23&lt;=2,"Muy Baja",IF(J23&lt;=24,"Baja",IF(J23&lt;=500,"Media",IF(J23&lt;=5000,"Alta","Muy Alta")))))</f>
        <v>Media</v>
      </c>
      <c r="L23" s="100">
        <f>IF(K23="","",IF(K23="Muy Baja",0.2,IF(K23="Baja",0.4,IF(K23="Media",0.6,IF(K23="Alta",0.8,IF(K23="Muy Alta",1,))))))</f>
        <v>0.6</v>
      </c>
      <c r="M23" s="219" t="s">
        <v>479</v>
      </c>
      <c r="N23" s="100" t="str">
        <f ca="1">IF(NOT(ISERROR(MATCH(M23,'Tabla Impacto'!$B$221:$B$223,0))),'Tabla Impacto'!$F$223&amp;"Por favor no seleccionar los criterios de impacto(Afectación Económica o presupuestal y Pérdida Reputacional)",M23)</f>
        <v xml:space="preserve"> El riesgo afecta la imagen de la entidad con algunos usuarios de relevancia frente al logro de los objetivos</v>
      </c>
      <c r="O23" s="212" t="str">
        <f ca="1">IF(OR(N23='Tabla Impacto'!$C$11,N23='Tabla Impacto'!$D$11),"Leve",IF(OR(N23='Tabla Impacto'!$C$12,N23='Tabla Impacto'!$D$12),"Menor",IF(OR(N23='Tabla Impacto'!$C$13,N23='Tabla Impacto'!$D$13),"Moderado",IF(OR(N23='Tabla Impacto'!$C$14,N23='Tabla Impacto'!$D$14),"Mayor",IF(OR(N23='Tabla Impacto'!$C$15,N23='Tabla Impacto'!$D$15),"Catastrófico","")))))</f>
        <v>Moderado</v>
      </c>
      <c r="P23" s="100">
        <f ca="1">IF(O23="","",IF(O23="Leve",0.2,IF(O23="Menor",0.4,IF(O23="Moderado",0.6,IF(O23="Mayor",0.8,IF(O23="Catastrófico",1,))))))</f>
        <v>0.6</v>
      </c>
      <c r="Q23" s="218"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c r="R23" s="101">
        <v>1</v>
      </c>
      <c r="S23" s="82" t="s">
        <v>537</v>
      </c>
      <c r="T23" s="102" t="str">
        <f t="shared" si="18"/>
        <v>Probabilidad</v>
      </c>
      <c r="U23" s="103" t="s">
        <v>14</v>
      </c>
      <c r="V23" s="103" t="s">
        <v>9</v>
      </c>
      <c r="W23" s="104" t="str">
        <f t="shared" si="19"/>
        <v>40%</v>
      </c>
      <c r="X23" s="103" t="s">
        <v>19</v>
      </c>
      <c r="Y23" s="103" t="s">
        <v>22</v>
      </c>
      <c r="Z23" s="103" t="s">
        <v>110</v>
      </c>
      <c r="AA23" s="105">
        <f>IFERROR(IF(T23="Probabilidad",(L23-(+L23*W23)),IF(T23="Impacto",L23,"")),"")</f>
        <v>0.36</v>
      </c>
      <c r="AB23" s="106" t="str">
        <f t="shared" si="20"/>
        <v>Baja</v>
      </c>
      <c r="AC23" s="107">
        <f t="shared" si="21"/>
        <v>0.36</v>
      </c>
      <c r="AD23" s="106" t="str">
        <f t="shared" ca="1" si="22"/>
        <v>Moderado</v>
      </c>
      <c r="AE23" s="107">
        <f t="shared" ca="1" si="23"/>
        <v>0.6</v>
      </c>
      <c r="AF23" s="108" t="str">
        <f t="shared" ca="1" si="24"/>
        <v>Moderado</v>
      </c>
      <c r="AG23" s="109" t="s">
        <v>122</v>
      </c>
      <c r="AH23" s="97" t="s">
        <v>257</v>
      </c>
      <c r="AI23" s="98" t="s">
        <v>258</v>
      </c>
      <c r="AJ23" s="110">
        <v>44562</v>
      </c>
      <c r="AK23" s="110">
        <v>44926</v>
      </c>
      <c r="AL23" s="82" t="s">
        <v>253</v>
      </c>
      <c r="AM23" s="98"/>
      <c r="AN23" s="231" t="s">
        <v>631</v>
      </c>
      <c r="AO23" s="231" t="s">
        <v>632</v>
      </c>
      <c r="AP23" s="232">
        <v>1</v>
      </c>
      <c r="AQ23" s="231" t="s">
        <v>633</v>
      </c>
      <c r="AR23" s="231" t="s">
        <v>634</v>
      </c>
      <c r="AS23" s="232">
        <v>1</v>
      </c>
      <c r="AT23" s="518"/>
      <c r="AU23" s="518" t="s">
        <v>625</v>
      </c>
      <c r="AV23" s="518" t="s">
        <v>646</v>
      </c>
      <c r="AW23" s="518" t="s">
        <v>649</v>
      </c>
      <c r="AX23" s="518" t="s">
        <v>649</v>
      </c>
      <c r="AY23" s="522" t="s">
        <v>785</v>
      </c>
    </row>
    <row r="24" spans="1:51" s="120" customFormat="1" ht="151.5" customHeight="1" x14ac:dyDescent="0.25">
      <c r="A24" s="197">
        <f>1+A23</f>
        <v>14</v>
      </c>
      <c r="B24" s="208" t="s">
        <v>240</v>
      </c>
      <c r="C24" s="220" t="s">
        <v>379</v>
      </c>
      <c r="D24" s="220" t="s">
        <v>247</v>
      </c>
      <c r="E24" s="214" t="s">
        <v>120</v>
      </c>
      <c r="F24" s="214" t="s">
        <v>436</v>
      </c>
      <c r="G24" s="214" t="s">
        <v>260</v>
      </c>
      <c r="H24" s="216" t="s">
        <v>259</v>
      </c>
      <c r="I24" s="214" t="s">
        <v>325</v>
      </c>
      <c r="J24" s="213" t="s">
        <v>256</v>
      </c>
      <c r="K24" s="212" t="str">
        <f>IF(J24&lt;=0,"",IF(J24&lt;=2,"Muy Baja",IF(J24&lt;=24,"Baja",IF(J24&lt;=500,"Media",IF(J24&lt;=5000,"Alta","Muy Alta")))))</f>
        <v>Muy Alta</v>
      </c>
      <c r="L24" s="100">
        <f>IF(K24="","",IF(K24="Muy Baja",0.2,IF(K24="Baja",0.4,IF(K24="Media",0.6,IF(K24="Alta",0.8,IF(K24="Muy Alta",1,))))))</f>
        <v>1</v>
      </c>
      <c r="M24" s="219" t="s">
        <v>486</v>
      </c>
      <c r="N24" s="100" t="str">
        <f ca="1">IF(NOT(ISERROR(MATCH(M24,'Tabla Impacto'!$B$221:$B$223,0))),'Tabla Impacto'!$F$223&amp;"Por favor no seleccionar los criterios de impacto(Afectación Económica o presupuestal y Pérdida Reputacional)",M24)</f>
        <v xml:space="preserve"> El riesgo afecta la imagen de la entidad con efecto publicitario sostenido a nivel de sector administrativo, nivel departamental o municipal</v>
      </c>
      <c r="O24" s="212" t="str">
        <f ca="1">IF(OR(N24='Tabla Impacto'!$C$11,N24='Tabla Impacto'!$D$11),"Leve",IF(OR(N24='Tabla Impacto'!$C$12,N24='Tabla Impacto'!$D$12),"Menor",IF(OR(N24='Tabla Impacto'!$C$13,N24='Tabla Impacto'!$D$13),"Moderado",IF(OR(N24='Tabla Impacto'!$C$14,N24='Tabla Impacto'!$D$14),"Mayor",IF(OR(N24='Tabla Impacto'!$C$15,N24='Tabla Impacto'!$D$15),"Catastrófico","")))))</f>
        <v>Mayor</v>
      </c>
      <c r="P24" s="100">
        <f ca="1">IF(O24="","",IF(O24="Leve",0.2,IF(O24="Menor",0.4,IF(O24="Moderado",0.6,IF(O24="Mayor",0.8,IF(O24="Catastrófico",1,))))))</f>
        <v>0.8</v>
      </c>
      <c r="Q24" s="218" t="str">
        <f ca="1">IF(OR(AND(K24="Muy Baja",O24="Leve"),AND(K24="Muy Baja",O24="Menor"),AND(K24="Baja",O24="Leve")),"Bajo",IF(OR(AND(K24="Muy baja",O24="Moderado"),AND(K24="Baja",O24="Menor"),AND(K24="Baja",O24="Moderado"),AND(K24="Media",O24="Leve"),AND(K24="Media",O24="Menor"),AND(K24="Media",O24="Moderado"),AND(K24="Alta",O24="Leve"),AND(K24="Alta",O24="Menor")),"Moderado",IF(OR(AND(K24="Muy Baja",O24="Mayor"),AND(K24="Baja",O24="Mayor"),AND(K24="Media",O24="Mayor"),AND(K24="Alta",O24="Moderado"),AND(K24="Alta",O24="Mayor"),AND(K24="Muy Alta",O24="Leve"),AND(K24="Muy Alta",O24="Menor"),AND(K24="Muy Alta",O24="Moderado"),AND(K24="Muy Alta",O24="Mayor")),"Alto",IF(OR(AND(K24="Muy Baja",O24="Catastrófico"),AND(K24="Baja",O24="Catastrófico"),AND(K24="Media",O24="Catastrófico"),AND(K24="Alta",O24="Catastrófico"),AND(K24="Muy Alta",O24="Catastrófico")),"Extremo",""))))</f>
        <v>Alto</v>
      </c>
      <c r="R24" s="101">
        <v>1</v>
      </c>
      <c r="S24" s="82" t="s">
        <v>261</v>
      </c>
      <c r="T24" s="102" t="str">
        <f t="shared" si="18"/>
        <v>Probabilidad</v>
      </c>
      <c r="U24" s="103" t="s">
        <v>14</v>
      </c>
      <c r="V24" s="103" t="s">
        <v>9</v>
      </c>
      <c r="W24" s="104" t="str">
        <f t="shared" si="19"/>
        <v>40%</v>
      </c>
      <c r="X24" s="103" t="s">
        <v>19</v>
      </c>
      <c r="Y24" s="103" t="s">
        <v>22</v>
      </c>
      <c r="Z24" s="103" t="s">
        <v>110</v>
      </c>
      <c r="AA24" s="105">
        <f>IFERROR(IF(T24="Probabilidad",(L24-(+L24*W24)),IF(T24="Impacto",L24,"")),"")</f>
        <v>0.6</v>
      </c>
      <c r="AB24" s="106" t="str">
        <f t="shared" si="20"/>
        <v>Media</v>
      </c>
      <c r="AC24" s="107">
        <f t="shared" si="21"/>
        <v>0.6</v>
      </c>
      <c r="AD24" s="106" t="str">
        <f t="shared" ca="1" si="22"/>
        <v>Mayor</v>
      </c>
      <c r="AE24" s="107">
        <f t="shared" ca="1" si="23"/>
        <v>0.8</v>
      </c>
      <c r="AF24" s="108" t="str">
        <f t="shared" ca="1" si="24"/>
        <v>Alto</v>
      </c>
      <c r="AG24" s="109" t="s">
        <v>122</v>
      </c>
      <c r="AH24" s="82" t="s">
        <v>511</v>
      </c>
      <c r="AI24" s="98" t="s">
        <v>203</v>
      </c>
      <c r="AJ24" s="110">
        <v>44562</v>
      </c>
      <c r="AK24" s="110">
        <v>44926</v>
      </c>
      <c r="AL24" s="97" t="s">
        <v>262</v>
      </c>
      <c r="AM24" s="98"/>
      <c r="AN24" s="231" t="s">
        <v>792</v>
      </c>
      <c r="AO24" s="231" t="s">
        <v>635</v>
      </c>
      <c r="AP24" s="232">
        <v>1</v>
      </c>
      <c r="AQ24" s="231" t="s">
        <v>636</v>
      </c>
      <c r="AR24" s="231" t="s">
        <v>637</v>
      </c>
      <c r="AS24" s="232" t="s">
        <v>620</v>
      </c>
      <c r="AT24" s="518"/>
      <c r="AU24" s="518" t="s">
        <v>625</v>
      </c>
      <c r="AV24" s="518" t="s">
        <v>646</v>
      </c>
      <c r="AW24" s="518" t="s">
        <v>649</v>
      </c>
      <c r="AX24" s="518" t="s">
        <v>649</v>
      </c>
      <c r="AY24" s="522" t="s">
        <v>785</v>
      </c>
    </row>
    <row r="25" spans="1:51" s="120" customFormat="1" ht="151.5" customHeight="1" x14ac:dyDescent="0.25">
      <c r="A25" s="361">
        <f>1+A24</f>
        <v>15</v>
      </c>
      <c r="B25" s="358" t="s">
        <v>240</v>
      </c>
      <c r="C25" s="356" t="s">
        <v>379</v>
      </c>
      <c r="D25" s="356" t="s">
        <v>247</v>
      </c>
      <c r="E25" s="373" t="s">
        <v>120</v>
      </c>
      <c r="F25" s="373" t="s">
        <v>437</v>
      </c>
      <c r="G25" s="373" t="s">
        <v>264</v>
      </c>
      <c r="H25" s="375" t="s">
        <v>263</v>
      </c>
      <c r="I25" s="373" t="s">
        <v>325</v>
      </c>
      <c r="J25" s="362">
        <v>60</v>
      </c>
      <c r="K25" s="364" t="str">
        <f>IF(J25&lt;=0,"",IF(J25&lt;=2,"Muy Baja",IF(J25&lt;=24,"Baja",IF(J25&lt;=500,"Media",IF(J25&lt;=5000,"Alta","Muy Alta")))))</f>
        <v>Media</v>
      </c>
      <c r="L25" s="366">
        <f>IF(K25="","",IF(K25="Muy Baja",0.2,IF(K25="Baja",0.4,IF(K25="Media",0.6,IF(K25="Alta",0.8,IF(K25="Muy Alta",1,))))))</f>
        <v>0.6</v>
      </c>
      <c r="M25" s="368" t="s">
        <v>479</v>
      </c>
      <c r="N25" s="100"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64" t="str">
        <f ca="1">IF(OR(N25='Tabla Impacto'!$C$11,N25='Tabla Impacto'!$D$11),"Leve",IF(OR(N25='Tabla Impacto'!$C$12,N25='Tabla Impacto'!$D$12),"Menor",IF(OR(N25='Tabla Impacto'!$C$13,N25='Tabla Impacto'!$D$13),"Moderado",IF(OR(N25='Tabla Impacto'!$C$14,N25='Tabla Impacto'!$D$14),"Mayor",IF(OR(N25='Tabla Impacto'!$C$15,N25='Tabla Impacto'!$D$15),"Catastrófico","")))))</f>
        <v>Moderado</v>
      </c>
      <c r="P25" s="366">
        <f ca="1">IF(O25="","",IF(O25="Leve",0.2,IF(O25="Menor",0.4,IF(O25="Moderado",0.6,IF(O25="Mayor",0.8,IF(O25="Catastrófico",1,))))))</f>
        <v>0.6</v>
      </c>
      <c r="Q25" s="377"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1">
        <v>1</v>
      </c>
      <c r="S25" s="82" t="s">
        <v>265</v>
      </c>
      <c r="T25" s="102" t="str">
        <f t="shared" si="18"/>
        <v>Probabilidad</v>
      </c>
      <c r="U25" s="103" t="s">
        <v>15</v>
      </c>
      <c r="V25" s="103" t="s">
        <v>9</v>
      </c>
      <c r="W25" s="104" t="str">
        <f t="shared" si="19"/>
        <v>30%</v>
      </c>
      <c r="X25" s="103" t="s">
        <v>19</v>
      </c>
      <c r="Y25" s="103" t="s">
        <v>22</v>
      </c>
      <c r="Z25" s="103" t="s">
        <v>110</v>
      </c>
      <c r="AA25" s="105">
        <f>IFERROR(IF(T25="Probabilidad",(L25-(+L25*W25)),IF(T25="Impacto",L25,"")),"")</f>
        <v>0.42</v>
      </c>
      <c r="AB25" s="106" t="str">
        <f t="shared" si="20"/>
        <v>Media</v>
      </c>
      <c r="AC25" s="107">
        <f t="shared" si="21"/>
        <v>0.42</v>
      </c>
      <c r="AD25" s="106" t="str">
        <f t="shared" ca="1" si="22"/>
        <v>Moderado</v>
      </c>
      <c r="AE25" s="107">
        <f t="shared" ca="1" si="23"/>
        <v>0.6</v>
      </c>
      <c r="AF25" s="108" t="str">
        <f t="shared" ca="1" si="24"/>
        <v>Moderado</v>
      </c>
      <c r="AG25" s="109" t="s">
        <v>122</v>
      </c>
      <c r="AH25" s="82" t="s">
        <v>267</v>
      </c>
      <c r="AI25" s="112" t="s">
        <v>268</v>
      </c>
      <c r="AJ25" s="110">
        <v>44562</v>
      </c>
      <c r="AK25" s="110">
        <v>44926</v>
      </c>
      <c r="AL25" s="82" t="s">
        <v>269</v>
      </c>
      <c r="AM25" s="98"/>
      <c r="AN25" s="231" t="s">
        <v>638</v>
      </c>
      <c r="AO25" s="231" t="s">
        <v>793</v>
      </c>
      <c r="AP25" s="232">
        <v>1</v>
      </c>
      <c r="AQ25" s="231" t="s">
        <v>639</v>
      </c>
      <c r="AR25" s="231" t="s">
        <v>640</v>
      </c>
      <c r="AS25" s="232">
        <v>1</v>
      </c>
      <c r="AT25" s="518"/>
      <c r="AU25" s="518" t="s">
        <v>625</v>
      </c>
      <c r="AV25" s="518" t="s">
        <v>646</v>
      </c>
      <c r="AW25" s="518" t="s">
        <v>649</v>
      </c>
      <c r="AX25" s="518" t="s">
        <v>649</v>
      </c>
      <c r="AY25" s="522" t="s">
        <v>785</v>
      </c>
    </row>
    <row r="26" spans="1:51" s="120" customFormat="1" ht="151.5" customHeight="1" x14ac:dyDescent="0.25">
      <c r="A26" s="361"/>
      <c r="B26" s="359"/>
      <c r="C26" s="372"/>
      <c r="D26" s="357"/>
      <c r="E26" s="374"/>
      <c r="F26" s="374"/>
      <c r="G26" s="374"/>
      <c r="H26" s="376"/>
      <c r="I26" s="374"/>
      <c r="J26" s="363"/>
      <c r="K26" s="365"/>
      <c r="L26" s="367"/>
      <c r="M26" s="369"/>
      <c r="N26" s="111"/>
      <c r="O26" s="365"/>
      <c r="P26" s="367"/>
      <c r="Q26" s="378"/>
      <c r="R26" s="101">
        <v>2</v>
      </c>
      <c r="S26" s="82" t="s">
        <v>266</v>
      </c>
      <c r="T26" s="102" t="str">
        <f t="shared" si="18"/>
        <v>Probabilidad</v>
      </c>
      <c r="U26" s="103" t="s">
        <v>15</v>
      </c>
      <c r="V26" s="103" t="s">
        <v>9</v>
      </c>
      <c r="W26" s="104" t="str">
        <f t="shared" si="19"/>
        <v>30%</v>
      </c>
      <c r="X26" s="103" t="s">
        <v>19</v>
      </c>
      <c r="Y26" s="103" t="s">
        <v>22</v>
      </c>
      <c r="Z26" s="103" t="s">
        <v>110</v>
      </c>
      <c r="AA26" s="105">
        <f>IFERROR(IF(T26="Probabilidad",(AA25-(+AA25*W26)),IF(T26="Impacto",L26,"")),"")</f>
        <v>0.29399999999999998</v>
      </c>
      <c r="AB26" s="106" t="str">
        <f t="shared" si="20"/>
        <v>Baja</v>
      </c>
      <c r="AC26" s="107">
        <f t="shared" si="21"/>
        <v>0.29399999999999998</v>
      </c>
      <c r="AD26" s="106" t="str">
        <f t="shared" si="22"/>
        <v>Moderado</v>
      </c>
      <c r="AE26" s="107">
        <v>0.6</v>
      </c>
      <c r="AF26" s="108" t="str">
        <f t="shared" si="24"/>
        <v>Moderado</v>
      </c>
      <c r="AG26" s="109" t="s">
        <v>122</v>
      </c>
      <c r="AH26" s="82" t="s">
        <v>267</v>
      </c>
      <c r="AI26" s="112" t="s">
        <v>268</v>
      </c>
      <c r="AJ26" s="110">
        <v>44562</v>
      </c>
      <c r="AK26" s="110">
        <v>44926</v>
      </c>
      <c r="AL26" s="82" t="s">
        <v>269</v>
      </c>
      <c r="AM26" s="98"/>
      <c r="AN26" s="231" t="s">
        <v>641</v>
      </c>
      <c r="AO26" s="231" t="s">
        <v>794</v>
      </c>
      <c r="AP26" s="232">
        <v>1</v>
      </c>
      <c r="AQ26" s="231" t="s">
        <v>639</v>
      </c>
      <c r="AR26" s="231" t="s">
        <v>640</v>
      </c>
      <c r="AS26" s="232">
        <v>1</v>
      </c>
      <c r="AT26" s="518"/>
      <c r="AU26" s="518" t="s">
        <v>625</v>
      </c>
      <c r="AV26" s="518" t="s">
        <v>646</v>
      </c>
      <c r="AW26" s="518" t="s">
        <v>649</v>
      </c>
      <c r="AX26" s="518" t="s">
        <v>649</v>
      </c>
      <c r="AY26" s="522" t="s">
        <v>785</v>
      </c>
    </row>
    <row r="27" spans="1:51" s="120" customFormat="1" ht="151.5" customHeight="1" x14ac:dyDescent="0.25">
      <c r="A27" s="197">
        <f>1+A25</f>
        <v>16</v>
      </c>
      <c r="B27" s="208" t="s">
        <v>270</v>
      </c>
      <c r="C27" s="220" t="s">
        <v>271</v>
      </c>
      <c r="D27" s="220" t="s">
        <v>381</v>
      </c>
      <c r="E27" s="214" t="s">
        <v>120</v>
      </c>
      <c r="F27" s="214" t="s">
        <v>272</v>
      </c>
      <c r="G27" s="214" t="s">
        <v>273</v>
      </c>
      <c r="H27" s="216" t="s">
        <v>438</v>
      </c>
      <c r="I27" s="214" t="s">
        <v>117</v>
      </c>
      <c r="J27" s="213">
        <v>360</v>
      </c>
      <c r="K27" s="212" t="str">
        <f t="shared" ref="K27:K34" si="25">IF(J27&lt;=0,"",IF(J27&lt;=2,"Muy Baja",IF(J27&lt;=24,"Baja",IF(J27&lt;=500,"Media",IF(J27&lt;=5000,"Alta","Muy Alta")))))</f>
        <v>Media</v>
      </c>
      <c r="L27" s="100">
        <f t="shared" ref="L27:L34" si="26">IF(K27="","",IF(K27="Muy Baja",0.2,IF(K27="Baja",0.4,IF(K27="Media",0.6,IF(K27="Alta",0.8,IF(K27="Muy Alta",1,))))))</f>
        <v>0.6</v>
      </c>
      <c r="M27" s="219" t="s">
        <v>479</v>
      </c>
      <c r="N27" s="100" t="str">
        <f ca="1">IF(NOT(ISERROR(MATCH(M27,'Tabla Impacto'!$B$221:$B$223,0))),'Tabla Impacto'!$F$223&amp;"Por favor no seleccionar los criterios de impacto(Afectación Económica o presupuestal y Pérdida Reputacional)",M27)</f>
        <v xml:space="preserve"> El riesgo afecta la imagen de la entidad con algunos usuarios de relevancia frente al logro de los objetivos</v>
      </c>
      <c r="O27" s="212" t="str">
        <f ca="1">IF(OR(N27='Tabla Impacto'!$C$11,N27='Tabla Impacto'!$D$11),"Leve",IF(OR(N27='Tabla Impacto'!$C$12,N27='Tabla Impacto'!$D$12),"Menor",IF(OR(N27='Tabla Impacto'!$C$13,N27='Tabla Impacto'!$D$13),"Moderado",IF(OR(N27='Tabla Impacto'!$C$14,N27='Tabla Impacto'!$D$14),"Mayor",IF(OR(N27='Tabla Impacto'!$C$15,N27='Tabla Impacto'!$D$15),"Catastrófico","")))))</f>
        <v>Moderado</v>
      </c>
      <c r="P27" s="100">
        <f t="shared" ref="P27:P34" ca="1" si="27">IF(O27="","",IF(O27="Leve",0.2,IF(O27="Menor",0.4,IF(O27="Moderado",0.6,IF(O27="Mayor",0.8,IF(O27="Catastrófico",1,))))))</f>
        <v>0.6</v>
      </c>
      <c r="Q27" s="218" t="str">
        <f t="shared" ref="Q27:Q34" ca="1" si="28">IF(OR(AND(K27="Muy Baja",O27="Leve"),AND(K27="Muy Baja",O27="Menor"),AND(K27="Baja",O27="Leve")),"Bajo",IF(OR(AND(K27="Muy baja",O27="Moderado"),AND(K27="Baja",O27="Menor"),AND(K27="Baja",O27="Moderado"),AND(K27="Media",O27="Leve"),AND(K27="Media",O27="Menor"),AND(K27="Media",O27="Moderado"),AND(K27="Alta",O27="Leve"),AND(K27="Alta",O27="Menor")),"Moderado",IF(OR(AND(K27="Muy Baja",O27="Mayor"),AND(K27="Baja",O27="Mayor"),AND(K27="Media",O27="Mayor"),AND(K27="Alta",O27="Moderado"),AND(K27="Alta",O27="Mayor"),AND(K27="Muy Alta",O27="Leve"),AND(K27="Muy Alta",O27="Menor"),AND(K27="Muy Alta",O27="Moderado"),AND(K27="Muy Alta",O27="Mayor")),"Alto",IF(OR(AND(K27="Muy Baja",O27="Catastrófico"),AND(K27="Baja",O27="Catastrófico"),AND(K27="Media",O27="Catastrófico"),AND(K27="Alta",O27="Catastrófico"),AND(K27="Muy Alta",O27="Catastrófico")),"Extremo",""))))</f>
        <v>Moderado</v>
      </c>
      <c r="R27" s="101">
        <v>1</v>
      </c>
      <c r="S27" s="82" t="s">
        <v>274</v>
      </c>
      <c r="T27" s="102" t="str">
        <f t="shared" si="18"/>
        <v>Probabilidad</v>
      </c>
      <c r="U27" s="103" t="s">
        <v>15</v>
      </c>
      <c r="V27" s="103" t="s">
        <v>9</v>
      </c>
      <c r="W27" s="104" t="str">
        <f t="shared" si="19"/>
        <v>30%</v>
      </c>
      <c r="X27" s="103" t="s">
        <v>20</v>
      </c>
      <c r="Y27" s="103" t="s">
        <v>22</v>
      </c>
      <c r="Z27" s="103" t="s">
        <v>110</v>
      </c>
      <c r="AA27" s="105">
        <f t="shared" ref="AA27:AA34" si="29">IFERROR(IF(T27="Probabilidad",(L27-(+L27*W27)),IF(T27="Impacto",L27,"")),"")</f>
        <v>0.42</v>
      </c>
      <c r="AB27" s="106" t="str">
        <f t="shared" si="20"/>
        <v>Media</v>
      </c>
      <c r="AC27" s="107">
        <f t="shared" si="21"/>
        <v>0.42</v>
      </c>
      <c r="AD27" s="106" t="str">
        <f t="shared" ca="1" si="22"/>
        <v>Moderado</v>
      </c>
      <c r="AE27" s="107">
        <f t="shared" ref="AE27:AE29" ca="1" si="30">IFERROR(IF(T27="Impacto",(P27-(+P27*W27)),IF(T27="Probabilidad",P27,"")),"")</f>
        <v>0.6</v>
      </c>
      <c r="AF27" s="108" t="str">
        <f t="shared" ca="1" si="24"/>
        <v>Moderado</v>
      </c>
      <c r="AG27" s="109" t="s">
        <v>122</v>
      </c>
      <c r="AH27" s="82" t="s">
        <v>380</v>
      </c>
      <c r="AI27" s="98" t="s">
        <v>198</v>
      </c>
      <c r="AJ27" s="110">
        <v>44562</v>
      </c>
      <c r="AK27" s="110">
        <v>44926</v>
      </c>
      <c r="AL27" s="82" t="s">
        <v>275</v>
      </c>
      <c r="AM27" s="98"/>
      <c r="AN27" s="231" t="s">
        <v>657</v>
      </c>
      <c r="AO27" s="231" t="s">
        <v>658</v>
      </c>
      <c r="AP27" s="232">
        <v>1</v>
      </c>
      <c r="AQ27" s="231" t="s">
        <v>659</v>
      </c>
      <c r="AR27" s="231" t="s">
        <v>660</v>
      </c>
      <c r="AS27" s="232">
        <v>1</v>
      </c>
      <c r="AT27" s="518"/>
      <c r="AU27" s="518" t="s">
        <v>625</v>
      </c>
      <c r="AV27" s="518" t="s">
        <v>646</v>
      </c>
      <c r="AW27" s="518" t="s">
        <v>649</v>
      </c>
      <c r="AX27" s="518" t="s">
        <v>649</v>
      </c>
      <c r="AY27" s="522" t="s">
        <v>785</v>
      </c>
    </row>
    <row r="28" spans="1:51" s="120" customFormat="1" ht="151.5" customHeight="1" x14ac:dyDescent="0.25">
      <c r="A28" s="197">
        <f t="shared" ref="A28:A34" si="31">1+A27</f>
        <v>17</v>
      </c>
      <c r="B28" s="208" t="s">
        <v>270</v>
      </c>
      <c r="C28" s="220" t="s">
        <v>271</v>
      </c>
      <c r="D28" s="220" t="s">
        <v>381</v>
      </c>
      <c r="E28" s="214" t="s">
        <v>120</v>
      </c>
      <c r="F28" s="217" t="s">
        <v>276</v>
      </c>
      <c r="G28" s="214" t="s">
        <v>277</v>
      </c>
      <c r="H28" s="216" t="s">
        <v>561</v>
      </c>
      <c r="I28" s="214" t="s">
        <v>115</v>
      </c>
      <c r="J28" s="213">
        <v>246</v>
      </c>
      <c r="K28" s="212" t="str">
        <f t="shared" si="25"/>
        <v>Media</v>
      </c>
      <c r="L28" s="100">
        <f t="shared" si="26"/>
        <v>0.6</v>
      </c>
      <c r="M28" s="219" t="s">
        <v>486</v>
      </c>
      <c r="N28" s="100" t="str">
        <f ca="1">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212" t="str">
        <f ca="1">IF(OR(N28='Tabla Impacto'!$C$11,N28='Tabla Impacto'!$D$11),"Leve",IF(OR(N28='Tabla Impacto'!$C$12,N28='Tabla Impacto'!$D$12),"Menor",IF(OR(N28='Tabla Impacto'!$C$13,N28='Tabla Impacto'!$D$13),"Moderado",IF(OR(N28='Tabla Impacto'!$C$14,N28='Tabla Impacto'!$D$14),"Mayor",IF(OR(N28='Tabla Impacto'!$C$15,N28='Tabla Impacto'!$D$15),"Catastrófico","")))))</f>
        <v>Mayor</v>
      </c>
      <c r="P28" s="100">
        <f t="shared" ca="1" si="27"/>
        <v>0.8</v>
      </c>
      <c r="Q28" s="218" t="str">
        <f t="shared" ca="1" si="28"/>
        <v>Alto</v>
      </c>
      <c r="R28" s="101">
        <v>1</v>
      </c>
      <c r="S28" s="82" t="s">
        <v>533</v>
      </c>
      <c r="T28" s="102" t="str">
        <f t="shared" si="18"/>
        <v>Probabilidad</v>
      </c>
      <c r="U28" s="103" t="s">
        <v>14</v>
      </c>
      <c r="V28" s="103" t="s">
        <v>9</v>
      </c>
      <c r="W28" s="104" t="str">
        <f t="shared" si="19"/>
        <v>40%</v>
      </c>
      <c r="X28" s="103" t="s">
        <v>20</v>
      </c>
      <c r="Y28" s="103" t="s">
        <v>22</v>
      </c>
      <c r="Z28" s="103" t="s">
        <v>110</v>
      </c>
      <c r="AA28" s="105">
        <f t="shared" si="29"/>
        <v>0.36</v>
      </c>
      <c r="AB28" s="106" t="str">
        <f t="shared" si="20"/>
        <v>Baja</v>
      </c>
      <c r="AC28" s="107">
        <f t="shared" si="21"/>
        <v>0.36</v>
      </c>
      <c r="AD28" s="106" t="str">
        <f t="shared" ca="1" si="22"/>
        <v>Mayor</v>
      </c>
      <c r="AE28" s="107">
        <f t="shared" ca="1" si="30"/>
        <v>0.8</v>
      </c>
      <c r="AF28" s="108" t="str">
        <f t="shared" ca="1" si="24"/>
        <v>Alto</v>
      </c>
      <c r="AG28" s="109" t="s">
        <v>122</v>
      </c>
      <c r="AH28" s="97" t="s">
        <v>366</v>
      </c>
      <c r="AI28" s="92" t="s">
        <v>212</v>
      </c>
      <c r="AJ28" s="99">
        <v>44562</v>
      </c>
      <c r="AK28" s="116" t="s">
        <v>367</v>
      </c>
      <c r="AL28" s="82" t="s">
        <v>278</v>
      </c>
      <c r="AM28" s="98"/>
      <c r="AN28" s="512" t="s">
        <v>692</v>
      </c>
      <c r="AO28" s="512" t="s">
        <v>693</v>
      </c>
      <c r="AP28" s="513">
        <v>1</v>
      </c>
      <c r="AQ28" s="512" t="s">
        <v>694</v>
      </c>
      <c r="AR28" s="512" t="s">
        <v>695</v>
      </c>
      <c r="AS28" s="513">
        <v>1</v>
      </c>
      <c r="AT28" s="518"/>
      <c r="AU28" s="518" t="s">
        <v>625</v>
      </c>
      <c r="AV28" s="518" t="s">
        <v>646</v>
      </c>
      <c r="AW28" s="518" t="s">
        <v>649</v>
      </c>
      <c r="AX28" s="518" t="s">
        <v>649</v>
      </c>
      <c r="AY28" s="522" t="s">
        <v>785</v>
      </c>
    </row>
    <row r="29" spans="1:51" s="120" customFormat="1" ht="151.5" customHeight="1" x14ac:dyDescent="0.25">
      <c r="A29" s="197">
        <f t="shared" si="31"/>
        <v>18</v>
      </c>
      <c r="B29" s="208" t="s">
        <v>279</v>
      </c>
      <c r="C29" s="220" t="s">
        <v>351</v>
      </c>
      <c r="D29" s="220" t="s">
        <v>382</v>
      </c>
      <c r="E29" s="214" t="s">
        <v>120</v>
      </c>
      <c r="F29" s="217" t="s">
        <v>517</v>
      </c>
      <c r="G29" s="217" t="s">
        <v>518</v>
      </c>
      <c r="H29" s="216" t="s">
        <v>516</v>
      </c>
      <c r="I29" s="214" t="s">
        <v>327</v>
      </c>
      <c r="J29" s="213">
        <v>4</v>
      </c>
      <c r="K29" s="212" t="str">
        <f t="shared" si="25"/>
        <v>Baja</v>
      </c>
      <c r="L29" s="100">
        <f t="shared" si="26"/>
        <v>0.4</v>
      </c>
      <c r="M29" s="219" t="s">
        <v>475</v>
      </c>
      <c r="N29" s="100" t="str">
        <f ca="1">IF(NOT(ISERROR(MATCH(M29,'Tabla Impacto'!$B$221:$B$223,0))),'Tabla Impacto'!$F$223&amp;"Por favor no seleccionar los criterios de impacto(Afectación Económica o presupuestal y Pérdida Reputacional)",M29)</f>
        <v xml:space="preserve"> Afectación menor a 10 SMLMV .</v>
      </c>
      <c r="O29" s="212" t="str">
        <f ca="1">IF(OR(N29='Tabla Impacto'!$C$11,N29='Tabla Impacto'!$D$11),"Leve",IF(OR(N29='Tabla Impacto'!$C$12,N29='Tabla Impacto'!$D$12),"Menor",IF(OR(N29='Tabla Impacto'!$C$13,N29='Tabla Impacto'!$D$13),"Moderado",IF(OR(N29='Tabla Impacto'!$C$14,N29='Tabla Impacto'!$D$14),"Mayor",IF(OR(N29='Tabla Impacto'!$C$15,N29='Tabla Impacto'!$D$15),"Catastrófico","")))))</f>
        <v>Leve</v>
      </c>
      <c r="P29" s="100">
        <f t="shared" ca="1" si="27"/>
        <v>0.2</v>
      </c>
      <c r="Q29" s="218" t="str">
        <f t="shared" ca="1" si="28"/>
        <v>Bajo</v>
      </c>
      <c r="R29" s="101">
        <v>1</v>
      </c>
      <c r="S29" s="82" t="s">
        <v>519</v>
      </c>
      <c r="T29" s="102" t="str">
        <f t="shared" si="18"/>
        <v>Probabilidad</v>
      </c>
      <c r="U29" s="103" t="s">
        <v>14</v>
      </c>
      <c r="V29" s="103" t="s">
        <v>9</v>
      </c>
      <c r="W29" s="104" t="str">
        <f t="shared" si="19"/>
        <v>40%</v>
      </c>
      <c r="X29" s="103" t="s">
        <v>19</v>
      </c>
      <c r="Y29" s="103" t="s">
        <v>22</v>
      </c>
      <c r="Z29" s="103" t="s">
        <v>110</v>
      </c>
      <c r="AA29" s="105">
        <f t="shared" si="29"/>
        <v>0.24</v>
      </c>
      <c r="AB29" s="106" t="str">
        <f t="shared" si="20"/>
        <v>Baja</v>
      </c>
      <c r="AC29" s="107">
        <f t="shared" si="21"/>
        <v>0.24</v>
      </c>
      <c r="AD29" s="106" t="str">
        <f t="shared" ca="1" si="22"/>
        <v>Leve</v>
      </c>
      <c r="AE29" s="107">
        <f t="shared" ca="1" si="30"/>
        <v>0.2</v>
      </c>
      <c r="AF29" s="108" t="str">
        <f t="shared" ca="1" si="24"/>
        <v>Bajo</v>
      </c>
      <c r="AG29" s="109" t="s">
        <v>122</v>
      </c>
      <c r="AH29" s="82" t="s">
        <v>520</v>
      </c>
      <c r="AI29" s="98" t="s">
        <v>212</v>
      </c>
      <c r="AJ29" s="110" t="s">
        <v>284</v>
      </c>
      <c r="AK29" s="110" t="s">
        <v>285</v>
      </c>
      <c r="AL29" s="117" t="s">
        <v>529</v>
      </c>
      <c r="AM29" s="98"/>
      <c r="AN29" s="520" t="s">
        <v>795</v>
      </c>
      <c r="AO29" s="520" t="s">
        <v>796</v>
      </c>
      <c r="AP29" s="521">
        <v>1</v>
      </c>
      <c r="AQ29" s="520" t="s">
        <v>696</v>
      </c>
      <c r="AR29" s="520" t="s">
        <v>697</v>
      </c>
      <c r="AS29" s="521">
        <v>1</v>
      </c>
      <c r="AT29" s="518"/>
      <c r="AU29" s="518" t="s">
        <v>625</v>
      </c>
      <c r="AV29" s="518" t="s">
        <v>646</v>
      </c>
      <c r="AW29" s="518" t="s">
        <v>649</v>
      </c>
      <c r="AX29" s="518" t="s">
        <v>649</v>
      </c>
      <c r="AY29" s="522"/>
    </row>
    <row r="30" spans="1:51" s="120" customFormat="1" ht="151.5" customHeight="1" x14ac:dyDescent="0.25">
      <c r="A30" s="197">
        <f t="shared" si="31"/>
        <v>19</v>
      </c>
      <c r="B30" s="208" t="s">
        <v>279</v>
      </c>
      <c r="C30" s="220" t="s">
        <v>351</v>
      </c>
      <c r="D30" s="220" t="s">
        <v>382</v>
      </c>
      <c r="E30" s="214" t="s">
        <v>118</v>
      </c>
      <c r="F30" s="214" t="s">
        <v>439</v>
      </c>
      <c r="G30" s="214" t="s">
        <v>282</v>
      </c>
      <c r="H30" s="216" t="s">
        <v>281</v>
      </c>
      <c r="I30" s="214" t="s">
        <v>325</v>
      </c>
      <c r="J30" s="213">
        <v>12</v>
      </c>
      <c r="K30" s="212" t="str">
        <f t="shared" si="25"/>
        <v>Baja</v>
      </c>
      <c r="L30" s="100">
        <f t="shared" si="26"/>
        <v>0.4</v>
      </c>
      <c r="M30" s="219" t="s">
        <v>484</v>
      </c>
      <c r="N30" s="100" t="str">
        <f ca="1">IF(NOT(ISERROR(MATCH(M30,'Tabla Impacto'!$B$221:$B$223,0))),'Tabla Impacto'!$F$223&amp;"Por favor no seleccionar los criterios de impacto(Afectación Económica o presupuestal y Pérdida Reputacional)",M30)</f>
        <v xml:space="preserve"> El riesgo afecta la imagen de la entidad internamente, de conocimiento general, nivel interno, de junta directiva y accionistas y/o de proveedores</v>
      </c>
      <c r="O30" s="212" t="str">
        <f ca="1">IF(OR(N30='Tabla Impacto'!$C$11,N30='Tabla Impacto'!$D$11),"Leve",IF(OR(N30='Tabla Impacto'!$C$12,N30='Tabla Impacto'!$D$12),"Menor",IF(OR(N30='Tabla Impacto'!$C$13,N30='Tabla Impacto'!$D$13),"Moderado",IF(OR(N30='Tabla Impacto'!$C$14,N30='Tabla Impacto'!$D$14),"Mayor",IF(OR(N30='Tabla Impacto'!$C$15,N30='Tabla Impacto'!$D$15),"Catastrófico","")))))</f>
        <v>Menor</v>
      </c>
      <c r="P30" s="100">
        <f t="shared" ca="1" si="27"/>
        <v>0.4</v>
      </c>
      <c r="Q30" s="218" t="str">
        <f t="shared" ca="1" si="28"/>
        <v>Moderado</v>
      </c>
      <c r="R30" s="101">
        <v>1</v>
      </c>
      <c r="S30" s="82" t="s">
        <v>521</v>
      </c>
      <c r="T30" s="102" t="str">
        <f>IF(OR(U30="Preventivo",U30="Detectivo"),"Probabilidad",IF(U30="Correctivo","Impacto",""))</f>
        <v>Probabilidad</v>
      </c>
      <c r="U30" s="103" t="s">
        <v>15</v>
      </c>
      <c r="V30" s="103" t="s">
        <v>9</v>
      </c>
      <c r="W30" s="104" t="str">
        <f t="shared" si="19"/>
        <v>30%</v>
      </c>
      <c r="X30" s="103" t="s">
        <v>19</v>
      </c>
      <c r="Y30" s="103" t="s">
        <v>22</v>
      </c>
      <c r="Z30" s="103" t="s">
        <v>110</v>
      </c>
      <c r="AA30" s="105">
        <f t="shared" si="29"/>
        <v>0.28000000000000003</v>
      </c>
      <c r="AB30" s="106" t="str">
        <f>IFERROR(IF(AA30="","",IF(AA30&lt;=0.2,"Muy Baja",IF(AA30&lt;=0.4,"Baja",IF(AA30&lt;=0.6,"Media",IF(AA30&lt;=0.8,"Alta","Muy Alta"))))),"")</f>
        <v>Baja</v>
      </c>
      <c r="AC30" s="107">
        <f>+AA30</f>
        <v>0.28000000000000003</v>
      </c>
      <c r="AD30" s="106" t="str">
        <f ca="1">IFERROR(IF(AE30="","",IF(AE30&lt;=0.2,"Leve",IF(AE30&lt;=0.4,"Menor",IF(AE30&lt;=0.6,"Moderado",IF(AE30&lt;=0.8,"Mayor","Catastrófico"))))),"")</f>
        <v>Menor</v>
      </c>
      <c r="AE30" s="107">
        <f ca="1">IFERROR(IF(T30="Impacto",(P30-(+P30*W30)),IF(T30="Probabilidad",P30,"")),"")</f>
        <v>0.4</v>
      </c>
      <c r="AF30" s="108" t="str">
        <f ca="1">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Moderado</v>
      </c>
      <c r="AG30" s="109" t="s">
        <v>122</v>
      </c>
      <c r="AH30" s="82" t="s">
        <v>522</v>
      </c>
      <c r="AI30" s="98" t="s">
        <v>258</v>
      </c>
      <c r="AJ30" s="110" t="s">
        <v>284</v>
      </c>
      <c r="AK30" s="110" t="s">
        <v>285</v>
      </c>
      <c r="AL30" s="82" t="s">
        <v>523</v>
      </c>
      <c r="AM30" s="98"/>
      <c r="AN30" s="520" t="s">
        <v>797</v>
      </c>
      <c r="AO30" s="520" t="s">
        <v>698</v>
      </c>
      <c r="AP30" s="521">
        <v>1</v>
      </c>
      <c r="AQ30" s="520" t="s">
        <v>798</v>
      </c>
      <c r="AR30" s="520" t="s">
        <v>699</v>
      </c>
      <c r="AS30" s="521">
        <v>1</v>
      </c>
      <c r="AT30" s="520"/>
      <c r="AU30" s="518" t="s">
        <v>625</v>
      </c>
      <c r="AV30" s="518" t="s">
        <v>646</v>
      </c>
      <c r="AW30" s="518" t="s">
        <v>649</v>
      </c>
      <c r="AX30" s="518" t="s">
        <v>649</v>
      </c>
      <c r="AY30" s="522"/>
    </row>
    <row r="31" spans="1:51" s="158" customFormat="1" ht="151.5" customHeight="1" x14ac:dyDescent="0.25">
      <c r="A31" s="197">
        <f t="shared" si="31"/>
        <v>20</v>
      </c>
      <c r="B31" s="229" t="s">
        <v>279</v>
      </c>
      <c r="C31" s="230" t="s">
        <v>351</v>
      </c>
      <c r="D31" s="230" t="s">
        <v>382</v>
      </c>
      <c r="E31" s="216" t="s">
        <v>120</v>
      </c>
      <c r="F31" s="216" t="s">
        <v>525</v>
      </c>
      <c r="G31" s="216" t="s">
        <v>359</v>
      </c>
      <c r="H31" s="216" t="s">
        <v>524</v>
      </c>
      <c r="I31" s="216" t="s">
        <v>115</v>
      </c>
      <c r="J31" s="225">
        <v>20</v>
      </c>
      <c r="K31" s="226" t="str">
        <f t="shared" si="25"/>
        <v>Baja</v>
      </c>
      <c r="L31" s="147">
        <f t="shared" si="26"/>
        <v>0.4</v>
      </c>
      <c r="M31" s="227" t="s">
        <v>479</v>
      </c>
      <c r="N31" s="147" t="str">
        <f ca="1">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226" t="str">
        <f ca="1">IF(OR(N31='Tabla Impacto'!$C$11,N31='Tabla Impacto'!$D$11),"Leve",IF(OR(N31='Tabla Impacto'!$C$12,N31='Tabla Impacto'!$D$12),"Menor",IF(OR(N31='Tabla Impacto'!$C$13,N31='Tabla Impacto'!$D$13),"Moderado",IF(OR(N31='Tabla Impacto'!$C$14,N31='Tabla Impacto'!$D$14),"Mayor",IF(OR(N31='Tabla Impacto'!$C$15,N31='Tabla Impacto'!$D$15),"Catastrófico","")))))</f>
        <v>Moderado</v>
      </c>
      <c r="P31" s="147">
        <f t="shared" ca="1" si="27"/>
        <v>0.6</v>
      </c>
      <c r="Q31" s="228" t="str">
        <f t="shared" ca="1" si="28"/>
        <v>Moderado</v>
      </c>
      <c r="R31" s="148">
        <v>1</v>
      </c>
      <c r="S31" s="97" t="s">
        <v>526</v>
      </c>
      <c r="T31" s="149" t="str">
        <f t="shared" ref="T31:T33" si="32">IF(OR(U31="Preventivo",U31="Detectivo"),"Probabilidad",IF(U31="Correctivo","Impacto",""))</f>
        <v>Probabilidad</v>
      </c>
      <c r="U31" s="150" t="s">
        <v>15</v>
      </c>
      <c r="V31" s="150" t="s">
        <v>9</v>
      </c>
      <c r="W31" s="151" t="str">
        <f t="shared" ref="W31:W33" si="33">IF(AND(U31="Preventivo",V31="Automático"),"50%",IF(AND(U31="Preventivo",V31="Manual"),"40%",IF(AND(U31="Detectivo",V31="Automático"),"40%",IF(AND(U31="Detectivo",V31="Manual"),"30%",IF(AND(U31="Correctivo",V31="Automático"),"35%",IF(AND(U31="Correctivo",V31="Manual"),"25%",""))))))</f>
        <v>30%</v>
      </c>
      <c r="X31" s="150" t="s">
        <v>19</v>
      </c>
      <c r="Y31" s="150" t="s">
        <v>22</v>
      </c>
      <c r="Z31" s="150" t="s">
        <v>110</v>
      </c>
      <c r="AA31" s="118">
        <f t="shared" si="29"/>
        <v>0.28000000000000003</v>
      </c>
      <c r="AB31" s="152" t="str">
        <f t="shared" ref="AB31:AB33" si="34">IFERROR(IF(AA31="","",IF(AA31&lt;=0.2,"Muy Baja",IF(AA31&lt;=0.4,"Baja",IF(AA31&lt;=0.6,"Media",IF(AA31&lt;=0.8,"Alta","Muy Alta"))))),"")</f>
        <v>Baja</v>
      </c>
      <c r="AC31" s="153">
        <f t="shared" ref="AC31:AC33" si="35">+AA31</f>
        <v>0.28000000000000003</v>
      </c>
      <c r="AD31" s="152" t="str">
        <f t="shared" ref="AD31:AD33" ca="1" si="36">IFERROR(IF(AE31="","",IF(AE31&lt;=0.2,"Leve",IF(AE31&lt;=0.4,"Menor",IF(AE31&lt;=0.6,"Moderado",IF(AE31&lt;=0.8,"Mayor","Catastrófico"))))),"")</f>
        <v>Moderado</v>
      </c>
      <c r="AE31" s="153">
        <f ca="1">IFERROR(IF(T31="Impacto",(P31-(+P31*W31)),IF(T31="Probabilidad",P31,"")),"")</f>
        <v>0.6</v>
      </c>
      <c r="AF31" s="154" t="str">
        <f t="shared" ref="AF31:AF33" ca="1" si="37">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Moderado</v>
      </c>
      <c r="AG31" s="155" t="s">
        <v>122</v>
      </c>
      <c r="AH31" s="97" t="s">
        <v>527</v>
      </c>
      <c r="AI31" s="92" t="s">
        <v>212</v>
      </c>
      <c r="AJ31" s="99" t="s">
        <v>284</v>
      </c>
      <c r="AK31" s="99" t="s">
        <v>285</v>
      </c>
      <c r="AL31" s="97" t="s">
        <v>528</v>
      </c>
      <c r="AM31" s="146"/>
      <c r="AN31" s="520" t="s">
        <v>799</v>
      </c>
      <c r="AO31" s="520" t="s">
        <v>700</v>
      </c>
      <c r="AP31" s="521">
        <v>1</v>
      </c>
      <c r="AQ31" s="520" t="s">
        <v>701</v>
      </c>
      <c r="AR31" s="520" t="s">
        <v>702</v>
      </c>
      <c r="AS31" s="521">
        <v>1</v>
      </c>
      <c r="AT31" s="520"/>
      <c r="AU31" s="518" t="s">
        <v>625</v>
      </c>
      <c r="AV31" s="518" t="s">
        <v>646</v>
      </c>
      <c r="AW31" s="518" t="s">
        <v>649</v>
      </c>
      <c r="AX31" s="518" t="s">
        <v>649</v>
      </c>
      <c r="AY31" s="522"/>
    </row>
    <row r="32" spans="1:51" s="120" customFormat="1" ht="151.5" customHeight="1" x14ac:dyDescent="0.25">
      <c r="A32" s="197">
        <f t="shared" si="31"/>
        <v>21</v>
      </c>
      <c r="B32" s="208" t="s">
        <v>283</v>
      </c>
      <c r="C32" s="220" t="s">
        <v>383</v>
      </c>
      <c r="D32" s="220" t="s">
        <v>384</v>
      </c>
      <c r="E32" s="214" t="s">
        <v>118</v>
      </c>
      <c r="F32" s="214" t="s">
        <v>328</v>
      </c>
      <c r="G32" s="214" t="s">
        <v>440</v>
      </c>
      <c r="H32" s="216" t="s">
        <v>546</v>
      </c>
      <c r="I32" s="214" t="s">
        <v>115</v>
      </c>
      <c r="J32" s="213">
        <v>30</v>
      </c>
      <c r="K32" s="212" t="str">
        <f t="shared" si="25"/>
        <v>Media</v>
      </c>
      <c r="L32" s="100">
        <f t="shared" si="26"/>
        <v>0.6</v>
      </c>
      <c r="M32" s="219" t="s">
        <v>486</v>
      </c>
      <c r="N32" s="100" t="str">
        <f ca="1">IF(NOT(ISERROR(MATCH(M32,'Tabla Impacto'!$B$221:$B$223,0))),'Tabla Impacto'!$F$223&amp;"Por favor no seleccionar los criterios de impacto(Afectación Económica o presupuestal y Pérdida Reputacional)",M32)</f>
        <v xml:space="preserve"> El riesgo afecta la imagen de la entidad con efecto publicitario sostenido a nivel de sector administrativo, nivel departamental o municipal</v>
      </c>
      <c r="O32" s="212" t="str">
        <f ca="1">IF(OR(N32='Tabla Impacto'!$C$11,N32='Tabla Impacto'!$D$11),"Leve",IF(OR(N32='Tabla Impacto'!$C$12,N32='Tabla Impacto'!$D$12),"Menor",IF(OR(N32='Tabla Impacto'!$C$13,N32='Tabla Impacto'!$D$13),"Moderado",IF(OR(N32='Tabla Impacto'!$C$14,N32='Tabla Impacto'!$D$14),"Mayor",IF(OR(N32='Tabla Impacto'!$C$15,N32='Tabla Impacto'!$D$15),"Catastrófico","")))))</f>
        <v>Mayor</v>
      </c>
      <c r="P32" s="100">
        <f t="shared" ca="1" si="27"/>
        <v>0.8</v>
      </c>
      <c r="Q32" s="218" t="str">
        <f t="shared" ca="1" si="28"/>
        <v>Alto</v>
      </c>
      <c r="R32" s="101">
        <v>1</v>
      </c>
      <c r="S32" s="82" t="s">
        <v>565</v>
      </c>
      <c r="T32" s="102" t="str">
        <f t="shared" si="32"/>
        <v>Probabilidad</v>
      </c>
      <c r="U32" s="103" t="s">
        <v>14</v>
      </c>
      <c r="V32" s="103" t="s">
        <v>9</v>
      </c>
      <c r="W32" s="104" t="str">
        <f t="shared" si="33"/>
        <v>40%</v>
      </c>
      <c r="X32" s="103" t="s">
        <v>19</v>
      </c>
      <c r="Y32" s="103" t="s">
        <v>22</v>
      </c>
      <c r="Z32" s="103" t="s">
        <v>110</v>
      </c>
      <c r="AA32" s="105">
        <f t="shared" si="29"/>
        <v>0.36</v>
      </c>
      <c r="AB32" s="106" t="str">
        <f t="shared" si="34"/>
        <v>Baja</v>
      </c>
      <c r="AC32" s="107">
        <f t="shared" si="35"/>
        <v>0.36</v>
      </c>
      <c r="AD32" s="106" t="str">
        <f t="shared" ca="1" si="36"/>
        <v>Mayor</v>
      </c>
      <c r="AE32" s="107">
        <f ca="1">IFERROR(IF(T32="Impacto",(P32-(+P32*W32)),IF(T32="Probabilidad",P32,"")),"")</f>
        <v>0.8</v>
      </c>
      <c r="AF32" s="108" t="str">
        <f t="shared" ca="1" si="37"/>
        <v>Alto</v>
      </c>
      <c r="AG32" s="109" t="s">
        <v>122</v>
      </c>
      <c r="AH32" s="97" t="s">
        <v>547</v>
      </c>
      <c r="AI32" s="92" t="s">
        <v>212</v>
      </c>
      <c r="AJ32" s="99" t="s">
        <v>284</v>
      </c>
      <c r="AK32" s="99" t="s">
        <v>285</v>
      </c>
      <c r="AL32" s="97" t="s">
        <v>385</v>
      </c>
      <c r="AM32" s="98"/>
      <c r="AN32" s="520" t="s">
        <v>703</v>
      </c>
      <c r="AO32" s="520" t="s">
        <v>774</v>
      </c>
      <c r="AP32" s="521">
        <v>1</v>
      </c>
      <c r="AQ32" s="520" t="s">
        <v>800</v>
      </c>
      <c r="AR32" s="520" t="s">
        <v>776</v>
      </c>
      <c r="AS32" s="521">
        <v>1</v>
      </c>
      <c r="AT32" s="520"/>
      <c r="AU32" s="518" t="s">
        <v>625</v>
      </c>
      <c r="AV32" s="518" t="s">
        <v>646</v>
      </c>
      <c r="AW32" s="518" t="s">
        <v>649</v>
      </c>
      <c r="AX32" s="518" t="s">
        <v>649</v>
      </c>
      <c r="AY32" s="522"/>
    </row>
    <row r="33" spans="1:51" s="120" customFormat="1" ht="151.5" customHeight="1" x14ac:dyDescent="0.25">
      <c r="A33" s="197">
        <f t="shared" si="31"/>
        <v>22</v>
      </c>
      <c r="B33" s="208" t="s">
        <v>283</v>
      </c>
      <c r="C33" s="220" t="s">
        <v>383</v>
      </c>
      <c r="D33" s="220" t="s">
        <v>384</v>
      </c>
      <c r="E33" s="214" t="s">
        <v>118</v>
      </c>
      <c r="F33" s="214" t="s">
        <v>286</v>
      </c>
      <c r="G33" s="214" t="s">
        <v>441</v>
      </c>
      <c r="H33" s="216" t="s">
        <v>386</v>
      </c>
      <c r="I33" s="214" t="s">
        <v>325</v>
      </c>
      <c r="J33" s="213">
        <v>12</v>
      </c>
      <c r="K33" s="212" t="str">
        <f t="shared" si="25"/>
        <v>Baja</v>
      </c>
      <c r="L33" s="100">
        <f t="shared" si="26"/>
        <v>0.4</v>
      </c>
      <c r="M33" s="219" t="s">
        <v>479</v>
      </c>
      <c r="N33" s="100" t="str">
        <f ca="1">IF(NOT(ISERROR(MATCH(M33,'Tabla Impacto'!$B$221:$B$223,0))),'Tabla Impacto'!$F$223&amp;"Por favor no seleccionar los criterios de impacto(Afectación Económica o presupuestal y Pérdida Reputacional)",M33)</f>
        <v xml:space="preserve"> El riesgo afecta la imagen de la entidad con algunos usuarios de relevancia frente al logro de los objetivos</v>
      </c>
      <c r="O33" s="212" t="str">
        <f ca="1">IF(OR(N33='Tabla Impacto'!$C$11,N33='Tabla Impacto'!$D$11),"Leve",IF(OR(N33='Tabla Impacto'!$C$12,N33='Tabla Impacto'!$D$12),"Menor",IF(OR(N33='Tabla Impacto'!$C$13,N33='Tabla Impacto'!$D$13),"Moderado",IF(OR(N33='Tabla Impacto'!$C$14,N33='Tabla Impacto'!$D$14),"Mayor",IF(OR(N33='Tabla Impacto'!$C$15,N33='Tabla Impacto'!$D$15),"Catastrófico","")))))</f>
        <v>Moderado</v>
      </c>
      <c r="P33" s="100">
        <f t="shared" ca="1" si="27"/>
        <v>0.6</v>
      </c>
      <c r="Q33" s="218" t="str">
        <f t="shared" ca="1" si="28"/>
        <v>Moderado</v>
      </c>
      <c r="R33" s="101">
        <v>1</v>
      </c>
      <c r="S33" s="82" t="s">
        <v>548</v>
      </c>
      <c r="T33" s="102" t="str">
        <f t="shared" si="32"/>
        <v>Probabilidad</v>
      </c>
      <c r="U33" s="103" t="s">
        <v>14</v>
      </c>
      <c r="V33" s="103" t="s">
        <v>9</v>
      </c>
      <c r="W33" s="104" t="str">
        <f t="shared" si="33"/>
        <v>40%</v>
      </c>
      <c r="X33" s="103" t="s">
        <v>19</v>
      </c>
      <c r="Y33" s="103" t="s">
        <v>22</v>
      </c>
      <c r="Z33" s="103" t="s">
        <v>110</v>
      </c>
      <c r="AA33" s="105">
        <f t="shared" si="29"/>
        <v>0.24</v>
      </c>
      <c r="AB33" s="106" t="str">
        <f t="shared" si="34"/>
        <v>Baja</v>
      </c>
      <c r="AC33" s="107">
        <f t="shared" si="35"/>
        <v>0.24</v>
      </c>
      <c r="AD33" s="106" t="str">
        <f t="shared" ca="1" si="36"/>
        <v>Moderado</v>
      </c>
      <c r="AE33" s="107">
        <f ca="1">IFERROR(IF(T33="Impacto",(P33-(+P33*W33)),IF(T33="Probabilidad",P33,"")),"")</f>
        <v>0.6</v>
      </c>
      <c r="AF33" s="108" t="str">
        <f t="shared" ca="1" si="37"/>
        <v>Moderado</v>
      </c>
      <c r="AG33" s="109" t="s">
        <v>122</v>
      </c>
      <c r="AH33" s="82" t="s">
        <v>387</v>
      </c>
      <c r="AI33" s="98" t="s">
        <v>198</v>
      </c>
      <c r="AJ33" s="110" t="s">
        <v>199</v>
      </c>
      <c r="AK33" s="110" t="s">
        <v>199</v>
      </c>
      <c r="AL33" s="82" t="s">
        <v>287</v>
      </c>
      <c r="AM33" s="98"/>
      <c r="AN33" s="520" t="s">
        <v>828</v>
      </c>
      <c r="AO33" s="520" t="s">
        <v>801</v>
      </c>
      <c r="AP33" s="521">
        <v>1</v>
      </c>
      <c r="AQ33" s="520" t="s">
        <v>704</v>
      </c>
      <c r="AR33" s="520" t="s">
        <v>802</v>
      </c>
      <c r="AS33" s="521">
        <v>1</v>
      </c>
      <c r="AT33" s="520"/>
      <c r="AU33" s="518" t="s">
        <v>625</v>
      </c>
      <c r="AV33" s="518" t="s">
        <v>646</v>
      </c>
      <c r="AW33" s="518" t="s">
        <v>649</v>
      </c>
      <c r="AX33" s="518" t="s">
        <v>649</v>
      </c>
      <c r="AY33" s="522"/>
    </row>
    <row r="34" spans="1:51" s="120" customFormat="1" ht="151.5" customHeight="1" x14ac:dyDescent="0.25">
      <c r="A34" s="361">
        <f t="shared" si="31"/>
        <v>23</v>
      </c>
      <c r="B34" s="358" t="s">
        <v>283</v>
      </c>
      <c r="C34" s="356" t="s">
        <v>383</v>
      </c>
      <c r="D34" s="356" t="s">
        <v>384</v>
      </c>
      <c r="E34" s="373" t="s">
        <v>120</v>
      </c>
      <c r="F34" s="373" t="s">
        <v>443</v>
      </c>
      <c r="G34" s="373" t="s">
        <v>442</v>
      </c>
      <c r="H34" s="375" t="s">
        <v>391</v>
      </c>
      <c r="I34" s="373" t="s">
        <v>325</v>
      </c>
      <c r="J34" s="362">
        <v>12</v>
      </c>
      <c r="K34" s="364" t="str">
        <f t="shared" si="25"/>
        <v>Baja</v>
      </c>
      <c r="L34" s="366">
        <f t="shared" si="26"/>
        <v>0.4</v>
      </c>
      <c r="M34" s="368" t="s">
        <v>479</v>
      </c>
      <c r="N34" s="100"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64"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66">
        <f t="shared" ca="1" si="27"/>
        <v>0.6</v>
      </c>
      <c r="Q34" s="377" t="str">
        <f t="shared" ca="1" si="28"/>
        <v>Moderado</v>
      </c>
      <c r="R34" s="101">
        <v>1</v>
      </c>
      <c r="S34" s="82" t="s">
        <v>336</v>
      </c>
      <c r="T34" s="102" t="str">
        <f t="shared" ref="T34:T40" si="38">IF(OR(U34="Preventivo",U34="Detectivo"),"Probabilidad",IF(U34="Correctivo","Impacto",""))</f>
        <v>Probabilidad</v>
      </c>
      <c r="U34" s="103" t="s">
        <v>14</v>
      </c>
      <c r="V34" s="103" t="s">
        <v>9</v>
      </c>
      <c r="W34" s="104" t="str">
        <f t="shared" ref="W34:W40" si="39">IF(AND(U34="Preventivo",V34="Automático"),"50%",IF(AND(U34="Preventivo",V34="Manual"),"40%",IF(AND(U34="Detectivo",V34="Automático"),"40%",IF(AND(U34="Detectivo",V34="Manual"),"30%",IF(AND(U34="Correctivo",V34="Automático"),"35%",IF(AND(U34="Correctivo",V34="Manual"),"25%",""))))))</f>
        <v>40%</v>
      </c>
      <c r="X34" s="103" t="s">
        <v>19</v>
      </c>
      <c r="Y34" s="103" t="s">
        <v>22</v>
      </c>
      <c r="Z34" s="103" t="s">
        <v>110</v>
      </c>
      <c r="AA34" s="105">
        <f t="shared" si="29"/>
        <v>0.24</v>
      </c>
      <c r="AB34" s="106" t="str">
        <f t="shared" ref="AB34:AB40" si="40">IFERROR(IF(AA34="","",IF(AA34&lt;=0.2,"Muy Baja",IF(AA34&lt;=0.4,"Baja",IF(AA34&lt;=0.6,"Media",IF(AA34&lt;=0.8,"Alta","Muy Alta"))))),"")</f>
        <v>Baja</v>
      </c>
      <c r="AC34" s="107">
        <f t="shared" ref="AC34:AC40" si="41">+AA34</f>
        <v>0.24</v>
      </c>
      <c r="AD34" s="106" t="str">
        <f t="shared" ref="AD34:AD40" ca="1" si="42">IFERROR(IF(AE34="","",IF(AE34&lt;=0.2,"Leve",IF(AE34&lt;=0.4,"Menor",IF(AE34&lt;=0.6,"Moderado",IF(AE34&lt;=0.8,"Mayor","Catastrófico"))))),"")</f>
        <v>Moderado</v>
      </c>
      <c r="AE34" s="107">
        <f ca="1">IFERROR(IF(T34="Impacto",(P34-(+P34*W34)),IF(T34="Probabilidad",P34,"")),"")</f>
        <v>0.6</v>
      </c>
      <c r="AF34" s="108" t="str">
        <f t="shared" ref="AF34:AF40" ca="1" si="43">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09" t="s">
        <v>122</v>
      </c>
      <c r="AH34" s="82" t="s">
        <v>288</v>
      </c>
      <c r="AI34" s="112" t="s">
        <v>258</v>
      </c>
      <c r="AJ34" s="110" t="s">
        <v>284</v>
      </c>
      <c r="AK34" s="110" t="s">
        <v>285</v>
      </c>
      <c r="AL34" s="82" t="s">
        <v>289</v>
      </c>
      <c r="AM34" s="98"/>
      <c r="AN34" s="520" t="s">
        <v>803</v>
      </c>
      <c r="AO34" s="520" t="s">
        <v>775</v>
      </c>
      <c r="AP34" s="521">
        <v>1</v>
      </c>
      <c r="AQ34" s="520" t="s">
        <v>804</v>
      </c>
      <c r="AR34" s="520" t="s">
        <v>805</v>
      </c>
      <c r="AS34" s="521">
        <v>1</v>
      </c>
      <c r="AT34" s="520"/>
      <c r="AU34" s="518" t="s">
        <v>625</v>
      </c>
      <c r="AV34" s="518" t="s">
        <v>646</v>
      </c>
      <c r="AW34" s="518" t="s">
        <v>649</v>
      </c>
      <c r="AX34" s="518" t="s">
        <v>649</v>
      </c>
      <c r="AY34" s="522"/>
    </row>
    <row r="35" spans="1:51" s="120" customFormat="1" ht="151.5" customHeight="1" x14ac:dyDescent="0.25">
      <c r="A35" s="361"/>
      <c r="B35" s="359"/>
      <c r="C35" s="357"/>
      <c r="D35" s="372"/>
      <c r="E35" s="374"/>
      <c r="F35" s="374"/>
      <c r="G35" s="374"/>
      <c r="H35" s="376"/>
      <c r="I35" s="374"/>
      <c r="J35" s="363"/>
      <c r="K35" s="365"/>
      <c r="L35" s="367"/>
      <c r="M35" s="369"/>
      <c r="N35" s="111"/>
      <c r="O35" s="365"/>
      <c r="P35" s="367"/>
      <c r="Q35" s="378"/>
      <c r="R35" s="101">
        <v>2</v>
      </c>
      <c r="S35" s="82" t="s">
        <v>388</v>
      </c>
      <c r="T35" s="102" t="str">
        <f t="shared" si="38"/>
        <v>Probabilidad</v>
      </c>
      <c r="U35" s="103" t="s">
        <v>15</v>
      </c>
      <c r="V35" s="103" t="s">
        <v>9</v>
      </c>
      <c r="W35" s="104" t="str">
        <f t="shared" si="39"/>
        <v>30%</v>
      </c>
      <c r="X35" s="103" t="s">
        <v>20</v>
      </c>
      <c r="Y35" s="103" t="s">
        <v>23</v>
      </c>
      <c r="Z35" s="103" t="s">
        <v>110</v>
      </c>
      <c r="AA35" s="105">
        <f>IFERROR(IF(T35="Probabilidad",(AA34-(+AA34*W35)),IF(T35="Impacto",L35,"")),"")</f>
        <v>0.16799999999999998</v>
      </c>
      <c r="AB35" s="106" t="str">
        <f t="shared" si="40"/>
        <v>Muy Baja</v>
      </c>
      <c r="AC35" s="107">
        <f t="shared" si="41"/>
        <v>0.16799999999999998</v>
      </c>
      <c r="AD35" s="106" t="str">
        <f t="shared" si="42"/>
        <v>Moderado</v>
      </c>
      <c r="AE35" s="107">
        <v>0.6</v>
      </c>
      <c r="AF35" s="108" t="str">
        <f t="shared" si="43"/>
        <v>Moderado</v>
      </c>
      <c r="AG35" s="109" t="s">
        <v>122</v>
      </c>
      <c r="AH35" s="82" t="s">
        <v>389</v>
      </c>
      <c r="AI35" s="112" t="s">
        <v>258</v>
      </c>
      <c r="AJ35" s="110" t="s">
        <v>284</v>
      </c>
      <c r="AK35" s="110" t="s">
        <v>285</v>
      </c>
      <c r="AL35" s="82" t="s">
        <v>289</v>
      </c>
      <c r="AM35" s="98"/>
      <c r="AN35" s="520" t="s">
        <v>705</v>
      </c>
      <c r="AO35" s="520" t="s">
        <v>777</v>
      </c>
      <c r="AP35" s="521">
        <v>1</v>
      </c>
      <c r="AQ35" s="520" t="s">
        <v>706</v>
      </c>
      <c r="AR35" s="520" t="s">
        <v>778</v>
      </c>
      <c r="AS35" s="521">
        <v>1</v>
      </c>
      <c r="AT35" s="520"/>
      <c r="AU35" s="518" t="s">
        <v>625</v>
      </c>
      <c r="AV35" s="518" t="s">
        <v>646</v>
      </c>
      <c r="AW35" s="518" t="s">
        <v>649</v>
      </c>
      <c r="AX35" s="518" t="s">
        <v>649</v>
      </c>
      <c r="AY35" s="522"/>
    </row>
    <row r="36" spans="1:51" s="120" customFormat="1" ht="151.5" customHeight="1" x14ac:dyDescent="0.25">
      <c r="A36" s="361"/>
      <c r="B36" s="360"/>
      <c r="C36" s="357"/>
      <c r="D36" s="372"/>
      <c r="E36" s="374"/>
      <c r="F36" s="374"/>
      <c r="G36" s="374"/>
      <c r="H36" s="376"/>
      <c r="I36" s="374"/>
      <c r="J36" s="363"/>
      <c r="K36" s="371"/>
      <c r="L36" s="370"/>
      <c r="M36" s="369"/>
      <c r="N36" s="111"/>
      <c r="O36" s="371"/>
      <c r="P36" s="370"/>
      <c r="Q36" s="379"/>
      <c r="R36" s="101">
        <v>3</v>
      </c>
      <c r="S36" s="82" t="s">
        <v>337</v>
      </c>
      <c r="T36" s="102" t="str">
        <f t="shared" si="38"/>
        <v>Probabilidad</v>
      </c>
      <c r="U36" s="103" t="s">
        <v>14</v>
      </c>
      <c r="V36" s="103" t="s">
        <v>9</v>
      </c>
      <c r="W36" s="104" t="str">
        <f t="shared" si="39"/>
        <v>40%</v>
      </c>
      <c r="X36" s="103" t="s">
        <v>19</v>
      </c>
      <c r="Y36" s="103" t="s">
        <v>22</v>
      </c>
      <c r="Z36" s="103" t="s">
        <v>110</v>
      </c>
      <c r="AA36" s="105">
        <f>IFERROR(IF(T36="Probabilidad",(AA35-(+AA35*W36)),IF(T36="Impacto",L36,"")),"")</f>
        <v>0.10079999999999999</v>
      </c>
      <c r="AB36" s="106" t="str">
        <f t="shared" si="40"/>
        <v>Muy Baja</v>
      </c>
      <c r="AC36" s="107">
        <f t="shared" si="41"/>
        <v>0.10079999999999999</v>
      </c>
      <c r="AD36" s="106" t="str">
        <f t="shared" si="42"/>
        <v>Moderado</v>
      </c>
      <c r="AE36" s="107">
        <v>0.6</v>
      </c>
      <c r="AF36" s="108" t="str">
        <f t="shared" si="43"/>
        <v>Moderado</v>
      </c>
      <c r="AG36" s="109" t="s">
        <v>122</v>
      </c>
      <c r="AH36" s="82" t="s">
        <v>390</v>
      </c>
      <c r="AI36" s="112" t="s">
        <v>258</v>
      </c>
      <c r="AJ36" s="110" t="s">
        <v>284</v>
      </c>
      <c r="AK36" s="110" t="s">
        <v>285</v>
      </c>
      <c r="AL36" s="82" t="s">
        <v>289</v>
      </c>
      <c r="AM36" s="98"/>
      <c r="AN36" s="520" t="s">
        <v>707</v>
      </c>
      <c r="AO36" s="520" t="s">
        <v>779</v>
      </c>
      <c r="AP36" s="521">
        <v>1</v>
      </c>
      <c r="AQ36" s="520" t="s">
        <v>708</v>
      </c>
      <c r="AR36" s="520" t="s">
        <v>780</v>
      </c>
      <c r="AS36" s="521">
        <v>1</v>
      </c>
      <c r="AT36" s="520"/>
      <c r="AU36" s="518" t="s">
        <v>625</v>
      </c>
      <c r="AV36" s="518" t="s">
        <v>646</v>
      </c>
      <c r="AW36" s="518" t="s">
        <v>649</v>
      </c>
      <c r="AX36" s="518" t="s">
        <v>649</v>
      </c>
      <c r="AY36" s="522"/>
    </row>
    <row r="37" spans="1:51" s="120" customFormat="1" ht="151.5" customHeight="1" x14ac:dyDescent="0.25">
      <c r="A37" s="361">
        <f>1+A34</f>
        <v>24</v>
      </c>
      <c r="B37" s="514" t="s">
        <v>290</v>
      </c>
      <c r="C37" s="356" t="s">
        <v>352</v>
      </c>
      <c r="D37" s="356" t="s">
        <v>392</v>
      </c>
      <c r="E37" s="373" t="s">
        <v>120</v>
      </c>
      <c r="F37" s="373" t="s">
        <v>291</v>
      </c>
      <c r="G37" s="373" t="s">
        <v>292</v>
      </c>
      <c r="H37" s="375" t="s">
        <v>541</v>
      </c>
      <c r="I37" s="373" t="s">
        <v>115</v>
      </c>
      <c r="J37" s="362">
        <v>2</v>
      </c>
      <c r="K37" s="364" t="str">
        <f>IF(J37&lt;=0,"",IF(J37&lt;=2,"Muy Baja",IF(J37&lt;=24,"Baja",IF(J37&lt;=500,"Media",IF(J37&lt;=5000,"Alta","Muy Alta")))))</f>
        <v>Muy Baja</v>
      </c>
      <c r="L37" s="366">
        <f>IF(K37="","",IF(K37="Muy Baja",0.2,IF(K37="Baja",0.4,IF(K37="Media",0.6,IF(K37="Alta",0.8,IF(K37="Muy Alta",1,))))))</f>
        <v>0.2</v>
      </c>
      <c r="M37" s="368" t="s">
        <v>478</v>
      </c>
      <c r="N37" s="100" t="str">
        <f ca="1">IF(NOT(ISERROR(MATCH(M37,'Tabla Impacto'!$B$221:$B$223,0))),'Tabla Impacto'!$F$223&amp;"Por favor no seleccionar los criterios de impacto(Afectación Económica o presupuestal y Pérdida Reputacional)",M37)</f>
        <v xml:space="preserve"> Entre 50 y 100 SMLMV </v>
      </c>
      <c r="O37" s="364"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66">
        <f ca="1">IF(O37="","",IF(O37="Leve",0.2,IF(O37="Menor",0.4,IF(O37="Moderado",0.6,IF(O37="Mayor",0.8,IF(O37="Catastrófico",1,))))))</f>
        <v>0.6</v>
      </c>
      <c r="Q37" s="377"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1">
        <v>1</v>
      </c>
      <c r="S37" s="82" t="s">
        <v>542</v>
      </c>
      <c r="T37" s="102" t="str">
        <f t="shared" si="38"/>
        <v>Probabilidad</v>
      </c>
      <c r="U37" s="103" t="s">
        <v>14</v>
      </c>
      <c r="V37" s="103" t="s">
        <v>9</v>
      </c>
      <c r="W37" s="104" t="str">
        <f t="shared" si="39"/>
        <v>40%</v>
      </c>
      <c r="X37" s="103" t="s">
        <v>20</v>
      </c>
      <c r="Y37" s="103" t="s">
        <v>22</v>
      </c>
      <c r="Z37" s="103" t="s">
        <v>110</v>
      </c>
      <c r="AA37" s="105">
        <f>IFERROR(IF(T37="Probabilidad",(L37-(+L37*W37)),IF(T37="Impacto",L37,"")),"")</f>
        <v>0.12</v>
      </c>
      <c r="AB37" s="106" t="str">
        <f t="shared" si="40"/>
        <v>Muy Baja</v>
      </c>
      <c r="AC37" s="107">
        <f t="shared" si="41"/>
        <v>0.12</v>
      </c>
      <c r="AD37" s="106" t="str">
        <f t="shared" ca="1" si="42"/>
        <v>Moderado</v>
      </c>
      <c r="AE37" s="107">
        <f ca="1">IFERROR(IF(T37="Impacto",(P37-(+P37*W37)),IF(T37="Probabilidad",P37,"")),"")</f>
        <v>0.6</v>
      </c>
      <c r="AF37" s="108" t="str">
        <f t="shared" ca="1" si="43"/>
        <v>Moderado</v>
      </c>
      <c r="AG37" s="109" t="s">
        <v>122</v>
      </c>
      <c r="AH37" s="82" t="s">
        <v>543</v>
      </c>
      <c r="AI37" s="98" t="s">
        <v>258</v>
      </c>
      <c r="AJ37" s="99">
        <v>44562</v>
      </c>
      <c r="AK37" s="116" t="s">
        <v>367</v>
      </c>
      <c r="AL37" s="82" t="s">
        <v>444</v>
      </c>
      <c r="AM37" s="98"/>
      <c r="AN37" s="520" t="s">
        <v>709</v>
      </c>
      <c r="AO37" s="520" t="s">
        <v>710</v>
      </c>
      <c r="AP37" s="521">
        <v>1</v>
      </c>
      <c r="AQ37" s="520" t="s">
        <v>711</v>
      </c>
      <c r="AR37" s="520" t="s">
        <v>712</v>
      </c>
      <c r="AS37" s="521">
        <v>1</v>
      </c>
      <c r="AT37" s="520"/>
      <c r="AU37" s="518" t="s">
        <v>625</v>
      </c>
      <c r="AV37" s="518" t="s">
        <v>646</v>
      </c>
      <c r="AW37" s="518" t="s">
        <v>649</v>
      </c>
      <c r="AX37" s="518" t="s">
        <v>649</v>
      </c>
      <c r="AY37" s="522" t="s">
        <v>785</v>
      </c>
    </row>
    <row r="38" spans="1:51" s="120" customFormat="1" ht="151.5" customHeight="1" x14ac:dyDescent="0.25">
      <c r="A38" s="361"/>
      <c r="B38" s="516"/>
      <c r="C38" s="372"/>
      <c r="D38" s="372"/>
      <c r="E38" s="374"/>
      <c r="F38" s="374"/>
      <c r="G38" s="374"/>
      <c r="H38" s="376"/>
      <c r="I38" s="374"/>
      <c r="J38" s="363"/>
      <c r="K38" s="365"/>
      <c r="L38" s="367"/>
      <c r="M38" s="369"/>
      <c r="N38" s="111"/>
      <c r="O38" s="365"/>
      <c r="P38" s="367"/>
      <c r="Q38" s="378"/>
      <c r="R38" s="101">
        <v>2</v>
      </c>
      <c r="S38" s="82" t="s">
        <v>338</v>
      </c>
      <c r="T38" s="102" t="str">
        <f t="shared" si="38"/>
        <v>Probabilidad</v>
      </c>
      <c r="U38" s="103" t="s">
        <v>14</v>
      </c>
      <c r="V38" s="103" t="s">
        <v>9</v>
      </c>
      <c r="W38" s="104" t="str">
        <f t="shared" si="39"/>
        <v>40%</v>
      </c>
      <c r="X38" s="103" t="s">
        <v>19</v>
      </c>
      <c r="Y38" s="103" t="s">
        <v>22</v>
      </c>
      <c r="Z38" s="103" t="s">
        <v>110</v>
      </c>
      <c r="AA38" s="105">
        <f>IFERROR(IF(T38="Probabilidad",(AA37-(+AA37*W38)),IF(T38="Impacto",L38,"")),"")</f>
        <v>7.1999999999999995E-2</v>
      </c>
      <c r="AB38" s="106" t="str">
        <f t="shared" si="40"/>
        <v>Muy Baja</v>
      </c>
      <c r="AC38" s="107">
        <f t="shared" si="41"/>
        <v>7.1999999999999995E-2</v>
      </c>
      <c r="AD38" s="106" t="str">
        <f t="shared" ca="1" si="42"/>
        <v>Moderado</v>
      </c>
      <c r="AE38" s="107">
        <f ca="1">+AE37</f>
        <v>0.6</v>
      </c>
      <c r="AF38" s="108" t="str">
        <f t="shared" ca="1" si="43"/>
        <v>Moderado</v>
      </c>
      <c r="AG38" s="109" t="s">
        <v>122</v>
      </c>
      <c r="AH38" s="82" t="s">
        <v>544</v>
      </c>
      <c r="AI38" s="98" t="s">
        <v>393</v>
      </c>
      <c r="AJ38" s="99">
        <v>44562</v>
      </c>
      <c r="AK38" s="116" t="s">
        <v>367</v>
      </c>
      <c r="AL38" s="82" t="s">
        <v>444</v>
      </c>
      <c r="AM38" s="98"/>
      <c r="AN38" s="520" t="s">
        <v>713</v>
      </c>
      <c r="AO38" s="520" t="s">
        <v>714</v>
      </c>
      <c r="AP38" s="521">
        <v>1</v>
      </c>
      <c r="AQ38" s="520" t="s">
        <v>715</v>
      </c>
      <c r="AR38" s="520" t="s">
        <v>716</v>
      </c>
      <c r="AS38" s="521">
        <v>1</v>
      </c>
      <c r="AT38" s="520"/>
      <c r="AU38" s="518" t="s">
        <v>625</v>
      </c>
      <c r="AV38" s="518" t="s">
        <v>646</v>
      </c>
      <c r="AW38" s="518" t="s">
        <v>649</v>
      </c>
      <c r="AX38" s="518" t="s">
        <v>649</v>
      </c>
      <c r="AY38" s="522" t="s">
        <v>785</v>
      </c>
    </row>
    <row r="39" spans="1:51" s="120" customFormat="1" ht="151.5" customHeight="1" x14ac:dyDescent="0.25">
      <c r="A39" s="361"/>
      <c r="B39" s="517"/>
      <c r="C39" s="372"/>
      <c r="D39" s="372"/>
      <c r="E39" s="374"/>
      <c r="F39" s="374"/>
      <c r="G39" s="374"/>
      <c r="H39" s="376"/>
      <c r="I39" s="374"/>
      <c r="J39" s="363"/>
      <c r="K39" s="371"/>
      <c r="L39" s="370"/>
      <c r="M39" s="369"/>
      <c r="N39" s="111"/>
      <c r="O39" s="371"/>
      <c r="P39" s="370"/>
      <c r="Q39" s="379"/>
      <c r="R39" s="101">
        <v>3</v>
      </c>
      <c r="S39" s="97" t="s">
        <v>566</v>
      </c>
      <c r="T39" s="102" t="str">
        <f t="shared" si="38"/>
        <v>Probabilidad</v>
      </c>
      <c r="U39" s="103" t="s">
        <v>15</v>
      </c>
      <c r="V39" s="103" t="s">
        <v>9</v>
      </c>
      <c r="W39" s="104" t="str">
        <f t="shared" si="39"/>
        <v>30%</v>
      </c>
      <c r="X39" s="103" t="s">
        <v>20</v>
      </c>
      <c r="Y39" s="103" t="s">
        <v>23</v>
      </c>
      <c r="Z39" s="103" t="s">
        <v>111</v>
      </c>
      <c r="AA39" s="105">
        <f>IFERROR(IF(T39="Probabilidad",(AA38-(+AA38*W39)),IF(T39="Impacto",L39,"")),"")</f>
        <v>5.04E-2</v>
      </c>
      <c r="AB39" s="106" t="str">
        <f t="shared" si="40"/>
        <v>Muy Baja</v>
      </c>
      <c r="AC39" s="107">
        <f t="shared" si="41"/>
        <v>5.04E-2</v>
      </c>
      <c r="AD39" s="106" t="str">
        <f t="shared" ca="1" si="42"/>
        <v>Moderado</v>
      </c>
      <c r="AE39" s="107">
        <f ca="1">+P37</f>
        <v>0.6</v>
      </c>
      <c r="AF39" s="108" t="str">
        <f t="shared" ca="1" si="43"/>
        <v>Moderado</v>
      </c>
      <c r="AG39" s="109" t="s">
        <v>122</v>
      </c>
      <c r="AH39" s="82" t="s">
        <v>543</v>
      </c>
      <c r="AI39" s="98" t="s">
        <v>393</v>
      </c>
      <c r="AJ39" s="99">
        <v>44562</v>
      </c>
      <c r="AK39" s="116" t="s">
        <v>367</v>
      </c>
      <c r="AL39" s="82" t="s">
        <v>444</v>
      </c>
      <c r="AM39" s="98"/>
      <c r="AN39" s="520" t="s">
        <v>717</v>
      </c>
      <c r="AO39" s="520" t="s">
        <v>718</v>
      </c>
      <c r="AP39" s="521">
        <v>1</v>
      </c>
      <c r="AQ39" s="520" t="s">
        <v>711</v>
      </c>
      <c r="AR39" s="520" t="s">
        <v>712</v>
      </c>
      <c r="AS39" s="521">
        <v>1</v>
      </c>
      <c r="AT39" s="520"/>
      <c r="AU39" s="518" t="s">
        <v>625</v>
      </c>
      <c r="AV39" s="518" t="s">
        <v>646</v>
      </c>
      <c r="AW39" s="518" t="s">
        <v>649</v>
      </c>
      <c r="AX39" s="518" t="s">
        <v>649</v>
      </c>
      <c r="AY39" s="522" t="s">
        <v>785</v>
      </c>
    </row>
    <row r="40" spans="1:51" s="120" customFormat="1" ht="151.5" customHeight="1" x14ac:dyDescent="0.25">
      <c r="A40" s="197">
        <f>1+A37</f>
        <v>25</v>
      </c>
      <c r="B40" s="515" t="s">
        <v>290</v>
      </c>
      <c r="C40" s="220" t="s">
        <v>352</v>
      </c>
      <c r="D40" s="220" t="s">
        <v>392</v>
      </c>
      <c r="E40" s="214" t="s">
        <v>118</v>
      </c>
      <c r="F40" s="214" t="s">
        <v>445</v>
      </c>
      <c r="G40" s="214" t="s">
        <v>446</v>
      </c>
      <c r="H40" s="216" t="s">
        <v>447</v>
      </c>
      <c r="I40" s="214" t="s">
        <v>325</v>
      </c>
      <c r="J40" s="213">
        <v>10</v>
      </c>
      <c r="K40" s="212" t="str">
        <f>IF(J40&lt;=0,"",IF(J40&lt;=2,"Muy Baja",IF(J40&lt;=24,"Baja",IF(J40&lt;=500,"Media",IF(J40&lt;=5000,"Alta","Muy Alta")))))</f>
        <v>Baja</v>
      </c>
      <c r="L40" s="100">
        <f>IF(K40="","",IF(K40="Muy Baja",0.2,IF(K40="Baja",0.4,IF(K40="Media",0.6,IF(K40="Alta",0.8,IF(K40="Muy Alta",1,))))))</f>
        <v>0.4</v>
      </c>
      <c r="M40" s="219" t="s">
        <v>479</v>
      </c>
      <c r="N40" s="100"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12" t="str">
        <f ca="1">IF(OR(N40='Tabla Impacto'!$C$11,N40='Tabla Impacto'!$D$11),"Leve",IF(OR(N40='Tabla Impacto'!$C$12,N40='Tabla Impacto'!$D$12),"Menor",IF(OR(N40='Tabla Impacto'!$C$13,N40='Tabla Impacto'!$D$13),"Moderado",IF(OR(N40='Tabla Impacto'!$C$14,N40='Tabla Impacto'!$D$14),"Mayor",IF(OR(N40='Tabla Impacto'!$C$15,N40='Tabla Impacto'!$D$15),"Catastrófico","")))))</f>
        <v>Moderado</v>
      </c>
      <c r="P40" s="100">
        <f ca="1">IF(O40="","",IF(O40="Leve",0.2,IF(O40="Menor",0.4,IF(O40="Moderado",0.6,IF(O40="Mayor",0.8,IF(O40="Catastrófico",1,))))))</f>
        <v>0.6</v>
      </c>
      <c r="Q40" s="218"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1">
        <v>1</v>
      </c>
      <c r="S40" s="82" t="s">
        <v>452</v>
      </c>
      <c r="T40" s="102" t="str">
        <f t="shared" si="38"/>
        <v>Probabilidad</v>
      </c>
      <c r="U40" s="103" t="s">
        <v>15</v>
      </c>
      <c r="V40" s="103" t="s">
        <v>9</v>
      </c>
      <c r="W40" s="104" t="str">
        <f t="shared" si="39"/>
        <v>30%</v>
      </c>
      <c r="X40" s="103" t="s">
        <v>20</v>
      </c>
      <c r="Y40" s="103" t="s">
        <v>23</v>
      </c>
      <c r="Z40" s="103" t="s">
        <v>111</v>
      </c>
      <c r="AA40" s="113">
        <f>IFERROR(IF(T40="Probabilidad",(L40-(+L40*W40)),IF(T40="Impacto",L40,"")),"")</f>
        <v>0.28000000000000003</v>
      </c>
      <c r="AB40" s="106" t="str">
        <f t="shared" si="40"/>
        <v>Baja</v>
      </c>
      <c r="AC40" s="107">
        <f t="shared" si="41"/>
        <v>0.28000000000000003</v>
      </c>
      <c r="AD40" s="106" t="str">
        <f t="shared" ca="1" si="42"/>
        <v>Moderado</v>
      </c>
      <c r="AE40" s="107">
        <f ca="1">IFERROR(IF(T40="Impacto",(P40-(+P40*W40)),IF(T40="Probabilidad",P40,"")),"")</f>
        <v>0.6</v>
      </c>
      <c r="AF40" s="108" t="str">
        <f t="shared" ca="1" si="43"/>
        <v>Moderado</v>
      </c>
      <c r="AG40" s="109" t="s">
        <v>122</v>
      </c>
      <c r="AH40" s="82" t="s">
        <v>545</v>
      </c>
      <c r="AI40" s="98" t="s">
        <v>198</v>
      </c>
      <c r="AJ40" s="99">
        <v>44562</v>
      </c>
      <c r="AK40" s="116" t="s">
        <v>367</v>
      </c>
      <c r="AL40" s="82" t="s">
        <v>448</v>
      </c>
      <c r="AM40" s="98"/>
      <c r="AN40" s="520" t="s">
        <v>713</v>
      </c>
      <c r="AO40" s="520" t="s">
        <v>714</v>
      </c>
      <c r="AP40" s="521">
        <v>1</v>
      </c>
      <c r="AQ40" s="520" t="s">
        <v>715</v>
      </c>
      <c r="AR40" s="520" t="s">
        <v>806</v>
      </c>
      <c r="AS40" s="521">
        <v>1</v>
      </c>
      <c r="AT40" s="520"/>
      <c r="AU40" s="518" t="s">
        <v>625</v>
      </c>
      <c r="AV40" s="518" t="s">
        <v>646</v>
      </c>
      <c r="AW40" s="518" t="s">
        <v>649</v>
      </c>
      <c r="AX40" s="518" t="s">
        <v>649</v>
      </c>
      <c r="AY40" s="522" t="s">
        <v>785</v>
      </c>
    </row>
    <row r="41" spans="1:51" s="120" customFormat="1" ht="151.5" customHeight="1" x14ac:dyDescent="0.25">
      <c r="A41" s="197">
        <f>1+A40</f>
        <v>26</v>
      </c>
      <c r="B41" s="208" t="s">
        <v>294</v>
      </c>
      <c r="C41" s="220" t="s">
        <v>293</v>
      </c>
      <c r="D41" s="220" t="s">
        <v>295</v>
      </c>
      <c r="E41" s="214" t="s">
        <v>118</v>
      </c>
      <c r="F41" s="214" t="s">
        <v>296</v>
      </c>
      <c r="G41" s="214" t="s">
        <v>449</v>
      </c>
      <c r="H41" s="216" t="s">
        <v>297</v>
      </c>
      <c r="I41" s="214" t="s">
        <v>115</v>
      </c>
      <c r="J41" s="213">
        <v>355</v>
      </c>
      <c r="K41" s="212" t="str">
        <f>IF(J41&lt;=0,"",IF(J41&lt;=2,"Muy Baja",IF(J41&lt;=24,"Baja",IF(J41&lt;=500,"Media",IF(J41&lt;=5000,"Alta","Muy Alta")))))</f>
        <v>Media</v>
      </c>
      <c r="L41" s="100">
        <f>IF(K41="","",IF(K41="Muy Baja",0.2,IF(K41="Baja",0.4,IF(K41="Media",0.6,IF(K41="Alta",0.8,IF(K41="Muy Alta",1,))))))</f>
        <v>0.6</v>
      </c>
      <c r="M41" s="219" t="s">
        <v>486</v>
      </c>
      <c r="N41" s="100" t="str">
        <f ca="1">IF(NOT(ISERROR(MATCH(M41,'Tabla Impacto'!$B$221:$B$223,0))),'Tabla Impacto'!$F$223&amp;"Por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12" t="str">
        <f ca="1">IF(OR(N41='Tabla Impacto'!$C$11,N41='Tabla Impacto'!$D$11),"Leve",IF(OR(N41='Tabla Impacto'!$C$12,N41='Tabla Impacto'!$D$12),"Menor",IF(OR(N41='Tabla Impacto'!$C$13,N41='Tabla Impacto'!$D$13),"Moderado",IF(OR(N41='Tabla Impacto'!$C$14,N41='Tabla Impacto'!$D$14),"Mayor",IF(OR(N41='Tabla Impacto'!$C$15,N41='Tabla Impacto'!$D$15),"Catastrófico","")))))</f>
        <v>Mayor</v>
      </c>
      <c r="P41" s="100">
        <f ca="1">IF(O41="","",IF(O41="Leve",0.2,IF(O41="Menor",0.4,IF(O41="Moderado",0.6,IF(O41="Mayor",0.8,IF(O41="Catastrófico",1,))))))</f>
        <v>0.8</v>
      </c>
      <c r="Q41" s="218"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Alto</v>
      </c>
      <c r="R41" s="101">
        <v>1</v>
      </c>
      <c r="S41" s="82" t="s">
        <v>450</v>
      </c>
      <c r="T41" s="102" t="str">
        <f t="shared" ref="T41:T46" si="44">IF(OR(U41="Preventivo",U41="Detectivo"),"Probabilidad",IF(U41="Correctivo","Impacto",""))</f>
        <v>Probabilidad</v>
      </c>
      <c r="U41" s="103" t="s">
        <v>14</v>
      </c>
      <c r="V41" s="103" t="s">
        <v>9</v>
      </c>
      <c r="W41" s="104" t="str">
        <f t="shared" ref="W41:W53" si="45">IF(AND(U41="Preventivo",V41="Automático"),"50%",IF(AND(U41="Preventivo",V41="Manual"),"40%",IF(AND(U41="Detectivo",V41="Automático"),"40%",IF(AND(U41="Detectivo",V41="Manual"),"30%",IF(AND(U41="Correctivo",V41="Automático"),"35%",IF(AND(U41="Correctivo",V41="Manual"),"25%",""))))))</f>
        <v>40%</v>
      </c>
      <c r="X41" s="103" t="s">
        <v>20</v>
      </c>
      <c r="Y41" s="103" t="s">
        <v>22</v>
      </c>
      <c r="Z41" s="103" t="s">
        <v>110</v>
      </c>
      <c r="AA41" s="105">
        <f>IFERROR(IF(T41="Probabilidad",(L41-(+L41*W41)),IF(T41="Impacto",L41,"")),"")</f>
        <v>0.36</v>
      </c>
      <c r="AB41" s="106" t="str">
        <f t="shared" ref="AB41:AB46" si="46">IFERROR(IF(AA41="","",IF(AA41&lt;=0.2,"Muy Baja",IF(AA41&lt;=0.4,"Baja",IF(AA41&lt;=0.6,"Media",IF(AA41&lt;=0.8,"Alta","Muy Alta"))))),"")</f>
        <v>Baja</v>
      </c>
      <c r="AC41" s="107">
        <f t="shared" ref="AC41:AC46" si="47">+AA41</f>
        <v>0.36</v>
      </c>
      <c r="AD41" s="106" t="str">
        <f t="shared" ref="AD41:AD46" ca="1" si="48">IFERROR(IF(AE41="","",IF(AE41&lt;=0.2,"Leve",IF(AE41&lt;=0.4,"Menor",IF(AE41&lt;=0.6,"Moderado",IF(AE41&lt;=0.8,"Mayor","Catastrófico"))))),"")</f>
        <v>Mayor</v>
      </c>
      <c r="AE41" s="107">
        <f t="shared" ref="AE41:AE44" ca="1" si="49">IFERROR(IF(T41="Impacto",(P41-(+P41*W41)),IF(T41="Probabilidad",P41,"")),"")</f>
        <v>0.8</v>
      </c>
      <c r="AF41" s="108" t="str">
        <f t="shared" ref="AF41:AF46" ca="1" si="50">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Alto</v>
      </c>
      <c r="AG41" s="109" t="s">
        <v>122</v>
      </c>
      <c r="AH41" s="82" t="s">
        <v>451</v>
      </c>
      <c r="AI41" s="98" t="s">
        <v>258</v>
      </c>
      <c r="AJ41" s="110" t="s">
        <v>199</v>
      </c>
      <c r="AK41" s="110" t="s">
        <v>199</v>
      </c>
      <c r="AL41" s="97" t="s">
        <v>298</v>
      </c>
      <c r="AM41" s="98"/>
      <c r="AN41" s="520" t="s">
        <v>674</v>
      </c>
      <c r="AO41" s="520" t="s">
        <v>675</v>
      </c>
      <c r="AP41" s="521">
        <v>1</v>
      </c>
      <c r="AQ41" s="520" t="s">
        <v>676</v>
      </c>
      <c r="AR41" s="520" t="s">
        <v>677</v>
      </c>
      <c r="AS41" s="521">
        <v>1</v>
      </c>
      <c r="AT41" s="520"/>
      <c r="AU41" s="518" t="s">
        <v>625</v>
      </c>
      <c r="AV41" s="518" t="s">
        <v>646</v>
      </c>
      <c r="AW41" s="518" t="s">
        <v>649</v>
      </c>
      <c r="AX41" s="518" t="s">
        <v>649</v>
      </c>
      <c r="AY41" s="522"/>
    </row>
    <row r="42" spans="1:51" s="120" customFormat="1" ht="176.45" customHeight="1" x14ac:dyDescent="0.25">
      <c r="A42" s="361">
        <f>1+A41</f>
        <v>27</v>
      </c>
      <c r="B42" s="358" t="s">
        <v>294</v>
      </c>
      <c r="C42" s="356" t="s">
        <v>293</v>
      </c>
      <c r="D42" s="356" t="s">
        <v>295</v>
      </c>
      <c r="E42" s="373" t="s">
        <v>118</v>
      </c>
      <c r="F42" s="373" t="s">
        <v>453</v>
      </c>
      <c r="G42" s="373" t="s">
        <v>454</v>
      </c>
      <c r="H42" s="375" t="s">
        <v>490</v>
      </c>
      <c r="I42" s="373" t="s">
        <v>325</v>
      </c>
      <c r="J42" s="362">
        <v>355</v>
      </c>
      <c r="K42" s="364" t="str">
        <f>IF(J42&lt;=0,"",IF(J42&lt;=2,"Muy Baja",IF(J42&lt;=24,"Baja",IF(J42&lt;=500,"Media",IF(J42&lt;=5000,"Alta","Muy Alta")))))</f>
        <v>Media</v>
      </c>
      <c r="L42" s="366">
        <f>IF(K42="","",IF(K42="Muy Baja",0.2,IF(K42="Baja",0.4,IF(K42="Media",0.6,IF(K42="Alta",0.8,IF(K42="Muy Alta",1,))))))</f>
        <v>0.6</v>
      </c>
      <c r="M42" s="368" t="s">
        <v>486</v>
      </c>
      <c r="N42" s="100" t="str">
        <f ca="1">IF(NOT(ISERROR(MATCH(M42,'Tabla Impacto'!$B$221:$B$223,0))),'Tabla Impacto'!$F$223&amp;"Por favor no seleccionar los criterios de impacto(Afectación Económica o presupuestal y Pérdida Reputacional)",M42)</f>
        <v xml:space="preserve"> El riesgo afecta la imagen de la entidad con efecto publicitario sostenido a nivel de sector administrativo, nivel departamental o municipal</v>
      </c>
      <c r="O42" s="364" t="str">
        <f ca="1">IF(OR(N42='Tabla Impacto'!$C$11,N42='Tabla Impacto'!$D$11),"Leve",IF(OR(N42='Tabla Impacto'!$C$12,N42='Tabla Impacto'!$D$12),"Menor",IF(OR(N42='Tabla Impacto'!$C$13,N42='Tabla Impacto'!$D$13),"Moderado",IF(OR(N42='Tabla Impacto'!$C$14,N42='Tabla Impacto'!$D$14),"Mayor",IF(OR(N42='Tabla Impacto'!$C$15,N42='Tabla Impacto'!$D$15),"Catastrófico","")))))</f>
        <v>Mayor</v>
      </c>
      <c r="P42" s="366">
        <f ca="1">IF(O42="","",IF(O42="Leve",0.2,IF(O42="Menor",0.4,IF(O42="Moderado",0.6,IF(O42="Mayor",0.8,IF(O42="Catastrófico",1,))))))</f>
        <v>0.8</v>
      </c>
      <c r="Q42" s="377" t="str">
        <f ca="1">IF(OR(AND(K42="Muy Baja",O42="Leve"),AND(K42="Muy Baja",O42="Menor"),AND(K42="Baja",O42="Leve")),"Bajo",IF(OR(AND(K42="Muy baja",O42="Moderado"),AND(K42="Baja",O42="Menor"),AND(K42="Baja",O42="Moderado"),AND(K42="Media",O42="Leve"),AND(K42="Media",O42="Menor"),AND(K42="Media",O42="Moderado"),AND(K42="Alta",O42="Leve"),AND(K42="Alta",O42="Menor")),"Moderado",IF(OR(AND(K42="Muy Baja",O42="Mayor"),AND(K42="Baja",O42="Mayor"),AND(K42="Media",O42="Mayor"),AND(K42="Alta",O42="Moderado"),AND(K42="Alta",O42="Mayor"),AND(K42="Muy Alta",O42="Leve"),AND(K42="Muy Alta",O42="Menor"),AND(K42="Muy Alta",O42="Moderado"),AND(K42="Muy Alta",O42="Mayor")),"Alto",IF(OR(AND(K42="Muy Baja",O42="Catastrófico"),AND(K42="Baja",O42="Catastrófico"),AND(K42="Media",O42="Catastrófico"),AND(K42="Alta",O42="Catastrófico"),AND(K42="Muy Alta",O42="Catastrófico")),"Extremo",""))))</f>
        <v>Alto</v>
      </c>
      <c r="R42" s="101">
        <v>1</v>
      </c>
      <c r="S42" s="82" t="s">
        <v>455</v>
      </c>
      <c r="T42" s="102" t="str">
        <f t="shared" si="44"/>
        <v>Probabilidad</v>
      </c>
      <c r="U42" s="103" t="s">
        <v>14</v>
      </c>
      <c r="V42" s="103" t="s">
        <v>9</v>
      </c>
      <c r="W42" s="104" t="str">
        <f t="shared" si="45"/>
        <v>40%</v>
      </c>
      <c r="X42" s="103" t="s">
        <v>19</v>
      </c>
      <c r="Y42" s="103" t="s">
        <v>22</v>
      </c>
      <c r="Z42" s="103" t="s">
        <v>110</v>
      </c>
      <c r="AA42" s="118">
        <f>IFERROR(IF(T42="Probabilidad",(L42-(+L42*W42)),IF(T42="Impacto",L42,"")),"")</f>
        <v>0.36</v>
      </c>
      <c r="AB42" s="106" t="str">
        <f t="shared" si="46"/>
        <v>Baja</v>
      </c>
      <c r="AC42" s="107">
        <f t="shared" si="47"/>
        <v>0.36</v>
      </c>
      <c r="AD42" s="106" t="str">
        <f t="shared" ca="1" si="48"/>
        <v>Mayor</v>
      </c>
      <c r="AE42" s="107">
        <f t="shared" ca="1" si="49"/>
        <v>0.8</v>
      </c>
      <c r="AF42" s="108" t="str">
        <f t="shared" ca="1" si="50"/>
        <v>Alto</v>
      </c>
      <c r="AG42" s="109" t="s">
        <v>122</v>
      </c>
      <c r="AH42" s="82" t="s">
        <v>299</v>
      </c>
      <c r="AI42" s="92" t="s">
        <v>258</v>
      </c>
      <c r="AJ42" s="99" t="s">
        <v>199</v>
      </c>
      <c r="AK42" s="99" t="s">
        <v>199</v>
      </c>
      <c r="AL42" s="97" t="s">
        <v>394</v>
      </c>
      <c r="AM42" s="98"/>
      <c r="AN42" s="520" t="s">
        <v>678</v>
      </c>
      <c r="AO42" s="520" t="s">
        <v>679</v>
      </c>
      <c r="AP42" s="521">
        <v>1</v>
      </c>
      <c r="AQ42" s="520" t="s">
        <v>807</v>
      </c>
      <c r="AR42" s="520" t="s">
        <v>680</v>
      </c>
      <c r="AS42" s="521">
        <v>1</v>
      </c>
      <c r="AT42" s="520"/>
      <c r="AU42" s="518" t="s">
        <v>625</v>
      </c>
      <c r="AV42" s="518" t="s">
        <v>646</v>
      </c>
      <c r="AW42" s="518" t="s">
        <v>649</v>
      </c>
      <c r="AX42" s="518" t="s">
        <v>649</v>
      </c>
      <c r="AY42" s="522"/>
    </row>
    <row r="43" spans="1:51" s="120" customFormat="1" ht="151.5" customHeight="1" x14ac:dyDescent="0.25">
      <c r="A43" s="361"/>
      <c r="B43" s="359"/>
      <c r="C43" s="357"/>
      <c r="D43" s="357"/>
      <c r="E43" s="374"/>
      <c r="F43" s="374"/>
      <c r="G43" s="374"/>
      <c r="H43" s="376"/>
      <c r="I43" s="374"/>
      <c r="J43" s="363"/>
      <c r="K43" s="365"/>
      <c r="L43" s="367"/>
      <c r="M43" s="369"/>
      <c r="N43" s="100"/>
      <c r="O43" s="365"/>
      <c r="P43" s="367"/>
      <c r="Q43" s="378"/>
      <c r="R43" s="101">
        <v>2</v>
      </c>
      <c r="S43" s="82" t="s">
        <v>339</v>
      </c>
      <c r="T43" s="102" t="str">
        <f t="shared" si="44"/>
        <v>Probabilidad</v>
      </c>
      <c r="U43" s="103" t="s">
        <v>15</v>
      </c>
      <c r="V43" s="103" t="s">
        <v>9</v>
      </c>
      <c r="W43" s="104" t="str">
        <f t="shared" si="45"/>
        <v>30%</v>
      </c>
      <c r="X43" s="103" t="s">
        <v>20</v>
      </c>
      <c r="Y43" s="103" t="s">
        <v>22</v>
      </c>
      <c r="Z43" s="103" t="s">
        <v>110</v>
      </c>
      <c r="AA43" s="118">
        <f>IFERROR(IF(T43="Probabilidad",(L43-(+L43*W43)),IF(T43="Impacto",L43,"")),"")</f>
        <v>0</v>
      </c>
      <c r="AB43" s="106" t="str">
        <f t="shared" si="46"/>
        <v>Muy Baja</v>
      </c>
      <c r="AC43" s="107">
        <f t="shared" si="47"/>
        <v>0</v>
      </c>
      <c r="AD43" s="106" t="str">
        <f t="shared" si="48"/>
        <v>Leve</v>
      </c>
      <c r="AE43" s="107">
        <f t="shared" si="49"/>
        <v>0</v>
      </c>
      <c r="AF43" s="108" t="str">
        <f t="shared" si="50"/>
        <v>Bajo</v>
      </c>
      <c r="AG43" s="109" t="s">
        <v>122</v>
      </c>
      <c r="AH43" s="82" t="s">
        <v>299</v>
      </c>
      <c r="AI43" s="92" t="s">
        <v>258</v>
      </c>
      <c r="AJ43" s="99" t="s">
        <v>199</v>
      </c>
      <c r="AK43" s="99" t="s">
        <v>199</v>
      </c>
      <c r="AL43" s="97" t="s">
        <v>394</v>
      </c>
      <c r="AM43" s="98"/>
      <c r="AN43" s="520" t="s">
        <v>678</v>
      </c>
      <c r="AO43" s="520" t="s">
        <v>679</v>
      </c>
      <c r="AP43" s="521">
        <v>1</v>
      </c>
      <c r="AQ43" s="520" t="s">
        <v>808</v>
      </c>
      <c r="AR43" s="520" t="s">
        <v>681</v>
      </c>
      <c r="AS43" s="521">
        <v>1</v>
      </c>
      <c r="AT43" s="520"/>
      <c r="AU43" s="518" t="s">
        <v>625</v>
      </c>
      <c r="AV43" s="518" t="s">
        <v>646</v>
      </c>
      <c r="AW43" s="518" t="s">
        <v>649</v>
      </c>
      <c r="AX43" s="518" t="s">
        <v>649</v>
      </c>
      <c r="AY43" s="522"/>
    </row>
    <row r="44" spans="1:51" s="120" customFormat="1" ht="151.5" customHeight="1" x14ac:dyDescent="0.25">
      <c r="A44" s="361">
        <f>1+A42</f>
        <v>28</v>
      </c>
      <c r="B44" s="358" t="s">
        <v>300</v>
      </c>
      <c r="C44" s="356" t="s">
        <v>353</v>
      </c>
      <c r="D44" s="356" t="s">
        <v>395</v>
      </c>
      <c r="E44" s="373" t="s">
        <v>120</v>
      </c>
      <c r="F44" s="380" t="s">
        <v>457</v>
      </c>
      <c r="G44" s="380" t="s">
        <v>456</v>
      </c>
      <c r="H44" s="375" t="s">
        <v>301</v>
      </c>
      <c r="I44" s="373" t="s">
        <v>325</v>
      </c>
      <c r="J44" s="362">
        <v>850</v>
      </c>
      <c r="K44" s="364" t="str">
        <f>IF(J44&lt;=0,"",IF(J44&lt;=2,"Muy Baja",IF(J44&lt;=24,"Baja",IF(J44&lt;=500,"Media",IF(J44&lt;=5000,"Alta","Muy Alta")))))</f>
        <v>Alta</v>
      </c>
      <c r="L44" s="366">
        <f>IF(K44="","",IF(K44="Muy Baja",0.2,IF(K44="Baja",0.4,IF(K44="Media",0.6,IF(K44="Alta",0.8,IF(K44="Muy Alta",1,))))))</f>
        <v>0.8</v>
      </c>
      <c r="M44" s="368" t="s">
        <v>486</v>
      </c>
      <c r="N44" s="100" t="str">
        <f ca="1">IF(NOT(ISERROR(MATCH(M44,'Tabla Impacto'!$B$221:$B$223,0))),'Tabla Impacto'!$F$223&amp;"Por favor no seleccionar los criterios de impacto(Afectación Económica o presupuestal y Pérdida Reputacional)",M44)</f>
        <v xml:space="preserve"> El riesgo afecta la imagen de la entidad con efecto publicitario sostenido a nivel de sector administrativo, nivel departamental o municipal</v>
      </c>
      <c r="O44" s="364" t="str">
        <f ca="1">IF(OR(N44='Tabla Impacto'!$C$11,N44='Tabla Impacto'!$D$11),"Leve",IF(OR(N44='Tabla Impacto'!$C$12,N44='Tabla Impacto'!$D$12),"Menor",IF(OR(N44='Tabla Impacto'!$C$13,N44='Tabla Impacto'!$D$13),"Moderado",IF(OR(N44='Tabla Impacto'!$C$14,N44='Tabla Impacto'!$D$14),"Mayor",IF(OR(N44='Tabla Impacto'!$C$15,N44='Tabla Impacto'!$D$15),"Catastrófico","")))))</f>
        <v>Mayor</v>
      </c>
      <c r="P44" s="366">
        <f ca="1">IF(O44="","",IF(O44="Leve",0.2,IF(O44="Menor",0.4,IF(O44="Moderado",0.6,IF(O44="Mayor",0.8,IF(O44="Catastrófico",1,))))))</f>
        <v>0.8</v>
      </c>
      <c r="Q44" s="377" t="str">
        <f ca="1">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Alto</v>
      </c>
      <c r="R44" s="101">
        <v>1</v>
      </c>
      <c r="S44" s="82" t="s">
        <v>302</v>
      </c>
      <c r="T44" s="102" t="str">
        <f t="shared" si="44"/>
        <v>Probabilidad</v>
      </c>
      <c r="U44" s="103" t="s">
        <v>14</v>
      </c>
      <c r="V44" s="103" t="s">
        <v>9</v>
      </c>
      <c r="W44" s="104" t="str">
        <f t="shared" si="45"/>
        <v>40%</v>
      </c>
      <c r="X44" s="103" t="s">
        <v>20</v>
      </c>
      <c r="Y44" s="103" t="s">
        <v>22</v>
      </c>
      <c r="Z44" s="103" t="s">
        <v>110</v>
      </c>
      <c r="AA44" s="105">
        <f>IFERROR(IF(T44="Probabilidad",(L44-(+L44*W44)),IF(T44="Impacto",L44,"")),"")</f>
        <v>0.48</v>
      </c>
      <c r="AB44" s="106" t="str">
        <f t="shared" si="46"/>
        <v>Media</v>
      </c>
      <c r="AC44" s="107">
        <f t="shared" si="47"/>
        <v>0.48</v>
      </c>
      <c r="AD44" s="106" t="str">
        <f t="shared" ca="1" si="48"/>
        <v>Mayor</v>
      </c>
      <c r="AE44" s="107">
        <f t="shared" ca="1" si="49"/>
        <v>0.8</v>
      </c>
      <c r="AF44" s="108" t="str">
        <f t="shared" ca="1" si="50"/>
        <v>Alto</v>
      </c>
      <c r="AG44" s="109" t="s">
        <v>122</v>
      </c>
      <c r="AH44" s="119" t="s">
        <v>304</v>
      </c>
      <c r="AI44" s="98" t="s">
        <v>198</v>
      </c>
      <c r="AJ44" s="99">
        <v>44562</v>
      </c>
      <c r="AK44" s="99" t="s">
        <v>367</v>
      </c>
      <c r="AL44" s="82" t="s">
        <v>305</v>
      </c>
      <c r="AM44" s="98"/>
      <c r="AN44" s="520" t="s">
        <v>719</v>
      </c>
      <c r="AO44" s="520" t="s">
        <v>720</v>
      </c>
      <c r="AP44" s="521">
        <v>1</v>
      </c>
      <c r="AQ44" s="520" t="s">
        <v>809</v>
      </c>
      <c r="AR44" s="520" t="s">
        <v>810</v>
      </c>
      <c r="AS44" s="521">
        <v>1</v>
      </c>
      <c r="AT44" s="520"/>
      <c r="AU44" s="518" t="s">
        <v>625</v>
      </c>
      <c r="AV44" s="518" t="s">
        <v>646</v>
      </c>
      <c r="AW44" s="518" t="s">
        <v>649</v>
      </c>
      <c r="AX44" s="518" t="s">
        <v>649</v>
      </c>
      <c r="AY44" s="522" t="s">
        <v>785</v>
      </c>
    </row>
    <row r="45" spans="1:51" s="120" customFormat="1" ht="151.5" customHeight="1" x14ac:dyDescent="0.25">
      <c r="A45" s="361"/>
      <c r="B45" s="359"/>
      <c r="C45" s="357"/>
      <c r="D45" s="357"/>
      <c r="E45" s="374"/>
      <c r="F45" s="374"/>
      <c r="G45" s="374"/>
      <c r="H45" s="376"/>
      <c r="I45" s="374"/>
      <c r="J45" s="363"/>
      <c r="K45" s="365"/>
      <c r="L45" s="367"/>
      <c r="M45" s="369"/>
      <c r="N45" s="111"/>
      <c r="O45" s="365"/>
      <c r="P45" s="367"/>
      <c r="Q45" s="378"/>
      <c r="R45" s="101">
        <v>2</v>
      </c>
      <c r="S45" s="82" t="s">
        <v>303</v>
      </c>
      <c r="T45" s="102" t="str">
        <f t="shared" si="44"/>
        <v>Probabilidad</v>
      </c>
      <c r="U45" s="103" t="s">
        <v>14</v>
      </c>
      <c r="V45" s="103" t="s">
        <v>9</v>
      </c>
      <c r="W45" s="104" t="str">
        <f t="shared" si="45"/>
        <v>40%</v>
      </c>
      <c r="X45" s="103" t="s">
        <v>20</v>
      </c>
      <c r="Y45" s="103" t="s">
        <v>22</v>
      </c>
      <c r="Z45" s="103" t="s">
        <v>110</v>
      </c>
      <c r="AA45" s="105">
        <f>IFERROR(IF(T45="Probabilidad",(AA44-(+AA44*W45)),IF(T45="Impacto",L45,"")),"")</f>
        <v>0.28799999999999998</v>
      </c>
      <c r="AB45" s="106" t="str">
        <f t="shared" si="46"/>
        <v>Baja</v>
      </c>
      <c r="AC45" s="107">
        <f t="shared" si="47"/>
        <v>0.28799999999999998</v>
      </c>
      <c r="AD45" s="106" t="str">
        <f t="shared" si="48"/>
        <v>Mayor</v>
      </c>
      <c r="AE45" s="107">
        <v>0.8</v>
      </c>
      <c r="AF45" s="108" t="str">
        <f t="shared" si="50"/>
        <v>Alto</v>
      </c>
      <c r="AG45" s="109" t="s">
        <v>122</v>
      </c>
      <c r="AH45" s="97" t="s">
        <v>306</v>
      </c>
      <c r="AI45" s="92" t="s">
        <v>198</v>
      </c>
      <c r="AJ45" s="99">
        <v>44562</v>
      </c>
      <c r="AK45" s="99" t="s">
        <v>367</v>
      </c>
      <c r="AL45" s="97" t="s">
        <v>305</v>
      </c>
      <c r="AM45" s="98"/>
      <c r="AN45" s="520" t="s">
        <v>721</v>
      </c>
      <c r="AO45" s="520" t="s">
        <v>811</v>
      </c>
      <c r="AP45" s="521">
        <v>0.5</v>
      </c>
      <c r="AQ45" s="520" t="s">
        <v>812</v>
      </c>
      <c r="AR45" s="520" t="s">
        <v>781</v>
      </c>
      <c r="AS45" s="521">
        <v>1</v>
      </c>
      <c r="AT45" s="520"/>
      <c r="AU45" s="518" t="s">
        <v>625</v>
      </c>
      <c r="AV45" s="518" t="s">
        <v>646</v>
      </c>
      <c r="AW45" s="518" t="s">
        <v>649</v>
      </c>
      <c r="AX45" s="518" t="s">
        <v>649</v>
      </c>
      <c r="AY45" s="522" t="s">
        <v>813</v>
      </c>
    </row>
    <row r="46" spans="1:51" s="120" customFormat="1" ht="151.5" customHeight="1" x14ac:dyDescent="0.25">
      <c r="A46" s="197">
        <f>1+A44</f>
        <v>29</v>
      </c>
      <c r="B46" s="196" t="s">
        <v>307</v>
      </c>
      <c r="C46" s="205" t="s">
        <v>354</v>
      </c>
      <c r="D46" s="205" t="s">
        <v>396</v>
      </c>
      <c r="E46" s="201" t="s">
        <v>118</v>
      </c>
      <c r="F46" s="206" t="s">
        <v>574</v>
      </c>
      <c r="G46" s="206" t="s">
        <v>465</v>
      </c>
      <c r="H46" s="202" t="s">
        <v>575</v>
      </c>
      <c r="I46" s="201" t="s">
        <v>325</v>
      </c>
      <c r="J46" s="200">
        <v>12</v>
      </c>
      <c r="K46" s="198" t="str">
        <f>IF(J46&lt;=0,"",IF(J46&lt;=2,"Muy Baja",IF(J46&lt;=24,"Baja",IF(J46&lt;=500,"Media",IF(J46&lt;=5000,"Alta","Muy Alta")))))</f>
        <v>Baja</v>
      </c>
      <c r="L46" s="132">
        <f>IF(K46="","",IF(K46="Muy Baja",0.2,IF(K46="Baja",0.4,IF(K46="Media",0.6,IF(K46="Alta",0.8,IF(K46="Muy Alta",1,))))))</f>
        <v>0.4</v>
      </c>
      <c r="M46" s="204" t="s">
        <v>479</v>
      </c>
      <c r="N46" s="132"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198" t="str">
        <f ca="1">IF(OR(N46='Tabla Impacto'!$C$11,N46='Tabla Impacto'!$D$11),"Leve",IF(OR(N46='Tabla Impacto'!$C$12,N46='Tabla Impacto'!$D$12),"Menor",IF(OR(N46='Tabla Impacto'!$C$13,N46='Tabla Impacto'!$D$13),"Moderado",IF(OR(N46='Tabla Impacto'!$C$14,N46='Tabla Impacto'!$D$14),"Mayor",IF(OR(N46='Tabla Impacto'!$C$15,N46='Tabla Impacto'!$D$15),"Catastrófico","")))))</f>
        <v>Moderado</v>
      </c>
      <c r="P46" s="132">
        <f ca="1">IF(O46="","",IF(O46="Leve",0.2,IF(O46="Menor",0.4,IF(O46="Moderado",0.6,IF(O46="Mayor",0.8,IF(O46="Catastrófico",1,))))))</f>
        <v>0.6</v>
      </c>
      <c r="Q46" s="199"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29">
        <v>1</v>
      </c>
      <c r="S46" s="130" t="s">
        <v>567</v>
      </c>
      <c r="T46" s="131" t="str">
        <f t="shared" si="44"/>
        <v>Probabilidad</v>
      </c>
      <c r="U46" s="133" t="s">
        <v>14</v>
      </c>
      <c r="V46" s="133" t="s">
        <v>9</v>
      </c>
      <c r="W46" s="134" t="str">
        <f t="shared" si="45"/>
        <v>40%</v>
      </c>
      <c r="X46" s="133" t="s">
        <v>19</v>
      </c>
      <c r="Y46" s="133" t="s">
        <v>22</v>
      </c>
      <c r="Z46" s="133" t="s">
        <v>110</v>
      </c>
      <c r="AA46" s="115">
        <f>IFERROR(IF(T46="Probabilidad",(L46-(+L46*W46)),IF(T46="Impacto",L46,"")),"")</f>
        <v>0.24</v>
      </c>
      <c r="AB46" s="124" t="str">
        <f t="shared" si="46"/>
        <v>Baja</v>
      </c>
      <c r="AC46" s="125">
        <f t="shared" si="47"/>
        <v>0.24</v>
      </c>
      <c r="AD46" s="124" t="str">
        <f t="shared" ca="1" si="48"/>
        <v>Moderado</v>
      </c>
      <c r="AE46" s="125">
        <f ca="1">IFERROR(IF(T46="Impacto",(P46-(+P46*W46)),IF(T46="Probabilidad",P46,"")),"")</f>
        <v>0.6</v>
      </c>
      <c r="AF46" s="126" t="str">
        <f t="shared" ca="1" si="50"/>
        <v>Moderado</v>
      </c>
      <c r="AG46" s="127" t="s">
        <v>122</v>
      </c>
      <c r="AH46" s="145" t="s">
        <v>569</v>
      </c>
      <c r="AI46" s="121" t="s">
        <v>568</v>
      </c>
      <c r="AJ46" s="122" t="s">
        <v>284</v>
      </c>
      <c r="AK46" s="122" t="s">
        <v>285</v>
      </c>
      <c r="AL46" s="130" t="s">
        <v>576</v>
      </c>
      <c r="AM46" s="121"/>
      <c r="AN46" s="520" t="s">
        <v>814</v>
      </c>
      <c r="AO46" s="520" t="s">
        <v>614</v>
      </c>
      <c r="AP46" s="521">
        <v>1</v>
      </c>
      <c r="AQ46" s="520" t="s">
        <v>615</v>
      </c>
      <c r="AR46" s="520" t="s">
        <v>616</v>
      </c>
      <c r="AS46" s="521">
        <v>1</v>
      </c>
      <c r="AT46" s="520"/>
      <c r="AU46" s="518" t="s">
        <v>625</v>
      </c>
      <c r="AV46" s="518" t="s">
        <v>646</v>
      </c>
      <c r="AW46" s="518" t="s">
        <v>649</v>
      </c>
      <c r="AX46" s="518" t="s">
        <v>649</v>
      </c>
      <c r="AY46" s="522"/>
    </row>
    <row r="47" spans="1:51" s="120" customFormat="1" ht="151.5" customHeight="1" x14ac:dyDescent="0.25">
      <c r="A47" s="197">
        <f>1+A46</f>
        <v>30</v>
      </c>
      <c r="B47" s="196" t="s">
        <v>307</v>
      </c>
      <c r="C47" s="196" t="s">
        <v>349</v>
      </c>
      <c r="D47" s="196" t="s">
        <v>396</v>
      </c>
      <c r="E47" s="201" t="s">
        <v>118</v>
      </c>
      <c r="F47" s="201" t="s">
        <v>512</v>
      </c>
      <c r="G47" s="201" t="s">
        <v>513</v>
      </c>
      <c r="H47" s="202" t="s">
        <v>514</v>
      </c>
      <c r="I47" s="202" t="s">
        <v>325</v>
      </c>
      <c r="J47" s="203">
        <v>1096</v>
      </c>
      <c r="K47" s="198" t="str">
        <f>IF(J47&lt;=0,"",IF(J47&lt;=2,"Muy Baja",IF(J47&lt;=24,"Baja",IF(J47&lt;=500,"Media",IF(J47&lt;=5000,"Alta","Muy Alta")))))</f>
        <v>Alta</v>
      </c>
      <c r="L47" s="132">
        <f>IF(K47="","",IF(K47="Muy Baja",0.2,IF(K47="Baja",0.4,IF(K47="Media",0.6,IF(K47="Alta",0.8,IF(K47="Muy Alta",1,))))))</f>
        <v>0.8</v>
      </c>
      <c r="M47" s="211" t="s">
        <v>479</v>
      </c>
      <c r="N47" s="132" t="str">
        <f>IF(NOT(ISERROR(MATCH(M47,'[1]Tabla Impacto'!$B$221:$B$223,0))),'[1]Tabla Impacto'!$F$223&amp;"Por favor no seleccionar los criterios de impacto(Afectación Económica o presupuestal y Pérdida Reputacional)",M47)</f>
        <v xml:space="preserve"> El riesgo afecta la imagen de la entidad con algunos usuarios de relevancia frente al logro de los objetivos</v>
      </c>
      <c r="O47" s="198" t="str">
        <f>IF(OR(N47='[1]Tabla Impacto'!$C$11,N47='[1]Tabla Impacto'!$D$11),"Leve",IF(OR(N47='[1]Tabla Impacto'!$C$12,N47='[1]Tabla Impacto'!$D$12),"Menor",IF(OR(N47='[1]Tabla Impacto'!$C$13,N47='[1]Tabla Impacto'!$D$13),"Moderado",IF(OR(N47='[1]Tabla Impacto'!$C$14,N47='[1]Tabla Impacto'!$D$14),"Mayor",IF(OR(N47='[1]Tabla Impacto'!$C$15,N47='[1]Tabla Impacto'!$D$15),"Catastrófico","")))))</f>
        <v>Moderado</v>
      </c>
      <c r="P47" s="132">
        <f>IF(O47="","",IF(O47="Leve",0.2,IF(O47="Menor",0.4,IF(O47="Moderado",0.6,IF(O47="Mayor",0.8,IF(O47="Catastrófico",1,))))))</f>
        <v>0.6</v>
      </c>
      <c r="Q47" s="199"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Alto</v>
      </c>
      <c r="R47" s="129">
        <v>1</v>
      </c>
      <c r="S47" s="130" t="s">
        <v>570</v>
      </c>
      <c r="T47" s="160" t="str">
        <f>IF(OR(U47="Preventivo",U47="Detectivo"),"Probabilidad",IF(U47="Correctivo","Impacto",""))</f>
        <v>Probabilidad</v>
      </c>
      <c r="U47" s="161" t="s">
        <v>14</v>
      </c>
      <c r="V47" s="161" t="s">
        <v>9</v>
      </c>
      <c r="W47" s="162" t="str">
        <f t="shared" si="45"/>
        <v>40%</v>
      </c>
      <c r="X47" s="161" t="s">
        <v>20</v>
      </c>
      <c r="Y47" s="161" t="s">
        <v>22</v>
      </c>
      <c r="Z47" s="161" t="s">
        <v>110</v>
      </c>
      <c r="AA47" s="163">
        <f>IFERROR(IF(T47="Probabilidad",(L47-(+L47*W47)),IF(T47="Impacto",L47,"")),"")</f>
        <v>0.48</v>
      </c>
      <c r="AB47" s="164" t="str">
        <f>IFERROR(IF(AA47="","",IF(AA47&lt;=0.2,"Muy Baja",IF(AA47&lt;=0.4,"Baja",IF(AA47&lt;=0.6,"Media",IF(AA47&lt;=0.8,"Alta","Muy Alta"))))),"")</f>
        <v>Media</v>
      </c>
      <c r="AC47" s="165">
        <f>+AA47</f>
        <v>0.48</v>
      </c>
      <c r="AD47" s="164" t="str">
        <f>IFERROR(IF(AE47="","",IF(AE47&lt;=0.2,"Leve",IF(AE47&lt;=0.4,"Menor",IF(AE47&lt;=0.6,"Moderado",IF(AE47&lt;=0.8,"Mayor","Catastrófico"))))),"")</f>
        <v>Moderado</v>
      </c>
      <c r="AE47" s="165">
        <f>IFERROR(IF(T47="Impacto",(P47-(+P47*W47)),IF(T47="Probabilidad",P47,"")),"")</f>
        <v>0.6</v>
      </c>
      <c r="AF47" s="166"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Moderado</v>
      </c>
      <c r="AG47" s="167" t="s">
        <v>122</v>
      </c>
      <c r="AH47" s="128" t="s">
        <v>571</v>
      </c>
      <c r="AI47" s="121" t="s">
        <v>568</v>
      </c>
      <c r="AJ47" s="122" t="s">
        <v>284</v>
      </c>
      <c r="AK47" s="122" t="s">
        <v>285</v>
      </c>
      <c r="AL47" s="123" t="s">
        <v>466</v>
      </c>
      <c r="AM47" s="121"/>
      <c r="AN47" s="520" t="s">
        <v>617</v>
      </c>
      <c r="AO47" s="520" t="s">
        <v>618</v>
      </c>
      <c r="AP47" s="521">
        <v>1</v>
      </c>
      <c r="AQ47" s="520" t="s">
        <v>815</v>
      </c>
      <c r="AR47" s="520" t="s">
        <v>816</v>
      </c>
      <c r="AS47" s="521">
        <v>1</v>
      </c>
      <c r="AT47" s="520"/>
      <c r="AU47" s="518" t="s">
        <v>625</v>
      </c>
      <c r="AV47" s="518" t="s">
        <v>646</v>
      </c>
      <c r="AW47" s="518" t="s">
        <v>649</v>
      </c>
      <c r="AX47" s="518" t="s">
        <v>649</v>
      </c>
      <c r="AY47" s="522"/>
    </row>
    <row r="48" spans="1:51" s="120" customFormat="1" ht="151.5" customHeight="1" x14ac:dyDescent="0.25">
      <c r="A48" s="361">
        <f>1+A47</f>
        <v>31</v>
      </c>
      <c r="B48" s="387" t="s">
        <v>308</v>
      </c>
      <c r="C48" s="391" t="s">
        <v>355</v>
      </c>
      <c r="D48" s="391" t="s">
        <v>397</v>
      </c>
      <c r="E48" s="392" t="s">
        <v>118</v>
      </c>
      <c r="F48" s="392" t="s">
        <v>309</v>
      </c>
      <c r="G48" s="392" t="s">
        <v>459</v>
      </c>
      <c r="H48" s="398" t="s">
        <v>458</v>
      </c>
      <c r="I48" s="392" t="s">
        <v>117</v>
      </c>
      <c r="J48" s="394">
        <v>365</v>
      </c>
      <c r="K48" s="396" t="str">
        <f>IF(J48&lt;=0,"",IF(J48&lt;=2,"Muy Baja",IF(J48&lt;=24,"Baja",IF(J48&lt;=500,"Media",IF(J48&lt;=5000,"Alta","Muy Alta")))))</f>
        <v>Media</v>
      </c>
      <c r="L48" s="381">
        <f>IF(K48="","",IF(K48="Muy Baja",0.2,IF(K48="Baja",0.4,IF(K48="Media",0.6,IF(K48="Alta",0.8,IF(K48="Muy Alta",1,))))))</f>
        <v>0.6</v>
      </c>
      <c r="M48" s="383" t="s">
        <v>479</v>
      </c>
      <c r="N48" s="132" t="str">
        <f ca="1">IF(NOT(ISERROR(MATCH(M48,'Tabla Impacto'!$B$221:$B$223,0))),'Tabla Impacto'!$F$223&amp;"Por favor no seleccionar los criterios de impacto(Afectación Económica o presupuestal y Pérdida Reputacional)",M48)</f>
        <v xml:space="preserve"> El riesgo afecta la imagen de la entidad con algunos usuarios de relevancia frente al logro de los objetivos</v>
      </c>
      <c r="O48" s="396" t="str">
        <f ca="1">IF(OR(N48='Tabla Impacto'!$C$11,N48='Tabla Impacto'!$D$11),"Leve",IF(OR(N48='Tabla Impacto'!$C$12,N48='Tabla Impacto'!$D$12),"Menor",IF(OR(N48='Tabla Impacto'!$C$13,N48='Tabla Impacto'!$D$13),"Moderado",IF(OR(N48='Tabla Impacto'!$C$14,N48='Tabla Impacto'!$D$14),"Mayor",IF(OR(N48='Tabla Impacto'!$C$15,N48='Tabla Impacto'!$D$15),"Catastrófico","")))))</f>
        <v>Moderado</v>
      </c>
      <c r="P48" s="381">
        <f ca="1">IF(O48="","",IF(O48="Leve",0.2,IF(O48="Menor",0.4,IF(O48="Moderado",0.6,IF(O48="Mayor",0.8,IF(O48="Catastrófico",1,))))))</f>
        <v>0.6</v>
      </c>
      <c r="Q48" s="401" t="str">
        <f ca="1">IF(OR(AND(K48="Muy Baja",O48="Leve"),AND(K48="Muy Baja",O48="Menor"),AND(K48="Baja",O48="Leve")),"Bajo",IF(OR(AND(K48="Muy baja",O48="Moderado"),AND(K48="Baja",O48="Menor"),AND(K48="Baja",O48="Moderado"),AND(K48="Media",O48="Leve"),AND(K48="Media",O48="Menor"),AND(K48="Media",O48="Moderado"),AND(K48="Alta",O48="Leve"),AND(K48="Alta",O48="Menor")),"Moderado",IF(OR(AND(K48="Muy Baja",O48="Mayor"),AND(K48="Baja",O48="Mayor"),AND(K48="Media",O48="Mayor"),AND(K48="Alta",O48="Moderado"),AND(K48="Alta",O48="Mayor"),AND(K48="Muy Alta",O48="Leve"),AND(K48="Muy Alta",O48="Menor"),AND(K48="Muy Alta",O48="Moderado"),AND(K48="Muy Alta",O48="Mayor")),"Alto",IF(OR(AND(K48="Muy Baja",O48="Catastrófico"),AND(K48="Baja",O48="Catastrófico"),AND(K48="Media",O48="Catastrófico"),AND(K48="Alta",O48="Catastrófico"),AND(K48="Muy Alta",O48="Catastrófico")),"Extremo",""))))</f>
        <v>Moderado</v>
      </c>
      <c r="R48" s="129">
        <v>1</v>
      </c>
      <c r="S48" s="130" t="s">
        <v>340</v>
      </c>
      <c r="T48" s="131" t="str">
        <f t="shared" ref="T48:T53" si="51">IF(OR(U48="Preventivo",U48="Detectivo"),"Probabilidad",IF(U48="Correctivo","Impacto",""))</f>
        <v>Probabilidad</v>
      </c>
      <c r="U48" s="133" t="s">
        <v>15</v>
      </c>
      <c r="V48" s="133" t="s">
        <v>9</v>
      </c>
      <c r="W48" s="134" t="str">
        <f t="shared" si="45"/>
        <v>30%</v>
      </c>
      <c r="X48" s="133" t="s">
        <v>19</v>
      </c>
      <c r="Y48" s="133" t="s">
        <v>22</v>
      </c>
      <c r="Z48" s="133" t="s">
        <v>110</v>
      </c>
      <c r="AA48" s="115">
        <f>IFERROR(IF(T48="Probabilidad",(L48-(+L48*W48)),IF(T48="Impacto",L48,"")),"")</f>
        <v>0.42</v>
      </c>
      <c r="AB48" s="124" t="str">
        <f t="shared" ref="AB48:AB53" si="52">IFERROR(IF(AA48="","",IF(AA48&lt;=0.2,"Muy Baja",IF(AA48&lt;=0.4,"Baja",IF(AA48&lt;=0.6,"Media",IF(AA48&lt;=0.8,"Alta","Muy Alta"))))),"")</f>
        <v>Media</v>
      </c>
      <c r="AC48" s="125">
        <f t="shared" ref="AC48:AC53" si="53">+AA48</f>
        <v>0.42</v>
      </c>
      <c r="AD48" s="124" t="str">
        <f t="shared" ref="AD48:AD53" ca="1" si="54">IFERROR(IF(AE48="","",IF(AE48&lt;=0.2,"Leve",IF(AE48&lt;=0.4,"Menor",IF(AE48&lt;=0.6,"Moderado",IF(AE48&lt;=0.8,"Mayor","Catastrófico"))))),"")</f>
        <v>Moderado</v>
      </c>
      <c r="AE48" s="125">
        <f ca="1">IFERROR(IF(T48="Impacto",(P48-(+P48*W48)),IF(T48="Probabilidad",P48,"")),"")</f>
        <v>0.6</v>
      </c>
      <c r="AF48" s="126" t="str">
        <f t="shared" ref="AF48:AF53" ca="1" si="55">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Moderado</v>
      </c>
      <c r="AG48" s="127" t="s">
        <v>122</v>
      </c>
      <c r="AH48" s="128" t="s">
        <v>398</v>
      </c>
      <c r="AI48" s="121" t="s">
        <v>203</v>
      </c>
      <c r="AJ48" s="122" t="s">
        <v>199</v>
      </c>
      <c r="AK48" s="122" t="s">
        <v>199</v>
      </c>
      <c r="AL48" s="123" t="s">
        <v>400</v>
      </c>
      <c r="AM48" s="121"/>
      <c r="AN48" s="520" t="s">
        <v>817</v>
      </c>
      <c r="AO48" s="520" t="s">
        <v>818</v>
      </c>
      <c r="AP48" s="521">
        <v>1</v>
      </c>
      <c r="AQ48" s="520" t="s">
        <v>819</v>
      </c>
      <c r="AR48" s="520" t="s">
        <v>820</v>
      </c>
      <c r="AS48" s="521">
        <v>1</v>
      </c>
      <c r="AT48" s="520"/>
      <c r="AU48" s="518" t="s">
        <v>625</v>
      </c>
      <c r="AV48" s="518" t="s">
        <v>646</v>
      </c>
      <c r="AW48" s="518" t="s">
        <v>649</v>
      </c>
      <c r="AX48" s="518" t="s">
        <v>649</v>
      </c>
      <c r="AY48" s="522"/>
    </row>
    <row r="49" spans="1:51" s="120" customFormat="1" ht="151.5" customHeight="1" x14ac:dyDescent="0.25">
      <c r="A49" s="361"/>
      <c r="B49" s="388"/>
      <c r="C49" s="390"/>
      <c r="D49" s="390"/>
      <c r="E49" s="386"/>
      <c r="F49" s="386"/>
      <c r="G49" s="386"/>
      <c r="H49" s="399"/>
      <c r="I49" s="386"/>
      <c r="J49" s="395"/>
      <c r="K49" s="397"/>
      <c r="L49" s="382"/>
      <c r="M49" s="384"/>
      <c r="N49" s="138"/>
      <c r="O49" s="397"/>
      <c r="P49" s="382"/>
      <c r="Q49" s="402"/>
      <c r="R49" s="129">
        <v>2</v>
      </c>
      <c r="S49" s="130" t="s">
        <v>346</v>
      </c>
      <c r="T49" s="131" t="str">
        <f t="shared" si="51"/>
        <v>Probabilidad</v>
      </c>
      <c r="U49" s="133" t="s">
        <v>14</v>
      </c>
      <c r="V49" s="133" t="s">
        <v>9</v>
      </c>
      <c r="W49" s="134" t="str">
        <f t="shared" si="45"/>
        <v>40%</v>
      </c>
      <c r="X49" s="133" t="s">
        <v>19</v>
      </c>
      <c r="Y49" s="133" t="s">
        <v>23</v>
      </c>
      <c r="Z49" s="133" t="s">
        <v>110</v>
      </c>
      <c r="AA49" s="115">
        <f>IFERROR(IF(T49="Probabilidad",(AA48-(+AA48*W49)),IF(T49="Impacto",L49,"")),"")</f>
        <v>0.252</v>
      </c>
      <c r="AB49" s="124" t="str">
        <f t="shared" si="52"/>
        <v>Baja</v>
      </c>
      <c r="AC49" s="125">
        <f t="shared" si="53"/>
        <v>0.252</v>
      </c>
      <c r="AD49" s="124" t="str">
        <f t="shared" si="54"/>
        <v>Moderado</v>
      </c>
      <c r="AE49" s="125">
        <v>0.6</v>
      </c>
      <c r="AF49" s="126" t="str">
        <f t="shared" si="55"/>
        <v>Moderado</v>
      </c>
      <c r="AG49" s="127" t="s">
        <v>122</v>
      </c>
      <c r="AH49" s="135" t="s">
        <v>310</v>
      </c>
      <c r="AI49" s="136" t="s">
        <v>212</v>
      </c>
      <c r="AJ49" s="137" t="s">
        <v>199</v>
      </c>
      <c r="AK49" s="137" t="s">
        <v>199</v>
      </c>
      <c r="AL49" s="135" t="s">
        <v>399</v>
      </c>
      <c r="AM49" s="121"/>
      <c r="AN49" s="520" t="s">
        <v>757</v>
      </c>
      <c r="AO49" s="520" t="s">
        <v>756</v>
      </c>
      <c r="AP49" s="521">
        <v>1</v>
      </c>
      <c r="AQ49" s="520" t="s">
        <v>755</v>
      </c>
      <c r="AR49" s="520" t="s">
        <v>754</v>
      </c>
      <c r="AS49" s="521">
        <v>1</v>
      </c>
      <c r="AT49" s="520"/>
      <c r="AU49" s="518" t="s">
        <v>625</v>
      </c>
      <c r="AV49" s="518" t="s">
        <v>646</v>
      </c>
      <c r="AW49" s="518" t="s">
        <v>649</v>
      </c>
      <c r="AX49" s="518" t="s">
        <v>649</v>
      </c>
      <c r="AY49" s="522"/>
    </row>
    <row r="50" spans="1:51" s="120" customFormat="1" ht="151.5" customHeight="1" x14ac:dyDescent="0.25">
      <c r="A50" s="361">
        <f>1+A48</f>
        <v>32</v>
      </c>
      <c r="B50" s="387" t="s">
        <v>308</v>
      </c>
      <c r="C50" s="391" t="s">
        <v>355</v>
      </c>
      <c r="D50" s="391" t="s">
        <v>397</v>
      </c>
      <c r="E50" s="392" t="s">
        <v>118</v>
      </c>
      <c r="F50" s="392" t="s">
        <v>311</v>
      </c>
      <c r="G50" s="392" t="s">
        <v>329</v>
      </c>
      <c r="H50" s="398" t="s">
        <v>401</v>
      </c>
      <c r="I50" s="392" t="s">
        <v>325</v>
      </c>
      <c r="J50" s="394">
        <v>365</v>
      </c>
      <c r="K50" s="396" t="str">
        <f>IF(J50&lt;=0,"",IF(J50&lt;=2,"Muy Baja",IF(J50&lt;=24,"Baja",IF(J50&lt;=500,"Media",IF(J50&lt;=5000,"Alta","Muy Alta")))))</f>
        <v>Media</v>
      </c>
      <c r="L50" s="381">
        <f>IF(K50="","",IF(K50="Muy Baja",0.2,IF(K50="Baja",0.4,IF(K50="Media",0.6,IF(K50="Alta",0.8,IF(K50="Muy Alta",1,))))))</f>
        <v>0.6</v>
      </c>
      <c r="M50" s="383" t="s">
        <v>479</v>
      </c>
      <c r="N50" s="132" t="str">
        <f ca="1">IF(NOT(ISERROR(MATCH(M50,'Tabla Impacto'!$B$221:$B$223,0))),'Tabla Impacto'!$F$223&amp;"Por favor no seleccionar los criterios de impacto(Afectación Económica o presupuestal y Pérdida Reputacional)",M50)</f>
        <v xml:space="preserve"> El riesgo afecta la imagen de la entidad con algunos usuarios de relevancia frente al logro de los objetivos</v>
      </c>
      <c r="O50" s="396" t="str">
        <f ca="1">IF(OR(N50='Tabla Impacto'!$C$11,N50='Tabla Impacto'!$D$11),"Leve",IF(OR(N50='Tabla Impacto'!$C$12,N50='Tabla Impacto'!$D$12),"Menor",IF(OR(N50='Tabla Impacto'!$C$13,N50='Tabla Impacto'!$D$13),"Moderado",IF(OR(N50='Tabla Impacto'!$C$14,N50='Tabla Impacto'!$D$14),"Mayor",IF(OR(N50='Tabla Impacto'!$C$15,N50='Tabla Impacto'!$D$15),"Catastrófico","")))))</f>
        <v>Moderado</v>
      </c>
      <c r="P50" s="381">
        <f ca="1">IF(O50="","",IF(O50="Leve",0.2,IF(O50="Menor",0.4,IF(O50="Moderado",0.6,IF(O50="Mayor",0.8,IF(O50="Catastrófico",1,))))))</f>
        <v>0.6</v>
      </c>
      <c r="Q50" s="401" t="str">
        <f ca="1">IF(OR(AND(K50="Muy Baja",O50="Leve"),AND(K50="Muy Baja",O50="Menor"),AND(K50="Baja",O50="Leve")),"Bajo",IF(OR(AND(K50="Muy baja",O50="Moderado"),AND(K50="Baja",O50="Menor"),AND(K50="Baja",O50="Moderado"),AND(K50="Media",O50="Leve"),AND(K50="Media",O50="Menor"),AND(K50="Media",O50="Moderado"),AND(K50="Alta",O50="Leve"),AND(K50="Alta",O50="Menor")),"Moderado",IF(OR(AND(K50="Muy Baja",O50="Mayor"),AND(K50="Baja",O50="Mayor"),AND(K50="Media",O50="Mayor"),AND(K50="Alta",O50="Moderado"),AND(K50="Alta",O50="Mayor"),AND(K50="Muy Alta",O50="Leve"),AND(K50="Muy Alta",O50="Menor"),AND(K50="Muy Alta",O50="Moderado"),AND(K50="Muy Alta",O50="Mayor")),"Alto",IF(OR(AND(K50="Muy Baja",O50="Catastrófico"),AND(K50="Baja",O50="Catastrófico"),AND(K50="Media",O50="Catastrófico"),AND(K50="Alta",O50="Catastrófico"),AND(K50="Muy Alta",O50="Catastrófico")),"Extremo",""))))</f>
        <v>Moderado</v>
      </c>
      <c r="R50" s="129">
        <v>1</v>
      </c>
      <c r="S50" s="130" t="s">
        <v>330</v>
      </c>
      <c r="T50" s="131" t="str">
        <f t="shared" si="51"/>
        <v>Probabilidad</v>
      </c>
      <c r="U50" s="133" t="s">
        <v>14</v>
      </c>
      <c r="V50" s="133" t="s">
        <v>9</v>
      </c>
      <c r="W50" s="134" t="str">
        <f t="shared" si="45"/>
        <v>40%</v>
      </c>
      <c r="X50" s="133" t="s">
        <v>19</v>
      </c>
      <c r="Y50" s="133" t="s">
        <v>23</v>
      </c>
      <c r="Z50" s="133" t="s">
        <v>110</v>
      </c>
      <c r="AA50" s="115">
        <f>IFERROR(IF(T50="Probabilidad",(L50-(+L50*W50)),IF(T50="Impacto",L50,"")),"")</f>
        <v>0.36</v>
      </c>
      <c r="AB50" s="124" t="str">
        <f t="shared" si="52"/>
        <v>Baja</v>
      </c>
      <c r="AC50" s="125">
        <f t="shared" si="53"/>
        <v>0.36</v>
      </c>
      <c r="AD50" s="124" t="str">
        <f t="shared" ca="1" si="54"/>
        <v>Moderado</v>
      </c>
      <c r="AE50" s="125">
        <f ca="1">IFERROR(IF(T50="Impacto",(P50-(+P50*W50)),IF(T50="Probabilidad",P50,"")),"")</f>
        <v>0.6</v>
      </c>
      <c r="AF50" s="126" t="str">
        <f t="shared" ca="1" si="55"/>
        <v>Moderado</v>
      </c>
      <c r="AG50" s="127" t="s">
        <v>122</v>
      </c>
      <c r="AH50" s="135" t="s">
        <v>331</v>
      </c>
      <c r="AI50" s="136" t="s">
        <v>280</v>
      </c>
      <c r="AJ50" s="137" t="s">
        <v>199</v>
      </c>
      <c r="AK50" s="137" t="s">
        <v>199</v>
      </c>
      <c r="AL50" s="135" t="s">
        <v>402</v>
      </c>
      <c r="AM50" s="121"/>
      <c r="AN50" s="520" t="s">
        <v>753</v>
      </c>
      <c r="AO50" s="520" t="s">
        <v>821</v>
      </c>
      <c r="AP50" s="521">
        <v>1</v>
      </c>
      <c r="AQ50" s="520" t="s">
        <v>822</v>
      </c>
      <c r="AR50" s="520" t="s">
        <v>752</v>
      </c>
      <c r="AS50" s="521">
        <v>1</v>
      </c>
      <c r="AT50" s="520"/>
      <c r="AU50" s="518" t="s">
        <v>625</v>
      </c>
      <c r="AV50" s="518" t="s">
        <v>646</v>
      </c>
      <c r="AW50" s="518" t="s">
        <v>649</v>
      </c>
      <c r="AX50" s="518" t="s">
        <v>649</v>
      </c>
      <c r="AY50" s="522"/>
    </row>
    <row r="51" spans="1:51" s="120" customFormat="1" ht="151.5" customHeight="1" x14ac:dyDescent="0.25">
      <c r="A51" s="361"/>
      <c r="B51" s="388"/>
      <c r="C51" s="390"/>
      <c r="D51" s="390"/>
      <c r="E51" s="386"/>
      <c r="F51" s="386"/>
      <c r="G51" s="386"/>
      <c r="H51" s="399"/>
      <c r="I51" s="386"/>
      <c r="J51" s="395"/>
      <c r="K51" s="397"/>
      <c r="L51" s="382"/>
      <c r="M51" s="384"/>
      <c r="N51" s="138"/>
      <c r="O51" s="397"/>
      <c r="P51" s="382"/>
      <c r="Q51" s="402"/>
      <c r="R51" s="129">
        <v>2</v>
      </c>
      <c r="S51" s="130" t="s">
        <v>341</v>
      </c>
      <c r="T51" s="131" t="str">
        <f t="shared" si="51"/>
        <v>Probabilidad</v>
      </c>
      <c r="U51" s="133" t="s">
        <v>14</v>
      </c>
      <c r="V51" s="133" t="s">
        <v>9</v>
      </c>
      <c r="W51" s="134" t="str">
        <f t="shared" si="45"/>
        <v>40%</v>
      </c>
      <c r="X51" s="133" t="s">
        <v>20</v>
      </c>
      <c r="Y51" s="133" t="s">
        <v>22</v>
      </c>
      <c r="Z51" s="133" t="s">
        <v>110</v>
      </c>
      <c r="AA51" s="115">
        <f>IFERROR(IF(T51="Probabilidad",(AA50-(+AA50*W51)),IF(T51="Impacto",L51,"")),"")</f>
        <v>0.216</v>
      </c>
      <c r="AB51" s="124" t="str">
        <f t="shared" si="52"/>
        <v>Baja</v>
      </c>
      <c r="AC51" s="125">
        <f t="shared" si="53"/>
        <v>0.216</v>
      </c>
      <c r="AD51" s="124" t="str">
        <f t="shared" si="54"/>
        <v>Moderado</v>
      </c>
      <c r="AE51" s="125">
        <v>0.6</v>
      </c>
      <c r="AF51" s="126" t="str">
        <f t="shared" si="55"/>
        <v>Moderado</v>
      </c>
      <c r="AG51" s="127" t="s">
        <v>122</v>
      </c>
      <c r="AH51" s="135" t="s">
        <v>398</v>
      </c>
      <c r="AI51" s="136" t="s">
        <v>203</v>
      </c>
      <c r="AJ51" s="137" t="s">
        <v>199</v>
      </c>
      <c r="AK51" s="137" t="s">
        <v>199</v>
      </c>
      <c r="AL51" s="135" t="s">
        <v>400</v>
      </c>
      <c r="AM51" s="121"/>
      <c r="AN51" s="520" t="s">
        <v>751</v>
      </c>
      <c r="AO51" s="520" t="s">
        <v>750</v>
      </c>
      <c r="AP51" s="521">
        <v>1</v>
      </c>
      <c r="AQ51" s="520" t="s">
        <v>823</v>
      </c>
      <c r="AR51" s="520" t="s">
        <v>749</v>
      </c>
      <c r="AS51" s="521">
        <v>1</v>
      </c>
      <c r="AT51" s="520"/>
      <c r="AU51" s="518" t="s">
        <v>625</v>
      </c>
      <c r="AV51" s="518" t="s">
        <v>646</v>
      </c>
      <c r="AW51" s="518" t="s">
        <v>649</v>
      </c>
      <c r="AX51" s="518" t="s">
        <v>649</v>
      </c>
      <c r="AY51" s="522"/>
    </row>
    <row r="52" spans="1:51" s="120" customFormat="1" ht="151.5" customHeight="1" x14ac:dyDescent="0.25">
      <c r="A52" s="361">
        <f>1+A50</f>
        <v>33</v>
      </c>
      <c r="B52" s="387" t="s">
        <v>308</v>
      </c>
      <c r="C52" s="391" t="s">
        <v>355</v>
      </c>
      <c r="D52" s="391" t="s">
        <v>397</v>
      </c>
      <c r="E52" s="392" t="s">
        <v>120</v>
      </c>
      <c r="F52" s="392" t="s">
        <v>313</v>
      </c>
      <c r="G52" s="392" t="s">
        <v>314</v>
      </c>
      <c r="H52" s="398" t="s">
        <v>312</v>
      </c>
      <c r="I52" s="392" t="s">
        <v>332</v>
      </c>
      <c r="J52" s="394">
        <v>365</v>
      </c>
      <c r="K52" s="396" t="str">
        <f>IF(J52&lt;=0,"",IF(J52&lt;=2,"Muy Baja",IF(J52&lt;=24,"Baja",IF(J52&lt;=500,"Media",IF(J52&lt;=5000,"Alta","Muy Alta")))))</f>
        <v>Media</v>
      </c>
      <c r="L52" s="381">
        <f>IF(K52="","",IF(K52="Muy Baja",0.2,IF(K52="Baja",0.4,IF(K52="Media",0.6,IF(K52="Alta",0.8,IF(K52="Muy Alta",1,))))))</f>
        <v>0.6</v>
      </c>
      <c r="M52" s="383" t="s">
        <v>486</v>
      </c>
      <c r="N52" s="132" t="str">
        <f ca="1">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96" t="str">
        <f ca="1">IF(OR(N52='Tabla Impacto'!$C$11,N52='Tabla Impacto'!$D$11),"Leve",IF(OR(N52='Tabla Impacto'!$C$12,N52='Tabla Impacto'!$D$12),"Menor",IF(OR(N52='Tabla Impacto'!$C$13,N52='Tabla Impacto'!$D$13),"Moderado",IF(OR(N52='Tabla Impacto'!$C$14,N52='Tabla Impacto'!$D$14),"Mayor",IF(OR(N52='Tabla Impacto'!$C$15,N52='Tabla Impacto'!$D$15),"Catastrófico","")))))</f>
        <v>Mayor</v>
      </c>
      <c r="P52" s="381">
        <f ca="1">IF(O52="","",IF(O52="Leve",0.2,IF(O52="Menor",0.4,IF(O52="Moderado",0.6,IF(O52="Mayor",0.8,IF(O52="Catastrófico",1,))))))</f>
        <v>0.8</v>
      </c>
      <c r="Q52" s="401"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29">
        <v>1</v>
      </c>
      <c r="S52" s="130" t="s">
        <v>347</v>
      </c>
      <c r="T52" s="131" t="str">
        <f t="shared" si="51"/>
        <v>Probabilidad</v>
      </c>
      <c r="U52" s="133" t="s">
        <v>14</v>
      </c>
      <c r="V52" s="133" t="s">
        <v>9</v>
      </c>
      <c r="W52" s="134" t="str">
        <f t="shared" si="45"/>
        <v>40%</v>
      </c>
      <c r="X52" s="133" t="s">
        <v>19</v>
      </c>
      <c r="Y52" s="133" t="s">
        <v>22</v>
      </c>
      <c r="Z52" s="133" t="s">
        <v>110</v>
      </c>
      <c r="AA52" s="115">
        <f>IFERROR(IF(T52="Probabilidad",(L52-(+L52*W52)),IF(T52="Impacto",L52,"")),"")</f>
        <v>0.36</v>
      </c>
      <c r="AB52" s="124" t="str">
        <f t="shared" si="52"/>
        <v>Baja</v>
      </c>
      <c r="AC52" s="125">
        <f t="shared" si="53"/>
        <v>0.36</v>
      </c>
      <c r="AD52" s="124" t="str">
        <f t="shared" ca="1" si="54"/>
        <v>Mayor</v>
      </c>
      <c r="AE52" s="125">
        <f ca="1">IFERROR(IF(T52="Impacto",(P52-(+P52*W52)),IF(T52="Probabilidad",P52,"")),"")</f>
        <v>0.8</v>
      </c>
      <c r="AF52" s="126" t="str">
        <f t="shared" ca="1" si="55"/>
        <v>Alto</v>
      </c>
      <c r="AG52" s="127" t="s">
        <v>122</v>
      </c>
      <c r="AH52" s="135" t="s">
        <v>310</v>
      </c>
      <c r="AI52" s="136" t="s">
        <v>212</v>
      </c>
      <c r="AJ52" s="137" t="s">
        <v>199</v>
      </c>
      <c r="AK52" s="137" t="s">
        <v>199</v>
      </c>
      <c r="AL52" s="135" t="s">
        <v>399</v>
      </c>
      <c r="AM52" s="121"/>
      <c r="AN52" s="520" t="s">
        <v>824</v>
      </c>
      <c r="AO52" s="520" t="s">
        <v>748</v>
      </c>
      <c r="AP52" s="521">
        <v>1</v>
      </c>
      <c r="AQ52" s="520" t="s">
        <v>747</v>
      </c>
      <c r="AR52" s="520" t="s">
        <v>746</v>
      </c>
      <c r="AS52" s="521">
        <v>1</v>
      </c>
      <c r="AT52" s="520"/>
      <c r="AU52" s="518" t="s">
        <v>625</v>
      </c>
      <c r="AV52" s="518" t="s">
        <v>646</v>
      </c>
      <c r="AW52" s="518" t="s">
        <v>649</v>
      </c>
      <c r="AX52" s="518" t="s">
        <v>649</v>
      </c>
      <c r="AY52" s="522"/>
    </row>
    <row r="53" spans="1:51" s="120" customFormat="1" ht="151.5" customHeight="1" x14ac:dyDescent="0.25">
      <c r="A53" s="361"/>
      <c r="B53" s="388"/>
      <c r="C53" s="390"/>
      <c r="D53" s="390"/>
      <c r="E53" s="386"/>
      <c r="F53" s="386"/>
      <c r="G53" s="386"/>
      <c r="H53" s="399"/>
      <c r="I53" s="386"/>
      <c r="J53" s="395"/>
      <c r="K53" s="397"/>
      <c r="L53" s="382"/>
      <c r="M53" s="384"/>
      <c r="N53" s="138"/>
      <c r="O53" s="397"/>
      <c r="P53" s="382"/>
      <c r="Q53" s="402"/>
      <c r="R53" s="129">
        <v>2</v>
      </c>
      <c r="S53" s="130" t="s">
        <v>342</v>
      </c>
      <c r="T53" s="131" t="str">
        <f t="shared" si="51"/>
        <v>Probabilidad</v>
      </c>
      <c r="U53" s="133" t="s">
        <v>15</v>
      </c>
      <c r="V53" s="133" t="s">
        <v>10</v>
      </c>
      <c r="W53" s="134" t="str">
        <f t="shared" si="45"/>
        <v>40%</v>
      </c>
      <c r="X53" s="133" t="s">
        <v>19</v>
      </c>
      <c r="Y53" s="133" t="s">
        <v>22</v>
      </c>
      <c r="Z53" s="133" t="s">
        <v>110</v>
      </c>
      <c r="AA53" s="115">
        <f>IFERROR(IF(T53="Probabilidad",(AA52-(+AA52*W53)),IF(T53="Impacto",L53,"")),"")</f>
        <v>0.216</v>
      </c>
      <c r="AB53" s="124" t="str">
        <f t="shared" si="52"/>
        <v>Baja</v>
      </c>
      <c r="AC53" s="125">
        <f t="shared" si="53"/>
        <v>0.216</v>
      </c>
      <c r="AD53" s="124" t="str">
        <f t="shared" si="54"/>
        <v>Mayor</v>
      </c>
      <c r="AE53" s="125">
        <v>0.8</v>
      </c>
      <c r="AF53" s="126" t="str">
        <f t="shared" si="55"/>
        <v>Alto</v>
      </c>
      <c r="AG53" s="127" t="s">
        <v>122</v>
      </c>
      <c r="AH53" s="139" t="s">
        <v>403</v>
      </c>
      <c r="AI53" s="136" t="s">
        <v>203</v>
      </c>
      <c r="AJ53" s="137" t="s">
        <v>199</v>
      </c>
      <c r="AK53" s="137" t="s">
        <v>199</v>
      </c>
      <c r="AL53" s="135" t="s">
        <v>404</v>
      </c>
      <c r="AM53" s="121"/>
      <c r="AN53" s="520" t="s">
        <v>825</v>
      </c>
      <c r="AO53" s="520" t="s">
        <v>826</v>
      </c>
      <c r="AP53" s="521">
        <v>1</v>
      </c>
      <c r="AQ53" s="520" t="s">
        <v>827</v>
      </c>
      <c r="AR53" s="520" t="s">
        <v>745</v>
      </c>
      <c r="AS53" s="521">
        <v>1</v>
      </c>
      <c r="AT53" s="520"/>
      <c r="AU53" s="518" t="s">
        <v>625</v>
      </c>
      <c r="AV53" s="518" t="s">
        <v>646</v>
      </c>
      <c r="AW53" s="518" t="s">
        <v>649</v>
      </c>
      <c r="AX53" s="518" t="s">
        <v>649</v>
      </c>
      <c r="AY53" s="522"/>
    </row>
    <row r="54" spans="1:51" s="120" customFormat="1" ht="151.5" customHeight="1" x14ac:dyDescent="0.25">
      <c r="A54" s="361">
        <f>1+A52</f>
        <v>34</v>
      </c>
      <c r="B54" s="387" t="s">
        <v>315</v>
      </c>
      <c r="C54" s="391" t="s">
        <v>348</v>
      </c>
      <c r="D54" s="391" t="s">
        <v>405</v>
      </c>
      <c r="E54" s="392" t="s">
        <v>120</v>
      </c>
      <c r="F54" s="392" t="s">
        <v>460</v>
      </c>
      <c r="G54" s="392" t="s">
        <v>461</v>
      </c>
      <c r="H54" s="398" t="s">
        <v>406</v>
      </c>
      <c r="I54" s="392" t="s">
        <v>325</v>
      </c>
      <c r="J54" s="394">
        <v>35</v>
      </c>
      <c r="K54" s="396" t="str">
        <f>IF(J54&lt;=0,"",IF(J54&lt;=2,"Muy Baja",IF(J54&lt;=24,"Baja",IF(J54&lt;=500,"Media",IF(J54&lt;=5000,"Alta","Muy Alta")))))</f>
        <v>Media</v>
      </c>
      <c r="L54" s="381">
        <f>IF(K54="","",IF(K54="Muy Baja",0.2,IF(K54="Baja",0.4,IF(K54="Media",0.6,IF(K54="Alta",0.8,IF(K54="Muy Alta",1,))))))</f>
        <v>0.6</v>
      </c>
      <c r="M54" s="383" t="s">
        <v>484</v>
      </c>
      <c r="N54" s="132" t="str">
        <f ca="1">IF(NOT(ISERROR(MATCH(M54,'Tabla Impacto'!$B$221:$B$223,0))),'Tabla Impacto'!$F$223&amp;"Por favor no seleccionar los criterios de impacto(Afectación Económica o presupuestal y Pérdida Reputacional)",M54)</f>
        <v xml:space="preserve"> El riesgo afecta la imagen de la entidad internamente, de conocimiento general, nivel interno, de junta directiva y accionistas y/o de proveedores</v>
      </c>
      <c r="O54" s="396" t="str">
        <f ca="1">IF(OR(N54='Tabla Impacto'!$C$11,N54='Tabla Impacto'!$D$11),"Leve",IF(OR(N54='Tabla Impacto'!$C$12,N54='Tabla Impacto'!$D$12),"Menor",IF(OR(N54='Tabla Impacto'!$C$13,N54='Tabla Impacto'!$D$13),"Moderado",IF(OR(N54='Tabla Impacto'!$C$14,N54='Tabla Impacto'!$D$14),"Mayor",IF(OR(N54='Tabla Impacto'!$C$15,N54='Tabla Impacto'!$D$15),"Catastrófico","")))))</f>
        <v>Menor</v>
      </c>
      <c r="P54" s="381">
        <f ca="1">IF(O54="","",IF(O54="Leve",0.2,IF(O54="Menor",0.4,IF(O54="Moderado",0.6,IF(O54="Mayor",0.8,IF(O54="Catastrófico",1,))))))</f>
        <v>0.4</v>
      </c>
      <c r="Q54" s="401" t="str">
        <f ca="1">IF(OR(AND(K54="Muy Baja",O54="Leve"),AND(K54="Muy Baja",O54="Menor"),AND(K54="Baja",O54="Leve")),"Bajo",IF(OR(AND(K54="Muy baja",O54="Moderado"),AND(K54="Baja",O54="Menor"),AND(K54="Baja",O54="Moderado"),AND(K54="Media",O54="Leve"),AND(K54="Media",O54="Menor"),AND(K54="Media",O54="Moderado"),AND(K54="Alta",O54="Leve"),AND(K54="Alta",O54="Menor")),"Moderado",IF(OR(AND(K54="Muy Baja",O54="Mayor"),AND(K54="Baja",O54="Mayor"),AND(K54="Media",O54="Mayor"),AND(K54="Alta",O54="Moderado"),AND(K54="Alta",O54="Mayor"),AND(K54="Muy Alta",O54="Leve"),AND(K54="Muy Alta",O54="Menor"),AND(K54="Muy Alta",O54="Moderado"),AND(K54="Muy Alta",O54="Mayor")),"Alto",IF(OR(AND(K54="Muy Baja",O54="Catastrófico"),AND(K54="Baja",O54="Catastrófico"),AND(K54="Media",O54="Catastrófico"),AND(K54="Alta",O54="Catastrófico"),AND(K54="Muy Alta",O54="Catastrófico")),"Extremo",""))))</f>
        <v>Moderado</v>
      </c>
      <c r="R54" s="129">
        <v>1</v>
      </c>
      <c r="S54" s="130" t="s">
        <v>333</v>
      </c>
      <c r="T54" s="131" t="str">
        <f t="shared" ref="T54:T62" si="56">IF(OR(U54="Preventivo",U54="Detectivo"),"Probabilidad",IF(U54="Correctivo","Impacto",""))</f>
        <v>Probabilidad</v>
      </c>
      <c r="U54" s="133" t="s">
        <v>14</v>
      </c>
      <c r="V54" s="133" t="s">
        <v>9</v>
      </c>
      <c r="W54" s="134" t="str">
        <f t="shared" ref="W54:W62" si="57">IF(AND(U54="Preventivo",V54="Automático"),"50%",IF(AND(U54="Preventivo",V54="Manual"),"40%",IF(AND(U54="Detectivo",V54="Automático"),"40%",IF(AND(U54="Detectivo",V54="Manual"),"30%",IF(AND(U54="Correctivo",V54="Automático"),"35%",IF(AND(U54="Correctivo",V54="Manual"),"25%",""))))))</f>
        <v>40%</v>
      </c>
      <c r="X54" s="133" t="s">
        <v>19</v>
      </c>
      <c r="Y54" s="133" t="s">
        <v>22</v>
      </c>
      <c r="Z54" s="133" t="s">
        <v>110</v>
      </c>
      <c r="AA54" s="115">
        <f>IFERROR(IF(T54="Probabilidad",(L54-(+L54*W54)),IF(T54="Impacto",L54,"")),"")</f>
        <v>0.36</v>
      </c>
      <c r="AB54" s="124" t="str">
        <f t="shared" ref="AB54:AB62" si="58">IFERROR(IF(AA54="","",IF(AA54&lt;=0.2,"Muy Baja",IF(AA54&lt;=0.4,"Baja",IF(AA54&lt;=0.6,"Media",IF(AA54&lt;=0.8,"Alta","Muy Alta"))))),"")</f>
        <v>Baja</v>
      </c>
      <c r="AC54" s="125">
        <f t="shared" ref="AC54:AC62" si="59">+AA54</f>
        <v>0.36</v>
      </c>
      <c r="AD54" s="124" t="str">
        <f t="shared" ref="AD54:AD62" ca="1" si="60">IFERROR(IF(AE54="","",IF(AE54&lt;=0.2,"Leve",IF(AE54&lt;=0.4,"Menor",IF(AE54&lt;=0.6,"Moderado",IF(AE54&lt;=0.8,"Mayor","Catastrófico"))))),"")</f>
        <v>Menor</v>
      </c>
      <c r="AE54" s="125">
        <f t="shared" ref="AE54:AE62" ca="1" si="61">IFERROR(IF(T54="Impacto",(P54-(+P54*W54)),IF(T54="Probabilidad",P54,"")),"")</f>
        <v>0.4</v>
      </c>
      <c r="AF54" s="126" t="str">
        <f t="shared" ref="AF54:AF62" ca="1" si="62">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Moderado</v>
      </c>
      <c r="AG54" s="127" t="s">
        <v>122</v>
      </c>
      <c r="AH54" s="130" t="s">
        <v>506</v>
      </c>
      <c r="AI54" s="121" t="s">
        <v>258</v>
      </c>
      <c r="AJ54" s="122">
        <v>44563</v>
      </c>
      <c r="AK54" s="122" t="s">
        <v>367</v>
      </c>
      <c r="AL54" s="130" t="s">
        <v>407</v>
      </c>
      <c r="AM54" s="121"/>
      <c r="AN54" s="520" t="s">
        <v>744</v>
      </c>
      <c r="AO54" s="520" t="s">
        <v>743</v>
      </c>
      <c r="AP54" s="521">
        <v>1</v>
      </c>
      <c r="AQ54" s="520" t="s">
        <v>742</v>
      </c>
      <c r="AR54" s="520" t="s">
        <v>741</v>
      </c>
      <c r="AS54" s="521">
        <v>1</v>
      </c>
      <c r="AT54" s="520"/>
      <c r="AU54" s="518" t="s">
        <v>625</v>
      </c>
      <c r="AV54" s="518" t="s">
        <v>646</v>
      </c>
      <c r="AW54" s="518" t="s">
        <v>649</v>
      </c>
      <c r="AX54" s="518" t="s">
        <v>649</v>
      </c>
      <c r="AY54" s="522" t="s">
        <v>785</v>
      </c>
    </row>
    <row r="55" spans="1:51" s="120" customFormat="1" ht="151.5" customHeight="1" x14ac:dyDescent="0.25">
      <c r="A55" s="361"/>
      <c r="B55" s="388"/>
      <c r="C55" s="393"/>
      <c r="D55" s="390"/>
      <c r="E55" s="386"/>
      <c r="F55" s="386"/>
      <c r="G55" s="386"/>
      <c r="H55" s="399"/>
      <c r="I55" s="386"/>
      <c r="J55" s="395"/>
      <c r="K55" s="397"/>
      <c r="L55" s="382"/>
      <c r="M55" s="384"/>
      <c r="N55" s="138"/>
      <c r="O55" s="397"/>
      <c r="P55" s="382"/>
      <c r="Q55" s="402"/>
      <c r="R55" s="129">
        <v>2</v>
      </c>
      <c r="S55" s="130" t="s">
        <v>343</v>
      </c>
      <c r="T55" s="131" t="str">
        <f t="shared" si="56"/>
        <v>Probabilidad</v>
      </c>
      <c r="U55" s="133" t="s">
        <v>15</v>
      </c>
      <c r="V55" s="133" t="s">
        <v>9</v>
      </c>
      <c r="W55" s="134" t="str">
        <f t="shared" si="57"/>
        <v>30%</v>
      </c>
      <c r="X55" s="133" t="s">
        <v>19</v>
      </c>
      <c r="Y55" s="133" t="s">
        <v>22</v>
      </c>
      <c r="Z55" s="133" t="s">
        <v>110</v>
      </c>
      <c r="AA55" s="115">
        <f>IFERROR(IF(T55="Probabilidad",(AA54-(+AA54*W55)),IF(T55="Impacto",L55,"")),"")</f>
        <v>0.252</v>
      </c>
      <c r="AB55" s="124" t="str">
        <f t="shared" si="58"/>
        <v>Baja</v>
      </c>
      <c r="AC55" s="125">
        <f t="shared" si="59"/>
        <v>0.252</v>
      </c>
      <c r="AD55" s="124" t="str">
        <f t="shared" si="60"/>
        <v>Menor</v>
      </c>
      <c r="AE55" s="125">
        <v>0.4</v>
      </c>
      <c r="AF55" s="126" t="str">
        <f t="shared" si="62"/>
        <v>Moderado</v>
      </c>
      <c r="AG55" s="127" t="s">
        <v>122</v>
      </c>
      <c r="AH55" s="130" t="s">
        <v>506</v>
      </c>
      <c r="AI55" s="121" t="s">
        <v>258</v>
      </c>
      <c r="AJ55" s="122">
        <v>44563</v>
      </c>
      <c r="AK55" s="122" t="s">
        <v>367</v>
      </c>
      <c r="AL55" s="130" t="s">
        <v>407</v>
      </c>
      <c r="AM55" s="121"/>
      <c r="AN55" s="520" t="s">
        <v>740</v>
      </c>
      <c r="AO55" s="520" t="s">
        <v>739</v>
      </c>
      <c r="AP55" s="521">
        <v>1</v>
      </c>
      <c r="AQ55" s="520" t="s">
        <v>738</v>
      </c>
      <c r="AR55" s="520" t="s">
        <v>737</v>
      </c>
      <c r="AS55" s="521">
        <v>1</v>
      </c>
      <c r="AT55" s="518"/>
      <c r="AU55" s="518" t="s">
        <v>625</v>
      </c>
      <c r="AV55" s="518" t="s">
        <v>646</v>
      </c>
      <c r="AW55" s="518" t="s">
        <v>649</v>
      </c>
      <c r="AX55" s="518" t="s">
        <v>649</v>
      </c>
      <c r="AY55" s="522" t="s">
        <v>785</v>
      </c>
    </row>
    <row r="56" spans="1:51" s="120" customFormat="1" ht="151.5" customHeight="1" x14ac:dyDescent="0.25">
      <c r="A56" s="361">
        <f>1+A54</f>
        <v>35</v>
      </c>
      <c r="B56" s="387" t="s">
        <v>315</v>
      </c>
      <c r="C56" s="391" t="s">
        <v>348</v>
      </c>
      <c r="D56" s="391" t="s">
        <v>405</v>
      </c>
      <c r="E56" s="392" t="s">
        <v>120</v>
      </c>
      <c r="F56" s="392" t="s">
        <v>462</v>
      </c>
      <c r="G56" s="392" t="s">
        <v>463</v>
      </c>
      <c r="H56" s="398" t="s">
        <v>334</v>
      </c>
      <c r="I56" s="392" t="s">
        <v>325</v>
      </c>
      <c r="J56" s="394">
        <v>12</v>
      </c>
      <c r="K56" s="396" t="str">
        <f>IF(J56&lt;=0,"",IF(J56&lt;=2,"Muy Baja",IF(J56&lt;=24,"Baja",IF(J56&lt;=500,"Media",IF(J56&lt;=5000,"Alta","Muy Alta")))))</f>
        <v>Baja</v>
      </c>
      <c r="L56" s="381">
        <f>IF(K56="","",IF(K56="Muy Baja",0.2,IF(K56="Baja",0.4,IF(K56="Media",0.6,IF(K56="Alta",0.8,IF(K56="Muy Alta",1,))))))</f>
        <v>0.4</v>
      </c>
      <c r="M56" s="383" t="s">
        <v>484</v>
      </c>
      <c r="N56" s="132" t="str">
        <f ca="1">IF(NOT(ISERROR(MATCH(M56,'Tabla Impacto'!$B$221:$B$223,0))),'Tabla Impacto'!$F$223&amp;"Por favor no seleccionar los criterios de impacto(Afectación Económica o presupuestal y Pérdida Reputacional)",M56)</f>
        <v xml:space="preserve"> El riesgo afecta la imagen de la entidad internamente, de conocimiento general, nivel interno, de junta directiva y accionistas y/o de proveedores</v>
      </c>
      <c r="O56" s="396" t="str">
        <f ca="1">IF(OR(N56='Tabla Impacto'!$C$11,N56='Tabla Impacto'!$D$11),"Leve",IF(OR(N56='Tabla Impacto'!$C$12,N56='Tabla Impacto'!$D$12),"Menor",IF(OR(N56='Tabla Impacto'!$C$13,N56='Tabla Impacto'!$D$13),"Moderado",IF(OR(N56='Tabla Impacto'!$C$14,N56='Tabla Impacto'!$D$14),"Mayor",IF(OR(N56='Tabla Impacto'!$C$15,N56='Tabla Impacto'!$D$15),"Catastrófico","")))))</f>
        <v>Menor</v>
      </c>
      <c r="P56" s="381">
        <f ca="1">IF(O56="","",IF(O56="Leve",0.2,IF(O56="Menor",0.4,IF(O56="Moderado",0.6,IF(O56="Mayor",0.8,IF(O56="Catastrófico",1,))))))</f>
        <v>0.4</v>
      </c>
      <c r="Q56" s="401" t="str">
        <f ca="1">IF(OR(AND(K56="Muy Baja",O56="Leve"),AND(K56="Muy Baja",O56="Menor"),AND(K56="Baja",O56="Leve")),"Bajo",IF(OR(AND(K56="Muy baja",O56="Moderado"),AND(K56="Baja",O56="Menor"),AND(K56="Baja",O56="Moderado"),AND(K56="Media",O56="Leve"),AND(K56="Media",O56="Menor"),AND(K56="Media",O56="Moderado"),AND(K56="Alta",O56="Leve"),AND(K56="Alta",O56="Menor")),"Moderado",IF(OR(AND(K56="Muy Baja",O56="Mayor"),AND(K56="Baja",O56="Mayor"),AND(K56="Media",O56="Mayor"),AND(K56="Alta",O56="Moderado"),AND(K56="Alta",O56="Mayor"),AND(K56="Muy Alta",O56="Leve"),AND(K56="Muy Alta",O56="Menor"),AND(K56="Muy Alta",O56="Moderado"),AND(K56="Muy Alta",O56="Mayor")),"Alto",IF(OR(AND(K56="Muy Baja",O56="Catastrófico"),AND(K56="Baja",O56="Catastrófico"),AND(K56="Media",O56="Catastrófico"),AND(K56="Alta",O56="Catastrófico"),AND(K56="Muy Alta",O56="Catastrófico")),"Extremo",""))))</f>
        <v>Moderado</v>
      </c>
      <c r="R56" s="129">
        <v>1</v>
      </c>
      <c r="S56" s="130" t="s">
        <v>507</v>
      </c>
      <c r="T56" s="131" t="str">
        <f t="shared" si="56"/>
        <v>Probabilidad</v>
      </c>
      <c r="U56" s="133" t="s">
        <v>14</v>
      </c>
      <c r="V56" s="133" t="s">
        <v>9</v>
      </c>
      <c r="W56" s="134" t="str">
        <f t="shared" si="57"/>
        <v>40%</v>
      </c>
      <c r="X56" s="133" t="s">
        <v>19</v>
      </c>
      <c r="Y56" s="133" t="s">
        <v>22</v>
      </c>
      <c r="Z56" s="133" t="s">
        <v>110</v>
      </c>
      <c r="AA56" s="115">
        <f>IFERROR(IF(T56="Probabilidad",(L56-(+L56*W56)),IF(T56="Impacto",L56,"")),"")</f>
        <v>0.24</v>
      </c>
      <c r="AB56" s="124" t="str">
        <f t="shared" si="58"/>
        <v>Baja</v>
      </c>
      <c r="AC56" s="125">
        <f t="shared" si="59"/>
        <v>0.24</v>
      </c>
      <c r="AD56" s="124" t="str">
        <f t="shared" ca="1" si="60"/>
        <v>Menor</v>
      </c>
      <c r="AE56" s="125">
        <f t="shared" ca="1" si="61"/>
        <v>0.4</v>
      </c>
      <c r="AF56" s="126" t="str">
        <f t="shared" ca="1" si="62"/>
        <v>Moderado</v>
      </c>
      <c r="AG56" s="127" t="s">
        <v>122</v>
      </c>
      <c r="AH56" s="130" t="s">
        <v>508</v>
      </c>
      <c r="AI56" s="121" t="s">
        <v>203</v>
      </c>
      <c r="AJ56" s="122">
        <v>44568</v>
      </c>
      <c r="AK56" s="122" t="s">
        <v>367</v>
      </c>
      <c r="AL56" s="130" t="s">
        <v>408</v>
      </c>
      <c r="AM56" s="121"/>
      <c r="AN56" s="520" t="s">
        <v>736</v>
      </c>
      <c r="AO56" s="520" t="s">
        <v>620</v>
      </c>
      <c r="AP56" s="521">
        <v>1</v>
      </c>
      <c r="AQ56" s="520" t="s">
        <v>736</v>
      </c>
      <c r="AR56" s="520" t="s">
        <v>735</v>
      </c>
      <c r="AS56" s="521">
        <v>1</v>
      </c>
      <c r="AT56" s="518"/>
      <c r="AU56" s="518" t="s">
        <v>625</v>
      </c>
      <c r="AV56" s="518" t="s">
        <v>646</v>
      </c>
      <c r="AW56" s="518" t="s">
        <v>649</v>
      </c>
      <c r="AX56" s="518" t="s">
        <v>649</v>
      </c>
      <c r="AY56" s="522" t="s">
        <v>785</v>
      </c>
    </row>
    <row r="57" spans="1:51" s="120" customFormat="1" ht="151.5" customHeight="1" x14ac:dyDescent="0.25">
      <c r="A57" s="361"/>
      <c r="B57" s="388"/>
      <c r="C57" s="393"/>
      <c r="D57" s="390"/>
      <c r="E57" s="386"/>
      <c r="F57" s="386"/>
      <c r="G57" s="386"/>
      <c r="H57" s="399"/>
      <c r="I57" s="386"/>
      <c r="J57" s="395"/>
      <c r="K57" s="397"/>
      <c r="L57" s="382"/>
      <c r="M57" s="384"/>
      <c r="N57" s="138"/>
      <c r="O57" s="397"/>
      <c r="P57" s="382"/>
      <c r="Q57" s="402"/>
      <c r="R57" s="129">
        <v>2</v>
      </c>
      <c r="S57" s="130" t="s">
        <v>356</v>
      </c>
      <c r="T57" s="131" t="str">
        <f t="shared" si="56"/>
        <v>Probabilidad</v>
      </c>
      <c r="U57" s="133" t="s">
        <v>15</v>
      </c>
      <c r="V57" s="133" t="s">
        <v>9</v>
      </c>
      <c r="W57" s="134" t="str">
        <f t="shared" si="57"/>
        <v>30%</v>
      </c>
      <c r="X57" s="133" t="s">
        <v>19</v>
      </c>
      <c r="Y57" s="133" t="s">
        <v>22</v>
      </c>
      <c r="Z57" s="133" t="s">
        <v>110</v>
      </c>
      <c r="AA57" s="115">
        <f>IFERROR(IF(T57="Probabilidad",(AA56-(+AA56*W57)),IF(T57="Impacto",L57,"")),"")</f>
        <v>0.16799999999999998</v>
      </c>
      <c r="AB57" s="124" t="str">
        <f t="shared" si="58"/>
        <v>Muy Baja</v>
      </c>
      <c r="AC57" s="125">
        <f t="shared" si="59"/>
        <v>0.16799999999999998</v>
      </c>
      <c r="AD57" s="124" t="str">
        <f t="shared" si="60"/>
        <v>Menor</v>
      </c>
      <c r="AE57" s="125">
        <v>0.4</v>
      </c>
      <c r="AF57" s="126" t="str">
        <f t="shared" si="62"/>
        <v>Bajo</v>
      </c>
      <c r="AG57" s="127" t="s">
        <v>122</v>
      </c>
      <c r="AH57" s="130" t="s">
        <v>509</v>
      </c>
      <c r="AI57" s="121" t="s">
        <v>203</v>
      </c>
      <c r="AJ57" s="122">
        <v>44564</v>
      </c>
      <c r="AK57" s="122" t="s">
        <v>367</v>
      </c>
      <c r="AL57" s="130" t="s">
        <v>408</v>
      </c>
      <c r="AM57" s="121"/>
      <c r="AN57" s="520" t="s">
        <v>734</v>
      </c>
      <c r="AO57" s="520" t="s">
        <v>733</v>
      </c>
      <c r="AP57" s="521">
        <v>1</v>
      </c>
      <c r="AQ57" s="520" t="s">
        <v>732</v>
      </c>
      <c r="AR57" s="520" t="s">
        <v>731</v>
      </c>
      <c r="AS57" s="521">
        <v>1</v>
      </c>
      <c r="AT57" s="518"/>
      <c r="AU57" s="518" t="s">
        <v>625</v>
      </c>
      <c r="AV57" s="518" t="s">
        <v>646</v>
      </c>
      <c r="AW57" s="518" t="s">
        <v>649</v>
      </c>
      <c r="AX57" s="518" t="s">
        <v>649</v>
      </c>
      <c r="AY57" s="522" t="s">
        <v>785</v>
      </c>
    </row>
    <row r="58" spans="1:51" s="120" customFormat="1" ht="151.5" customHeight="1" x14ac:dyDescent="0.25">
      <c r="A58" s="361">
        <f>1+A56</f>
        <v>36</v>
      </c>
      <c r="B58" s="358" t="s">
        <v>315</v>
      </c>
      <c r="C58" s="391" t="s">
        <v>348</v>
      </c>
      <c r="D58" s="391" t="s">
        <v>409</v>
      </c>
      <c r="E58" s="392" t="s">
        <v>120</v>
      </c>
      <c r="F58" s="392" t="s">
        <v>464</v>
      </c>
      <c r="G58" s="392" t="s">
        <v>534</v>
      </c>
      <c r="H58" s="398" t="s">
        <v>540</v>
      </c>
      <c r="I58" s="392" t="s">
        <v>115</v>
      </c>
      <c r="J58" s="394">
        <v>3000</v>
      </c>
      <c r="K58" s="396" t="str">
        <f>IF(J58&lt;=0,"",IF(J58&lt;=2,"Muy Baja",IF(J58&lt;=24,"Baja",IF(J58&lt;=500,"Media",IF(J58&lt;=5000,"Alta","Muy Alta")))))</f>
        <v>Alta</v>
      </c>
      <c r="L58" s="381">
        <f>IF(K58="","",IF(K58="Muy Baja",0.2,IF(K58="Baja",0.4,IF(K58="Media",0.6,IF(K58="Alta",0.8,IF(K58="Muy Alta",1,))))))</f>
        <v>0.8</v>
      </c>
      <c r="M58" s="383" t="s">
        <v>478</v>
      </c>
      <c r="N58" s="132" t="str">
        <f ca="1">IF(NOT(ISERROR(MATCH(M58,'Tabla Impacto'!$B$221:$B$223,0))),'Tabla Impacto'!$F$223&amp;"Por favor no seleccionar los criterios de impacto(Afectación Económica o presupuestal y Pérdida Reputacional)",M58)</f>
        <v xml:space="preserve"> Entre 50 y 100 SMLMV </v>
      </c>
      <c r="O58" s="396" t="str">
        <f ca="1">IF(OR(N58='Tabla Impacto'!$C$11,N58='Tabla Impacto'!$D$11),"Leve",IF(OR(N58='Tabla Impacto'!$C$12,N58='Tabla Impacto'!$D$12),"Menor",IF(OR(N58='Tabla Impacto'!$C$13,N58='Tabla Impacto'!$D$13),"Moderado",IF(OR(N58='Tabla Impacto'!$C$14,N58='Tabla Impacto'!$D$14),"Mayor",IF(OR(N58='Tabla Impacto'!$C$15,N58='Tabla Impacto'!$D$15),"Catastrófico","")))))</f>
        <v>Moderado</v>
      </c>
      <c r="P58" s="381">
        <f ca="1">IF(O58="","",IF(O58="Leve",0.2,IF(O58="Menor",0.4,IF(O58="Moderado",0.6,IF(O58="Mayor",0.8,IF(O58="Catastrófico",1,))))))</f>
        <v>0.6</v>
      </c>
      <c r="Q58" s="401"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29">
        <v>1</v>
      </c>
      <c r="S58" s="130" t="s">
        <v>357</v>
      </c>
      <c r="T58" s="131" t="str">
        <f t="shared" si="56"/>
        <v>Probabilidad</v>
      </c>
      <c r="U58" s="133" t="s">
        <v>14</v>
      </c>
      <c r="V58" s="133" t="s">
        <v>9</v>
      </c>
      <c r="W58" s="134" t="str">
        <f t="shared" si="57"/>
        <v>40%</v>
      </c>
      <c r="X58" s="133" t="s">
        <v>19</v>
      </c>
      <c r="Y58" s="133" t="s">
        <v>22</v>
      </c>
      <c r="Z58" s="133" t="s">
        <v>110</v>
      </c>
      <c r="AA58" s="115">
        <f>IFERROR(IF(T58="Probabilidad",(L58-(+L58*W58)),IF(T58="Impacto",L58,"")),"")</f>
        <v>0.48</v>
      </c>
      <c r="AB58" s="124" t="str">
        <f t="shared" si="58"/>
        <v>Media</v>
      </c>
      <c r="AC58" s="125">
        <f t="shared" si="59"/>
        <v>0.48</v>
      </c>
      <c r="AD58" s="124" t="str">
        <f t="shared" ca="1" si="60"/>
        <v>Moderado</v>
      </c>
      <c r="AE58" s="125">
        <f t="shared" ca="1" si="61"/>
        <v>0.6</v>
      </c>
      <c r="AF58" s="126" t="str">
        <f t="shared" ca="1" si="62"/>
        <v>Moderado</v>
      </c>
      <c r="AG58" s="127" t="s">
        <v>122</v>
      </c>
      <c r="AH58" s="130" t="s">
        <v>510</v>
      </c>
      <c r="AI58" s="121" t="s">
        <v>203</v>
      </c>
      <c r="AJ58" s="122">
        <v>44564</v>
      </c>
      <c r="AK58" s="122" t="s">
        <v>367</v>
      </c>
      <c r="AL58" s="130" t="s">
        <v>407</v>
      </c>
      <c r="AM58" s="121"/>
      <c r="AN58" s="520" t="s">
        <v>727</v>
      </c>
      <c r="AO58" s="520" t="s">
        <v>730</v>
      </c>
      <c r="AP58" s="521">
        <v>1</v>
      </c>
      <c r="AQ58" s="520" t="s">
        <v>729</v>
      </c>
      <c r="AR58" s="520" t="s">
        <v>728</v>
      </c>
      <c r="AS58" s="521">
        <v>1</v>
      </c>
      <c r="AT58" s="518"/>
      <c r="AU58" s="518" t="s">
        <v>625</v>
      </c>
      <c r="AV58" s="518" t="s">
        <v>646</v>
      </c>
      <c r="AW58" s="518" t="s">
        <v>649</v>
      </c>
      <c r="AX58" s="518" t="s">
        <v>649</v>
      </c>
      <c r="AY58" s="522" t="s">
        <v>785</v>
      </c>
    </row>
    <row r="59" spans="1:51" s="120" customFormat="1" ht="151.5" customHeight="1" x14ac:dyDescent="0.25">
      <c r="A59" s="361"/>
      <c r="B59" s="359"/>
      <c r="C59" s="393"/>
      <c r="D59" s="390"/>
      <c r="E59" s="386"/>
      <c r="F59" s="386"/>
      <c r="G59" s="386"/>
      <c r="H59" s="399"/>
      <c r="I59" s="386"/>
      <c r="J59" s="395"/>
      <c r="K59" s="397"/>
      <c r="L59" s="382"/>
      <c r="M59" s="384"/>
      <c r="N59" s="138"/>
      <c r="O59" s="397"/>
      <c r="P59" s="382"/>
      <c r="Q59" s="402"/>
      <c r="R59" s="129">
        <v>2</v>
      </c>
      <c r="S59" s="130" t="s">
        <v>410</v>
      </c>
      <c r="T59" s="131" t="str">
        <f t="shared" si="56"/>
        <v>Probabilidad</v>
      </c>
      <c r="U59" s="133" t="s">
        <v>14</v>
      </c>
      <c r="V59" s="133" t="s">
        <v>9</v>
      </c>
      <c r="W59" s="134" t="str">
        <f t="shared" si="57"/>
        <v>40%</v>
      </c>
      <c r="X59" s="133" t="s">
        <v>19</v>
      </c>
      <c r="Y59" s="133" t="s">
        <v>22</v>
      </c>
      <c r="Z59" s="133" t="s">
        <v>110</v>
      </c>
      <c r="AA59" s="115">
        <f>IFERROR(IF(T59="Probabilidad",(AA58-(+AA58*W59)),IF(T59="Impacto",L59,"")),"")</f>
        <v>0.28799999999999998</v>
      </c>
      <c r="AB59" s="124" t="str">
        <f t="shared" si="58"/>
        <v>Baja</v>
      </c>
      <c r="AC59" s="125">
        <f t="shared" si="59"/>
        <v>0.28799999999999998</v>
      </c>
      <c r="AD59" s="124" t="str">
        <f t="shared" si="60"/>
        <v>Menor</v>
      </c>
      <c r="AE59" s="125">
        <v>0.4</v>
      </c>
      <c r="AF59" s="126" t="str">
        <f t="shared" si="62"/>
        <v>Moderado</v>
      </c>
      <c r="AG59" s="127" t="s">
        <v>122</v>
      </c>
      <c r="AH59" s="130" t="s">
        <v>510</v>
      </c>
      <c r="AI59" s="121" t="s">
        <v>203</v>
      </c>
      <c r="AJ59" s="122">
        <v>44564</v>
      </c>
      <c r="AK59" s="122" t="s">
        <v>367</v>
      </c>
      <c r="AL59" s="130" t="s">
        <v>407</v>
      </c>
      <c r="AM59" s="121"/>
      <c r="AN59" s="520" t="s">
        <v>727</v>
      </c>
      <c r="AO59" s="520" t="s">
        <v>730</v>
      </c>
      <c r="AP59" s="521">
        <v>1</v>
      </c>
      <c r="AQ59" s="520" t="s">
        <v>729</v>
      </c>
      <c r="AR59" s="520" t="s">
        <v>728</v>
      </c>
      <c r="AS59" s="521">
        <v>1</v>
      </c>
      <c r="AT59" s="518"/>
      <c r="AU59" s="518" t="s">
        <v>625</v>
      </c>
      <c r="AV59" s="518" t="s">
        <v>646</v>
      </c>
      <c r="AW59" s="518" t="s">
        <v>649</v>
      </c>
      <c r="AX59" s="518" t="s">
        <v>649</v>
      </c>
      <c r="AY59" s="522" t="s">
        <v>785</v>
      </c>
    </row>
    <row r="60" spans="1:51" s="120" customFormat="1" ht="151.5" customHeight="1" x14ac:dyDescent="0.25">
      <c r="A60" s="361"/>
      <c r="B60" s="360"/>
      <c r="C60" s="393"/>
      <c r="D60" s="390"/>
      <c r="E60" s="386"/>
      <c r="F60" s="386"/>
      <c r="G60" s="386"/>
      <c r="H60" s="399"/>
      <c r="I60" s="386"/>
      <c r="J60" s="395"/>
      <c r="K60" s="403"/>
      <c r="L60" s="404"/>
      <c r="M60" s="384"/>
      <c r="N60" s="138"/>
      <c r="O60" s="403"/>
      <c r="P60" s="404"/>
      <c r="Q60" s="405"/>
      <c r="R60" s="129">
        <v>3</v>
      </c>
      <c r="S60" s="130" t="s">
        <v>358</v>
      </c>
      <c r="T60" s="131" t="str">
        <f t="shared" si="56"/>
        <v>Probabilidad</v>
      </c>
      <c r="U60" s="133" t="s">
        <v>14</v>
      </c>
      <c r="V60" s="133" t="s">
        <v>9</v>
      </c>
      <c r="W60" s="134" t="str">
        <f t="shared" si="57"/>
        <v>40%</v>
      </c>
      <c r="X60" s="133" t="s">
        <v>19</v>
      </c>
      <c r="Y60" s="133" t="s">
        <v>22</v>
      </c>
      <c r="Z60" s="133" t="s">
        <v>110</v>
      </c>
      <c r="AA60" s="115">
        <f>IFERROR(IF(T60="Probabilidad",(AA59-(+A59*W60)),IF(T60="Impacto",L60,"")),"")</f>
        <v>0.28799999999999998</v>
      </c>
      <c r="AB60" s="124" t="str">
        <f t="shared" si="58"/>
        <v>Baja</v>
      </c>
      <c r="AC60" s="125">
        <f t="shared" si="59"/>
        <v>0.28799999999999998</v>
      </c>
      <c r="AD60" s="124" t="str">
        <f t="shared" si="60"/>
        <v>Menor</v>
      </c>
      <c r="AE60" s="125">
        <v>0.4</v>
      </c>
      <c r="AF60" s="126" t="str">
        <f t="shared" si="62"/>
        <v>Moderado</v>
      </c>
      <c r="AG60" s="127" t="s">
        <v>122</v>
      </c>
      <c r="AH60" s="130" t="s">
        <v>510</v>
      </c>
      <c r="AI60" s="121" t="s">
        <v>203</v>
      </c>
      <c r="AJ60" s="122">
        <v>44564</v>
      </c>
      <c r="AK60" s="122" t="s">
        <v>367</v>
      </c>
      <c r="AL60" s="130" t="s">
        <v>407</v>
      </c>
      <c r="AM60" s="121"/>
      <c r="AN60" s="520" t="s">
        <v>727</v>
      </c>
      <c r="AO60" s="520" t="s">
        <v>726</v>
      </c>
      <c r="AP60" s="521">
        <v>1</v>
      </c>
      <c r="AQ60" s="520" t="s">
        <v>725</v>
      </c>
      <c r="AR60" s="520" t="s">
        <v>724</v>
      </c>
      <c r="AS60" s="521">
        <v>1</v>
      </c>
      <c r="AT60" s="518"/>
      <c r="AU60" s="518" t="s">
        <v>625</v>
      </c>
      <c r="AV60" s="518" t="s">
        <v>646</v>
      </c>
      <c r="AW60" s="518" t="s">
        <v>649</v>
      </c>
      <c r="AX60" s="518" t="s">
        <v>649</v>
      </c>
      <c r="AY60" s="522" t="s">
        <v>785</v>
      </c>
    </row>
    <row r="61" spans="1:51" s="120" customFormat="1" ht="151.5" customHeight="1" x14ac:dyDescent="0.25">
      <c r="A61" s="361">
        <f>1+A58</f>
        <v>37</v>
      </c>
      <c r="B61" s="387" t="s">
        <v>411</v>
      </c>
      <c r="C61" s="389" t="s">
        <v>412</v>
      </c>
      <c r="D61" s="391" t="s">
        <v>413</v>
      </c>
      <c r="E61" s="392" t="s">
        <v>120</v>
      </c>
      <c r="F61" s="385" t="s">
        <v>491</v>
      </c>
      <c r="G61" s="385" t="s">
        <v>414</v>
      </c>
      <c r="H61" s="398" t="s">
        <v>492</v>
      </c>
      <c r="I61" s="392" t="s">
        <v>325</v>
      </c>
      <c r="J61" s="394">
        <v>49</v>
      </c>
      <c r="K61" s="396" t="str">
        <f>IF(J61&lt;=0,"",IF(J61&lt;=2,"Muy Baja",IF(J61&lt;=24,"Baja",IF(J61&lt;=500,"Media",IF(J61&lt;=5000,"Alta","Muy Alta")))))</f>
        <v>Media</v>
      </c>
      <c r="L61" s="381">
        <f>IF(K61="","",IF(K61="Muy Baja",0.2,IF(K61="Baja",0.4,IF(K61="Media",0.6,IF(K61="Alta",0.8,IF(K61="Muy Alta",1,))))))</f>
        <v>0.6</v>
      </c>
      <c r="M61" s="383" t="s">
        <v>479</v>
      </c>
      <c r="N61" s="132" t="str">
        <f ca="1">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96" t="str">
        <f ca="1">IF(OR(N61='Tabla Impacto'!$C$11,N61='Tabla Impacto'!$D$11),"Leve",IF(OR(N61='Tabla Impacto'!$C$12,N61='Tabla Impacto'!$D$12),"Menor",IF(OR(N61='Tabla Impacto'!$C$13,N61='Tabla Impacto'!$D$13),"Moderado",IF(OR(N61='Tabla Impacto'!$C$14,N61='Tabla Impacto'!$D$14),"Mayor",IF(OR(N61='Tabla Impacto'!$C$15,N61='Tabla Impacto'!$D$15),"Catastrófico","")))))</f>
        <v>Moderado</v>
      </c>
      <c r="P61" s="381">
        <f ca="1">IF(O61="","",IF(O61="Leve",0.2,IF(O61="Menor",0.4,IF(O61="Moderado",0.6,IF(O61="Mayor",0.8,IF(O61="Catastrófico",1,))))))</f>
        <v>0.6</v>
      </c>
      <c r="Q61" s="401"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29">
        <v>1</v>
      </c>
      <c r="S61" s="140" t="s">
        <v>493</v>
      </c>
      <c r="T61" s="131" t="str">
        <f t="shared" si="56"/>
        <v>Probabilidad</v>
      </c>
      <c r="U61" s="133" t="s">
        <v>14</v>
      </c>
      <c r="V61" s="133" t="s">
        <v>9</v>
      </c>
      <c r="W61" s="134" t="str">
        <f t="shared" si="57"/>
        <v>40%</v>
      </c>
      <c r="X61" s="133" t="s">
        <v>19</v>
      </c>
      <c r="Y61" s="133" t="s">
        <v>22</v>
      </c>
      <c r="Z61" s="133" t="s">
        <v>110</v>
      </c>
      <c r="AA61" s="115">
        <f>IFERROR(IF(T61="Probabilidad",(L61-(+L61*W61)),IF(T61="Impacto",L61,"")),"")</f>
        <v>0.36</v>
      </c>
      <c r="AB61" s="124" t="str">
        <f t="shared" si="58"/>
        <v>Baja</v>
      </c>
      <c r="AC61" s="125">
        <f t="shared" si="59"/>
        <v>0.36</v>
      </c>
      <c r="AD61" s="124" t="str">
        <f t="shared" ca="1" si="60"/>
        <v>Moderado</v>
      </c>
      <c r="AE61" s="125">
        <f t="shared" ca="1" si="61"/>
        <v>0.6</v>
      </c>
      <c r="AF61" s="126" t="str">
        <f t="shared" ca="1" si="62"/>
        <v>Moderado</v>
      </c>
      <c r="AG61" s="127" t="s">
        <v>122</v>
      </c>
      <c r="AH61" s="141" t="s">
        <v>416</v>
      </c>
      <c r="AI61" s="123" t="s">
        <v>415</v>
      </c>
      <c r="AJ61" s="122" t="s">
        <v>196</v>
      </c>
      <c r="AK61" s="122" t="s">
        <v>417</v>
      </c>
      <c r="AL61" s="128" t="s">
        <v>539</v>
      </c>
      <c r="AM61" s="121"/>
      <c r="AN61" s="520" t="s">
        <v>829</v>
      </c>
      <c r="AO61" s="520" t="s">
        <v>723</v>
      </c>
      <c r="AP61" s="521">
        <v>1</v>
      </c>
      <c r="AQ61" s="520" t="s">
        <v>830</v>
      </c>
      <c r="AR61" s="520" t="s">
        <v>831</v>
      </c>
      <c r="AS61" s="521">
        <v>1</v>
      </c>
      <c r="AT61" s="518"/>
      <c r="AU61" s="518" t="s">
        <v>625</v>
      </c>
      <c r="AV61" s="518" t="s">
        <v>646</v>
      </c>
      <c r="AW61" s="518" t="s">
        <v>649</v>
      </c>
      <c r="AX61" s="518" t="s">
        <v>649</v>
      </c>
      <c r="AY61" s="522"/>
    </row>
    <row r="62" spans="1:51" s="120" customFormat="1" ht="151.5" customHeight="1" x14ac:dyDescent="0.25">
      <c r="A62" s="361"/>
      <c r="B62" s="388"/>
      <c r="C62" s="390"/>
      <c r="D62" s="390"/>
      <c r="E62" s="386"/>
      <c r="F62" s="386"/>
      <c r="G62" s="386"/>
      <c r="H62" s="399"/>
      <c r="I62" s="386"/>
      <c r="J62" s="395"/>
      <c r="K62" s="397"/>
      <c r="L62" s="382"/>
      <c r="M62" s="384"/>
      <c r="N62" s="138"/>
      <c r="O62" s="397"/>
      <c r="P62" s="382"/>
      <c r="Q62" s="402"/>
      <c r="R62" s="129">
        <v>2</v>
      </c>
      <c r="S62" s="142" t="s">
        <v>515</v>
      </c>
      <c r="T62" s="131" t="str">
        <f t="shared" si="56"/>
        <v>Probabilidad</v>
      </c>
      <c r="U62" s="133" t="s">
        <v>15</v>
      </c>
      <c r="V62" s="133" t="s">
        <v>9</v>
      </c>
      <c r="W62" s="134" t="str">
        <f t="shared" si="57"/>
        <v>30%</v>
      </c>
      <c r="X62" s="133" t="s">
        <v>19</v>
      </c>
      <c r="Y62" s="133" t="s">
        <v>23</v>
      </c>
      <c r="Z62" s="133" t="s">
        <v>110</v>
      </c>
      <c r="AA62" s="115">
        <f>IFERROR(IF(T62="Probabilidad",(AA61-(+AA61*W62)),IF(T62="Impacto",L62,"")),"")</f>
        <v>0.252</v>
      </c>
      <c r="AB62" s="124" t="str">
        <f t="shared" si="58"/>
        <v>Baja</v>
      </c>
      <c r="AC62" s="125">
        <f t="shared" si="59"/>
        <v>0.252</v>
      </c>
      <c r="AD62" s="124" t="str">
        <f t="shared" si="60"/>
        <v>Leve</v>
      </c>
      <c r="AE62" s="125">
        <f t="shared" si="61"/>
        <v>0</v>
      </c>
      <c r="AF62" s="126" t="str">
        <f t="shared" si="62"/>
        <v>Bajo</v>
      </c>
      <c r="AG62" s="127" t="s">
        <v>122</v>
      </c>
      <c r="AH62" s="159" t="s">
        <v>494</v>
      </c>
      <c r="AI62" s="143" t="s">
        <v>203</v>
      </c>
      <c r="AJ62" s="122" t="s">
        <v>196</v>
      </c>
      <c r="AK62" s="122" t="s">
        <v>196</v>
      </c>
      <c r="AL62" s="141" t="s">
        <v>418</v>
      </c>
      <c r="AM62" s="121"/>
      <c r="AN62" s="520" t="s">
        <v>832</v>
      </c>
      <c r="AO62" s="520" t="s">
        <v>833</v>
      </c>
      <c r="AP62" s="521">
        <v>1</v>
      </c>
      <c r="AQ62" s="520" t="s">
        <v>722</v>
      </c>
      <c r="AR62" s="520" t="s">
        <v>834</v>
      </c>
      <c r="AS62" s="521">
        <v>1</v>
      </c>
      <c r="AT62" s="518"/>
      <c r="AU62" s="518" t="s">
        <v>625</v>
      </c>
      <c r="AV62" s="518" t="s">
        <v>646</v>
      </c>
      <c r="AW62" s="518" t="s">
        <v>649</v>
      </c>
      <c r="AX62" s="518" t="s">
        <v>649</v>
      </c>
      <c r="AY62" s="522"/>
    </row>
    <row r="63" spans="1:51" s="120" customFormat="1" ht="151.5" customHeight="1" x14ac:dyDescent="0.25">
      <c r="A63" s="197">
        <f>1+A61</f>
        <v>38</v>
      </c>
      <c r="B63" s="196" t="s">
        <v>411</v>
      </c>
      <c r="C63" s="209" t="s">
        <v>412</v>
      </c>
      <c r="D63" s="205" t="s">
        <v>413</v>
      </c>
      <c r="E63" s="201" t="s">
        <v>120</v>
      </c>
      <c r="F63" s="206" t="s">
        <v>495</v>
      </c>
      <c r="G63" s="206" t="s">
        <v>496</v>
      </c>
      <c r="H63" s="202" t="s">
        <v>497</v>
      </c>
      <c r="I63" s="201" t="s">
        <v>325</v>
      </c>
      <c r="J63" s="200">
        <v>60</v>
      </c>
      <c r="K63" s="198" t="str">
        <f>IF(J63&lt;=0,"",IF(J63&lt;=2,"Muy Baja",IF(J63&lt;=24,"Baja",IF(J63&lt;=500,"Media",IF(J63&lt;=5000,"Alta","Muy Alta")))))</f>
        <v>Media</v>
      </c>
      <c r="L63" s="132">
        <f>IF(K63="","",IF(K63="Muy Baja",0.2,IF(K63="Baja",0.4,IF(K63="Media",0.6,IF(K63="Alta",0.8,IF(K63="Muy Alta",1,))))))</f>
        <v>0.6</v>
      </c>
      <c r="M63" s="204" t="s">
        <v>479</v>
      </c>
      <c r="N63" s="132" t="str">
        <f ca="1">IF(NOT(ISERROR(MATCH(M63,'Tabla Impacto'!$B$221:$B$223,0))),'Tabla Impacto'!$F$223&amp;"Por favor no seleccionar los criterios de impacto(Afectación Económica o presupuestal y Pérdida Reputacional)",M63)</f>
        <v xml:space="preserve"> El riesgo afecta la imagen de la entidad con algunos usuarios de relevancia frente al logro de los objetivos</v>
      </c>
      <c r="O63" s="198" t="str">
        <f ca="1">IF(OR(N63='Tabla Impacto'!$C$11,N63='Tabla Impacto'!$D$11),"Leve",IF(OR(N63='Tabla Impacto'!$C$12,N63='Tabla Impacto'!$D$12),"Menor",IF(OR(N63='Tabla Impacto'!$C$13,N63='Tabla Impacto'!$D$13),"Moderado",IF(OR(N63='Tabla Impacto'!$C$14,N63='Tabla Impacto'!$D$14),"Mayor",IF(OR(N63='Tabla Impacto'!$C$15,N63='Tabla Impacto'!$D$15),"Catastrófico","")))))</f>
        <v>Moderado</v>
      </c>
      <c r="P63" s="132">
        <f ca="1">IF(O63="","",IF(O63="Leve",0.2,IF(O63="Menor",0.4,IF(O63="Moderado",0.6,IF(O63="Mayor",0.8,IF(O63="Catastrófico",1,))))))</f>
        <v>0.6</v>
      </c>
      <c r="Q63" s="199" t="str">
        <f ca="1">IF(OR(AND(K63="Muy Baja",O63="Leve"),AND(K63="Muy Baja",O63="Menor"),AND(K63="Baja",O63="Leve")),"Bajo",IF(OR(AND(K63="Muy baja",O63="Moderado"),AND(K63="Baja",O63="Menor"),AND(K63="Baja",O63="Moderado"),AND(K63="Media",O63="Leve"),AND(K63="Media",O63="Menor"),AND(K63="Media",O63="Moderado"),AND(K63="Alta",O63="Leve"),AND(K63="Alta",O63="Menor")),"Moderado",IF(OR(AND(K63="Muy Baja",O63="Mayor"),AND(K63="Baja",O63="Mayor"),AND(K63="Media",O63="Mayor"),AND(K63="Alta",O63="Moderado"),AND(K63="Alta",O63="Mayor"),AND(K63="Muy Alta",O63="Leve"),AND(K63="Muy Alta",O63="Menor"),AND(K63="Muy Alta",O63="Moderado"),AND(K63="Muy Alta",O63="Mayor")),"Alto",IF(OR(AND(K63="Muy Baja",O63="Catastrófico"),AND(K63="Baja",O63="Catastrófico"),AND(K63="Media",O63="Catastrófico"),AND(K63="Alta",O63="Catastrófico"),AND(K63="Muy Alta",O63="Catastrófico")),"Extremo",""))))</f>
        <v>Moderado</v>
      </c>
      <c r="R63" s="129">
        <v>1</v>
      </c>
      <c r="S63" s="130" t="s">
        <v>504</v>
      </c>
      <c r="T63" s="131" t="str">
        <f t="shared" ref="T63:T75" si="63">IF(OR(U63="Preventivo",U63="Detectivo"),"Probabilidad",IF(U63="Correctivo","Impacto",""))</f>
        <v>Probabilidad</v>
      </c>
      <c r="U63" s="133" t="s">
        <v>15</v>
      </c>
      <c r="V63" s="133" t="s">
        <v>9</v>
      </c>
      <c r="W63" s="134" t="str">
        <f t="shared" ref="W63:W75" si="64">IF(AND(U63="Preventivo",V63="Automático"),"50%",IF(AND(U63="Preventivo",V63="Manual"),"40%",IF(AND(U63="Detectivo",V63="Automático"),"40%",IF(AND(U63="Detectivo",V63="Manual"),"30%",IF(AND(U63="Correctivo",V63="Automático"),"35%",IF(AND(U63="Correctivo",V63="Manual"),"25%",""))))))</f>
        <v>30%</v>
      </c>
      <c r="X63" s="133" t="s">
        <v>20</v>
      </c>
      <c r="Y63" s="133" t="s">
        <v>23</v>
      </c>
      <c r="Z63" s="133" t="s">
        <v>111</v>
      </c>
      <c r="AA63" s="115">
        <f t="shared" ref="AA63:AA75" si="65">IFERROR(IF(T63="Probabilidad",(L63-(+L63*W63)),IF(T63="Impacto",L63,"")),"")</f>
        <v>0.42</v>
      </c>
      <c r="AB63" s="124" t="str">
        <f t="shared" ref="AB63:AB75" si="66">IFERROR(IF(AA63="","",IF(AA63&lt;=0.2,"Muy Baja",IF(AA63&lt;=0.4,"Baja",IF(AA63&lt;=0.6,"Media",IF(AA63&lt;=0.8,"Alta","Muy Alta"))))),"")</f>
        <v>Media</v>
      </c>
      <c r="AC63" s="125">
        <f t="shared" ref="AC63:AC75" si="67">+AA63</f>
        <v>0.42</v>
      </c>
      <c r="AD63" s="124" t="str">
        <f t="shared" ref="AD63:AD75" ca="1" si="68">IFERROR(IF(AE63="","",IF(AE63&lt;=0.2,"Leve",IF(AE63&lt;=0.4,"Menor",IF(AE63&lt;=0.6,"Moderado",IF(AE63&lt;=0.8,"Mayor","Catastrófico"))))),"")</f>
        <v>Moderado</v>
      </c>
      <c r="AE63" s="125">
        <f t="shared" ref="AE63:AE75" ca="1" si="69">IFERROR(IF(T63="Impacto",(P63-(+P63*W63)),IF(T63="Probabilidad",P63,"")),"")</f>
        <v>0.6</v>
      </c>
      <c r="AF63" s="126" t="str">
        <f t="shared" ref="AF63:AF75" ca="1" si="70">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Moderado</v>
      </c>
      <c r="AG63" s="127" t="s">
        <v>122</v>
      </c>
      <c r="AH63" s="130" t="s">
        <v>498</v>
      </c>
      <c r="AI63" s="121" t="s">
        <v>415</v>
      </c>
      <c r="AJ63" s="122" t="s">
        <v>196</v>
      </c>
      <c r="AK63" s="122" t="s">
        <v>196</v>
      </c>
      <c r="AL63" s="130" t="s">
        <v>419</v>
      </c>
      <c r="AM63" s="121"/>
      <c r="AN63" s="520" t="s">
        <v>835</v>
      </c>
      <c r="AO63" s="520" t="s">
        <v>836</v>
      </c>
      <c r="AP63" s="521">
        <v>1</v>
      </c>
      <c r="AQ63" s="520" t="s">
        <v>837</v>
      </c>
      <c r="AR63" s="520" t="s">
        <v>838</v>
      </c>
      <c r="AS63" s="521">
        <v>1</v>
      </c>
      <c r="AT63" s="518"/>
      <c r="AU63" s="518" t="s">
        <v>625</v>
      </c>
      <c r="AV63" s="518" t="s">
        <v>646</v>
      </c>
      <c r="AW63" s="518" t="s">
        <v>649</v>
      </c>
      <c r="AX63" s="518" t="s">
        <v>649</v>
      </c>
      <c r="AY63" s="522"/>
    </row>
    <row r="64" spans="1:51" s="120" customFormat="1" ht="151.5" customHeight="1" x14ac:dyDescent="0.25">
      <c r="A64" s="197">
        <f>1+A63</f>
        <v>39</v>
      </c>
      <c r="B64" s="196" t="s">
        <v>411</v>
      </c>
      <c r="C64" s="209" t="s">
        <v>412</v>
      </c>
      <c r="D64" s="205" t="s">
        <v>413</v>
      </c>
      <c r="E64" s="201" t="s">
        <v>120</v>
      </c>
      <c r="F64" s="206" t="s">
        <v>420</v>
      </c>
      <c r="G64" s="201" t="s">
        <v>488</v>
      </c>
      <c r="H64" s="210" t="s">
        <v>489</v>
      </c>
      <c r="I64" s="201" t="s">
        <v>116</v>
      </c>
      <c r="J64" s="200">
        <v>13</v>
      </c>
      <c r="K64" s="198" t="str">
        <f>IF(J64&lt;=0,"",IF(J64&lt;=2,"Muy Baja",IF(J64&lt;=24,"Baja",IF(J64&lt;=500,"Media",IF(J64&lt;=5000,"Alta","Muy Alta")))))</f>
        <v>Baja</v>
      </c>
      <c r="L64" s="132">
        <f>IF(K64="","",IF(K64="Muy Baja",0.2,IF(K64="Baja",0.4,IF(K64="Media",0.6,IF(K64="Alta",0.8,IF(K64="Muy Alta",1,))))))</f>
        <v>0.4</v>
      </c>
      <c r="M64" s="204" t="s">
        <v>479</v>
      </c>
      <c r="N64" s="132" t="str">
        <f ca="1">IF(NOT(ISERROR(MATCH(M64,'Tabla Impacto'!$B$221:$B$223,0))),'Tabla Impacto'!$F$223&amp;"Por favor no seleccionar los criterios de impacto(Afectación Económica o presupuestal y Pérdida Reputacional)",M64)</f>
        <v xml:space="preserve"> El riesgo afecta la imagen de la entidad con algunos usuarios de relevancia frente al logro de los objetivos</v>
      </c>
      <c r="O64" s="198" t="str">
        <f ca="1">IF(OR(N64='Tabla Impacto'!$C$11,N64='Tabla Impacto'!$D$11),"Leve",IF(OR(N64='Tabla Impacto'!$C$12,N64='Tabla Impacto'!$D$12),"Menor",IF(OR(N64='Tabla Impacto'!$C$13,N64='Tabla Impacto'!$D$13),"Moderado",IF(OR(N64='Tabla Impacto'!$C$14,N64='Tabla Impacto'!$D$14),"Mayor",IF(OR(N64='Tabla Impacto'!$C$15,N64='Tabla Impacto'!$D$15),"Catastrófico","")))))</f>
        <v>Moderado</v>
      </c>
      <c r="P64" s="132">
        <f ca="1">IF(O64="","",IF(O64="Leve",0.2,IF(O64="Menor",0.4,IF(O64="Moderado",0.6,IF(O64="Mayor",0.8,IF(O64="Catastrófico",1,))))))</f>
        <v>0.6</v>
      </c>
      <c r="Q64" s="199"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29">
        <v>1</v>
      </c>
      <c r="S64" s="144" t="s">
        <v>499</v>
      </c>
      <c r="T64" s="131" t="str">
        <f t="shared" si="63"/>
        <v>Probabilidad</v>
      </c>
      <c r="U64" s="133" t="s">
        <v>15</v>
      </c>
      <c r="V64" s="133" t="s">
        <v>9</v>
      </c>
      <c r="W64" s="134" t="str">
        <f t="shared" si="64"/>
        <v>30%</v>
      </c>
      <c r="X64" s="133" t="s">
        <v>20</v>
      </c>
      <c r="Y64" s="133" t="s">
        <v>22</v>
      </c>
      <c r="Z64" s="133" t="s">
        <v>110</v>
      </c>
      <c r="AA64" s="115">
        <f t="shared" si="65"/>
        <v>0.28000000000000003</v>
      </c>
      <c r="AB64" s="124" t="str">
        <f t="shared" si="66"/>
        <v>Baja</v>
      </c>
      <c r="AC64" s="125">
        <f t="shared" si="67"/>
        <v>0.28000000000000003</v>
      </c>
      <c r="AD64" s="124" t="str">
        <f t="shared" ca="1" si="68"/>
        <v>Moderado</v>
      </c>
      <c r="AE64" s="125">
        <f t="shared" ca="1" si="69"/>
        <v>0.6</v>
      </c>
      <c r="AF64" s="126" t="str">
        <f t="shared" ca="1" si="70"/>
        <v>Moderado</v>
      </c>
      <c r="AG64" s="127" t="s">
        <v>122</v>
      </c>
      <c r="AH64" s="130" t="s">
        <v>500</v>
      </c>
      <c r="AI64" s="121" t="s">
        <v>212</v>
      </c>
      <c r="AJ64" s="122" t="s">
        <v>196</v>
      </c>
      <c r="AK64" s="122" t="s">
        <v>196</v>
      </c>
      <c r="AL64" s="130" t="s">
        <v>421</v>
      </c>
      <c r="AM64" s="121"/>
      <c r="AN64" s="520" t="s">
        <v>839</v>
      </c>
      <c r="AO64" s="520" t="s">
        <v>840</v>
      </c>
      <c r="AP64" s="521">
        <v>0.8</v>
      </c>
      <c r="AQ64" s="520" t="s">
        <v>841</v>
      </c>
      <c r="AR64" s="520" t="s">
        <v>842</v>
      </c>
      <c r="AS64" s="521">
        <v>0.8</v>
      </c>
      <c r="AT64" s="518"/>
      <c r="AU64" s="518" t="s">
        <v>625</v>
      </c>
      <c r="AV64" s="518" t="s">
        <v>646</v>
      </c>
      <c r="AW64" s="518" t="s">
        <v>649</v>
      </c>
      <c r="AX64" s="518" t="s">
        <v>649</v>
      </c>
      <c r="AY64" s="522" t="s">
        <v>843</v>
      </c>
    </row>
    <row r="65" spans="1:51" s="120" customFormat="1" ht="151.5" customHeight="1" x14ac:dyDescent="0.25">
      <c r="A65" s="361">
        <f>1+A64</f>
        <v>40</v>
      </c>
      <c r="B65" s="387" t="s">
        <v>316</v>
      </c>
      <c r="C65" s="391" t="s">
        <v>317</v>
      </c>
      <c r="D65" s="391" t="s">
        <v>318</v>
      </c>
      <c r="E65" s="392" t="s">
        <v>120</v>
      </c>
      <c r="F65" s="385" t="s">
        <v>467</v>
      </c>
      <c r="G65" s="392" t="s">
        <v>422</v>
      </c>
      <c r="H65" s="398" t="s">
        <v>423</v>
      </c>
      <c r="I65" s="392" t="s">
        <v>115</v>
      </c>
      <c r="J65" s="394">
        <v>53</v>
      </c>
      <c r="K65" s="396" t="str">
        <f>IF(J65&lt;=0,"",IF(J65&lt;=2,"Muy Baja",IF(J65&lt;=24,"Baja",IF(J65&lt;=500,"Media",IF(J65&lt;=5000,"Alta","Muy Alta")))))</f>
        <v>Media</v>
      </c>
      <c r="L65" s="381">
        <f>IF(K65="","",IF(K65="Muy Baja",0.2,IF(K65="Baja",0.4,IF(K65="Media",0.6,IF(K65="Alta",0.8,IF(K65="Muy Alta",1,))))))</f>
        <v>0.6</v>
      </c>
      <c r="M65" s="383" t="s">
        <v>486</v>
      </c>
      <c r="N65" s="132" t="str">
        <f ca="1">IF(NOT(ISERROR(MATCH(M65,'Tabla Impacto'!$B$221:$B$223,0))),'Tabla Impacto'!$F$223&amp;"Por favor no seleccionar los criterios de impacto(Afectación Económica o presupuestal y Pérdida Reputacional)",M65)</f>
        <v xml:space="preserve"> El riesgo afecta la imagen de la entidad con efecto publicitario sostenido a nivel de sector administrativo, nivel departamental o municipal</v>
      </c>
      <c r="O65" s="396" t="str">
        <f ca="1">IF(OR(N65='Tabla Impacto'!$C$11,N65='Tabla Impacto'!$D$11),"Leve",IF(OR(N65='Tabla Impacto'!$C$12,N65='Tabla Impacto'!$D$12),"Menor",IF(OR(N65='Tabla Impacto'!$C$13,N65='Tabla Impacto'!$D$13),"Moderado",IF(OR(N65='Tabla Impacto'!$C$14,N65='Tabla Impacto'!$D$14),"Mayor",IF(OR(N65='Tabla Impacto'!$C$15,N65='Tabla Impacto'!$D$15),"Catastrófico","")))))</f>
        <v>Mayor</v>
      </c>
      <c r="P65" s="381">
        <f ca="1">IF(O65="","",IF(O65="Leve",0.2,IF(O65="Menor",0.4,IF(O65="Moderado",0.6,IF(O65="Mayor",0.8,IF(O65="Catastrófico",1,))))))</f>
        <v>0.8</v>
      </c>
      <c r="Q65" s="401" t="str">
        <f ca="1">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Alto</v>
      </c>
      <c r="R65" s="129">
        <v>1</v>
      </c>
      <c r="S65" s="130" t="s">
        <v>468</v>
      </c>
      <c r="T65" s="131" t="str">
        <f t="shared" si="63"/>
        <v>Probabilidad</v>
      </c>
      <c r="U65" s="133" t="s">
        <v>15</v>
      </c>
      <c r="V65" s="133" t="s">
        <v>9</v>
      </c>
      <c r="W65" s="134" t="str">
        <f t="shared" si="64"/>
        <v>30%</v>
      </c>
      <c r="X65" s="133" t="s">
        <v>19</v>
      </c>
      <c r="Y65" s="133" t="s">
        <v>22</v>
      </c>
      <c r="Z65" s="133" t="s">
        <v>110</v>
      </c>
      <c r="AA65" s="115">
        <f t="shared" si="65"/>
        <v>0.42</v>
      </c>
      <c r="AB65" s="124" t="str">
        <f t="shared" si="66"/>
        <v>Media</v>
      </c>
      <c r="AC65" s="125">
        <f t="shared" si="67"/>
        <v>0.42</v>
      </c>
      <c r="AD65" s="124" t="str">
        <f t="shared" ca="1" si="68"/>
        <v>Mayor</v>
      </c>
      <c r="AE65" s="125">
        <f t="shared" ca="1" si="69"/>
        <v>0.8</v>
      </c>
      <c r="AF65" s="126" t="str">
        <f t="shared" ca="1" si="70"/>
        <v>Alto</v>
      </c>
      <c r="AG65" s="127" t="s">
        <v>122</v>
      </c>
      <c r="AH65" s="130" t="s">
        <v>470</v>
      </c>
      <c r="AI65" s="123" t="s">
        <v>258</v>
      </c>
      <c r="AJ65" s="122">
        <v>44562</v>
      </c>
      <c r="AK65" s="122" t="s">
        <v>367</v>
      </c>
      <c r="AL65" s="130" t="s">
        <v>469</v>
      </c>
      <c r="AM65" s="121"/>
      <c r="AN65" s="520" t="s">
        <v>784</v>
      </c>
      <c r="AO65" s="520" t="s">
        <v>844</v>
      </c>
      <c r="AP65" s="521">
        <v>1</v>
      </c>
      <c r="AQ65" s="520" t="s">
        <v>758</v>
      </c>
      <c r="AR65" s="520" t="s">
        <v>759</v>
      </c>
      <c r="AS65" s="521">
        <v>1</v>
      </c>
      <c r="AT65" s="518"/>
      <c r="AU65" s="518" t="s">
        <v>625</v>
      </c>
      <c r="AV65" s="518" t="s">
        <v>646</v>
      </c>
      <c r="AW65" s="518" t="s">
        <v>649</v>
      </c>
      <c r="AX65" s="518" t="s">
        <v>649</v>
      </c>
      <c r="AY65" s="522" t="s">
        <v>785</v>
      </c>
    </row>
    <row r="66" spans="1:51" s="120" customFormat="1" ht="151.5" customHeight="1" x14ac:dyDescent="0.25">
      <c r="A66" s="361"/>
      <c r="B66" s="388"/>
      <c r="C66" s="393"/>
      <c r="D66" s="393"/>
      <c r="E66" s="386"/>
      <c r="F66" s="386"/>
      <c r="G66" s="386"/>
      <c r="H66" s="399"/>
      <c r="I66" s="386"/>
      <c r="J66" s="395"/>
      <c r="K66" s="397"/>
      <c r="L66" s="382"/>
      <c r="M66" s="384"/>
      <c r="N66" s="138"/>
      <c r="O66" s="397"/>
      <c r="P66" s="382"/>
      <c r="Q66" s="402"/>
      <c r="R66" s="129">
        <v>2</v>
      </c>
      <c r="S66" s="130" t="s">
        <v>501</v>
      </c>
      <c r="T66" s="131" t="str">
        <f t="shared" si="63"/>
        <v>Probabilidad</v>
      </c>
      <c r="U66" s="133" t="s">
        <v>14</v>
      </c>
      <c r="V66" s="133" t="s">
        <v>9</v>
      </c>
      <c r="W66" s="134" t="str">
        <f t="shared" si="64"/>
        <v>40%</v>
      </c>
      <c r="X66" s="133" t="s">
        <v>19</v>
      </c>
      <c r="Y66" s="133" t="s">
        <v>22</v>
      </c>
      <c r="Z66" s="133" t="s">
        <v>110</v>
      </c>
      <c r="AA66" s="115">
        <f>IFERROR(IF(T66="Probabilidad",(AA65-(+AA65*W66)),IF(T66="Impacto",L66,"")),"")</f>
        <v>0.252</v>
      </c>
      <c r="AB66" s="124" t="str">
        <f t="shared" si="66"/>
        <v>Baja</v>
      </c>
      <c r="AC66" s="125">
        <f t="shared" si="67"/>
        <v>0.252</v>
      </c>
      <c r="AD66" s="124" t="str">
        <f t="shared" si="68"/>
        <v>Mayor</v>
      </c>
      <c r="AE66" s="125">
        <v>0.8</v>
      </c>
      <c r="AF66" s="126" t="str">
        <f t="shared" si="70"/>
        <v>Alto</v>
      </c>
      <c r="AG66" s="127" t="s">
        <v>122</v>
      </c>
      <c r="AH66" s="130" t="s">
        <v>502</v>
      </c>
      <c r="AI66" s="121" t="s">
        <v>203</v>
      </c>
      <c r="AJ66" s="122">
        <v>44562</v>
      </c>
      <c r="AK66" s="122" t="s">
        <v>367</v>
      </c>
      <c r="AL66" s="130" t="s">
        <v>469</v>
      </c>
      <c r="AM66" s="121"/>
      <c r="AN66" s="520" t="s">
        <v>845</v>
      </c>
      <c r="AO66" s="520" t="s">
        <v>846</v>
      </c>
      <c r="AP66" s="521">
        <v>1</v>
      </c>
      <c r="AQ66" s="520" t="s">
        <v>847</v>
      </c>
      <c r="AR66" s="520" t="s">
        <v>760</v>
      </c>
      <c r="AS66" s="521">
        <v>1</v>
      </c>
      <c r="AT66" s="518"/>
      <c r="AU66" s="518" t="s">
        <v>625</v>
      </c>
      <c r="AV66" s="518" t="s">
        <v>646</v>
      </c>
      <c r="AW66" s="518" t="s">
        <v>649</v>
      </c>
      <c r="AX66" s="518" t="s">
        <v>649</v>
      </c>
      <c r="AY66" s="522" t="s">
        <v>785</v>
      </c>
    </row>
    <row r="67" spans="1:51" s="120" customFormat="1" ht="151.5" customHeight="1" x14ac:dyDescent="0.25">
      <c r="A67" s="361"/>
      <c r="B67" s="400"/>
      <c r="C67" s="393"/>
      <c r="D67" s="393"/>
      <c r="E67" s="386"/>
      <c r="F67" s="386"/>
      <c r="G67" s="386"/>
      <c r="H67" s="399"/>
      <c r="I67" s="386"/>
      <c r="J67" s="395"/>
      <c r="K67" s="403"/>
      <c r="L67" s="404"/>
      <c r="M67" s="384"/>
      <c r="N67" s="138"/>
      <c r="O67" s="403"/>
      <c r="P67" s="404"/>
      <c r="Q67" s="405"/>
      <c r="R67" s="129">
        <v>3</v>
      </c>
      <c r="S67" s="130" t="s">
        <v>321</v>
      </c>
      <c r="T67" s="131" t="str">
        <f t="shared" si="63"/>
        <v>Probabilidad</v>
      </c>
      <c r="U67" s="133" t="s">
        <v>14</v>
      </c>
      <c r="V67" s="133" t="s">
        <v>9</v>
      </c>
      <c r="W67" s="134" t="str">
        <f t="shared" si="64"/>
        <v>40%</v>
      </c>
      <c r="X67" s="133" t="s">
        <v>19</v>
      </c>
      <c r="Y67" s="133" t="s">
        <v>22</v>
      </c>
      <c r="Z67" s="133" t="s">
        <v>110</v>
      </c>
      <c r="AA67" s="115">
        <f>IFERROR(IF(T67="Probabilidad",(AA66-(+AA66*W67)),IF(T67="Impacto",L67,"")),"")</f>
        <v>0.1512</v>
      </c>
      <c r="AB67" s="124" t="str">
        <f t="shared" si="66"/>
        <v>Muy Baja</v>
      </c>
      <c r="AC67" s="125">
        <f t="shared" si="67"/>
        <v>0.1512</v>
      </c>
      <c r="AD67" s="124" t="str">
        <f t="shared" si="68"/>
        <v>Mayor</v>
      </c>
      <c r="AE67" s="125">
        <v>0.8</v>
      </c>
      <c r="AF67" s="126" t="str">
        <f t="shared" si="70"/>
        <v>Alto</v>
      </c>
      <c r="AG67" s="127" t="s">
        <v>122</v>
      </c>
      <c r="AH67" s="130" t="s">
        <v>502</v>
      </c>
      <c r="AI67" s="121" t="s">
        <v>203</v>
      </c>
      <c r="AJ67" s="122">
        <v>44562</v>
      </c>
      <c r="AK67" s="122" t="s">
        <v>367</v>
      </c>
      <c r="AL67" s="130" t="s">
        <v>469</v>
      </c>
      <c r="AM67" s="121"/>
      <c r="AN67" s="520" t="s">
        <v>848</v>
      </c>
      <c r="AO67" s="520" t="s">
        <v>848</v>
      </c>
      <c r="AP67" s="521">
        <v>1</v>
      </c>
      <c r="AQ67" s="520" t="s">
        <v>761</v>
      </c>
      <c r="AR67" s="520" t="s">
        <v>760</v>
      </c>
      <c r="AS67" s="521">
        <v>1</v>
      </c>
      <c r="AT67" s="518"/>
      <c r="AU67" s="518" t="s">
        <v>625</v>
      </c>
      <c r="AV67" s="518" t="s">
        <v>646</v>
      </c>
      <c r="AW67" s="518" t="s">
        <v>649</v>
      </c>
      <c r="AX67" s="518" t="s">
        <v>649</v>
      </c>
      <c r="AY67" s="522" t="s">
        <v>785</v>
      </c>
    </row>
    <row r="68" spans="1:51" s="120" customFormat="1" ht="151.5" customHeight="1" x14ac:dyDescent="0.25">
      <c r="A68" s="361">
        <f>1+A65</f>
        <v>41</v>
      </c>
      <c r="B68" s="387" t="s">
        <v>316</v>
      </c>
      <c r="C68" s="391" t="s">
        <v>317</v>
      </c>
      <c r="D68" s="391" t="s">
        <v>318</v>
      </c>
      <c r="E68" s="392" t="s">
        <v>120</v>
      </c>
      <c r="F68" s="385" t="s">
        <v>322</v>
      </c>
      <c r="G68" s="385" t="s">
        <v>425</v>
      </c>
      <c r="H68" s="398" t="s">
        <v>344</v>
      </c>
      <c r="I68" s="392" t="s">
        <v>325</v>
      </c>
      <c r="J68" s="394">
        <v>56</v>
      </c>
      <c r="K68" s="396" t="str">
        <f>IF(J68&lt;=0,"",IF(J68&lt;=2,"Muy Baja",IF(J68&lt;=24,"Baja",IF(J68&lt;=500,"Media",IF(J68&lt;=5000,"Alta","Muy Alta")))))</f>
        <v>Media</v>
      </c>
      <c r="L68" s="381">
        <f>IF(K68="","",IF(K68="Muy Baja",0.2,IF(K68="Baja",0.4,IF(K68="Media",0.6,IF(K68="Alta",0.8,IF(K68="Muy Alta",1,))))))</f>
        <v>0.6</v>
      </c>
      <c r="M68" s="383" t="s">
        <v>479</v>
      </c>
      <c r="N68" s="132" t="str">
        <f ca="1">IF(NOT(ISERROR(MATCH(M68,'Tabla Impacto'!$B$221:$B$223,0))),'Tabla Impacto'!$F$223&amp;"Por favor no seleccionar los criterios de impacto(Afectación Económica o presupuestal y Pérdida Reputacional)",M68)</f>
        <v xml:space="preserve"> El riesgo afecta la imagen de la entidad con algunos usuarios de relevancia frente al logro de los objetivos</v>
      </c>
      <c r="O68" s="396" t="str">
        <f ca="1">IF(OR(N68='Tabla Impacto'!$C$11,N68='Tabla Impacto'!$D$11),"Leve",IF(OR(N68='Tabla Impacto'!$C$12,N68='Tabla Impacto'!$D$12),"Menor",IF(OR(N68='Tabla Impacto'!$C$13,N68='Tabla Impacto'!$D$13),"Moderado",IF(OR(N68='Tabla Impacto'!$C$14,N68='Tabla Impacto'!$D$14),"Mayor",IF(OR(N68='Tabla Impacto'!$C$15,N68='Tabla Impacto'!$D$15),"Catastrófico","")))))</f>
        <v>Moderado</v>
      </c>
      <c r="P68" s="381">
        <f ca="1">IF(O68="","",IF(O68="Leve",0.2,IF(O68="Menor",0.4,IF(O68="Moderado",0.6,IF(O68="Mayor",0.8,IF(O68="Catastrófico",1,))))))</f>
        <v>0.6</v>
      </c>
      <c r="Q68" s="401" t="str">
        <f ca="1">IF(OR(AND(K68="Muy Baja",O68="Leve"),AND(K68="Muy Baja",O68="Menor"),AND(K68="Baja",O68="Leve")),"Bajo",IF(OR(AND(K68="Muy baja",O68="Moderado"),AND(K68="Baja",O68="Menor"),AND(K68="Baja",O68="Moderado"),AND(K68="Media",O68="Leve"),AND(K68="Media",O68="Menor"),AND(K68="Media",O68="Moderado"),AND(K68="Alta",O68="Leve"),AND(K68="Alta",O68="Menor")),"Moderado",IF(OR(AND(K68="Muy Baja",O68="Mayor"),AND(K68="Baja",O68="Mayor"),AND(K68="Media",O68="Mayor"),AND(K68="Alta",O68="Moderado"),AND(K68="Alta",O68="Mayor"),AND(K68="Muy Alta",O68="Leve"),AND(K68="Muy Alta",O68="Menor"),AND(K68="Muy Alta",O68="Moderado"),AND(K68="Muy Alta",O68="Mayor")),"Alto",IF(OR(AND(K68="Muy Baja",O68="Catastrófico"),AND(K68="Baja",O68="Catastrófico"),AND(K68="Media",O68="Catastrófico"),AND(K68="Alta",O68="Catastrófico"),AND(K68="Muy Alta",O68="Catastrófico")),"Extremo",""))))</f>
        <v>Moderado</v>
      </c>
      <c r="R68" s="129">
        <v>1</v>
      </c>
      <c r="S68" s="130" t="s">
        <v>319</v>
      </c>
      <c r="T68" s="131" t="str">
        <f t="shared" si="63"/>
        <v>Probabilidad</v>
      </c>
      <c r="U68" s="133" t="s">
        <v>15</v>
      </c>
      <c r="V68" s="133" t="s">
        <v>9</v>
      </c>
      <c r="W68" s="134" t="str">
        <f t="shared" si="64"/>
        <v>30%</v>
      </c>
      <c r="X68" s="133" t="s">
        <v>20</v>
      </c>
      <c r="Y68" s="133" t="s">
        <v>23</v>
      </c>
      <c r="Z68" s="133" t="s">
        <v>111</v>
      </c>
      <c r="AA68" s="115">
        <f t="shared" si="65"/>
        <v>0.42</v>
      </c>
      <c r="AB68" s="124" t="str">
        <f t="shared" si="66"/>
        <v>Media</v>
      </c>
      <c r="AC68" s="125">
        <f t="shared" si="67"/>
        <v>0.42</v>
      </c>
      <c r="AD68" s="124" t="str">
        <f t="shared" ca="1" si="68"/>
        <v>Moderado</v>
      </c>
      <c r="AE68" s="125">
        <f t="shared" ca="1" si="69"/>
        <v>0.6</v>
      </c>
      <c r="AF68" s="126" t="str">
        <f t="shared" ca="1" si="70"/>
        <v>Moderado</v>
      </c>
      <c r="AG68" s="127" t="s">
        <v>122</v>
      </c>
      <c r="AH68" s="130" t="s">
        <v>323</v>
      </c>
      <c r="AI68" s="123" t="s">
        <v>212</v>
      </c>
      <c r="AJ68" s="122" t="s">
        <v>417</v>
      </c>
      <c r="AK68" s="122" t="s">
        <v>417</v>
      </c>
      <c r="AL68" s="130" t="s">
        <v>471</v>
      </c>
      <c r="AM68" s="121"/>
      <c r="AN68" s="520" t="s">
        <v>762</v>
      </c>
      <c r="AO68" s="520" t="s">
        <v>763</v>
      </c>
      <c r="AP68" s="521">
        <v>1</v>
      </c>
      <c r="AQ68" s="520" t="s">
        <v>764</v>
      </c>
      <c r="AR68" s="520" t="s">
        <v>765</v>
      </c>
      <c r="AS68" s="521">
        <v>1</v>
      </c>
      <c r="AT68" s="518"/>
      <c r="AU68" s="518" t="s">
        <v>625</v>
      </c>
      <c r="AV68" s="518" t="s">
        <v>646</v>
      </c>
      <c r="AW68" s="518" t="s">
        <v>649</v>
      </c>
      <c r="AX68" s="518" t="s">
        <v>649</v>
      </c>
      <c r="AY68" s="522"/>
    </row>
    <row r="69" spans="1:51" s="120" customFormat="1" ht="151.5" customHeight="1" x14ac:dyDescent="0.25">
      <c r="A69" s="361"/>
      <c r="B69" s="388"/>
      <c r="C69" s="393"/>
      <c r="D69" s="393"/>
      <c r="E69" s="386"/>
      <c r="F69" s="386"/>
      <c r="G69" s="386"/>
      <c r="H69" s="399"/>
      <c r="I69" s="386"/>
      <c r="J69" s="395"/>
      <c r="K69" s="397"/>
      <c r="L69" s="382"/>
      <c r="M69" s="384"/>
      <c r="N69" s="138"/>
      <c r="O69" s="397"/>
      <c r="P69" s="382"/>
      <c r="Q69" s="402"/>
      <c r="R69" s="129">
        <v>2</v>
      </c>
      <c r="S69" s="130" t="s">
        <v>320</v>
      </c>
      <c r="T69" s="131" t="str">
        <f t="shared" si="63"/>
        <v>Probabilidad</v>
      </c>
      <c r="U69" s="133" t="s">
        <v>15</v>
      </c>
      <c r="V69" s="133" t="s">
        <v>9</v>
      </c>
      <c r="W69" s="134" t="str">
        <f t="shared" si="64"/>
        <v>30%</v>
      </c>
      <c r="X69" s="133" t="s">
        <v>20</v>
      </c>
      <c r="Y69" s="133" t="s">
        <v>23</v>
      </c>
      <c r="Z69" s="133" t="s">
        <v>111</v>
      </c>
      <c r="AA69" s="115">
        <f>IFERROR(IF(T69="Probabilidad",(AA68-(+AA68*W69)),IF(T69="Impacto",L69,"")),"")</f>
        <v>0.29399999999999998</v>
      </c>
      <c r="AB69" s="124" t="str">
        <f t="shared" si="66"/>
        <v>Baja</v>
      </c>
      <c r="AC69" s="125">
        <f t="shared" si="67"/>
        <v>0.29399999999999998</v>
      </c>
      <c r="AD69" s="124" t="str">
        <f t="shared" si="68"/>
        <v>Moderado</v>
      </c>
      <c r="AE69" s="125">
        <v>0.6</v>
      </c>
      <c r="AF69" s="126" t="str">
        <f t="shared" si="70"/>
        <v>Moderado</v>
      </c>
      <c r="AG69" s="127" t="s">
        <v>122</v>
      </c>
      <c r="AH69" s="130" t="s">
        <v>502</v>
      </c>
      <c r="AI69" s="121" t="s">
        <v>203</v>
      </c>
      <c r="AJ69" s="122" t="s">
        <v>417</v>
      </c>
      <c r="AK69" s="122" t="s">
        <v>417</v>
      </c>
      <c r="AL69" s="130" t="s">
        <v>471</v>
      </c>
      <c r="AM69" s="121"/>
      <c r="AN69" s="520" t="s">
        <v>783</v>
      </c>
      <c r="AO69" s="520" t="s">
        <v>782</v>
      </c>
      <c r="AP69" s="521">
        <v>1</v>
      </c>
      <c r="AQ69" s="520" t="s">
        <v>761</v>
      </c>
      <c r="AR69" s="520" t="s">
        <v>760</v>
      </c>
      <c r="AS69" s="521">
        <v>1</v>
      </c>
      <c r="AT69" s="518"/>
      <c r="AU69" s="518" t="s">
        <v>625</v>
      </c>
      <c r="AV69" s="518" t="s">
        <v>646</v>
      </c>
      <c r="AW69" s="518" t="s">
        <v>649</v>
      </c>
      <c r="AX69" s="518" t="s">
        <v>649</v>
      </c>
      <c r="AY69" s="522"/>
    </row>
    <row r="70" spans="1:51" s="120" customFormat="1" ht="151.5" customHeight="1" x14ac:dyDescent="0.25">
      <c r="A70" s="361"/>
      <c r="B70" s="400"/>
      <c r="C70" s="393"/>
      <c r="D70" s="393"/>
      <c r="E70" s="386"/>
      <c r="F70" s="386"/>
      <c r="G70" s="386"/>
      <c r="H70" s="399"/>
      <c r="I70" s="386"/>
      <c r="J70" s="395"/>
      <c r="K70" s="403"/>
      <c r="L70" s="404"/>
      <c r="M70" s="384"/>
      <c r="N70" s="138"/>
      <c r="O70" s="403"/>
      <c r="P70" s="404"/>
      <c r="Q70" s="405"/>
      <c r="R70" s="129">
        <v>3</v>
      </c>
      <c r="S70" s="130" t="s">
        <v>321</v>
      </c>
      <c r="T70" s="131" t="str">
        <f t="shared" si="63"/>
        <v>Probabilidad</v>
      </c>
      <c r="U70" s="133" t="s">
        <v>15</v>
      </c>
      <c r="V70" s="133" t="s">
        <v>9</v>
      </c>
      <c r="W70" s="134" t="str">
        <f t="shared" si="64"/>
        <v>30%</v>
      </c>
      <c r="X70" s="133" t="s">
        <v>20</v>
      </c>
      <c r="Y70" s="133" t="s">
        <v>23</v>
      </c>
      <c r="Z70" s="133" t="s">
        <v>111</v>
      </c>
      <c r="AA70" s="115">
        <f>IFERROR(IF(T70="Probabilidad",(AA69-(+AA69*W70)),IF(T70="Impacto",L70,"")),"")</f>
        <v>0.20579999999999998</v>
      </c>
      <c r="AB70" s="124" t="str">
        <f t="shared" si="66"/>
        <v>Baja</v>
      </c>
      <c r="AC70" s="125">
        <f t="shared" si="67"/>
        <v>0.20579999999999998</v>
      </c>
      <c r="AD70" s="124" t="str">
        <f t="shared" si="68"/>
        <v>Moderado</v>
      </c>
      <c r="AE70" s="125">
        <v>0.6</v>
      </c>
      <c r="AF70" s="126" t="str">
        <f t="shared" si="70"/>
        <v>Moderado</v>
      </c>
      <c r="AG70" s="127" t="s">
        <v>122</v>
      </c>
      <c r="AH70" s="130" t="s">
        <v>472</v>
      </c>
      <c r="AI70" s="121" t="s">
        <v>212</v>
      </c>
      <c r="AJ70" s="122" t="s">
        <v>417</v>
      </c>
      <c r="AK70" s="122" t="s">
        <v>417</v>
      </c>
      <c r="AL70" s="130" t="s">
        <v>471</v>
      </c>
      <c r="AM70" s="121"/>
      <c r="AN70" s="520" t="s">
        <v>848</v>
      </c>
      <c r="AO70" s="520" t="s">
        <v>849</v>
      </c>
      <c r="AP70" s="521">
        <v>1</v>
      </c>
      <c r="AQ70" s="520" t="s">
        <v>766</v>
      </c>
      <c r="AR70" s="520" t="s">
        <v>767</v>
      </c>
      <c r="AS70" s="521">
        <v>1</v>
      </c>
      <c r="AT70" s="518"/>
      <c r="AU70" s="518" t="s">
        <v>625</v>
      </c>
      <c r="AV70" s="518" t="s">
        <v>646</v>
      </c>
      <c r="AW70" s="518" t="s">
        <v>649</v>
      </c>
      <c r="AX70" s="518" t="s">
        <v>649</v>
      </c>
      <c r="AY70" s="522"/>
    </row>
    <row r="71" spans="1:51" s="120" customFormat="1" ht="151.5" customHeight="1" x14ac:dyDescent="0.25">
      <c r="A71" s="197">
        <f>1+A68</f>
        <v>42</v>
      </c>
      <c r="B71" s="208" t="s">
        <v>316</v>
      </c>
      <c r="C71" s="205" t="s">
        <v>317</v>
      </c>
      <c r="D71" s="205" t="s">
        <v>318</v>
      </c>
      <c r="E71" s="201" t="s">
        <v>120</v>
      </c>
      <c r="F71" s="201" t="s">
        <v>424</v>
      </c>
      <c r="G71" s="201" t="s">
        <v>426</v>
      </c>
      <c r="H71" s="202" t="s">
        <v>538</v>
      </c>
      <c r="I71" s="201" t="s">
        <v>115</v>
      </c>
      <c r="J71" s="200">
        <v>56</v>
      </c>
      <c r="K71" s="198" t="str">
        <f>IF(J71&lt;=0,"",IF(J71&lt;=2,"Muy Baja",IF(J71&lt;=24,"Baja",IF(J71&lt;=500,"Media",IF(J71&lt;=5000,"Alta","Muy Alta")))))</f>
        <v>Media</v>
      </c>
      <c r="L71" s="132">
        <f>IF(K71="","",IF(K71="Muy Baja",0.2,IF(K71="Baja",0.4,IF(K71="Media",0.6,IF(K71="Alta",0.8,IF(K71="Muy Alta",1,))))))</f>
        <v>0.6</v>
      </c>
      <c r="M71" s="204" t="s">
        <v>486</v>
      </c>
      <c r="N71" s="132" t="str">
        <f ca="1">IF(NOT(ISERROR(MATCH(M71,'Tabla Impacto'!$B$221:$B$223,0))),'Tabla Impacto'!$F$223&amp;"Por favor no seleccionar los criterios de impacto(Afectación Económica o presupuestal y Pérdida Reputacional)",M71)</f>
        <v xml:space="preserve"> El riesgo afecta la imagen de la entidad con efecto publicitario sostenido a nivel de sector administrativo, nivel departamental o municipal</v>
      </c>
      <c r="O71" s="207" t="str">
        <f ca="1">IF(OR(N71='Tabla Impacto'!$C$11,N71='Tabla Impacto'!$D$11),"Leve",IF(OR(N71='Tabla Impacto'!$C$12,N71='Tabla Impacto'!$D$12),"Menor",IF(OR(N71='Tabla Impacto'!$C$13,N71='Tabla Impacto'!$D$13),"Moderado",IF(OR(N71='Tabla Impacto'!$C$14,N71='Tabla Impacto'!$D$14),"Mayor",IF(OR(N71='Tabla Impacto'!$C$15,N71='Tabla Impacto'!$D$15),"Catastrófico","")))))</f>
        <v>Mayor</v>
      </c>
      <c r="P71" s="132">
        <f ca="1">IF(O71="","",IF(O71="Leve",0.2,IF(O71="Menor",0.4,IF(O71="Moderado",0.6,IF(O71="Mayor",0.8,IF(O71="Catastrófico",1,))))))</f>
        <v>0.8</v>
      </c>
      <c r="Q71" s="199" t="str">
        <f ca="1">IF(OR(AND(K71="Muy Baja",O71="Leve"),AND(K71="Muy Baja",O71="Menor"),AND(K71="Baja",O71="Leve")),"Bajo",IF(OR(AND(K71="Muy baja",O71="Moderado"),AND(K71="Baja",O71="Menor"),AND(K71="Baja",O71="Moderado"),AND(K71="Media",O71="Leve"),AND(K71="Media",O71="Menor"),AND(K71="Media",O71="Moderado"),AND(K71="Alta",O71="Leve"),AND(K71="Alta",O71="Menor")),"Moderado",IF(OR(AND(K71="Muy Baja",O71="Mayor"),AND(K71="Baja",O71="Mayor"),AND(K71="Media",O71="Mayor"),AND(K71="Alta",O71="Moderado"),AND(K71="Alta",O71="Mayor"),AND(K71="Muy Alta",O71="Leve"),AND(K71="Muy Alta",O71="Menor"),AND(K71="Muy Alta",O71="Moderado"),AND(K71="Muy Alta",O71="Mayor")),"Alto",IF(OR(AND(K71="Muy Baja",O71="Catastrófico"),AND(K71="Baja",O71="Catastrófico"),AND(K71="Media",O71="Catastrófico"),AND(K71="Alta",O71="Catastrófico"),AND(K71="Muy Alta",O71="Catastrófico")),"Extremo",""))))</f>
        <v>Alto</v>
      </c>
      <c r="R71" s="129">
        <v>1</v>
      </c>
      <c r="S71" s="130" t="s">
        <v>850</v>
      </c>
      <c r="T71" s="131" t="str">
        <f t="shared" si="63"/>
        <v>Probabilidad</v>
      </c>
      <c r="U71" s="133" t="s">
        <v>15</v>
      </c>
      <c r="V71" s="133" t="s">
        <v>9</v>
      </c>
      <c r="W71" s="134" t="str">
        <f t="shared" si="64"/>
        <v>30%</v>
      </c>
      <c r="X71" s="133" t="s">
        <v>20</v>
      </c>
      <c r="Y71" s="133" t="s">
        <v>23</v>
      </c>
      <c r="Z71" s="133" t="s">
        <v>111</v>
      </c>
      <c r="AA71" s="115">
        <f t="shared" si="65"/>
        <v>0.42</v>
      </c>
      <c r="AB71" s="124" t="str">
        <f t="shared" si="66"/>
        <v>Media</v>
      </c>
      <c r="AC71" s="125">
        <f t="shared" si="67"/>
        <v>0.42</v>
      </c>
      <c r="AD71" s="124" t="str">
        <f t="shared" ca="1" si="68"/>
        <v>Mayor</v>
      </c>
      <c r="AE71" s="125">
        <f t="shared" ca="1" si="69"/>
        <v>0.8</v>
      </c>
      <c r="AF71" s="126" t="str">
        <f t="shared" ca="1" si="70"/>
        <v>Alto</v>
      </c>
      <c r="AG71" s="127" t="s">
        <v>122</v>
      </c>
      <c r="AH71" s="145" t="s">
        <v>473</v>
      </c>
      <c r="AI71" s="121" t="s">
        <v>198</v>
      </c>
      <c r="AJ71" s="122" t="s">
        <v>417</v>
      </c>
      <c r="AK71" s="122" t="s">
        <v>417</v>
      </c>
      <c r="AL71" s="145" t="s">
        <v>474</v>
      </c>
      <c r="AM71" s="121"/>
      <c r="AN71" s="520" t="s">
        <v>851</v>
      </c>
      <c r="AO71" s="520" t="s">
        <v>852</v>
      </c>
      <c r="AP71" s="521">
        <v>1</v>
      </c>
      <c r="AQ71" s="520" t="s">
        <v>768</v>
      </c>
      <c r="AR71" s="520" t="s">
        <v>769</v>
      </c>
      <c r="AS71" s="521">
        <v>1</v>
      </c>
      <c r="AT71" s="518"/>
      <c r="AU71" s="518" t="s">
        <v>625</v>
      </c>
      <c r="AV71" s="518" t="s">
        <v>646</v>
      </c>
      <c r="AW71" s="518" t="s">
        <v>649</v>
      </c>
      <c r="AX71" s="518" t="s">
        <v>649</v>
      </c>
      <c r="AY71" s="522"/>
    </row>
    <row r="72" spans="1:51" s="120" customFormat="1" ht="151.5" customHeight="1" x14ac:dyDescent="0.25">
      <c r="A72" s="197">
        <f>1+A71</f>
        <v>43</v>
      </c>
      <c r="B72" s="196" t="s">
        <v>553</v>
      </c>
      <c r="C72" s="196" t="s">
        <v>552</v>
      </c>
      <c r="D72" s="196" t="s">
        <v>554</v>
      </c>
      <c r="E72" s="201" t="s">
        <v>118</v>
      </c>
      <c r="F72" s="201" t="s">
        <v>558</v>
      </c>
      <c r="G72" s="201" t="s">
        <v>557</v>
      </c>
      <c r="H72" s="202" t="s">
        <v>549</v>
      </c>
      <c r="I72" s="201" t="s">
        <v>115</v>
      </c>
      <c r="J72" s="200">
        <v>10</v>
      </c>
      <c r="K72" s="198" t="str">
        <f>IF(J72&lt;=0,"",IF(J72&lt;=2,"Muy Baja",IF(J72&lt;=24,"Baja",IF(J72&lt;=500,"Media",IF(J72&lt;=5000,"Alta","Muy Alta")))))</f>
        <v>Baja</v>
      </c>
      <c r="L72" s="132">
        <f>IF(K72="","",IF(K72="Muy Baja",0.2,IF(K72="Baja",0.4,IF(K72="Media",0.6,IF(K72="Alta",0.8,IF(K72="Muy Alta",1,))))))</f>
        <v>0.4</v>
      </c>
      <c r="M72" s="204" t="s">
        <v>486</v>
      </c>
      <c r="N72" s="132" t="str">
        <f ca="1">IF(NOT(ISERROR(MATCH(M72,'Tabla Impacto'!$B$221:$B$223,0))),'Tabla Impacto'!$F$223&amp;"Por favor no seleccionar los criterios de impacto(Afectación Económica o presupuestal y Pérdida Reputacional)",M72)</f>
        <v xml:space="preserve"> El riesgo afecta la imagen de la entidad con efecto publicitario sostenido a nivel de sector administrativo, nivel departamental o municipal</v>
      </c>
      <c r="O72" s="198" t="str">
        <f ca="1">IF(OR(N72='Tabla Impacto'!$C$11,N72='Tabla Impacto'!$D$11),"Leve",IF(OR(N72='Tabla Impacto'!$C$12,N72='Tabla Impacto'!$D$12),"Menor",IF(OR(N72='Tabla Impacto'!$C$13,N72='Tabla Impacto'!$D$13),"Moderado",IF(OR(N72='Tabla Impacto'!$C$14,N72='Tabla Impacto'!$D$14),"Mayor",IF(OR(N72='Tabla Impacto'!$C$15,N72='Tabla Impacto'!$D$15),"Catastrófico","")))))</f>
        <v>Mayor</v>
      </c>
      <c r="P72" s="132">
        <f ca="1">IF(O72="","",IF(O72="Leve",0.2,IF(O72="Menor",0.4,IF(O72="Moderado",0.6,IF(O72="Mayor",0.8,IF(O72="Catastrófico",1,))))))</f>
        <v>0.8</v>
      </c>
      <c r="Q72" s="199" t="str">
        <f ca="1">IF(OR(AND(K72="Muy Baja",O72="Leve"),AND(K72="Muy Baja",O72="Menor"),AND(K72="Baja",O72="Leve")),"Bajo",IF(OR(AND(K72="Muy baja",O72="Moderado"),AND(K72="Baja",O72="Menor"),AND(K72="Baja",O72="Moderado"),AND(K72="Media",O72="Leve"),AND(K72="Media",O72="Menor"),AND(K72="Media",O72="Moderado"),AND(K72="Alta",O72="Leve"),AND(K72="Alta",O72="Menor")),"Moderado",IF(OR(AND(K72="Muy Baja",O72="Mayor"),AND(K72="Baja",O72="Mayor"),AND(K72="Media",O72="Mayor"),AND(K72="Alta",O72="Moderado"),AND(K72="Alta",O72="Mayor"),AND(K72="Muy Alta",O72="Leve"),AND(K72="Muy Alta",O72="Menor"),AND(K72="Muy Alta",O72="Moderado"),AND(K72="Muy Alta",O72="Mayor")),"Alto",IF(OR(AND(K72="Muy Baja",O72="Catastrófico"),AND(K72="Baja",O72="Catastrófico"),AND(K72="Media",O72="Catastrófico"),AND(K72="Alta",O72="Catastrófico"),AND(K72="Muy Alta",O72="Catastrófico")),"Extremo",""))))</f>
        <v>Alto</v>
      </c>
      <c r="R72" s="129">
        <v>1</v>
      </c>
      <c r="S72" s="130" t="s">
        <v>572</v>
      </c>
      <c r="T72" s="131" t="str">
        <f t="shared" si="63"/>
        <v>Probabilidad</v>
      </c>
      <c r="U72" s="133" t="s">
        <v>14</v>
      </c>
      <c r="V72" s="133" t="s">
        <v>9</v>
      </c>
      <c r="W72" s="134" t="str">
        <f t="shared" si="64"/>
        <v>40%</v>
      </c>
      <c r="X72" s="133" t="s">
        <v>19</v>
      </c>
      <c r="Y72" s="133" t="s">
        <v>22</v>
      </c>
      <c r="Z72" s="133" t="s">
        <v>110</v>
      </c>
      <c r="AA72" s="115">
        <f t="shared" si="65"/>
        <v>0.24</v>
      </c>
      <c r="AB72" s="124" t="str">
        <f t="shared" si="66"/>
        <v>Baja</v>
      </c>
      <c r="AC72" s="125">
        <f t="shared" si="67"/>
        <v>0.24</v>
      </c>
      <c r="AD72" s="124" t="str">
        <f t="shared" ca="1" si="68"/>
        <v>Mayor</v>
      </c>
      <c r="AE72" s="125">
        <f t="shared" ca="1" si="69"/>
        <v>0.8</v>
      </c>
      <c r="AF72" s="126" t="str">
        <f t="shared" ca="1" si="70"/>
        <v>Alto</v>
      </c>
      <c r="AG72" s="127" t="s">
        <v>122</v>
      </c>
      <c r="AH72" s="123" t="s">
        <v>573</v>
      </c>
      <c r="AI72" s="121" t="s">
        <v>258</v>
      </c>
      <c r="AJ72" s="122" t="s">
        <v>417</v>
      </c>
      <c r="AK72" s="122" t="s">
        <v>417</v>
      </c>
      <c r="AL72" s="123" t="s">
        <v>559</v>
      </c>
      <c r="AM72" s="121"/>
      <c r="AN72" s="520" t="s">
        <v>853</v>
      </c>
      <c r="AO72" s="520" t="s">
        <v>854</v>
      </c>
      <c r="AP72" s="521">
        <v>1</v>
      </c>
      <c r="AQ72" s="520" t="s">
        <v>855</v>
      </c>
      <c r="AR72" s="520" t="s">
        <v>770</v>
      </c>
      <c r="AS72" s="521">
        <v>1</v>
      </c>
      <c r="AT72" s="518"/>
      <c r="AU72" s="518" t="s">
        <v>625</v>
      </c>
      <c r="AV72" s="518" t="s">
        <v>646</v>
      </c>
      <c r="AW72" s="518" t="s">
        <v>649</v>
      </c>
      <c r="AX72" s="518" t="s">
        <v>649</v>
      </c>
      <c r="AY72" s="522"/>
    </row>
    <row r="73" spans="1:51" s="120" customFormat="1" ht="151.5" customHeight="1" x14ac:dyDescent="0.25">
      <c r="A73" s="197">
        <f>1+A72</f>
        <v>44</v>
      </c>
      <c r="B73" s="196" t="s">
        <v>553</v>
      </c>
      <c r="C73" s="196" t="s">
        <v>552</v>
      </c>
      <c r="D73" s="196" t="s">
        <v>554</v>
      </c>
      <c r="E73" s="201" t="s">
        <v>118</v>
      </c>
      <c r="F73" s="201" t="s">
        <v>555</v>
      </c>
      <c r="G73" s="201" t="s">
        <v>556</v>
      </c>
      <c r="H73" s="202" t="s">
        <v>550</v>
      </c>
      <c r="I73" s="201" t="s">
        <v>325</v>
      </c>
      <c r="J73" s="200">
        <v>20</v>
      </c>
      <c r="K73" s="198" t="str">
        <f>IF(J73&lt;=0,"",IF(J73&lt;=2,"Muy Baja",IF(J73&lt;=24,"Baja",IF(J73&lt;=500,"Media",IF(J73&lt;=5000,"Alta","Muy Alta")))))</f>
        <v>Baja</v>
      </c>
      <c r="L73" s="132">
        <f>IF(K73="","",IF(K73="Muy Baja",0.2,IF(K73="Baja",0.4,IF(K73="Media",0.6,IF(K73="Alta",0.8,IF(K73="Muy Alta",1,))))))</f>
        <v>0.4</v>
      </c>
      <c r="M73" s="204" t="s">
        <v>479</v>
      </c>
      <c r="N73" s="13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198" t="str">
        <f ca="1">IF(OR(N73='Tabla Impacto'!$C$11,N73='Tabla Impacto'!$D$11),"Leve",IF(OR(N73='Tabla Impacto'!$C$12,N73='Tabla Impacto'!$D$12),"Menor",IF(OR(N73='Tabla Impacto'!$C$13,N73='Tabla Impacto'!$D$13),"Moderado",IF(OR(N73='Tabla Impacto'!$C$14,N73='Tabla Impacto'!$D$14),"Mayor",IF(OR(N73='Tabla Impacto'!$C$15,N73='Tabla Impacto'!$D$15),"Catastrófico","")))))</f>
        <v>Moderado</v>
      </c>
      <c r="P73" s="132">
        <f ca="1">IF(O73="","",IF(O73="Leve",0.2,IF(O73="Menor",0.4,IF(O73="Moderado",0.6,IF(O73="Mayor",0.8,IF(O73="Catastrófico",1,))))))</f>
        <v>0.6</v>
      </c>
      <c r="Q73" s="199"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29">
        <v>1</v>
      </c>
      <c r="S73" s="130" t="s">
        <v>560</v>
      </c>
      <c r="T73" s="131" t="str">
        <f t="shared" si="63"/>
        <v>Probabilidad</v>
      </c>
      <c r="U73" s="133" t="s">
        <v>15</v>
      </c>
      <c r="V73" s="133" t="s">
        <v>9</v>
      </c>
      <c r="W73" s="134" t="str">
        <f t="shared" si="64"/>
        <v>30%</v>
      </c>
      <c r="X73" s="133" t="s">
        <v>19</v>
      </c>
      <c r="Y73" s="133" t="s">
        <v>22</v>
      </c>
      <c r="Z73" s="133" t="s">
        <v>110</v>
      </c>
      <c r="AA73" s="115">
        <f t="shared" si="65"/>
        <v>0.28000000000000003</v>
      </c>
      <c r="AB73" s="124" t="str">
        <f t="shared" si="66"/>
        <v>Baja</v>
      </c>
      <c r="AC73" s="125">
        <f t="shared" si="67"/>
        <v>0.28000000000000003</v>
      </c>
      <c r="AD73" s="124" t="str">
        <f t="shared" ca="1" si="68"/>
        <v>Moderado</v>
      </c>
      <c r="AE73" s="125">
        <f t="shared" ca="1" si="69"/>
        <v>0.6</v>
      </c>
      <c r="AF73" s="126" t="str">
        <f t="shared" ca="1" si="70"/>
        <v>Moderado</v>
      </c>
      <c r="AG73" s="127" t="s">
        <v>122</v>
      </c>
      <c r="AH73" s="123" t="s">
        <v>551</v>
      </c>
      <c r="AI73" s="121" t="s">
        <v>258</v>
      </c>
      <c r="AJ73" s="122" t="s">
        <v>284</v>
      </c>
      <c r="AK73" s="122" t="s">
        <v>285</v>
      </c>
      <c r="AL73" s="123" t="s">
        <v>577</v>
      </c>
      <c r="AM73" s="121"/>
      <c r="AN73" s="520" t="s">
        <v>856</v>
      </c>
      <c r="AO73" s="520" t="s">
        <v>771</v>
      </c>
      <c r="AP73" s="521">
        <v>1</v>
      </c>
      <c r="AQ73" s="520" t="s">
        <v>772</v>
      </c>
      <c r="AR73" s="520" t="s">
        <v>773</v>
      </c>
      <c r="AS73" s="521">
        <v>1</v>
      </c>
      <c r="AT73" s="518"/>
      <c r="AU73" s="518" t="s">
        <v>625</v>
      </c>
      <c r="AV73" s="518" t="s">
        <v>646</v>
      </c>
      <c r="AW73" s="518" t="s">
        <v>649</v>
      </c>
      <c r="AX73" s="518" t="s">
        <v>649</v>
      </c>
      <c r="AY73" s="522"/>
    </row>
    <row r="74" spans="1:51" s="120" customFormat="1" ht="151.5" customHeight="1" x14ac:dyDescent="0.25">
      <c r="A74" s="197">
        <f>1+A73</f>
        <v>45</v>
      </c>
      <c r="B74" s="196" t="s">
        <v>578</v>
      </c>
      <c r="C74" s="196" t="s">
        <v>579</v>
      </c>
      <c r="D74" s="196" t="s">
        <v>580</v>
      </c>
      <c r="E74" s="201" t="s">
        <v>118</v>
      </c>
      <c r="F74" s="201" t="s">
        <v>581</v>
      </c>
      <c r="G74" s="201" t="s">
        <v>582</v>
      </c>
      <c r="H74" s="202" t="s">
        <v>583</v>
      </c>
      <c r="I74" s="201" t="s">
        <v>325</v>
      </c>
      <c r="J74" s="200">
        <v>12</v>
      </c>
      <c r="K74" s="198" t="str">
        <f>IF(J74&lt;=0,"",IF(J74&lt;=2,"Muy Baja",IF(J74&lt;=24,"Baja",IF(J74&lt;=500,"Media",IF(J74&lt;=5000,"Alta","Muy Alta")))))</f>
        <v>Baja</v>
      </c>
      <c r="L74" s="132">
        <f>IF(K74="","",IF(K74="Muy Baja",0.2,IF(K74="Baja",0.4,IF(K74="Media",0.6,IF(K74="Alta",0.8,IF(K74="Muy Alta",1,))))))</f>
        <v>0.4</v>
      </c>
      <c r="M74" s="204" t="s">
        <v>479</v>
      </c>
      <c r="N74" s="132" t="str">
        <f ca="1">IF(NOT(ISERROR(MATCH(M74,'Tabla Impacto'!$B$221:$B$223,0))),'Tabla Impacto'!$F$223&amp;"Por favor no seleccionar los criterios de impacto(Afectación Económica o presupuestal y Pérdida Reputacional)",M74)</f>
        <v xml:space="preserve"> El riesgo afecta la imagen de la entidad con algunos usuarios de relevancia frente al logro de los objetivos</v>
      </c>
      <c r="O74" s="198" t="str">
        <f ca="1">IF(OR(N74='Tabla Impacto'!$C$11,N74='Tabla Impacto'!$D$11),"Leve",IF(OR(N74='Tabla Impacto'!$C$12,N74='Tabla Impacto'!$D$12),"Menor",IF(OR(N74='Tabla Impacto'!$C$13,N74='Tabla Impacto'!$D$13),"Moderado",IF(OR(N74='Tabla Impacto'!$C$14,N74='Tabla Impacto'!$D$14),"Mayor",IF(OR(N74='Tabla Impacto'!$C$15,N74='Tabla Impacto'!$D$15),"Catastrófico","")))))</f>
        <v>Moderado</v>
      </c>
      <c r="P74" s="132">
        <f ca="1">IF(O74="","",IF(O74="Leve",0.2,IF(O74="Menor",0.4,IF(O74="Moderado",0.6,IF(O74="Mayor",0.8,IF(O74="Catastrófico",1,))))))</f>
        <v>0.6</v>
      </c>
      <c r="Q74" s="199" t="str">
        <f ca="1">IF(OR(AND(K74="Muy Baja",O74="Leve"),AND(K74="Muy Baja",O74="Menor"),AND(K74="Baja",O74="Leve")),"Bajo",IF(OR(AND(K74="Muy baja",O74="Moderado"),AND(K74="Baja",O74="Menor"),AND(K74="Baja",O74="Moderado"),AND(K74="Media",O74="Leve"),AND(K74="Media",O74="Menor"),AND(K74="Media",O74="Moderado"),AND(K74="Alta",O74="Leve"),AND(K74="Alta",O74="Menor")),"Moderado",IF(OR(AND(K74="Muy Baja",O74="Mayor"),AND(K74="Baja",O74="Mayor"),AND(K74="Media",O74="Mayor"),AND(K74="Alta",O74="Moderado"),AND(K74="Alta",O74="Mayor"),AND(K74="Muy Alta",O74="Leve"),AND(K74="Muy Alta",O74="Menor"),AND(K74="Muy Alta",O74="Moderado"),AND(K74="Muy Alta",O74="Mayor")),"Alto",IF(OR(AND(K74="Muy Baja",O74="Catastrófico"),AND(K74="Baja",O74="Catastrófico"),AND(K74="Media",O74="Catastrófico"),AND(K74="Alta",O74="Catastrófico"),AND(K74="Muy Alta",O74="Catastrófico")),"Extremo",""))))</f>
        <v>Moderado</v>
      </c>
      <c r="R74" s="129">
        <v>1</v>
      </c>
      <c r="S74" s="130" t="s">
        <v>597</v>
      </c>
      <c r="T74" s="131" t="str">
        <f t="shared" si="63"/>
        <v>Probabilidad</v>
      </c>
      <c r="U74" s="133" t="s">
        <v>15</v>
      </c>
      <c r="V74" s="133" t="s">
        <v>9</v>
      </c>
      <c r="W74" s="134" t="str">
        <f t="shared" si="64"/>
        <v>30%</v>
      </c>
      <c r="X74" s="133" t="s">
        <v>19</v>
      </c>
      <c r="Y74" s="133" t="s">
        <v>22</v>
      </c>
      <c r="Z74" s="133" t="s">
        <v>110</v>
      </c>
      <c r="AA74" s="115">
        <f t="shared" si="65"/>
        <v>0.28000000000000003</v>
      </c>
      <c r="AB74" s="124" t="str">
        <f t="shared" si="66"/>
        <v>Baja</v>
      </c>
      <c r="AC74" s="125">
        <f t="shared" si="67"/>
        <v>0.28000000000000003</v>
      </c>
      <c r="AD74" s="124" t="str">
        <f t="shared" ca="1" si="68"/>
        <v>Moderado</v>
      </c>
      <c r="AE74" s="125">
        <f t="shared" ca="1" si="69"/>
        <v>0.6</v>
      </c>
      <c r="AF74" s="126" t="str">
        <f t="shared" ca="1" si="70"/>
        <v>Moderado</v>
      </c>
      <c r="AG74" s="127" t="s">
        <v>122</v>
      </c>
      <c r="AH74" s="123" t="s">
        <v>857</v>
      </c>
      <c r="AI74" s="121" t="s">
        <v>199</v>
      </c>
      <c r="AJ74" s="122" t="s">
        <v>284</v>
      </c>
      <c r="AK74" s="122" t="s">
        <v>285</v>
      </c>
      <c r="AL74" s="123" t="s">
        <v>585</v>
      </c>
      <c r="AM74" s="121"/>
      <c r="AN74" s="520" t="s">
        <v>650</v>
      </c>
      <c r="AO74" s="231" t="s">
        <v>651</v>
      </c>
      <c r="AP74" s="232">
        <v>1</v>
      </c>
      <c r="AQ74" s="231" t="s">
        <v>652</v>
      </c>
      <c r="AR74" s="231" t="s">
        <v>858</v>
      </c>
      <c r="AS74" s="232">
        <v>1</v>
      </c>
      <c r="AT74" s="518"/>
      <c r="AU74" s="518" t="s">
        <v>625</v>
      </c>
      <c r="AV74" s="518" t="s">
        <v>646</v>
      </c>
      <c r="AW74" s="518" t="s">
        <v>649</v>
      </c>
      <c r="AX74" s="518" t="s">
        <v>649</v>
      </c>
      <c r="AY74" s="522"/>
    </row>
    <row r="75" spans="1:51" s="120" customFormat="1" ht="151.5" customHeight="1" x14ac:dyDescent="0.25">
      <c r="A75" s="197">
        <f>1+A74</f>
        <v>46</v>
      </c>
      <c r="B75" s="196" t="s">
        <v>586</v>
      </c>
      <c r="C75" s="196" t="s">
        <v>587</v>
      </c>
      <c r="D75" s="196" t="s">
        <v>588</v>
      </c>
      <c r="E75" s="201" t="s">
        <v>118</v>
      </c>
      <c r="F75" s="201" t="s">
        <v>590</v>
      </c>
      <c r="G75" s="201" t="s">
        <v>591</v>
      </c>
      <c r="H75" s="202" t="s">
        <v>589</v>
      </c>
      <c r="I75" s="201" t="s">
        <v>117</v>
      </c>
      <c r="J75" s="200">
        <v>24</v>
      </c>
      <c r="K75" s="198" t="str">
        <f>IF(J75&lt;=0,"",IF(J75&lt;=2,"Muy Baja",IF(J75&lt;=24,"Baja",IF(J75&lt;=500,"Media",IF(J75&lt;=5000,"Alta","Muy Alta")))))</f>
        <v>Baja</v>
      </c>
      <c r="L75" s="132">
        <f>IF(K75="","",IF(K75="Muy Baja",0.2,IF(K75="Baja",0.4,IF(K75="Media",0.6,IF(K75="Alta",0.8,IF(K75="Muy Alta",1,))))))</f>
        <v>0.4</v>
      </c>
      <c r="M75" s="204" t="s">
        <v>479</v>
      </c>
      <c r="N75" s="132" t="str">
        <f ca="1">IF(NOT(ISERROR(MATCH(M75,'Tabla Impacto'!$B$221:$B$223,0))),'Tabla Impacto'!$F$223&amp;"Por favor no seleccionar los criterios de impacto(Afectación Económica o presupuestal y Pérdida Reputacional)",M75)</f>
        <v xml:space="preserve"> El riesgo afecta la imagen de la entidad con algunos usuarios de relevancia frente al logro de los objetivos</v>
      </c>
      <c r="O75" s="198" t="str">
        <f ca="1">IF(OR(N75='Tabla Impacto'!$C$11,N75='Tabla Impacto'!$D$11),"Leve",IF(OR(N75='Tabla Impacto'!$C$12,N75='Tabla Impacto'!$D$12),"Menor",IF(OR(N75='Tabla Impacto'!$C$13,N75='Tabla Impacto'!$D$13),"Moderado",IF(OR(N75='Tabla Impacto'!$C$14,N75='Tabla Impacto'!$D$14),"Mayor",IF(OR(N75='Tabla Impacto'!$C$15,N75='Tabla Impacto'!$D$15),"Catastrófico","")))))</f>
        <v>Moderado</v>
      </c>
      <c r="P75" s="132">
        <f ca="1">IF(O75="","",IF(O75="Leve",0.2,IF(O75="Menor",0.4,IF(O75="Moderado",0.6,IF(O75="Mayor",0.8,IF(O75="Catastrófico",1,))))))</f>
        <v>0.6</v>
      </c>
      <c r="Q75" s="199" t="str">
        <f ca="1">IF(OR(AND(K75="Muy Baja",O75="Leve"),AND(K75="Muy Baja",O75="Menor"),AND(K75="Baja",O75="Leve")),"Bajo",IF(OR(AND(K75="Muy baja",O75="Moderado"),AND(K75="Baja",O75="Menor"),AND(K75="Baja",O75="Moderado"),AND(K75="Media",O75="Leve"),AND(K75="Media",O75="Menor"),AND(K75="Media",O75="Moderado"),AND(K75="Alta",O75="Leve"),AND(K75="Alta",O75="Menor")),"Moderado",IF(OR(AND(K75="Muy Baja",O75="Mayor"),AND(K75="Baja",O75="Mayor"),AND(K75="Media",O75="Mayor"),AND(K75="Alta",O75="Moderado"),AND(K75="Alta",O75="Mayor"),AND(K75="Muy Alta",O75="Leve"),AND(K75="Muy Alta",O75="Menor"),AND(K75="Muy Alta",O75="Moderado"),AND(K75="Muy Alta",O75="Mayor")),"Alto",IF(OR(AND(K75="Muy Baja",O75="Catastrófico"),AND(K75="Baja",O75="Catastrófico"),AND(K75="Media",O75="Catastrófico"),AND(K75="Alta",O75="Catastrófico"),AND(K75="Muy Alta",O75="Catastrófico")),"Extremo",""))))</f>
        <v>Moderado</v>
      </c>
      <c r="R75" s="129">
        <v>1</v>
      </c>
      <c r="S75" s="130" t="s">
        <v>859</v>
      </c>
      <c r="T75" s="131" t="str">
        <f t="shared" si="63"/>
        <v>Probabilidad</v>
      </c>
      <c r="U75" s="133" t="s">
        <v>15</v>
      </c>
      <c r="V75" s="133" t="s">
        <v>9</v>
      </c>
      <c r="W75" s="134" t="str">
        <f t="shared" si="64"/>
        <v>30%</v>
      </c>
      <c r="X75" s="133" t="s">
        <v>19</v>
      </c>
      <c r="Y75" s="133" t="s">
        <v>22</v>
      </c>
      <c r="Z75" s="133" t="s">
        <v>110</v>
      </c>
      <c r="AA75" s="115">
        <f t="shared" si="65"/>
        <v>0.28000000000000003</v>
      </c>
      <c r="AB75" s="124" t="str">
        <f t="shared" si="66"/>
        <v>Baja</v>
      </c>
      <c r="AC75" s="125">
        <f t="shared" si="67"/>
        <v>0.28000000000000003</v>
      </c>
      <c r="AD75" s="124" t="str">
        <f t="shared" ca="1" si="68"/>
        <v>Moderado</v>
      </c>
      <c r="AE75" s="125">
        <f t="shared" ca="1" si="69"/>
        <v>0.6</v>
      </c>
      <c r="AF75" s="126" t="str">
        <f t="shared" ca="1" si="70"/>
        <v>Moderado</v>
      </c>
      <c r="AG75" s="127" t="s">
        <v>122</v>
      </c>
      <c r="AH75" s="123" t="s">
        <v>592</v>
      </c>
      <c r="AI75" s="121" t="s">
        <v>198</v>
      </c>
      <c r="AJ75" s="122" t="s">
        <v>593</v>
      </c>
      <c r="AK75" s="122" t="s">
        <v>285</v>
      </c>
      <c r="AL75" s="123" t="s">
        <v>594</v>
      </c>
      <c r="AM75" s="121"/>
      <c r="AN75" s="520" t="s">
        <v>653</v>
      </c>
      <c r="AO75" s="231" t="s">
        <v>654</v>
      </c>
      <c r="AP75" s="232">
        <v>1</v>
      </c>
      <c r="AQ75" s="231" t="s">
        <v>655</v>
      </c>
      <c r="AR75" s="231" t="s">
        <v>656</v>
      </c>
      <c r="AS75" s="232">
        <v>1</v>
      </c>
      <c r="AT75" s="518"/>
      <c r="AU75" s="518" t="s">
        <v>625</v>
      </c>
      <c r="AV75" s="518" t="s">
        <v>646</v>
      </c>
      <c r="AW75" s="518" t="s">
        <v>649</v>
      </c>
      <c r="AX75" s="518" t="s">
        <v>649</v>
      </c>
      <c r="AY75" s="522"/>
    </row>
    <row r="76" spans="1:51" ht="49.5" customHeight="1" x14ac:dyDescent="0.25">
      <c r="A76" s="3"/>
      <c r="B76" s="81"/>
      <c r="C76" s="81"/>
      <c r="D76" s="81"/>
      <c r="E76" s="341" t="s">
        <v>505</v>
      </c>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L76" s="342"/>
      <c r="AM76" s="343"/>
      <c r="AO76" s="523" t="s">
        <v>860</v>
      </c>
      <c r="AP76" s="524">
        <f>AVERAGE(AP7:AP75)</f>
        <v>0.9895522388059701</v>
      </c>
      <c r="AR76" s="523" t="s">
        <v>860</v>
      </c>
      <c r="AS76" s="524">
        <f>AVERAGE(AS7:AS75)</f>
        <v>0.99692307692307691</v>
      </c>
    </row>
    <row r="78" spans="1:51" x14ac:dyDescent="0.25">
      <c r="A78" s="2"/>
      <c r="B78" s="2"/>
      <c r="C78" s="2"/>
      <c r="D78" s="2"/>
      <c r="E78" s="20" t="s">
        <v>345</v>
      </c>
      <c r="F78" s="2"/>
      <c r="G78" s="2"/>
    </row>
  </sheetData>
  <autoFilter ref="A6:CP76" xr:uid="{00000000-0009-0000-0000-000002000000}"/>
  <dataConsolidate/>
  <mergeCells count="319">
    <mergeCell ref="AN4:AY4"/>
    <mergeCell ref="AN5:AP5"/>
    <mergeCell ref="AQ5:AS5"/>
    <mergeCell ref="AT5:AV5"/>
    <mergeCell ref="AW5:AX5"/>
    <mergeCell ref="AY5:AY6"/>
    <mergeCell ref="C68:C70"/>
    <mergeCell ref="D68:D70"/>
    <mergeCell ref="E68:E70"/>
    <mergeCell ref="F68:F70"/>
    <mergeCell ref="G68:G70"/>
    <mergeCell ref="H68:H70"/>
    <mergeCell ref="I68:I70"/>
    <mergeCell ref="K68:K70"/>
    <mergeCell ref="L68:L70"/>
    <mergeCell ref="M68:M70"/>
    <mergeCell ref="O68:O70"/>
    <mergeCell ref="P68:P70"/>
    <mergeCell ref="Q68:Q70"/>
    <mergeCell ref="K65:K67"/>
    <mergeCell ref="L65:L67"/>
    <mergeCell ref="M65:M67"/>
    <mergeCell ref="O65:O67"/>
    <mergeCell ref="P65:P67"/>
    <mergeCell ref="M61:M62"/>
    <mergeCell ref="M58:M60"/>
    <mergeCell ref="O58:O60"/>
    <mergeCell ref="P58:P60"/>
    <mergeCell ref="Q58:Q60"/>
    <mergeCell ref="A68:A70"/>
    <mergeCell ref="B68:B70"/>
    <mergeCell ref="J68:J70"/>
    <mergeCell ref="A65:A67"/>
    <mergeCell ref="B65:B67"/>
    <mergeCell ref="C65:C67"/>
    <mergeCell ref="D65:D67"/>
    <mergeCell ref="E65:E67"/>
    <mergeCell ref="F65:F67"/>
    <mergeCell ref="G65:G67"/>
    <mergeCell ref="H65:H67"/>
    <mergeCell ref="I65:I67"/>
    <mergeCell ref="J65:J67"/>
    <mergeCell ref="A52:A53"/>
    <mergeCell ref="B52:B53"/>
    <mergeCell ref="C52:C53"/>
    <mergeCell ref="D52:D53"/>
    <mergeCell ref="E52:E53"/>
    <mergeCell ref="Q65:Q67"/>
    <mergeCell ref="Q52:Q53"/>
    <mergeCell ref="O54:O55"/>
    <mergeCell ref="P54:P55"/>
    <mergeCell ref="Q54:Q55"/>
    <mergeCell ref="O56:O57"/>
    <mergeCell ref="P56:P57"/>
    <mergeCell ref="Q56:Q57"/>
    <mergeCell ref="K52:K53"/>
    <mergeCell ref="L52:L53"/>
    <mergeCell ref="M52:M53"/>
    <mergeCell ref="O52:O53"/>
    <mergeCell ref="P52:P53"/>
    <mergeCell ref="M56:M57"/>
    <mergeCell ref="L56:L57"/>
    <mergeCell ref="K56:K57"/>
    <mergeCell ref="Q61:Q62"/>
    <mergeCell ref="P61:P62"/>
    <mergeCell ref="O61:O62"/>
    <mergeCell ref="K61:K62"/>
    <mergeCell ref="L61:L62"/>
    <mergeCell ref="H61:H62"/>
    <mergeCell ref="I61:I62"/>
    <mergeCell ref="J61:J62"/>
    <mergeCell ref="F52:F53"/>
    <mergeCell ref="G52:G53"/>
    <mergeCell ref="H52:H53"/>
    <mergeCell ref="I52:I53"/>
    <mergeCell ref="J52:J53"/>
    <mergeCell ref="P50:P51"/>
    <mergeCell ref="Q50:Q51"/>
    <mergeCell ref="L48:L49"/>
    <mergeCell ref="M48:M49"/>
    <mergeCell ref="O48:O49"/>
    <mergeCell ref="P48:P49"/>
    <mergeCell ref="Q48:Q49"/>
    <mergeCell ref="H58:H60"/>
    <mergeCell ref="I58:I60"/>
    <mergeCell ref="J58:J60"/>
    <mergeCell ref="K58:K60"/>
    <mergeCell ref="L58:L60"/>
    <mergeCell ref="P42:P43"/>
    <mergeCell ref="Q42:Q43"/>
    <mergeCell ref="G42:G43"/>
    <mergeCell ref="H42:H43"/>
    <mergeCell ref="I42:I43"/>
    <mergeCell ref="J42:J43"/>
    <mergeCell ref="K42:K43"/>
    <mergeCell ref="E44:E45"/>
    <mergeCell ref="D44:D45"/>
    <mergeCell ref="K44:K45"/>
    <mergeCell ref="J44:J45"/>
    <mergeCell ref="I44:I45"/>
    <mergeCell ref="H44:H45"/>
    <mergeCell ref="G44:G45"/>
    <mergeCell ref="F44:F45"/>
    <mergeCell ref="Q44:Q45"/>
    <mergeCell ref="P44:P45"/>
    <mergeCell ref="O44:O45"/>
    <mergeCell ref="M44:M45"/>
    <mergeCell ref="L44:L45"/>
    <mergeCell ref="P34:P36"/>
    <mergeCell ref="Q34:Q36"/>
    <mergeCell ref="G34:G36"/>
    <mergeCell ref="H34:H36"/>
    <mergeCell ref="I34:I36"/>
    <mergeCell ref="J34:J36"/>
    <mergeCell ref="K34:K36"/>
    <mergeCell ref="K37:K39"/>
    <mergeCell ref="J37:J39"/>
    <mergeCell ref="I37:I39"/>
    <mergeCell ref="H37:H39"/>
    <mergeCell ref="G37:G39"/>
    <mergeCell ref="Q37:Q39"/>
    <mergeCell ref="P37:P39"/>
    <mergeCell ref="O37:O39"/>
    <mergeCell ref="M37:M39"/>
    <mergeCell ref="L37:L39"/>
    <mergeCell ref="A37:A39"/>
    <mergeCell ref="A34:A36"/>
    <mergeCell ref="A48:A49"/>
    <mergeCell ref="A44:A45"/>
    <mergeCell ref="A42:A43"/>
    <mergeCell ref="F37:F39"/>
    <mergeCell ref="E37:E39"/>
    <mergeCell ref="D37:D39"/>
    <mergeCell ref="C37:C39"/>
    <mergeCell ref="B37:B39"/>
    <mergeCell ref="B34:B36"/>
    <mergeCell ref="C34:C36"/>
    <mergeCell ref="B42:B43"/>
    <mergeCell ref="C42:C43"/>
    <mergeCell ref="D42:D43"/>
    <mergeCell ref="E42:E43"/>
    <mergeCell ref="F42:F43"/>
    <mergeCell ref="C44:C45"/>
    <mergeCell ref="B44:B45"/>
    <mergeCell ref="B48:B49"/>
    <mergeCell ref="C48:C49"/>
    <mergeCell ref="D48:D49"/>
    <mergeCell ref="E48:E49"/>
    <mergeCell ref="F48:F49"/>
    <mergeCell ref="G50:G51"/>
    <mergeCell ref="H50:H51"/>
    <mergeCell ref="I50:I51"/>
    <mergeCell ref="D34:D36"/>
    <mergeCell ref="E34:E36"/>
    <mergeCell ref="F34:F36"/>
    <mergeCell ref="L34:L36"/>
    <mergeCell ref="M34:M36"/>
    <mergeCell ref="O34:O36"/>
    <mergeCell ref="L42:L43"/>
    <mergeCell ref="M42:M43"/>
    <mergeCell ref="O42:O43"/>
    <mergeCell ref="K48:K49"/>
    <mergeCell ref="G48:G49"/>
    <mergeCell ref="H48:H49"/>
    <mergeCell ref="I48:I49"/>
    <mergeCell ref="J48:J49"/>
    <mergeCell ref="M50:M51"/>
    <mergeCell ref="O50:O51"/>
    <mergeCell ref="H56:H57"/>
    <mergeCell ref="D54:D55"/>
    <mergeCell ref="E54:E55"/>
    <mergeCell ref="F54:F55"/>
    <mergeCell ref="G54:G55"/>
    <mergeCell ref="H54:H55"/>
    <mergeCell ref="J56:J57"/>
    <mergeCell ref="I56:I57"/>
    <mergeCell ref="I54:I55"/>
    <mergeCell ref="J54:J55"/>
    <mergeCell ref="F61:F62"/>
    <mergeCell ref="G61:G62"/>
    <mergeCell ref="A61:A62"/>
    <mergeCell ref="B61:B62"/>
    <mergeCell ref="C61:C62"/>
    <mergeCell ref="D61:D62"/>
    <mergeCell ref="E61:E62"/>
    <mergeCell ref="C56:C57"/>
    <mergeCell ref="B56:B57"/>
    <mergeCell ref="A56:A57"/>
    <mergeCell ref="G56:G57"/>
    <mergeCell ref="F56:F57"/>
    <mergeCell ref="E56:E57"/>
    <mergeCell ref="D56:D57"/>
    <mergeCell ref="A58:A60"/>
    <mergeCell ref="B58:B60"/>
    <mergeCell ref="C58:C60"/>
    <mergeCell ref="D58:D60"/>
    <mergeCell ref="E58:E60"/>
    <mergeCell ref="F58:F60"/>
    <mergeCell ref="G58:G60"/>
    <mergeCell ref="L54:L55"/>
    <mergeCell ref="M54:M55"/>
    <mergeCell ref="C25:C26"/>
    <mergeCell ref="B25:B26"/>
    <mergeCell ref="A25:A26"/>
    <mergeCell ref="H25:H26"/>
    <mergeCell ref="G25:G26"/>
    <mergeCell ref="F25:F26"/>
    <mergeCell ref="E25:E26"/>
    <mergeCell ref="D25:D26"/>
    <mergeCell ref="I25:I26"/>
    <mergeCell ref="J50:J51"/>
    <mergeCell ref="K50:K51"/>
    <mergeCell ref="L50:L51"/>
    <mergeCell ref="A54:A55"/>
    <mergeCell ref="B54:B55"/>
    <mergeCell ref="C54:C55"/>
    <mergeCell ref="K54:K55"/>
    <mergeCell ref="A50:A51"/>
    <mergeCell ref="B50:B51"/>
    <mergeCell ref="C50:C51"/>
    <mergeCell ref="D50:D51"/>
    <mergeCell ref="E50:E51"/>
    <mergeCell ref="F50:F51"/>
    <mergeCell ref="Q25:Q26"/>
    <mergeCell ref="P25:P26"/>
    <mergeCell ref="O25:O26"/>
    <mergeCell ref="M25:M26"/>
    <mergeCell ref="L25:L26"/>
    <mergeCell ref="K25:K26"/>
    <mergeCell ref="J25:J26"/>
    <mergeCell ref="K20:K21"/>
    <mergeCell ref="L20:L21"/>
    <mergeCell ref="M20:M21"/>
    <mergeCell ref="O20:O21"/>
    <mergeCell ref="P20:P21"/>
    <mergeCell ref="Q20:Q21"/>
    <mergeCell ref="J20:J21"/>
    <mergeCell ref="E15:E17"/>
    <mergeCell ref="D15:D17"/>
    <mergeCell ref="I15:I17"/>
    <mergeCell ref="Q13:Q14"/>
    <mergeCell ref="P15:P17"/>
    <mergeCell ref="O15:O17"/>
    <mergeCell ref="Q15:Q17"/>
    <mergeCell ref="P13:P14"/>
    <mergeCell ref="A20:A21"/>
    <mergeCell ref="B20:B21"/>
    <mergeCell ref="C20:C21"/>
    <mergeCell ref="D20:D21"/>
    <mergeCell ref="E20:E21"/>
    <mergeCell ref="F20:F21"/>
    <mergeCell ref="G20:G21"/>
    <mergeCell ref="H20:H21"/>
    <mergeCell ref="I20:I21"/>
    <mergeCell ref="C15:C17"/>
    <mergeCell ref="B15:B17"/>
    <mergeCell ref="A15:A17"/>
    <mergeCell ref="J13:J14"/>
    <mergeCell ref="K13:K14"/>
    <mergeCell ref="L13:L14"/>
    <mergeCell ref="M13:M14"/>
    <mergeCell ref="O13:O14"/>
    <mergeCell ref="M15:M17"/>
    <mergeCell ref="L15:L17"/>
    <mergeCell ref="K15:K17"/>
    <mergeCell ref="J15:J17"/>
    <mergeCell ref="A13:A14"/>
    <mergeCell ref="B13:B14"/>
    <mergeCell ref="C13:C14"/>
    <mergeCell ref="D13:D14"/>
    <mergeCell ref="E13:E14"/>
    <mergeCell ref="F13:F14"/>
    <mergeCell ref="G13:G14"/>
    <mergeCell ref="H15:H17"/>
    <mergeCell ref="H13:H14"/>
    <mergeCell ref="I13:I14"/>
    <mergeCell ref="G15:G17"/>
    <mergeCell ref="F15:F17"/>
    <mergeCell ref="E76:AM76"/>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s>
  <conditionalFormatting sqref="K7:K13">
    <cfRule type="cellIs" dxfId="261" priority="1753" operator="equal">
      <formula>"Muy Alta"</formula>
    </cfRule>
    <cfRule type="cellIs" dxfId="260" priority="1754" operator="equal">
      <formula>"Alta"</formula>
    </cfRule>
    <cfRule type="cellIs" dxfId="259" priority="1755" operator="equal">
      <formula>"Media"</formula>
    </cfRule>
    <cfRule type="cellIs" dxfId="258" priority="1756" operator="equal">
      <formula>"Baja"</formula>
    </cfRule>
    <cfRule type="cellIs" dxfId="257" priority="1757" operator="equal">
      <formula>"Muy Baja"</formula>
    </cfRule>
  </conditionalFormatting>
  <conditionalFormatting sqref="K15">
    <cfRule type="cellIs" dxfId="256" priority="1738" operator="equal">
      <formula>"Muy Alta"</formula>
    </cfRule>
    <cfRule type="cellIs" dxfId="255" priority="1739" operator="equal">
      <formula>"Alta"</formula>
    </cfRule>
    <cfRule type="cellIs" dxfId="254" priority="1740" operator="equal">
      <formula>"Media"</formula>
    </cfRule>
    <cfRule type="cellIs" dxfId="253" priority="1741" operator="equal">
      <formula>"Baja"</formula>
    </cfRule>
    <cfRule type="cellIs" dxfId="252" priority="1742" operator="equal">
      <formula>"Muy Baja"</formula>
    </cfRule>
  </conditionalFormatting>
  <conditionalFormatting sqref="K18:K20">
    <cfRule type="cellIs" dxfId="251" priority="1663" operator="equal">
      <formula>"Muy Alta"</formula>
    </cfRule>
    <cfRule type="cellIs" dxfId="250" priority="1664" operator="equal">
      <formula>"Alta"</formula>
    </cfRule>
    <cfRule type="cellIs" dxfId="249" priority="1665" operator="equal">
      <formula>"Media"</formula>
    </cfRule>
    <cfRule type="cellIs" dxfId="248" priority="1666" operator="equal">
      <formula>"Baja"</formula>
    </cfRule>
    <cfRule type="cellIs" dxfId="247" priority="1667" operator="equal">
      <formula>"Muy Baja"</formula>
    </cfRule>
  </conditionalFormatting>
  <conditionalFormatting sqref="K22:K25">
    <cfRule type="cellIs" dxfId="246" priority="1603" operator="equal">
      <formula>"Muy Alta"</formula>
    </cfRule>
    <cfRule type="cellIs" dxfId="245" priority="1604" operator="equal">
      <formula>"Alta"</formula>
    </cfRule>
    <cfRule type="cellIs" dxfId="244" priority="1605" operator="equal">
      <formula>"Media"</formula>
    </cfRule>
    <cfRule type="cellIs" dxfId="243" priority="1606" operator="equal">
      <formula>"Baja"</formula>
    </cfRule>
    <cfRule type="cellIs" dxfId="242" priority="1607" operator="equal">
      <formula>"Muy Baja"</formula>
    </cfRule>
  </conditionalFormatting>
  <conditionalFormatting sqref="K27:K34">
    <cfRule type="cellIs" dxfId="241" priority="11" operator="equal">
      <formula>"Muy Alta"</formula>
    </cfRule>
    <cfRule type="cellIs" dxfId="240" priority="12" operator="equal">
      <formula>"Alta"</formula>
    </cfRule>
    <cfRule type="cellIs" dxfId="239" priority="13" operator="equal">
      <formula>"Media"</formula>
    </cfRule>
    <cfRule type="cellIs" dxfId="238" priority="14" operator="equal">
      <formula>"Baja"</formula>
    </cfRule>
    <cfRule type="cellIs" dxfId="237" priority="15" operator="equal">
      <formula>"Muy Baja"</formula>
    </cfRule>
  </conditionalFormatting>
  <conditionalFormatting sqref="K37">
    <cfRule type="cellIs" dxfId="236" priority="1483" operator="equal">
      <formula>"Muy Alta"</formula>
    </cfRule>
    <cfRule type="cellIs" dxfId="235" priority="1484" operator="equal">
      <formula>"Alta"</formula>
    </cfRule>
    <cfRule type="cellIs" dxfId="234" priority="1485" operator="equal">
      <formula>"Media"</formula>
    </cfRule>
    <cfRule type="cellIs" dxfId="233" priority="1486" operator="equal">
      <formula>"Baja"</formula>
    </cfRule>
    <cfRule type="cellIs" dxfId="232" priority="1487" operator="equal">
      <formula>"Muy Baja"</formula>
    </cfRule>
  </conditionalFormatting>
  <conditionalFormatting sqref="K40:K42">
    <cfRule type="cellIs" dxfId="231" priority="168" operator="equal">
      <formula>"Muy Alta"</formula>
    </cfRule>
    <cfRule type="cellIs" dxfId="230" priority="169" operator="equal">
      <formula>"Alta"</formula>
    </cfRule>
    <cfRule type="cellIs" dxfId="229" priority="170" operator="equal">
      <formula>"Media"</formula>
    </cfRule>
    <cfRule type="cellIs" dxfId="228" priority="171" operator="equal">
      <formula>"Baja"</formula>
    </cfRule>
    <cfRule type="cellIs" dxfId="227" priority="172" operator="equal">
      <formula>"Muy Baja"</formula>
    </cfRule>
  </conditionalFormatting>
  <conditionalFormatting sqref="K44">
    <cfRule type="cellIs" dxfId="226" priority="1438" operator="equal">
      <formula>"Muy Alta"</formula>
    </cfRule>
    <cfRule type="cellIs" dxfId="225" priority="1439" operator="equal">
      <formula>"Alta"</formula>
    </cfRule>
    <cfRule type="cellIs" dxfId="224" priority="1440" operator="equal">
      <formula>"Media"</formula>
    </cfRule>
    <cfRule type="cellIs" dxfId="223" priority="1441" operator="equal">
      <formula>"Baja"</formula>
    </cfRule>
    <cfRule type="cellIs" dxfId="222" priority="1442" operator="equal">
      <formula>"Muy Baja"</formula>
    </cfRule>
  </conditionalFormatting>
  <conditionalFormatting sqref="K46:K48">
    <cfRule type="cellIs" dxfId="221" priority="83" operator="equal">
      <formula>"Muy Alta"</formula>
    </cfRule>
    <cfRule type="cellIs" dxfId="220" priority="84" operator="equal">
      <formula>"Alta"</formula>
    </cfRule>
    <cfRule type="cellIs" dxfId="219" priority="85" operator="equal">
      <formula>"Media"</formula>
    </cfRule>
    <cfRule type="cellIs" dxfId="218" priority="86" operator="equal">
      <formula>"Baja"</formula>
    </cfRule>
    <cfRule type="cellIs" dxfId="217" priority="87" operator="equal">
      <formula>"Muy Baja"</formula>
    </cfRule>
  </conditionalFormatting>
  <conditionalFormatting sqref="K50">
    <cfRule type="cellIs" dxfId="216" priority="1378" operator="equal">
      <formula>"Muy Alta"</formula>
    </cfRule>
    <cfRule type="cellIs" dxfId="215" priority="1379" operator="equal">
      <formula>"Alta"</formula>
    </cfRule>
    <cfRule type="cellIs" dxfId="214" priority="1380" operator="equal">
      <formula>"Media"</formula>
    </cfRule>
    <cfRule type="cellIs" dxfId="213" priority="1381" operator="equal">
      <formula>"Baja"</formula>
    </cfRule>
    <cfRule type="cellIs" dxfId="212" priority="1382" operator="equal">
      <formula>"Muy Baja"</formula>
    </cfRule>
  </conditionalFormatting>
  <conditionalFormatting sqref="K52">
    <cfRule type="cellIs" dxfId="211" priority="1306" operator="equal">
      <formula>"Muy Alta"</formula>
    </cfRule>
    <cfRule type="cellIs" dxfId="210" priority="1307" operator="equal">
      <formula>"Alta"</formula>
    </cfRule>
    <cfRule type="cellIs" dxfId="209" priority="1308" operator="equal">
      <formula>"Media"</formula>
    </cfRule>
    <cfRule type="cellIs" dxfId="208" priority="1309" operator="equal">
      <formula>"Baja"</formula>
    </cfRule>
    <cfRule type="cellIs" dxfId="207" priority="1310" operator="equal">
      <formula>"Muy Baja"</formula>
    </cfRule>
  </conditionalFormatting>
  <conditionalFormatting sqref="K54">
    <cfRule type="cellIs" dxfId="206" priority="1249" operator="equal">
      <formula>"Muy Alta"</formula>
    </cfRule>
    <cfRule type="cellIs" dxfId="205" priority="1250" operator="equal">
      <formula>"Alta"</formula>
    </cfRule>
    <cfRule type="cellIs" dxfId="204" priority="1251" operator="equal">
      <formula>"Media"</formula>
    </cfRule>
    <cfRule type="cellIs" dxfId="203" priority="1252" operator="equal">
      <formula>"Baja"</formula>
    </cfRule>
    <cfRule type="cellIs" dxfId="202" priority="1253" operator="equal">
      <formula>"Muy Baja"</formula>
    </cfRule>
  </conditionalFormatting>
  <conditionalFormatting sqref="K56">
    <cfRule type="cellIs" dxfId="201" priority="1192" operator="equal">
      <formula>"Muy Alta"</formula>
    </cfRule>
    <cfRule type="cellIs" dxfId="200" priority="1193" operator="equal">
      <formula>"Alta"</formula>
    </cfRule>
    <cfRule type="cellIs" dxfId="199" priority="1194" operator="equal">
      <formula>"Media"</formula>
    </cfRule>
    <cfRule type="cellIs" dxfId="198" priority="1195" operator="equal">
      <formula>"Baja"</formula>
    </cfRule>
    <cfRule type="cellIs" dxfId="197" priority="1196" operator="equal">
      <formula>"Muy Baja"</formula>
    </cfRule>
  </conditionalFormatting>
  <conditionalFormatting sqref="K58">
    <cfRule type="cellIs" dxfId="196" priority="1135" operator="equal">
      <formula>"Muy Alta"</formula>
    </cfRule>
    <cfRule type="cellIs" dxfId="195" priority="1136" operator="equal">
      <formula>"Alta"</formula>
    </cfRule>
    <cfRule type="cellIs" dxfId="194" priority="1137" operator="equal">
      <formula>"Media"</formula>
    </cfRule>
    <cfRule type="cellIs" dxfId="193" priority="1138" operator="equal">
      <formula>"Baja"</formula>
    </cfRule>
    <cfRule type="cellIs" dxfId="192" priority="1139" operator="equal">
      <formula>"Muy Baja"</formula>
    </cfRule>
  </conditionalFormatting>
  <conditionalFormatting sqref="K61">
    <cfRule type="cellIs" dxfId="191" priority="1078" operator="equal">
      <formula>"Muy Alta"</formula>
    </cfRule>
    <cfRule type="cellIs" dxfId="190" priority="1079" operator="equal">
      <formula>"Alta"</formula>
    </cfRule>
    <cfRule type="cellIs" dxfId="189" priority="1080" operator="equal">
      <formula>"Media"</formula>
    </cfRule>
    <cfRule type="cellIs" dxfId="188" priority="1081" operator="equal">
      <formula>"Baja"</formula>
    </cfRule>
    <cfRule type="cellIs" dxfId="187" priority="1082" operator="equal">
      <formula>"Muy Baja"</formula>
    </cfRule>
  </conditionalFormatting>
  <conditionalFormatting sqref="K63:K65">
    <cfRule type="cellIs" dxfId="186" priority="949" operator="equal">
      <formula>"Muy Alta"</formula>
    </cfRule>
    <cfRule type="cellIs" dxfId="185" priority="950" operator="equal">
      <formula>"Alta"</formula>
    </cfRule>
    <cfRule type="cellIs" dxfId="184" priority="951" operator="equal">
      <formula>"Media"</formula>
    </cfRule>
    <cfRule type="cellIs" dxfId="183" priority="952" operator="equal">
      <formula>"Baja"</formula>
    </cfRule>
    <cfRule type="cellIs" dxfId="182" priority="953" operator="equal">
      <formula>"Muy Baja"</formula>
    </cfRule>
  </conditionalFormatting>
  <conditionalFormatting sqref="K68">
    <cfRule type="cellIs" dxfId="181" priority="877" operator="equal">
      <formula>"Muy Alta"</formula>
    </cfRule>
    <cfRule type="cellIs" dxfId="180" priority="878" operator="equal">
      <formula>"Alta"</formula>
    </cfRule>
    <cfRule type="cellIs" dxfId="179" priority="879" operator="equal">
      <formula>"Media"</formula>
    </cfRule>
    <cfRule type="cellIs" dxfId="178" priority="880" operator="equal">
      <formula>"Baja"</formula>
    </cfRule>
    <cfRule type="cellIs" dxfId="177" priority="881" operator="equal">
      <formula>"Muy Baja"</formula>
    </cfRule>
  </conditionalFormatting>
  <conditionalFormatting sqref="K71:K75">
    <cfRule type="cellIs" dxfId="176" priority="445" operator="equal">
      <formula>"Muy Alta"</formula>
    </cfRule>
    <cfRule type="cellIs" dxfId="175" priority="446" operator="equal">
      <formula>"Alta"</formula>
    </cfRule>
    <cfRule type="cellIs" dxfId="174" priority="447" operator="equal">
      <formula>"Media"</formula>
    </cfRule>
    <cfRule type="cellIs" dxfId="173" priority="448" operator="equal">
      <formula>"Baja"</formula>
    </cfRule>
    <cfRule type="cellIs" dxfId="172" priority="449" operator="equal">
      <formula>"Muy Baja"</formula>
    </cfRule>
  </conditionalFormatting>
  <conditionalFormatting sqref="N7:N75">
    <cfRule type="containsText" dxfId="171" priority="1" operator="containsText" text="❌">
      <formula>NOT(ISERROR(SEARCH("❌",N7)))</formula>
    </cfRule>
  </conditionalFormatting>
  <conditionalFormatting sqref="O7:O13 AD7:AD75">
    <cfRule type="cellIs" dxfId="170" priority="287" operator="equal">
      <formula>"Catastrófico"</formula>
    </cfRule>
    <cfRule type="cellIs" dxfId="169" priority="288" operator="equal">
      <formula>"Mayor"</formula>
    </cfRule>
    <cfRule type="cellIs" dxfId="168" priority="289" operator="equal">
      <formula>"Moderado"</formula>
    </cfRule>
    <cfRule type="cellIs" dxfId="167" priority="290" operator="equal">
      <formula>"Menor"</formula>
    </cfRule>
    <cfRule type="cellIs" dxfId="166" priority="291" operator="equal">
      <formula>"Leve"</formula>
    </cfRule>
  </conditionalFormatting>
  <conditionalFormatting sqref="O15">
    <cfRule type="cellIs" dxfId="165" priority="1733" operator="equal">
      <formula>"Catastrófico"</formula>
    </cfRule>
    <cfRule type="cellIs" dxfId="164" priority="1734" operator="equal">
      <formula>"Mayor"</formula>
    </cfRule>
    <cfRule type="cellIs" dxfId="163" priority="1735" operator="equal">
      <formula>"Moderado"</formula>
    </cfRule>
    <cfRule type="cellIs" dxfId="162" priority="1736" operator="equal">
      <formula>"Menor"</formula>
    </cfRule>
    <cfRule type="cellIs" dxfId="161" priority="1737" operator="equal">
      <formula>"Leve"</formula>
    </cfRule>
  </conditionalFormatting>
  <conditionalFormatting sqref="O18:O20">
    <cfRule type="cellIs" dxfId="160" priority="1658" operator="equal">
      <formula>"Catastrófico"</formula>
    </cfRule>
    <cfRule type="cellIs" dxfId="159" priority="1659" operator="equal">
      <formula>"Mayor"</formula>
    </cfRule>
    <cfRule type="cellIs" dxfId="158" priority="1660" operator="equal">
      <formula>"Moderado"</formula>
    </cfRule>
    <cfRule type="cellIs" dxfId="157" priority="1661" operator="equal">
      <formula>"Menor"</formula>
    </cfRule>
    <cfRule type="cellIs" dxfId="156" priority="1662" operator="equal">
      <formula>"Leve"</formula>
    </cfRule>
  </conditionalFormatting>
  <conditionalFormatting sqref="O22:O25">
    <cfRule type="cellIs" dxfId="155" priority="1598" operator="equal">
      <formula>"Catastrófico"</formula>
    </cfRule>
    <cfRule type="cellIs" dxfId="154" priority="1599" operator="equal">
      <formula>"Mayor"</formula>
    </cfRule>
    <cfRule type="cellIs" dxfId="153" priority="1600" operator="equal">
      <formula>"Moderado"</formula>
    </cfRule>
    <cfRule type="cellIs" dxfId="152" priority="1601" operator="equal">
      <formula>"Menor"</formula>
    </cfRule>
    <cfRule type="cellIs" dxfId="151" priority="1602" operator="equal">
      <formula>"Leve"</formula>
    </cfRule>
  </conditionalFormatting>
  <conditionalFormatting sqref="O27:O34">
    <cfRule type="cellIs" dxfId="150" priority="6" operator="equal">
      <formula>"Catastrófico"</formula>
    </cfRule>
    <cfRule type="cellIs" dxfId="149" priority="7" operator="equal">
      <formula>"Mayor"</formula>
    </cfRule>
    <cfRule type="cellIs" dxfId="148" priority="8" operator="equal">
      <formula>"Moderado"</formula>
    </cfRule>
    <cfRule type="cellIs" dxfId="147" priority="9" operator="equal">
      <formula>"Menor"</formula>
    </cfRule>
    <cfRule type="cellIs" dxfId="146" priority="10" operator="equal">
      <formula>"Leve"</formula>
    </cfRule>
  </conditionalFormatting>
  <conditionalFormatting sqref="O37">
    <cfRule type="cellIs" dxfId="145" priority="1478" operator="equal">
      <formula>"Catastrófico"</formula>
    </cfRule>
    <cfRule type="cellIs" dxfId="144" priority="1479" operator="equal">
      <formula>"Mayor"</formula>
    </cfRule>
    <cfRule type="cellIs" dxfId="143" priority="1480" operator="equal">
      <formula>"Moderado"</formula>
    </cfRule>
    <cfRule type="cellIs" dxfId="142" priority="1481" operator="equal">
      <formula>"Menor"</formula>
    </cfRule>
    <cfRule type="cellIs" dxfId="141" priority="1482" operator="equal">
      <formula>"Leve"</formula>
    </cfRule>
  </conditionalFormatting>
  <conditionalFormatting sqref="O40:O42">
    <cfRule type="cellIs" dxfId="140" priority="163" operator="equal">
      <formula>"Catastrófico"</formula>
    </cfRule>
    <cfRule type="cellIs" dxfId="139" priority="164" operator="equal">
      <formula>"Mayor"</formula>
    </cfRule>
    <cfRule type="cellIs" dxfId="138" priority="165" operator="equal">
      <formula>"Moderado"</formula>
    </cfRule>
    <cfRule type="cellIs" dxfId="137" priority="166" operator="equal">
      <formula>"Menor"</formula>
    </cfRule>
    <cfRule type="cellIs" dxfId="136" priority="167" operator="equal">
      <formula>"Leve"</formula>
    </cfRule>
  </conditionalFormatting>
  <conditionalFormatting sqref="O44">
    <cfRule type="cellIs" dxfId="135" priority="1433" operator="equal">
      <formula>"Catastrófico"</formula>
    </cfRule>
    <cfRule type="cellIs" dxfId="134" priority="1434" operator="equal">
      <formula>"Mayor"</formula>
    </cfRule>
    <cfRule type="cellIs" dxfId="133" priority="1435" operator="equal">
      <formula>"Moderado"</formula>
    </cfRule>
    <cfRule type="cellIs" dxfId="132" priority="1436" operator="equal">
      <formula>"Menor"</formula>
    </cfRule>
    <cfRule type="cellIs" dxfId="131" priority="1437" operator="equal">
      <formula>"Leve"</formula>
    </cfRule>
  </conditionalFormatting>
  <conditionalFormatting sqref="O46:O48">
    <cfRule type="cellIs" dxfId="130" priority="78" operator="equal">
      <formula>"Catastrófico"</formula>
    </cfRule>
    <cfRule type="cellIs" dxfId="129" priority="79" operator="equal">
      <formula>"Mayor"</formula>
    </cfRule>
    <cfRule type="cellIs" dxfId="128" priority="80" operator="equal">
      <formula>"Moderado"</formula>
    </cfRule>
    <cfRule type="cellIs" dxfId="127" priority="81" operator="equal">
      <formula>"Menor"</formula>
    </cfRule>
    <cfRule type="cellIs" dxfId="126" priority="82" operator="equal">
      <formula>"Leve"</formula>
    </cfRule>
  </conditionalFormatting>
  <conditionalFormatting sqref="O50">
    <cfRule type="cellIs" dxfId="125" priority="1373" operator="equal">
      <formula>"Catastrófico"</formula>
    </cfRule>
    <cfRule type="cellIs" dxfId="124" priority="1374" operator="equal">
      <formula>"Mayor"</formula>
    </cfRule>
    <cfRule type="cellIs" dxfId="123" priority="1375" operator="equal">
      <formula>"Moderado"</formula>
    </cfRule>
    <cfRule type="cellIs" dxfId="122" priority="1376" operator="equal">
      <formula>"Menor"</formula>
    </cfRule>
    <cfRule type="cellIs" dxfId="121" priority="1377" operator="equal">
      <formula>"Leve"</formula>
    </cfRule>
  </conditionalFormatting>
  <conditionalFormatting sqref="O52">
    <cfRule type="cellIs" dxfId="120" priority="1301" operator="equal">
      <formula>"Catastrófico"</formula>
    </cfRule>
    <cfRule type="cellIs" dxfId="119" priority="1302" operator="equal">
      <formula>"Mayor"</formula>
    </cfRule>
    <cfRule type="cellIs" dxfId="118" priority="1303" operator="equal">
      <formula>"Moderado"</formula>
    </cfRule>
    <cfRule type="cellIs" dxfId="117" priority="1304" operator="equal">
      <formula>"Menor"</formula>
    </cfRule>
    <cfRule type="cellIs" dxfId="116" priority="1305" operator="equal">
      <formula>"Leve"</formula>
    </cfRule>
  </conditionalFormatting>
  <conditionalFormatting sqref="O54">
    <cfRule type="cellIs" dxfId="115" priority="1244" operator="equal">
      <formula>"Catastrófico"</formula>
    </cfRule>
    <cfRule type="cellIs" dxfId="114" priority="1245" operator="equal">
      <formula>"Mayor"</formula>
    </cfRule>
    <cfRule type="cellIs" dxfId="113" priority="1246" operator="equal">
      <formula>"Moderado"</formula>
    </cfRule>
    <cfRule type="cellIs" dxfId="112" priority="1247" operator="equal">
      <formula>"Menor"</formula>
    </cfRule>
    <cfRule type="cellIs" dxfId="111" priority="1248" operator="equal">
      <formula>"Leve"</formula>
    </cfRule>
  </conditionalFormatting>
  <conditionalFormatting sqref="O56">
    <cfRule type="cellIs" dxfId="110" priority="1187" operator="equal">
      <formula>"Catastrófico"</formula>
    </cfRule>
    <cfRule type="cellIs" dxfId="109" priority="1188" operator="equal">
      <formula>"Mayor"</formula>
    </cfRule>
    <cfRule type="cellIs" dxfId="108" priority="1189" operator="equal">
      <formula>"Moderado"</formula>
    </cfRule>
    <cfRule type="cellIs" dxfId="107" priority="1190" operator="equal">
      <formula>"Menor"</formula>
    </cfRule>
    <cfRule type="cellIs" dxfId="106" priority="1191" operator="equal">
      <formula>"Leve"</formula>
    </cfRule>
  </conditionalFormatting>
  <conditionalFormatting sqref="O58">
    <cfRule type="cellIs" dxfId="105" priority="1130" operator="equal">
      <formula>"Catastrófico"</formula>
    </cfRule>
    <cfRule type="cellIs" dxfId="104" priority="1131" operator="equal">
      <formula>"Mayor"</formula>
    </cfRule>
    <cfRule type="cellIs" dxfId="103" priority="1132" operator="equal">
      <formula>"Moderado"</formula>
    </cfRule>
    <cfRule type="cellIs" dxfId="102" priority="1133" operator="equal">
      <formula>"Menor"</formula>
    </cfRule>
    <cfRule type="cellIs" dxfId="101" priority="1134" operator="equal">
      <formula>"Leve"</formula>
    </cfRule>
  </conditionalFormatting>
  <conditionalFormatting sqref="O61">
    <cfRule type="cellIs" dxfId="100" priority="1073" operator="equal">
      <formula>"Catastrófico"</formula>
    </cfRule>
    <cfRule type="cellIs" dxfId="99" priority="1074" operator="equal">
      <formula>"Mayor"</formula>
    </cfRule>
    <cfRule type="cellIs" dxfId="98" priority="1075" operator="equal">
      <formula>"Moderado"</formula>
    </cfRule>
    <cfRule type="cellIs" dxfId="97" priority="1076" operator="equal">
      <formula>"Menor"</formula>
    </cfRule>
    <cfRule type="cellIs" dxfId="96" priority="1077" operator="equal">
      <formula>"Leve"</formula>
    </cfRule>
  </conditionalFormatting>
  <conditionalFormatting sqref="O63:O65">
    <cfRule type="cellIs" dxfId="95" priority="944" operator="equal">
      <formula>"Catastrófico"</formula>
    </cfRule>
    <cfRule type="cellIs" dxfId="94" priority="945" operator="equal">
      <formula>"Mayor"</formula>
    </cfRule>
    <cfRule type="cellIs" dxfId="93" priority="946" operator="equal">
      <formula>"Moderado"</formula>
    </cfRule>
    <cfRule type="cellIs" dxfId="92" priority="947" operator="equal">
      <formula>"Menor"</formula>
    </cfRule>
    <cfRule type="cellIs" dxfId="91" priority="948" operator="equal">
      <formula>"Leve"</formula>
    </cfRule>
  </conditionalFormatting>
  <conditionalFormatting sqref="O68">
    <cfRule type="cellIs" dxfId="90" priority="872" operator="equal">
      <formula>"Catastrófico"</formula>
    </cfRule>
    <cfRule type="cellIs" dxfId="89" priority="873" operator="equal">
      <formula>"Mayor"</formula>
    </cfRule>
    <cfRule type="cellIs" dxfId="88" priority="874" operator="equal">
      <formula>"Moderado"</formula>
    </cfRule>
    <cfRule type="cellIs" dxfId="87" priority="875" operator="equal">
      <formula>"Menor"</formula>
    </cfRule>
    <cfRule type="cellIs" dxfId="86" priority="876" operator="equal">
      <formula>"Leve"</formula>
    </cfRule>
  </conditionalFormatting>
  <conditionalFormatting sqref="O71:O75">
    <cfRule type="cellIs" dxfId="85" priority="440" operator="equal">
      <formula>"Catastrófico"</formula>
    </cfRule>
    <cfRule type="cellIs" dxfId="84" priority="441" operator="equal">
      <formula>"Mayor"</formula>
    </cfRule>
    <cfRule type="cellIs" dxfId="83" priority="442" operator="equal">
      <formula>"Moderado"</formula>
    </cfRule>
    <cfRule type="cellIs" dxfId="82" priority="443" operator="equal">
      <formula>"Menor"</formula>
    </cfRule>
    <cfRule type="cellIs" dxfId="81" priority="444" operator="equal">
      <formula>"Leve"</formula>
    </cfRule>
  </conditionalFormatting>
  <conditionalFormatting sqref="Q7:Q13">
    <cfRule type="cellIs" dxfId="80" priority="1744" operator="equal">
      <formula>"Extremo"</formula>
    </cfRule>
    <cfRule type="cellIs" dxfId="79" priority="1745" operator="equal">
      <formula>"Alto"</formula>
    </cfRule>
    <cfRule type="cellIs" dxfId="78" priority="1746" operator="equal">
      <formula>"Moderado"</formula>
    </cfRule>
    <cfRule type="cellIs" dxfId="77" priority="1747" operator="equal">
      <formula>"Bajo"</formula>
    </cfRule>
  </conditionalFormatting>
  <conditionalFormatting sqref="Q15">
    <cfRule type="cellIs" dxfId="76" priority="1729" operator="equal">
      <formula>"Extremo"</formula>
    </cfRule>
    <cfRule type="cellIs" dxfId="75" priority="1730" operator="equal">
      <formula>"Alto"</formula>
    </cfRule>
    <cfRule type="cellIs" dxfId="74" priority="1731" operator="equal">
      <formula>"Moderado"</formula>
    </cfRule>
    <cfRule type="cellIs" dxfId="73" priority="1732" operator="equal">
      <formula>"Bajo"</formula>
    </cfRule>
  </conditionalFormatting>
  <conditionalFormatting sqref="Q18:Q20">
    <cfRule type="cellIs" dxfId="72" priority="1654" operator="equal">
      <formula>"Extremo"</formula>
    </cfRule>
    <cfRule type="cellIs" dxfId="71" priority="1655" operator="equal">
      <formula>"Alto"</formula>
    </cfRule>
    <cfRule type="cellIs" dxfId="70" priority="1656" operator="equal">
      <formula>"Moderado"</formula>
    </cfRule>
    <cfRule type="cellIs" dxfId="69" priority="1657" operator="equal">
      <formula>"Bajo"</formula>
    </cfRule>
  </conditionalFormatting>
  <conditionalFormatting sqref="Q22:Q25">
    <cfRule type="cellIs" dxfId="68" priority="1594" operator="equal">
      <formula>"Extremo"</formula>
    </cfRule>
    <cfRule type="cellIs" dxfId="67" priority="1595" operator="equal">
      <formula>"Alto"</formula>
    </cfRule>
    <cfRule type="cellIs" dxfId="66" priority="1596" operator="equal">
      <formula>"Moderado"</formula>
    </cfRule>
    <cfRule type="cellIs" dxfId="65" priority="1597" operator="equal">
      <formula>"Bajo"</formula>
    </cfRule>
  </conditionalFormatting>
  <conditionalFormatting sqref="Q27:Q34">
    <cfRule type="cellIs" dxfId="64" priority="2" operator="equal">
      <formula>"Extremo"</formula>
    </cfRule>
    <cfRule type="cellIs" dxfId="63" priority="3" operator="equal">
      <formula>"Alto"</formula>
    </cfRule>
    <cfRule type="cellIs" dxfId="62" priority="4" operator="equal">
      <formula>"Moderado"</formula>
    </cfRule>
    <cfRule type="cellIs" dxfId="61" priority="5" operator="equal">
      <formula>"Bajo"</formula>
    </cfRule>
  </conditionalFormatting>
  <conditionalFormatting sqref="Q37">
    <cfRule type="cellIs" dxfId="60" priority="1474" operator="equal">
      <formula>"Extremo"</formula>
    </cfRule>
    <cfRule type="cellIs" dxfId="59" priority="1475" operator="equal">
      <formula>"Alto"</formula>
    </cfRule>
    <cfRule type="cellIs" dxfId="58" priority="1476" operator="equal">
      <formula>"Moderado"</formula>
    </cfRule>
    <cfRule type="cellIs" dxfId="57" priority="1477" operator="equal">
      <formula>"Bajo"</formula>
    </cfRule>
  </conditionalFormatting>
  <conditionalFormatting sqref="Q40:Q42">
    <cfRule type="cellIs" dxfId="56" priority="159" operator="equal">
      <formula>"Extremo"</formula>
    </cfRule>
    <cfRule type="cellIs" dxfId="55" priority="160" operator="equal">
      <formula>"Alto"</formula>
    </cfRule>
    <cfRule type="cellIs" dxfId="54" priority="161" operator="equal">
      <formula>"Moderado"</formula>
    </cfRule>
    <cfRule type="cellIs" dxfId="53" priority="162" operator="equal">
      <formula>"Bajo"</formula>
    </cfRule>
  </conditionalFormatting>
  <conditionalFormatting sqref="Q44">
    <cfRule type="cellIs" dxfId="52" priority="1429" operator="equal">
      <formula>"Extremo"</formula>
    </cfRule>
    <cfRule type="cellIs" dxfId="51" priority="1430" operator="equal">
      <formula>"Alto"</formula>
    </cfRule>
    <cfRule type="cellIs" dxfId="50" priority="1431" operator="equal">
      <formula>"Moderado"</formula>
    </cfRule>
    <cfRule type="cellIs" dxfId="49" priority="1432" operator="equal">
      <formula>"Bajo"</formula>
    </cfRule>
  </conditionalFormatting>
  <conditionalFormatting sqref="Q46:Q48">
    <cfRule type="cellIs" dxfId="48" priority="74" operator="equal">
      <formula>"Extremo"</formula>
    </cfRule>
    <cfRule type="cellIs" dxfId="47" priority="75" operator="equal">
      <formula>"Alto"</formula>
    </cfRule>
    <cfRule type="cellIs" dxfId="46" priority="76" operator="equal">
      <formula>"Moderado"</formula>
    </cfRule>
    <cfRule type="cellIs" dxfId="45" priority="77" operator="equal">
      <formula>"Bajo"</formula>
    </cfRule>
  </conditionalFormatting>
  <conditionalFormatting sqref="Q50">
    <cfRule type="cellIs" dxfId="44" priority="1369" operator="equal">
      <formula>"Extremo"</formula>
    </cfRule>
    <cfRule type="cellIs" dxfId="43" priority="1370" operator="equal">
      <formula>"Alto"</formula>
    </cfRule>
    <cfRule type="cellIs" dxfId="42" priority="1371" operator="equal">
      <formula>"Moderado"</formula>
    </cfRule>
    <cfRule type="cellIs" dxfId="41" priority="1372" operator="equal">
      <formula>"Bajo"</formula>
    </cfRule>
  </conditionalFormatting>
  <conditionalFormatting sqref="Q52">
    <cfRule type="cellIs" dxfId="40" priority="1297" operator="equal">
      <formula>"Extremo"</formula>
    </cfRule>
    <cfRule type="cellIs" dxfId="39" priority="1298" operator="equal">
      <formula>"Alto"</formula>
    </cfRule>
    <cfRule type="cellIs" dxfId="38" priority="1299" operator="equal">
      <formula>"Moderado"</formula>
    </cfRule>
    <cfRule type="cellIs" dxfId="37" priority="1300" operator="equal">
      <formula>"Bajo"</formula>
    </cfRule>
  </conditionalFormatting>
  <conditionalFormatting sqref="Q54">
    <cfRule type="cellIs" dxfId="36" priority="1240" operator="equal">
      <formula>"Extremo"</formula>
    </cfRule>
    <cfRule type="cellIs" dxfId="35" priority="1241" operator="equal">
      <formula>"Alto"</formula>
    </cfRule>
    <cfRule type="cellIs" dxfId="34" priority="1242" operator="equal">
      <formula>"Moderado"</formula>
    </cfRule>
    <cfRule type="cellIs" dxfId="33" priority="1243" operator="equal">
      <formula>"Bajo"</formula>
    </cfRule>
  </conditionalFormatting>
  <conditionalFormatting sqref="Q56">
    <cfRule type="cellIs" dxfId="32" priority="1183" operator="equal">
      <formula>"Extremo"</formula>
    </cfRule>
    <cfRule type="cellIs" dxfId="31" priority="1184" operator="equal">
      <formula>"Alto"</formula>
    </cfRule>
    <cfRule type="cellIs" dxfId="30" priority="1185" operator="equal">
      <formula>"Moderado"</formula>
    </cfRule>
    <cfRule type="cellIs" dxfId="29" priority="1186" operator="equal">
      <formula>"Bajo"</formula>
    </cfRule>
  </conditionalFormatting>
  <conditionalFormatting sqref="Q58">
    <cfRule type="cellIs" dxfId="28" priority="1126" operator="equal">
      <formula>"Extremo"</formula>
    </cfRule>
    <cfRule type="cellIs" dxfId="27" priority="1127" operator="equal">
      <formula>"Alto"</formula>
    </cfRule>
    <cfRule type="cellIs" dxfId="26" priority="1128" operator="equal">
      <formula>"Moderado"</formula>
    </cfRule>
    <cfRule type="cellIs" dxfId="25" priority="1129" operator="equal">
      <formula>"Bajo"</formula>
    </cfRule>
  </conditionalFormatting>
  <conditionalFormatting sqref="Q61">
    <cfRule type="cellIs" dxfId="24" priority="1069" operator="equal">
      <formula>"Extremo"</formula>
    </cfRule>
    <cfRule type="cellIs" dxfId="23" priority="1070" operator="equal">
      <formula>"Alto"</formula>
    </cfRule>
    <cfRule type="cellIs" dxfId="22" priority="1071" operator="equal">
      <formula>"Moderado"</formula>
    </cfRule>
    <cfRule type="cellIs" dxfId="21" priority="1072" operator="equal">
      <formula>"Bajo"</formula>
    </cfRule>
  </conditionalFormatting>
  <conditionalFormatting sqref="Q63:Q65">
    <cfRule type="cellIs" dxfId="20" priority="940" operator="equal">
      <formula>"Extremo"</formula>
    </cfRule>
    <cfRule type="cellIs" dxfId="19" priority="941" operator="equal">
      <formula>"Alto"</formula>
    </cfRule>
    <cfRule type="cellIs" dxfId="18" priority="942" operator="equal">
      <formula>"Moderado"</formula>
    </cfRule>
    <cfRule type="cellIs" dxfId="17" priority="943" operator="equal">
      <formula>"Bajo"</formula>
    </cfRule>
  </conditionalFormatting>
  <conditionalFormatting sqref="Q68">
    <cfRule type="cellIs" dxfId="16" priority="868" operator="equal">
      <formula>"Extremo"</formula>
    </cfRule>
    <cfRule type="cellIs" dxfId="15" priority="869" operator="equal">
      <formula>"Alto"</formula>
    </cfRule>
    <cfRule type="cellIs" dxfId="14" priority="870" operator="equal">
      <formula>"Moderado"</formula>
    </cfRule>
    <cfRule type="cellIs" dxfId="13" priority="871" operator="equal">
      <formula>"Bajo"</formula>
    </cfRule>
  </conditionalFormatting>
  <conditionalFormatting sqref="Q71:Q75">
    <cfRule type="cellIs" dxfId="12" priority="436" operator="equal">
      <formula>"Extremo"</formula>
    </cfRule>
    <cfRule type="cellIs" dxfId="11" priority="437" operator="equal">
      <formula>"Alto"</formula>
    </cfRule>
    <cfRule type="cellIs" dxfId="10" priority="438" operator="equal">
      <formula>"Moderado"</formula>
    </cfRule>
    <cfRule type="cellIs" dxfId="9" priority="439" operator="equal">
      <formula>"Bajo"</formula>
    </cfRule>
  </conditionalFormatting>
  <conditionalFormatting sqref="AB7:AB75">
    <cfRule type="cellIs" dxfId="8" priority="3309" operator="equal">
      <formula>"Muy Alta"</formula>
    </cfRule>
    <cfRule type="cellIs" dxfId="7" priority="3310" operator="equal">
      <formula>"Alta"</formula>
    </cfRule>
    <cfRule type="cellIs" dxfId="6" priority="3311" operator="equal">
      <formula>"Media"</formula>
    </cfRule>
    <cfRule type="cellIs" dxfId="5" priority="3312" operator="equal">
      <formula>"Baja"</formula>
    </cfRule>
    <cfRule type="cellIs" dxfId="4" priority="3313" operator="equal">
      <formula>"Muy Baja"</formula>
    </cfRule>
  </conditionalFormatting>
  <conditionalFormatting sqref="AF7:AF75">
    <cfRule type="cellIs" dxfId="3" priority="3300" operator="equal">
      <formula>"Extremo"</formula>
    </cfRule>
    <cfRule type="cellIs" dxfId="2" priority="3301" operator="equal">
      <formula>"Alto"</formula>
    </cfRule>
    <cfRule type="cellIs" dxfId="1" priority="3302" operator="equal">
      <formula>"Moderado"</formula>
    </cfRule>
    <cfRule type="cellIs" dxfId="0" priority="3303"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AM65:AM75 AM10:AM62 AM7:AM8</xm:sqref>
        </x14:dataValidation>
        <x14:dataValidation type="list" allowBlank="1" showInputMessage="1" showErrorMessage="1" xr:uid="{00000000-0002-0000-0200-000001000000}">
          <x14:formula1>
            <xm:f>'Opciones Tratamiento'!$B$13:$B$19</xm:f>
          </x14:formula1>
          <xm:sqref>I48 I7:I13 I15 I18:I20 I22:I25 I50 I37 I44 I46 I52 I54 I56 I58 I61 I63:I65 I68 I71:I75 I40:I42 I27:I34</xm:sqref>
        </x14:dataValidation>
        <x14:dataValidation type="list" allowBlank="1" showInputMessage="1" showErrorMessage="1" xr:uid="{00000000-0002-0000-0200-000002000000}">
          <x14:formula1>
            <xm:f>'Opciones Tratamiento'!$E$2:$E$4</xm:f>
          </x14:formula1>
          <xm:sqref>E48 E7:E13 E15 E18:E20 E22:E25 E50 E37 E44 E46 E52 E54 E56 E58 E61 E63:E65 E68 E71:E75 E40:E42 E27:E34</xm:sqref>
        </x14:dataValidation>
        <x14:dataValidation type="list" allowBlank="1" showInputMessage="1" showErrorMessage="1" xr:uid="{00000000-0002-0000-0200-000003000000}">
          <x14:formula1>
            <xm:f>'Tabla Impacto'!$F$210:$F$221</xm:f>
          </x14:formula1>
          <xm:sqref>M7:M13 M15 M18:M20 M22:M25 M37 M40:M42 M44 M46 M48 M50 M52 M54 M56 M58 M61 M63:M65 M68 M71:M75 M27:M34</xm:sqref>
        </x14:dataValidation>
        <x14:dataValidation type="list" allowBlank="1" showInputMessage="1" showErrorMessage="1" xr:uid="{00000000-0002-0000-0200-000004000000}">
          <x14:formula1>
            <xm:f>'Tabla Valoración controles'!$D$4:$D$6</xm:f>
          </x14:formula1>
          <xm:sqref>U48:U75 U7:U46</xm:sqref>
        </x14:dataValidation>
        <x14:dataValidation type="list" allowBlank="1" showInputMessage="1" showErrorMessage="1" xr:uid="{00000000-0002-0000-0200-000005000000}">
          <x14:formula1>
            <xm:f>'Tabla Valoración controles'!$D$7:$D$8</xm:f>
          </x14:formula1>
          <xm:sqref>V48:V75 V7:V46</xm:sqref>
        </x14:dataValidation>
        <x14:dataValidation type="list" allowBlank="1" showInputMessage="1" showErrorMessage="1" xr:uid="{00000000-0002-0000-0200-000006000000}">
          <x14:formula1>
            <xm:f>'Tabla Valoración controles'!$D$9:$D$10</xm:f>
          </x14:formula1>
          <xm:sqref>X48:X75 X7:X46</xm:sqref>
        </x14:dataValidation>
        <x14:dataValidation type="list" allowBlank="1" showInputMessage="1" showErrorMessage="1" xr:uid="{00000000-0002-0000-0200-000007000000}">
          <x14:formula1>
            <xm:f>'Tabla Valoración controles'!$D$11:$D$12</xm:f>
          </x14:formula1>
          <xm:sqref>Y48:Y75 Y7:Y46</xm:sqref>
        </x14:dataValidation>
        <x14:dataValidation type="list" allowBlank="1" showInputMessage="1" showErrorMessage="1" xr:uid="{00000000-0002-0000-0200-000008000000}">
          <x14:formula1>
            <xm:f>'Tabla Valoración controles'!$D$13:$D$14</xm:f>
          </x14:formula1>
          <xm:sqref>Z48:Z75 Z7:Z46</xm:sqref>
        </x14:dataValidation>
        <x14:dataValidation type="list" allowBlank="1" showInputMessage="1" showErrorMessage="1" xr:uid="{00000000-0002-0000-0200-000009000000}">
          <x14:formula1>
            <xm:f>'Opciones Tratamiento'!$B$2:$B$5</xm:f>
          </x14:formula1>
          <xm:sqref>AG48:AG75 AG7:AG46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425" t="s">
        <v>135</v>
      </c>
      <c r="C2" s="425"/>
      <c r="D2" s="425"/>
      <c r="E2" s="425"/>
      <c r="F2" s="425"/>
      <c r="G2" s="425"/>
      <c r="H2" s="425"/>
      <c r="I2" s="425"/>
      <c r="J2" s="303" t="s">
        <v>2</v>
      </c>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425"/>
      <c r="C3" s="425"/>
      <c r="D3" s="425"/>
      <c r="E3" s="425"/>
      <c r="F3" s="425"/>
      <c r="G3" s="425"/>
      <c r="H3" s="425"/>
      <c r="I3" s="425"/>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425"/>
      <c r="C4" s="425"/>
      <c r="D4" s="425"/>
      <c r="E4" s="425"/>
      <c r="F4" s="425"/>
      <c r="G4" s="425"/>
      <c r="H4" s="425"/>
      <c r="I4" s="425"/>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308" t="s">
        <v>4</v>
      </c>
      <c r="C6" s="308"/>
      <c r="D6" s="309"/>
      <c r="E6" s="426" t="s">
        <v>107</v>
      </c>
      <c r="F6" s="427"/>
      <c r="G6" s="427"/>
      <c r="H6" s="427"/>
      <c r="I6" s="427"/>
      <c r="J6" s="432" t="str">
        <f ca="1">IF(AND('Mapa final'!$K$7="Muy Alta",'Mapa final'!$O$7="Leve"),CONCATENATE("R",'Mapa final'!$A$7),"")</f>
        <v/>
      </c>
      <c r="K6" s="433"/>
      <c r="L6" s="433" t="str">
        <f ca="1">IF(AND('Mapa final'!$K$8="Muy Alta",'Mapa final'!$O$8="Leve"),CONCATENATE("R",'Mapa final'!$A$8),"")</f>
        <v/>
      </c>
      <c r="M6" s="433"/>
      <c r="N6" s="433" t="str">
        <f ca="1">IF(AND('Mapa final'!$K$9="Muy Alta",'Mapa final'!$O$9="Leve"),CONCATENATE("R",'Mapa final'!$A$9),"")</f>
        <v/>
      </c>
      <c r="O6" s="433"/>
      <c r="P6" s="433" t="str">
        <f ca="1">IF(AND('Mapa final'!$K$10="Muy Alta",'Mapa final'!$O$10="Leve"),CONCATENATE("R",'Mapa final'!$A$10),"")</f>
        <v/>
      </c>
      <c r="Q6" s="433"/>
      <c r="R6" s="433" t="str">
        <f ca="1">IF(AND('Mapa final'!$K$11="Muy Alta",'Mapa final'!$O$11="Leve"),CONCATENATE("R",'Mapa final'!$A$11),"")</f>
        <v/>
      </c>
      <c r="S6" s="449"/>
      <c r="T6" s="432" t="str">
        <f ca="1">IF(AND('Mapa final'!$K$7="Muy Alta",'Mapa final'!$O$7="Menor"),CONCATENATE("R",'Mapa final'!$A$7),"")</f>
        <v/>
      </c>
      <c r="U6" s="433"/>
      <c r="V6" s="433" t="str">
        <f ca="1">IF(AND('Mapa final'!$K$8="Muy Alta",'Mapa final'!$O$8="Menor"),CONCATENATE("R",'Mapa final'!$A$8),"")</f>
        <v/>
      </c>
      <c r="W6" s="433"/>
      <c r="X6" s="433" t="str">
        <f ca="1">IF(AND('Mapa final'!$K$9="Muy Alta",'Mapa final'!$O$9="Menor"),CONCATENATE("R",'Mapa final'!$A$9),"")</f>
        <v/>
      </c>
      <c r="Y6" s="433"/>
      <c r="Z6" s="433" t="str">
        <f ca="1">IF(AND('Mapa final'!$K$10="Muy Alta",'Mapa final'!$O$10="Menor"),CONCATENATE("R",'Mapa final'!$A$10),"")</f>
        <v/>
      </c>
      <c r="AA6" s="433"/>
      <c r="AB6" s="433" t="str">
        <f ca="1">IF(AND('Mapa final'!$K$11="Muy Alta",'Mapa final'!$O$11="Menor"),CONCATENATE("R",'Mapa final'!$A$11),"")</f>
        <v/>
      </c>
      <c r="AC6" s="449"/>
      <c r="AD6" s="432" t="str">
        <f ca="1">IF(AND('Mapa final'!$K$7="Muy Alta",'Mapa final'!$O$7="Moderado"),CONCATENATE("R",'Mapa final'!$A$7),"")</f>
        <v/>
      </c>
      <c r="AE6" s="433"/>
      <c r="AF6" s="433" t="str">
        <f ca="1">IF(AND('Mapa final'!$K$8="Muy Alta",'Mapa final'!$O$8="Moderado"),CONCATENATE("R",'Mapa final'!$A$8),"")</f>
        <v/>
      </c>
      <c r="AG6" s="433"/>
      <c r="AH6" s="433" t="str">
        <f ca="1">IF(AND('Mapa final'!$K$9="Muy Alta",'Mapa final'!$O$9="Moderado"),CONCATENATE("R",'Mapa final'!$A$9),"")</f>
        <v/>
      </c>
      <c r="AI6" s="433"/>
      <c r="AJ6" s="433" t="str">
        <f ca="1">IF(AND('Mapa final'!$K$10="Muy Alta",'Mapa final'!$O$10="Moderado"),CONCATENATE("R",'Mapa final'!$A$10),"")</f>
        <v/>
      </c>
      <c r="AK6" s="433"/>
      <c r="AL6" s="433" t="str">
        <f ca="1">IF(AND('Mapa final'!$K$11="Muy Alta",'Mapa final'!$O$11="Moderado"),CONCATENATE("R",'Mapa final'!$A$11),"")</f>
        <v/>
      </c>
      <c r="AM6" s="449"/>
      <c r="AN6" s="432" t="str">
        <f ca="1">IF(AND('Mapa final'!$K$7="Muy Alta",'Mapa final'!$O$7="Mayor"),CONCATENATE("R",'Mapa final'!$A$7),"")</f>
        <v/>
      </c>
      <c r="AO6" s="433"/>
      <c r="AP6" s="433" t="str">
        <f ca="1">IF(AND('Mapa final'!$K$8="Muy Alta",'Mapa final'!$O$8="Mayor"),CONCATENATE("R",'Mapa final'!$A$8),"")</f>
        <v/>
      </c>
      <c r="AQ6" s="433"/>
      <c r="AR6" s="433" t="str">
        <f ca="1">IF(AND('Mapa final'!$K$9="Muy Alta",'Mapa final'!$O$9="Mayor"),CONCATENATE("R",'Mapa final'!$A$9),"")</f>
        <v/>
      </c>
      <c r="AS6" s="433"/>
      <c r="AT6" s="433" t="str">
        <f ca="1">IF(AND('Mapa final'!$K$10="Muy Alta",'Mapa final'!$O$10="Mayor"),CONCATENATE("R",'Mapa final'!$A$10),"")</f>
        <v/>
      </c>
      <c r="AU6" s="433"/>
      <c r="AV6" s="433" t="str">
        <f ca="1">IF(AND('Mapa final'!$K$11="Muy Alta",'Mapa final'!$O$11="Mayor"),CONCATENATE("R",'Mapa final'!$A$11),"")</f>
        <v/>
      </c>
      <c r="AW6" s="449"/>
      <c r="AX6" s="442" t="str">
        <f ca="1">IF(AND('Mapa final'!$K$7="Muy Alta",'Mapa final'!$O$7="Catastrófico"),CONCATENATE("R",'Mapa final'!$A$7),"")</f>
        <v/>
      </c>
      <c r="AY6" s="443"/>
      <c r="AZ6" s="443" t="str">
        <f ca="1">IF(AND('Mapa final'!$K$8="Muy Alta",'Mapa final'!$O$8="Catastrófico"),CONCATENATE("R",'Mapa final'!$A$8),"")</f>
        <v/>
      </c>
      <c r="BA6" s="443"/>
      <c r="BB6" s="443" t="str">
        <f ca="1">IF(AND('Mapa final'!$K$9="Muy Alta",'Mapa final'!$O$9="Catastrófico"),CONCATENATE("R",'Mapa final'!$A$9),"")</f>
        <v/>
      </c>
      <c r="BC6" s="443"/>
      <c r="BD6" s="443" t="str">
        <f ca="1">IF(AND('Mapa final'!$K$10="Muy Alta",'Mapa final'!$O$10="Catastrófico"),CONCATENATE("R",'Mapa final'!$A$10),"")</f>
        <v/>
      </c>
      <c r="BE6" s="443"/>
      <c r="BF6" s="443" t="str">
        <f ca="1">IF(AND('Mapa final'!$K$11="Muy Alta",'Mapa final'!$O$11="Catastrófico"),CONCATENATE("R",'Mapa final'!$A$11),"")</f>
        <v/>
      </c>
      <c r="BG6" s="444"/>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308"/>
      <c r="C7" s="308"/>
      <c r="D7" s="309"/>
      <c r="E7" s="428"/>
      <c r="F7" s="429"/>
      <c r="G7" s="429"/>
      <c r="H7" s="429"/>
      <c r="I7" s="429"/>
      <c r="J7" s="410"/>
      <c r="K7" s="411"/>
      <c r="L7" s="411"/>
      <c r="M7" s="411"/>
      <c r="N7" s="411"/>
      <c r="O7" s="411"/>
      <c r="P7" s="411"/>
      <c r="Q7" s="411"/>
      <c r="R7" s="411"/>
      <c r="S7" s="446"/>
      <c r="T7" s="410"/>
      <c r="U7" s="411"/>
      <c r="V7" s="411"/>
      <c r="W7" s="411"/>
      <c r="X7" s="411"/>
      <c r="Y7" s="411"/>
      <c r="Z7" s="411"/>
      <c r="AA7" s="411"/>
      <c r="AB7" s="411"/>
      <c r="AC7" s="446"/>
      <c r="AD7" s="410"/>
      <c r="AE7" s="411"/>
      <c r="AF7" s="411"/>
      <c r="AG7" s="411"/>
      <c r="AH7" s="411"/>
      <c r="AI7" s="411"/>
      <c r="AJ7" s="411"/>
      <c r="AK7" s="411"/>
      <c r="AL7" s="411"/>
      <c r="AM7" s="446"/>
      <c r="AN7" s="410"/>
      <c r="AO7" s="411"/>
      <c r="AP7" s="411"/>
      <c r="AQ7" s="411"/>
      <c r="AR7" s="411"/>
      <c r="AS7" s="411"/>
      <c r="AT7" s="411"/>
      <c r="AU7" s="411"/>
      <c r="AV7" s="411"/>
      <c r="AW7" s="446"/>
      <c r="AX7" s="438"/>
      <c r="AY7" s="436"/>
      <c r="AZ7" s="436"/>
      <c r="BA7" s="436"/>
      <c r="BB7" s="436"/>
      <c r="BC7" s="436"/>
      <c r="BD7" s="436"/>
      <c r="BE7" s="436"/>
      <c r="BF7" s="436"/>
      <c r="BG7" s="437"/>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308"/>
      <c r="C8" s="308"/>
      <c r="D8" s="309"/>
      <c r="E8" s="428"/>
      <c r="F8" s="429"/>
      <c r="G8" s="429"/>
      <c r="H8" s="429"/>
      <c r="I8" s="429"/>
      <c r="J8" s="410" t="str">
        <f ca="1">IF(AND('Mapa final'!$K$12="Muy Alta",'Mapa final'!$O$12="Leve"),CONCATENATE("R",'Mapa final'!$A$12),"")</f>
        <v/>
      </c>
      <c r="K8" s="411"/>
      <c r="L8" s="411" t="str">
        <f ca="1">IF(AND('Mapa final'!$K$13="Muy Alta",'Mapa final'!$O$13="Leve"),CONCATENATE("R",'Mapa final'!$A$13),"")</f>
        <v/>
      </c>
      <c r="M8" s="411"/>
      <c r="N8" s="411" t="str">
        <f ca="1">IF(AND('Mapa final'!$K$15="Muy Alta",'Mapa final'!$O$15="Leve"),CONCATENATE("R",'Mapa final'!$A$15),"")</f>
        <v/>
      </c>
      <c r="O8" s="411"/>
      <c r="P8" s="411" t="e">
        <f>IF(AND('Mapa final'!#REF!="Muy Alta",'Mapa final'!#REF!="Leve"),CONCATENATE("R",'Mapa final'!#REF!),"")</f>
        <v>#REF!</v>
      </c>
      <c r="Q8" s="411"/>
      <c r="R8" s="411" t="str">
        <f ca="1">IF(AND('Mapa final'!$K$18="Muy Alta",'Mapa final'!$O$18="Leve"),CONCATENATE("R",'Mapa final'!$A$18),"")</f>
        <v/>
      </c>
      <c r="S8" s="446"/>
      <c r="T8" s="410" t="str">
        <f ca="1">IF(AND('Mapa final'!$K$12="Muy Alta",'Mapa final'!$O$12="Menor"),CONCATENATE("R",'Mapa final'!$A$12),"")</f>
        <v/>
      </c>
      <c r="U8" s="411"/>
      <c r="V8" s="411" t="str">
        <f ca="1">IF(AND('Mapa final'!$K$13="Muy Alta",'Mapa final'!$O$13="Menor"),CONCATENATE("R",'Mapa final'!$A$13),"")</f>
        <v/>
      </c>
      <c r="W8" s="411"/>
      <c r="X8" s="411" t="str">
        <f ca="1">IF(AND('Mapa final'!$K$15="Muy Alta",'Mapa final'!$O$15="Menor"),CONCATENATE("R",'Mapa final'!$A$15),"")</f>
        <v/>
      </c>
      <c r="Y8" s="411"/>
      <c r="Z8" s="411" t="e">
        <f>IF(AND('Mapa final'!#REF!="Muy Alta",'Mapa final'!#REF!="Menor"),CONCATENATE("R",'Mapa final'!#REF!),"")</f>
        <v>#REF!</v>
      </c>
      <c r="AA8" s="411"/>
      <c r="AB8" s="411" t="str">
        <f ca="1">IF(AND('Mapa final'!$K$18="Muy Alta",'Mapa final'!$O$18="Menor"),CONCATENATE("R",'Mapa final'!$A$18),"")</f>
        <v/>
      </c>
      <c r="AC8" s="446"/>
      <c r="AD8" s="410" t="str">
        <f ca="1">IF(AND('Mapa final'!$K$12="Muy Alta",'Mapa final'!$O$12="Moderado"),CONCATENATE("R",'Mapa final'!$A$12),"")</f>
        <v/>
      </c>
      <c r="AE8" s="411"/>
      <c r="AF8" s="411" t="str">
        <f ca="1">IF(AND('Mapa final'!$K$13="Muy Alta",'Mapa final'!$O$13="Moderado"),CONCATENATE("R",'Mapa final'!$A$13),"")</f>
        <v/>
      </c>
      <c r="AG8" s="411"/>
      <c r="AH8" s="411" t="str">
        <f ca="1">IF(AND('Mapa final'!$K$15="Muy Alta",'Mapa final'!$O$15="Moderado"),CONCATENATE("R",'Mapa final'!$A$15),"")</f>
        <v/>
      </c>
      <c r="AI8" s="411"/>
      <c r="AJ8" s="411" t="e">
        <f>IF(AND('Mapa final'!#REF!="Muy Alta",'Mapa final'!#REF!="Moderado"),CONCATENATE("R",'Mapa final'!#REF!),"")</f>
        <v>#REF!</v>
      </c>
      <c r="AK8" s="411"/>
      <c r="AL8" s="411" t="str">
        <f ca="1">IF(AND('Mapa final'!$K$18="Muy Alta",'Mapa final'!$O$18="Moderado"),CONCATENATE("R",'Mapa final'!$A$18),"")</f>
        <v/>
      </c>
      <c r="AM8" s="446"/>
      <c r="AN8" s="410" t="str">
        <f ca="1">IF(AND('Mapa final'!$K$12="Muy Alta",'Mapa final'!$O$12="Mayor"),CONCATENATE("R",'Mapa final'!$A$12),"")</f>
        <v/>
      </c>
      <c r="AO8" s="411"/>
      <c r="AP8" s="411" t="str">
        <f ca="1">IF(AND('Mapa final'!$K$13="Muy Alta",'Mapa final'!$O$13="Mayor"),CONCATENATE("R",'Mapa final'!$A$13),"")</f>
        <v/>
      </c>
      <c r="AQ8" s="411"/>
      <c r="AR8" s="411" t="str">
        <f ca="1">IF(AND('Mapa final'!$K$15="Muy Alta",'Mapa final'!$O$15="Mayor"),CONCATENATE("R",'Mapa final'!$A$15),"")</f>
        <v/>
      </c>
      <c r="AS8" s="411"/>
      <c r="AT8" s="411" t="e">
        <f>IF(AND('Mapa final'!#REF!="Muy Alta",'Mapa final'!#REF!="Mayor"),CONCATENATE("R",'Mapa final'!#REF!),"")</f>
        <v>#REF!</v>
      </c>
      <c r="AU8" s="411"/>
      <c r="AV8" s="411" t="str">
        <f ca="1">IF(AND('Mapa final'!$K$18="Muy Alta",'Mapa final'!$O$18="Mayor"),CONCATENATE("R",'Mapa final'!$A$18),"")</f>
        <v/>
      </c>
      <c r="AW8" s="446"/>
      <c r="AX8" s="438" t="str">
        <f ca="1">IF(AND('Mapa final'!$K$12="Muy Alta",'Mapa final'!$O$12="Catastrófico"),CONCATENATE("R",'Mapa final'!$A$12),"")</f>
        <v/>
      </c>
      <c r="AY8" s="436"/>
      <c r="AZ8" s="436" t="str">
        <f ca="1">IF(AND('Mapa final'!$K$13="Muy Alta",'Mapa final'!$O$13="Catastrófico"),CONCATENATE("R",'Mapa final'!$A$13),"")</f>
        <v/>
      </c>
      <c r="BA8" s="436"/>
      <c r="BB8" s="436" t="str">
        <f ca="1">IF(AND('Mapa final'!$K$15="Muy Alta",'Mapa final'!$O$15="Catastrófico"),CONCATENATE("R",'Mapa final'!$A$15),"")</f>
        <v/>
      </c>
      <c r="BC8" s="436"/>
      <c r="BD8" s="436" t="e">
        <f>IF(AND('Mapa final'!#REF!="Muy Alta",'Mapa final'!#REF!="Catastrófico"),CONCATENATE("R",'Mapa final'!#REF!),"")</f>
        <v>#REF!</v>
      </c>
      <c r="BE8" s="436"/>
      <c r="BF8" s="436" t="str">
        <f ca="1">IF(AND('Mapa final'!$K$18="Muy Alta",'Mapa final'!$O$18="Catastrófico"),CONCATENATE("R",'Mapa final'!$A$18),"")</f>
        <v/>
      </c>
      <c r="BG8" s="437"/>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308"/>
      <c r="C9" s="308"/>
      <c r="D9" s="309"/>
      <c r="E9" s="428"/>
      <c r="F9" s="429"/>
      <c r="G9" s="429"/>
      <c r="H9" s="429"/>
      <c r="I9" s="429"/>
      <c r="J9" s="410"/>
      <c r="K9" s="411"/>
      <c r="L9" s="411"/>
      <c r="M9" s="411"/>
      <c r="N9" s="411"/>
      <c r="O9" s="411"/>
      <c r="P9" s="411"/>
      <c r="Q9" s="411"/>
      <c r="R9" s="411"/>
      <c r="S9" s="446"/>
      <c r="T9" s="410"/>
      <c r="U9" s="411"/>
      <c r="V9" s="411"/>
      <c r="W9" s="411"/>
      <c r="X9" s="411"/>
      <c r="Y9" s="411"/>
      <c r="Z9" s="411"/>
      <c r="AA9" s="411"/>
      <c r="AB9" s="411"/>
      <c r="AC9" s="446"/>
      <c r="AD9" s="410"/>
      <c r="AE9" s="411"/>
      <c r="AF9" s="411"/>
      <c r="AG9" s="411"/>
      <c r="AH9" s="411"/>
      <c r="AI9" s="411"/>
      <c r="AJ9" s="411"/>
      <c r="AK9" s="411"/>
      <c r="AL9" s="411"/>
      <c r="AM9" s="446"/>
      <c r="AN9" s="410"/>
      <c r="AO9" s="411"/>
      <c r="AP9" s="411"/>
      <c r="AQ9" s="411"/>
      <c r="AR9" s="411"/>
      <c r="AS9" s="411"/>
      <c r="AT9" s="411"/>
      <c r="AU9" s="411"/>
      <c r="AV9" s="411"/>
      <c r="AW9" s="446"/>
      <c r="AX9" s="438"/>
      <c r="AY9" s="436"/>
      <c r="AZ9" s="436"/>
      <c r="BA9" s="436"/>
      <c r="BB9" s="436"/>
      <c r="BC9" s="436"/>
      <c r="BD9" s="436"/>
      <c r="BE9" s="436"/>
      <c r="BF9" s="436"/>
      <c r="BG9" s="437"/>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308"/>
      <c r="C10" s="308"/>
      <c r="D10" s="309"/>
      <c r="E10" s="428"/>
      <c r="F10" s="429"/>
      <c r="G10" s="429"/>
      <c r="H10" s="429"/>
      <c r="I10" s="429"/>
      <c r="J10" s="410" t="str">
        <f ca="1">IF(AND('Mapa final'!$K$19="Muy Alta",'Mapa final'!$O$19="Leve"),CONCATENATE("R",'Mapa final'!$A$19),"")</f>
        <v/>
      </c>
      <c r="K10" s="411"/>
      <c r="L10" s="411" t="str">
        <f ca="1">IF(AND('Mapa final'!$K$20="Muy Alta",'Mapa final'!$O$20="Leve"),CONCATENATE("R",'Mapa final'!$A$20),"")</f>
        <v/>
      </c>
      <c r="M10" s="411"/>
      <c r="N10" s="411" t="str">
        <f ca="1">IF(AND('Mapa final'!$K$22="Muy Alta",'Mapa final'!$O$22="Leve"),CONCATENATE("R",'Mapa final'!$A$22),"")</f>
        <v/>
      </c>
      <c r="O10" s="411"/>
      <c r="P10" s="411" t="str">
        <f ca="1">IF(AND('Mapa final'!$K$23="Muy Alta",'Mapa final'!$O$23="Leve"),CONCATENATE("R",'Mapa final'!$A$23),"")</f>
        <v/>
      </c>
      <c r="Q10" s="411"/>
      <c r="R10" s="411" t="str">
        <f ca="1">IF(AND('Mapa final'!$K$24="Muy Alta",'Mapa final'!$O$24="Leve"),CONCATENATE("R",'Mapa final'!$A$24),"")</f>
        <v/>
      </c>
      <c r="S10" s="446"/>
      <c r="T10" s="410" t="str">
        <f ca="1">IF(AND('Mapa final'!$K$19="Muy Alta",'Mapa final'!$O$19="Menor"),CONCATENATE("R",'Mapa final'!$A$19),"")</f>
        <v/>
      </c>
      <c r="U10" s="411"/>
      <c r="V10" s="411" t="str">
        <f ca="1">IF(AND('Mapa final'!$K$20="Muy Alta",'Mapa final'!$O$20="Menor"),CONCATENATE("R",'Mapa final'!$A$20),"")</f>
        <v/>
      </c>
      <c r="W10" s="411"/>
      <c r="X10" s="411" t="str">
        <f ca="1">IF(AND('Mapa final'!$K$22="Muy Alta",'Mapa final'!$O$22="Menor"),CONCATENATE("R",'Mapa final'!$A$22),"")</f>
        <v/>
      </c>
      <c r="Y10" s="411"/>
      <c r="Z10" s="411" t="str">
        <f ca="1">IF(AND('Mapa final'!$K$23="Muy Alta",'Mapa final'!$O$23="Menor"),CONCATENATE("R",'Mapa final'!$A$23),"")</f>
        <v/>
      </c>
      <c r="AA10" s="411"/>
      <c r="AB10" s="411" t="str">
        <f ca="1">IF(AND('Mapa final'!$K$24="Muy Alta",'Mapa final'!$O$24="Menor"),CONCATENATE("R",'Mapa final'!$A$24),"")</f>
        <v/>
      </c>
      <c r="AC10" s="446"/>
      <c r="AD10" s="410" t="str">
        <f ca="1">IF(AND('Mapa final'!$K$19="Muy Alta",'Mapa final'!$O$19="Moderado"),CONCATENATE("R",'Mapa final'!$A$19),"")</f>
        <v/>
      </c>
      <c r="AE10" s="411"/>
      <c r="AF10" s="411" t="str">
        <f ca="1">IF(AND('Mapa final'!$K$20="Muy Alta",'Mapa final'!$O$20="Moderado"),CONCATENATE("R",'Mapa final'!$A$20),"")</f>
        <v/>
      </c>
      <c r="AG10" s="411"/>
      <c r="AH10" s="411" t="str">
        <f ca="1">IF(AND('Mapa final'!$K$22="Muy Alta",'Mapa final'!$O$22="Moderado"),CONCATENATE("R",'Mapa final'!$A$22),"")</f>
        <v/>
      </c>
      <c r="AI10" s="411"/>
      <c r="AJ10" s="411" t="str">
        <f ca="1">IF(AND('Mapa final'!$K$23="Muy Alta",'Mapa final'!$O$23="Moderado"),CONCATENATE("R",'Mapa final'!$A$23),"")</f>
        <v/>
      </c>
      <c r="AK10" s="411"/>
      <c r="AL10" s="411" t="str">
        <f ca="1">IF(AND('Mapa final'!$K$24="Muy Alta",'Mapa final'!$O$24="Moderado"),CONCATENATE("R",'Mapa final'!$A$24),"")</f>
        <v/>
      </c>
      <c r="AM10" s="446"/>
      <c r="AN10" s="410" t="str">
        <f ca="1">IF(AND('Mapa final'!$K$19="Muy Alta",'Mapa final'!$O$19="Mayor"),CONCATENATE("R",'Mapa final'!$A$19),"")</f>
        <v/>
      </c>
      <c r="AO10" s="411"/>
      <c r="AP10" s="411" t="str">
        <f ca="1">IF(AND('Mapa final'!$K$20="Muy Alta",'Mapa final'!$O$20="Mayor"),CONCATENATE("R",'Mapa final'!$A$20),"")</f>
        <v/>
      </c>
      <c r="AQ10" s="411"/>
      <c r="AR10" s="411" t="str">
        <f ca="1">IF(AND('Mapa final'!$K$22="Muy Alta",'Mapa final'!$O$22="Mayor"),CONCATENATE("R",'Mapa final'!$A$22),"")</f>
        <v/>
      </c>
      <c r="AS10" s="411"/>
      <c r="AT10" s="411" t="str">
        <f ca="1">IF(AND('Mapa final'!$K$23="Muy Alta",'Mapa final'!$O$23="Mayor"),CONCATENATE("R",'Mapa final'!$A$23),"")</f>
        <v/>
      </c>
      <c r="AU10" s="411"/>
      <c r="AV10" s="411" t="str">
        <f ca="1">IF(AND('Mapa final'!$K$24="Muy Alta",'Mapa final'!$O$24="Mayor"),CONCATENATE("R",'Mapa final'!$A$24),"")</f>
        <v>R14</v>
      </c>
      <c r="AW10" s="446"/>
      <c r="AX10" s="438" t="str">
        <f ca="1">IF(AND('Mapa final'!$K$19="Muy Alta",'Mapa final'!$O$19="Catastrófico"),CONCATENATE("R",'Mapa final'!$A$19),"")</f>
        <v/>
      </c>
      <c r="AY10" s="436"/>
      <c r="AZ10" s="436" t="str">
        <f ca="1">IF(AND('Mapa final'!$K$20="Muy Alta",'Mapa final'!$O$20="Catastrófico"),CONCATENATE("R",'Mapa final'!$A$20),"")</f>
        <v/>
      </c>
      <c r="BA10" s="436"/>
      <c r="BB10" s="436" t="str">
        <f ca="1">IF(AND('Mapa final'!$K$22="Muy Alta",'Mapa final'!$O$22="Catastrófico"),CONCATENATE("R",'Mapa final'!$A$22),"")</f>
        <v/>
      </c>
      <c r="BC10" s="436"/>
      <c r="BD10" s="436" t="str">
        <f ca="1">IF(AND('Mapa final'!$K$23="Muy Alta",'Mapa final'!$O$23="Catastrófico"),CONCATENATE("R",'Mapa final'!$A$23),"")</f>
        <v/>
      </c>
      <c r="BE10" s="436"/>
      <c r="BF10" s="436" t="str">
        <f ca="1">IF(AND('Mapa final'!$K$24="Muy Alta",'Mapa final'!$O$24="Catastrófico"),CONCATENATE("R",'Mapa final'!$A$24),"")</f>
        <v/>
      </c>
      <c r="BG10" s="437"/>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308"/>
      <c r="C11" s="308"/>
      <c r="D11" s="309"/>
      <c r="E11" s="428"/>
      <c r="F11" s="429"/>
      <c r="G11" s="429"/>
      <c r="H11" s="429"/>
      <c r="I11" s="429"/>
      <c r="J11" s="410"/>
      <c r="K11" s="411"/>
      <c r="L11" s="411"/>
      <c r="M11" s="411"/>
      <c r="N11" s="411"/>
      <c r="O11" s="411"/>
      <c r="P11" s="411"/>
      <c r="Q11" s="411"/>
      <c r="R11" s="411"/>
      <c r="S11" s="446"/>
      <c r="T11" s="410"/>
      <c r="U11" s="411"/>
      <c r="V11" s="411"/>
      <c r="W11" s="411"/>
      <c r="X11" s="411"/>
      <c r="Y11" s="411"/>
      <c r="Z11" s="411"/>
      <c r="AA11" s="411"/>
      <c r="AB11" s="411"/>
      <c r="AC11" s="446"/>
      <c r="AD11" s="410"/>
      <c r="AE11" s="411"/>
      <c r="AF11" s="411"/>
      <c r="AG11" s="411"/>
      <c r="AH11" s="411"/>
      <c r="AI11" s="411"/>
      <c r="AJ11" s="411"/>
      <c r="AK11" s="411"/>
      <c r="AL11" s="411"/>
      <c r="AM11" s="446"/>
      <c r="AN11" s="410"/>
      <c r="AO11" s="411"/>
      <c r="AP11" s="411"/>
      <c r="AQ11" s="411"/>
      <c r="AR11" s="411"/>
      <c r="AS11" s="411"/>
      <c r="AT11" s="411"/>
      <c r="AU11" s="411"/>
      <c r="AV11" s="411"/>
      <c r="AW11" s="446"/>
      <c r="AX11" s="438"/>
      <c r="AY11" s="436"/>
      <c r="AZ11" s="436"/>
      <c r="BA11" s="436"/>
      <c r="BB11" s="436"/>
      <c r="BC11" s="436"/>
      <c r="BD11" s="436"/>
      <c r="BE11" s="436"/>
      <c r="BF11" s="436"/>
      <c r="BG11" s="437"/>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308"/>
      <c r="C12" s="308"/>
      <c r="D12" s="309"/>
      <c r="E12" s="428"/>
      <c r="F12" s="429"/>
      <c r="G12" s="429"/>
      <c r="H12" s="429"/>
      <c r="I12" s="429"/>
      <c r="J12" s="410" t="str">
        <f ca="1">IF(AND('Mapa final'!$K$25="Muy Alta",'Mapa final'!$O$25="Leve"),CONCATENATE("R",'Mapa final'!$A$25),"")</f>
        <v/>
      </c>
      <c r="K12" s="411"/>
      <c r="L12" s="411" t="str">
        <f ca="1">IF(AND('Mapa final'!$K$27="Muy Alta",'Mapa final'!$O$27="Leve"),CONCATENATE("R",'Mapa final'!$A$27),"")</f>
        <v/>
      </c>
      <c r="M12" s="411"/>
      <c r="N12" s="411" t="str">
        <f ca="1">IF(AND('Mapa final'!$K$28="Muy Alta",'Mapa final'!$O$28="Leve"),CONCATENATE("R",'Mapa final'!$A$28),"")</f>
        <v/>
      </c>
      <c r="O12" s="411"/>
      <c r="P12" s="411" t="str">
        <f ca="1">IF(AND('Mapa final'!$K$29="Muy Alta",'Mapa final'!$O$29="Leve"),CONCATENATE("R",'Mapa final'!$A$29),"")</f>
        <v/>
      </c>
      <c r="Q12" s="411"/>
      <c r="R12" s="411" t="str">
        <f ca="1">IF(AND('Mapa final'!$K$30="Muy Alta",'Mapa final'!$O$30="Leve"),CONCATENATE("R",'Mapa final'!$A$30),"")</f>
        <v/>
      </c>
      <c r="S12" s="446"/>
      <c r="T12" s="410" t="str">
        <f ca="1">IF(AND('Mapa final'!$K$25="Muy Alta",'Mapa final'!$O$25="Menor"),CONCATENATE("R",'Mapa final'!$A$25),"")</f>
        <v/>
      </c>
      <c r="U12" s="411"/>
      <c r="V12" s="411" t="str">
        <f ca="1">IF(AND('Mapa final'!$K$27="Muy Alta",'Mapa final'!$O$27="Menor"),CONCATENATE("R",'Mapa final'!$A$27),"")</f>
        <v/>
      </c>
      <c r="W12" s="411"/>
      <c r="X12" s="411" t="str">
        <f ca="1">IF(AND('Mapa final'!$K$28="Muy Alta",'Mapa final'!$O$28="Menor"),CONCATENATE("R",'Mapa final'!$A$28),"")</f>
        <v/>
      </c>
      <c r="Y12" s="411"/>
      <c r="Z12" s="411" t="str">
        <f ca="1">IF(AND('Mapa final'!$K$29="Muy Alta",'Mapa final'!$O$29="Menor"),CONCATENATE("R",'Mapa final'!$A$29),"")</f>
        <v/>
      </c>
      <c r="AA12" s="411"/>
      <c r="AB12" s="411" t="str">
        <f ca="1">IF(AND('Mapa final'!$K$30="Muy Alta",'Mapa final'!$O$30="Menor"),CONCATENATE("R",'Mapa final'!$A$30),"")</f>
        <v/>
      </c>
      <c r="AC12" s="446"/>
      <c r="AD12" s="410" t="str">
        <f ca="1">IF(AND('Mapa final'!$K$25="Muy Alta",'Mapa final'!$O$25="Moderado"),CONCATENATE("R",'Mapa final'!$A$25),"")</f>
        <v/>
      </c>
      <c r="AE12" s="411"/>
      <c r="AF12" s="411" t="str">
        <f ca="1">IF(AND('Mapa final'!$K$27="Muy Alta",'Mapa final'!$O$27="Moderado"),CONCATENATE("R",'Mapa final'!$A$27),"")</f>
        <v/>
      </c>
      <c r="AG12" s="411"/>
      <c r="AH12" s="411" t="str">
        <f ca="1">IF(AND('Mapa final'!$K$28="Muy Alta",'Mapa final'!$O$28="Moderado"),CONCATENATE("R",'Mapa final'!$A$28),"")</f>
        <v/>
      </c>
      <c r="AI12" s="411"/>
      <c r="AJ12" s="411" t="str">
        <f ca="1">IF(AND('Mapa final'!$K$29="Muy Alta",'Mapa final'!$O$29="Moderado"),CONCATENATE("R",'Mapa final'!$A$29),"")</f>
        <v/>
      </c>
      <c r="AK12" s="411"/>
      <c r="AL12" s="411" t="str">
        <f ca="1">IF(AND('Mapa final'!$K$30="Muy Alta",'Mapa final'!$O$30="Moderado"),CONCATENATE("R",'Mapa final'!$A$30),"")</f>
        <v/>
      </c>
      <c r="AM12" s="446"/>
      <c r="AN12" s="410" t="str">
        <f ca="1">IF(AND('Mapa final'!$K$25="Muy Alta",'Mapa final'!$O$25="Mayor"),CONCATENATE("R",'Mapa final'!$A$25),"")</f>
        <v/>
      </c>
      <c r="AO12" s="411"/>
      <c r="AP12" s="411" t="str">
        <f ca="1">IF(AND('Mapa final'!$K$27="Muy Alta",'Mapa final'!$O$27="Mayor"),CONCATENATE("R",'Mapa final'!$A$27),"")</f>
        <v/>
      </c>
      <c r="AQ12" s="411"/>
      <c r="AR12" s="411" t="str">
        <f ca="1">IF(AND('Mapa final'!$K$28="Muy Alta",'Mapa final'!$O$28="Mayor"),CONCATENATE("R",'Mapa final'!$A$28),"")</f>
        <v/>
      </c>
      <c r="AS12" s="411"/>
      <c r="AT12" s="411" t="str">
        <f ca="1">IF(AND('Mapa final'!$K$29="Muy Alta",'Mapa final'!$O$29="Mayor"),CONCATENATE("R",'Mapa final'!$A$29),"")</f>
        <v/>
      </c>
      <c r="AU12" s="411"/>
      <c r="AV12" s="411" t="str">
        <f ca="1">IF(AND('Mapa final'!$K$30="Muy Alta",'Mapa final'!$O$30="Mayor"),CONCATENATE("R",'Mapa final'!$A$30),"")</f>
        <v/>
      </c>
      <c r="AW12" s="446"/>
      <c r="AX12" s="438" t="str">
        <f ca="1">IF(AND('Mapa final'!$K$25="Muy Alta",'Mapa final'!$O$25="Catastrófico"),CONCATENATE("R",'Mapa final'!$A$25),"")</f>
        <v/>
      </c>
      <c r="AY12" s="436"/>
      <c r="AZ12" s="436" t="str">
        <f ca="1">IF(AND('Mapa final'!$K$27="Muy Alta",'Mapa final'!$O$27="Catastrófico"),CONCATENATE("R",'Mapa final'!$A$27),"")</f>
        <v/>
      </c>
      <c r="BA12" s="436"/>
      <c r="BB12" s="436" t="str">
        <f ca="1">IF(AND('Mapa final'!$K$28="Muy Alta",'Mapa final'!$O$28="Catastrófico"),CONCATENATE("R",'Mapa final'!$A$28),"")</f>
        <v/>
      </c>
      <c r="BC12" s="436"/>
      <c r="BD12" s="436" t="str">
        <f ca="1">IF(AND('Mapa final'!$K$29="Muy Alta",'Mapa final'!$O$29="Catastrófico"),CONCATENATE("R",'Mapa final'!$A$29),"")</f>
        <v/>
      </c>
      <c r="BE12" s="436"/>
      <c r="BF12" s="436" t="str">
        <f ca="1">IF(AND('Mapa final'!$K$30="Muy Alta",'Mapa final'!$O$30="Catastrófico"),CONCATENATE("R",'Mapa final'!$A$30),"")</f>
        <v/>
      </c>
      <c r="BG12" s="437"/>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308"/>
      <c r="C13" s="308"/>
      <c r="D13" s="309"/>
      <c r="E13" s="428"/>
      <c r="F13" s="429"/>
      <c r="G13" s="429"/>
      <c r="H13" s="429"/>
      <c r="I13" s="429"/>
      <c r="J13" s="410"/>
      <c r="K13" s="411"/>
      <c r="L13" s="411"/>
      <c r="M13" s="411"/>
      <c r="N13" s="411"/>
      <c r="O13" s="411"/>
      <c r="P13" s="411"/>
      <c r="Q13" s="411"/>
      <c r="R13" s="411"/>
      <c r="S13" s="446"/>
      <c r="T13" s="410"/>
      <c r="U13" s="411"/>
      <c r="V13" s="411"/>
      <c r="W13" s="411"/>
      <c r="X13" s="411"/>
      <c r="Y13" s="411"/>
      <c r="Z13" s="411"/>
      <c r="AA13" s="411"/>
      <c r="AB13" s="411"/>
      <c r="AC13" s="446"/>
      <c r="AD13" s="410"/>
      <c r="AE13" s="411"/>
      <c r="AF13" s="411"/>
      <c r="AG13" s="411"/>
      <c r="AH13" s="411"/>
      <c r="AI13" s="411"/>
      <c r="AJ13" s="411"/>
      <c r="AK13" s="411"/>
      <c r="AL13" s="411"/>
      <c r="AM13" s="446"/>
      <c r="AN13" s="410"/>
      <c r="AO13" s="411"/>
      <c r="AP13" s="411"/>
      <c r="AQ13" s="411"/>
      <c r="AR13" s="411"/>
      <c r="AS13" s="411"/>
      <c r="AT13" s="411"/>
      <c r="AU13" s="411"/>
      <c r="AV13" s="411"/>
      <c r="AW13" s="446"/>
      <c r="AX13" s="438"/>
      <c r="AY13" s="436"/>
      <c r="AZ13" s="436"/>
      <c r="BA13" s="436"/>
      <c r="BB13" s="436"/>
      <c r="BC13" s="436"/>
      <c r="BD13" s="436"/>
      <c r="BE13" s="436"/>
      <c r="BF13" s="436"/>
      <c r="BG13" s="437"/>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308"/>
      <c r="C14" s="308"/>
      <c r="D14" s="309"/>
      <c r="E14" s="428"/>
      <c r="F14" s="429"/>
      <c r="G14" s="429"/>
      <c r="H14" s="429"/>
      <c r="I14" s="429"/>
      <c r="J14" s="410" t="str">
        <f ca="1">IF(AND('Mapa final'!$K$31="Muy Alta",'Mapa final'!$O$31="Leve"),CONCATENATE("R",'Mapa final'!$A$31),"")</f>
        <v/>
      </c>
      <c r="K14" s="411"/>
      <c r="L14" s="411" t="str">
        <f ca="1">IF(AND('Mapa final'!$K$32="Muy Alta",'Mapa final'!$O$32="Leve"),CONCATENATE("R",'Mapa final'!$A$32),"")</f>
        <v/>
      </c>
      <c r="M14" s="411"/>
      <c r="N14" s="411" t="str">
        <f ca="1">IF(AND('Mapa final'!$K$33="Muy Alta",'Mapa final'!$O$33="Leve"),CONCATENATE("R",'Mapa final'!$A$33),"")</f>
        <v/>
      </c>
      <c r="O14" s="411"/>
      <c r="P14" s="411" t="str">
        <f ca="1">IF(AND('Mapa final'!$K$34="Muy Alta",'Mapa final'!$O$34="Leve"),CONCATENATE("R",'Mapa final'!$A$34),"")</f>
        <v/>
      </c>
      <c r="Q14" s="411"/>
      <c r="R14" s="411" t="str">
        <f ca="1">IF(AND('Mapa final'!$K$37="Muy Alta",'Mapa final'!$O$37="Leve"),CONCATENATE("R",'Mapa final'!$A$37),"")</f>
        <v/>
      </c>
      <c r="S14" s="446"/>
      <c r="T14" s="410" t="str">
        <f ca="1">IF(AND('Mapa final'!$K$31="Muy Alta",'Mapa final'!$O$31="Menor"),CONCATENATE("R",'Mapa final'!$A$31),"")</f>
        <v/>
      </c>
      <c r="U14" s="411"/>
      <c r="V14" s="411" t="str">
        <f ca="1">IF(AND('Mapa final'!$K$32="Muy Alta",'Mapa final'!$O$32="Menor"),CONCATENATE("R",'Mapa final'!$A$32),"")</f>
        <v/>
      </c>
      <c r="W14" s="411"/>
      <c r="X14" s="411" t="str">
        <f ca="1">IF(AND('Mapa final'!$K$33="Muy Alta",'Mapa final'!$O$33="Menor"),CONCATENATE("R",'Mapa final'!$A$33),"")</f>
        <v/>
      </c>
      <c r="Y14" s="411"/>
      <c r="Z14" s="411" t="str">
        <f ca="1">IF(AND('Mapa final'!$K$34="Muy Alta",'Mapa final'!$O$34="Menor"),CONCATENATE("R",'Mapa final'!$A$34),"")</f>
        <v/>
      </c>
      <c r="AA14" s="411"/>
      <c r="AB14" s="411" t="str">
        <f ca="1">IF(AND('Mapa final'!$K$37="Muy Alta",'Mapa final'!$O$37="Menor"),CONCATENATE("R",'Mapa final'!$A$37),"")</f>
        <v/>
      </c>
      <c r="AC14" s="446"/>
      <c r="AD14" s="410" t="str">
        <f ca="1">IF(AND('Mapa final'!$K$31="Muy Alta",'Mapa final'!$O$31="Moderado"),CONCATENATE("R",'Mapa final'!$A$31),"")</f>
        <v/>
      </c>
      <c r="AE14" s="411"/>
      <c r="AF14" s="411" t="str">
        <f ca="1">IF(AND('Mapa final'!$K$32="Muy Alta",'Mapa final'!$O$32="Moderado"),CONCATENATE("R",'Mapa final'!$A$32),"")</f>
        <v/>
      </c>
      <c r="AG14" s="411"/>
      <c r="AH14" s="411" t="str">
        <f ca="1">IF(AND('Mapa final'!$K$33="Muy Alta",'Mapa final'!$O$33="Moderado"),CONCATENATE("R",'Mapa final'!$A$33),"")</f>
        <v/>
      </c>
      <c r="AI14" s="411"/>
      <c r="AJ14" s="411" t="str">
        <f ca="1">IF(AND('Mapa final'!$K$34="Muy Alta",'Mapa final'!$O$34="Moderado"),CONCATENATE("R",'Mapa final'!$A$34),"")</f>
        <v/>
      </c>
      <c r="AK14" s="411"/>
      <c r="AL14" s="411" t="str">
        <f ca="1">IF(AND('Mapa final'!$K$37="Muy Alta",'Mapa final'!$O$37="Moderado"),CONCATENATE("R",'Mapa final'!$A$37),"")</f>
        <v/>
      </c>
      <c r="AM14" s="446"/>
      <c r="AN14" s="410" t="str">
        <f ca="1">IF(AND('Mapa final'!$K$31="Muy Alta",'Mapa final'!$O$31="Mayor"),CONCATENATE("R",'Mapa final'!$A$31),"")</f>
        <v/>
      </c>
      <c r="AO14" s="411"/>
      <c r="AP14" s="411" t="str">
        <f ca="1">IF(AND('Mapa final'!$K$32="Muy Alta",'Mapa final'!$O$32="Mayor"),CONCATENATE("R",'Mapa final'!$A$32),"")</f>
        <v/>
      </c>
      <c r="AQ14" s="411"/>
      <c r="AR14" s="411" t="str">
        <f ca="1">IF(AND('Mapa final'!$K$33="Muy Alta",'Mapa final'!$O$33="Mayor"),CONCATENATE("R",'Mapa final'!$A$33),"")</f>
        <v/>
      </c>
      <c r="AS14" s="411"/>
      <c r="AT14" s="411" t="str">
        <f ca="1">IF(AND('Mapa final'!$K$34="Muy Alta",'Mapa final'!$O$34="Mayor"),CONCATENATE("R",'Mapa final'!$A$34),"")</f>
        <v/>
      </c>
      <c r="AU14" s="411"/>
      <c r="AV14" s="411" t="str">
        <f ca="1">IF(AND('Mapa final'!$K$37="Muy Alta",'Mapa final'!$O$37="Mayor"),CONCATENATE("R",'Mapa final'!$A$37),"")</f>
        <v/>
      </c>
      <c r="AW14" s="446"/>
      <c r="AX14" s="438" t="str">
        <f ca="1">IF(AND('Mapa final'!$K$31="Muy Alta",'Mapa final'!$O$31="Catastrófico"),CONCATENATE("R",'Mapa final'!$A$31),"")</f>
        <v/>
      </c>
      <c r="AY14" s="436"/>
      <c r="AZ14" s="436" t="str">
        <f ca="1">IF(AND('Mapa final'!$K$32="Muy Alta",'Mapa final'!$O$32="Catastrófico"),CONCATENATE("R",'Mapa final'!$A$32),"")</f>
        <v/>
      </c>
      <c r="BA14" s="436"/>
      <c r="BB14" s="436" t="str">
        <f ca="1">IF(AND('Mapa final'!$K$33="Muy Alta",'Mapa final'!$O$33="Catastrófico"),CONCATENATE("R",'Mapa final'!$A$33),"")</f>
        <v/>
      </c>
      <c r="BC14" s="436"/>
      <c r="BD14" s="436" t="str">
        <f ca="1">IF(AND('Mapa final'!$K$34="Muy Alta",'Mapa final'!$O$34="Catastrófico"),CONCATENATE("R",'Mapa final'!$A$34),"")</f>
        <v/>
      </c>
      <c r="BE14" s="436"/>
      <c r="BF14" s="436" t="str">
        <f ca="1">IF(AND('Mapa final'!$K$37="Muy Alta",'Mapa final'!$O$37="Catastrófico"),CONCATENATE("R",'Mapa final'!$A$37),"")</f>
        <v/>
      </c>
      <c r="BG14" s="437"/>
      <c r="BH14" s="41"/>
      <c r="BI14" s="456" t="s">
        <v>73</v>
      </c>
      <c r="BJ14" s="457"/>
      <c r="BK14" s="457"/>
      <c r="BL14" s="457"/>
      <c r="BM14" s="457"/>
      <c r="BN14" s="458"/>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308"/>
      <c r="C15" s="308"/>
      <c r="D15" s="309"/>
      <c r="E15" s="428"/>
      <c r="F15" s="429"/>
      <c r="G15" s="429"/>
      <c r="H15" s="429"/>
      <c r="I15" s="429"/>
      <c r="J15" s="410"/>
      <c r="K15" s="411"/>
      <c r="L15" s="411"/>
      <c r="M15" s="411"/>
      <c r="N15" s="411"/>
      <c r="O15" s="411"/>
      <c r="P15" s="411"/>
      <c r="Q15" s="411"/>
      <c r="R15" s="411"/>
      <c r="S15" s="446"/>
      <c r="T15" s="410"/>
      <c r="U15" s="411"/>
      <c r="V15" s="411"/>
      <c r="W15" s="411"/>
      <c r="X15" s="411"/>
      <c r="Y15" s="411"/>
      <c r="Z15" s="411"/>
      <c r="AA15" s="411"/>
      <c r="AB15" s="411"/>
      <c r="AC15" s="446"/>
      <c r="AD15" s="410"/>
      <c r="AE15" s="411"/>
      <c r="AF15" s="411"/>
      <c r="AG15" s="411"/>
      <c r="AH15" s="411"/>
      <c r="AI15" s="411"/>
      <c r="AJ15" s="411"/>
      <c r="AK15" s="411"/>
      <c r="AL15" s="411"/>
      <c r="AM15" s="446"/>
      <c r="AN15" s="410"/>
      <c r="AO15" s="411"/>
      <c r="AP15" s="411"/>
      <c r="AQ15" s="411"/>
      <c r="AR15" s="411"/>
      <c r="AS15" s="411"/>
      <c r="AT15" s="411"/>
      <c r="AU15" s="411"/>
      <c r="AV15" s="411"/>
      <c r="AW15" s="446"/>
      <c r="AX15" s="438"/>
      <c r="AY15" s="436"/>
      <c r="AZ15" s="436"/>
      <c r="BA15" s="436"/>
      <c r="BB15" s="436"/>
      <c r="BC15" s="436"/>
      <c r="BD15" s="436"/>
      <c r="BE15" s="436"/>
      <c r="BF15" s="436"/>
      <c r="BG15" s="437"/>
      <c r="BH15" s="41"/>
      <c r="BI15" s="459"/>
      <c r="BJ15" s="460"/>
      <c r="BK15" s="460"/>
      <c r="BL15" s="460"/>
      <c r="BM15" s="460"/>
      <c r="BN15" s="46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308"/>
      <c r="C16" s="308"/>
      <c r="D16" s="309"/>
      <c r="E16" s="428"/>
      <c r="F16" s="429"/>
      <c r="G16" s="429"/>
      <c r="H16" s="429"/>
      <c r="I16" s="429"/>
      <c r="J16" s="410" t="str">
        <f ca="1">IF(AND('Mapa final'!$K$40="Muy Alta",'Mapa final'!$O$40="Leve"),CONCATENATE("R",'Mapa final'!$A$40),"")</f>
        <v/>
      </c>
      <c r="K16" s="411"/>
      <c r="L16" s="411" t="str">
        <f ca="1">IF(AND('Mapa final'!$K$41="Muy Alta",'Mapa final'!$O$41="Leve"),CONCATENATE("R",'Mapa final'!$A$41),"")</f>
        <v/>
      </c>
      <c r="M16" s="411"/>
      <c r="N16" s="411" t="str">
        <f ca="1">IF(AND('Mapa final'!$K$42="Muy Alta",'Mapa final'!$O$42="Leve"),CONCATENATE("R",'Mapa final'!$A$42),"")</f>
        <v/>
      </c>
      <c r="O16" s="411"/>
      <c r="P16" s="411" t="str">
        <f ca="1">IF(AND('Mapa final'!$K$44="Muy Alta",'Mapa final'!$O$44="Leve"),CONCATENATE("R",'Mapa final'!$A$44),"")</f>
        <v/>
      </c>
      <c r="Q16" s="411"/>
      <c r="R16" s="411" t="str">
        <f ca="1">IF(AND('Mapa final'!$K$46="Muy Alta",'Mapa final'!$O$46="Leve"),CONCATENATE("R",'Mapa final'!$A$46),"")</f>
        <v/>
      </c>
      <c r="S16" s="446"/>
      <c r="T16" s="410" t="str">
        <f ca="1">IF(AND('Mapa final'!$K$40="Muy Alta",'Mapa final'!$O$40="Menor"),CONCATENATE("R",'Mapa final'!$A$40),"")</f>
        <v/>
      </c>
      <c r="U16" s="411"/>
      <c r="V16" s="411" t="str">
        <f ca="1">IF(AND('Mapa final'!$K$41="Muy Alta",'Mapa final'!$O$41="Menor"),CONCATENATE("R",'Mapa final'!$A$41),"")</f>
        <v/>
      </c>
      <c r="W16" s="411"/>
      <c r="X16" s="411" t="str">
        <f ca="1">IF(AND('Mapa final'!$K$42="Muy Alta",'Mapa final'!$O$42="Menor"),CONCATENATE("R",'Mapa final'!$A$42),"")</f>
        <v/>
      </c>
      <c r="Y16" s="411"/>
      <c r="Z16" s="411" t="str">
        <f ca="1">IF(AND('Mapa final'!$K$44="Muy Alta",'Mapa final'!$O$44="Menor"),CONCATENATE("R",'Mapa final'!$A$44),"")</f>
        <v/>
      </c>
      <c r="AA16" s="411"/>
      <c r="AB16" s="411" t="str">
        <f ca="1">IF(AND('Mapa final'!$K$46="Muy Alta",'Mapa final'!$O$46="Menor"),CONCATENATE("R",'Mapa final'!$A$46),"")</f>
        <v/>
      </c>
      <c r="AC16" s="446"/>
      <c r="AD16" s="410" t="str">
        <f ca="1">IF(AND('Mapa final'!$K$40="Muy Alta",'Mapa final'!$O$40="Moderado"),CONCATENATE("R",'Mapa final'!$A$40),"")</f>
        <v/>
      </c>
      <c r="AE16" s="411"/>
      <c r="AF16" s="411" t="str">
        <f ca="1">IF(AND('Mapa final'!$K$41="Muy Alta",'Mapa final'!$O$41="Moderado"),CONCATENATE("R",'Mapa final'!$A$41),"")</f>
        <v/>
      </c>
      <c r="AG16" s="411"/>
      <c r="AH16" s="411" t="str">
        <f ca="1">IF(AND('Mapa final'!$K$42="Muy Alta",'Mapa final'!$O$42="Moderado"),CONCATENATE("R",'Mapa final'!$A$42),"")</f>
        <v/>
      </c>
      <c r="AI16" s="411"/>
      <c r="AJ16" s="411" t="str">
        <f ca="1">IF(AND('Mapa final'!$K$44="Muy Alta",'Mapa final'!$O$44="Moderado"),CONCATENATE("R",'Mapa final'!$A$44),"")</f>
        <v/>
      </c>
      <c r="AK16" s="411"/>
      <c r="AL16" s="411" t="str">
        <f ca="1">IF(AND('Mapa final'!$K$46="Muy Alta",'Mapa final'!$O$46="Moderado"),CONCATENATE("R",'Mapa final'!$A$46),"")</f>
        <v/>
      </c>
      <c r="AM16" s="446"/>
      <c r="AN16" s="410" t="str">
        <f ca="1">IF(AND('Mapa final'!$K$40="Muy Alta",'Mapa final'!$O$40="Mayor"),CONCATENATE("R",'Mapa final'!$A$40),"")</f>
        <v/>
      </c>
      <c r="AO16" s="411"/>
      <c r="AP16" s="411" t="str">
        <f ca="1">IF(AND('Mapa final'!$K$41="Muy Alta",'Mapa final'!$O$41="Mayor"),CONCATENATE("R",'Mapa final'!$A$41),"")</f>
        <v/>
      </c>
      <c r="AQ16" s="411"/>
      <c r="AR16" s="411" t="str">
        <f ca="1">IF(AND('Mapa final'!$K$42="Muy Alta",'Mapa final'!$O$42="Mayor"),CONCATENATE("R",'Mapa final'!$A$42),"")</f>
        <v/>
      </c>
      <c r="AS16" s="411"/>
      <c r="AT16" s="411" t="str">
        <f ca="1">IF(AND('Mapa final'!$K$44="Muy Alta",'Mapa final'!$O$44="Mayor"),CONCATENATE("R",'Mapa final'!$A$44),"")</f>
        <v/>
      </c>
      <c r="AU16" s="411"/>
      <c r="AV16" s="411" t="str">
        <f ca="1">IF(AND('Mapa final'!$K$46="Muy Alta",'Mapa final'!$O$46="Mayor"),CONCATENATE("R",'Mapa final'!$A$46),"")</f>
        <v/>
      </c>
      <c r="AW16" s="446"/>
      <c r="AX16" s="438" t="str">
        <f ca="1">IF(AND('Mapa final'!$K$40="Muy Alta",'Mapa final'!$O$40="Catastrófico"),CONCATENATE("R",'Mapa final'!$A$40),"")</f>
        <v/>
      </c>
      <c r="AY16" s="436"/>
      <c r="AZ16" s="436" t="str">
        <f ca="1">IF(AND('Mapa final'!$K$41="Muy Alta",'Mapa final'!$O$41="Catastrófico"),CONCATENATE("R",'Mapa final'!$A$41),"")</f>
        <v/>
      </c>
      <c r="BA16" s="436"/>
      <c r="BB16" s="436" t="str">
        <f ca="1">IF(AND('Mapa final'!$K$42="Muy Alta",'Mapa final'!$O$42="Catastrófico"),CONCATENATE("R",'Mapa final'!$A$42),"")</f>
        <v/>
      </c>
      <c r="BC16" s="436"/>
      <c r="BD16" s="436" t="str">
        <f ca="1">IF(AND('Mapa final'!$K$44="Muy Alta",'Mapa final'!$O$44="Catastrófico"),CONCATENATE("R",'Mapa final'!$A$44),"")</f>
        <v/>
      </c>
      <c r="BE16" s="436"/>
      <c r="BF16" s="436" t="str">
        <f ca="1">IF(AND('Mapa final'!$K$46="Muy Alta",'Mapa final'!$O$46="Catastrófico"),CONCATENATE("R",'Mapa final'!$A$46),"")</f>
        <v/>
      </c>
      <c r="BG16" s="437"/>
      <c r="BH16" s="41"/>
      <c r="BI16" s="459"/>
      <c r="BJ16" s="460"/>
      <c r="BK16" s="460"/>
      <c r="BL16" s="460"/>
      <c r="BM16" s="460"/>
      <c r="BN16" s="46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308"/>
      <c r="C17" s="308"/>
      <c r="D17" s="309"/>
      <c r="E17" s="428"/>
      <c r="F17" s="429"/>
      <c r="G17" s="429"/>
      <c r="H17" s="429"/>
      <c r="I17" s="429"/>
      <c r="J17" s="410"/>
      <c r="K17" s="411"/>
      <c r="L17" s="411"/>
      <c r="M17" s="411"/>
      <c r="N17" s="411"/>
      <c r="O17" s="411"/>
      <c r="P17" s="411"/>
      <c r="Q17" s="411"/>
      <c r="R17" s="411"/>
      <c r="S17" s="446"/>
      <c r="T17" s="410"/>
      <c r="U17" s="411"/>
      <c r="V17" s="411"/>
      <c r="W17" s="411"/>
      <c r="X17" s="411"/>
      <c r="Y17" s="411"/>
      <c r="Z17" s="411"/>
      <c r="AA17" s="411"/>
      <c r="AB17" s="411"/>
      <c r="AC17" s="446"/>
      <c r="AD17" s="410"/>
      <c r="AE17" s="411"/>
      <c r="AF17" s="411"/>
      <c r="AG17" s="411"/>
      <c r="AH17" s="411"/>
      <c r="AI17" s="411"/>
      <c r="AJ17" s="411"/>
      <c r="AK17" s="411"/>
      <c r="AL17" s="411"/>
      <c r="AM17" s="446"/>
      <c r="AN17" s="410"/>
      <c r="AO17" s="411"/>
      <c r="AP17" s="411"/>
      <c r="AQ17" s="411"/>
      <c r="AR17" s="411"/>
      <c r="AS17" s="411"/>
      <c r="AT17" s="411"/>
      <c r="AU17" s="411"/>
      <c r="AV17" s="411"/>
      <c r="AW17" s="446"/>
      <c r="AX17" s="438"/>
      <c r="AY17" s="436"/>
      <c r="AZ17" s="436"/>
      <c r="BA17" s="436"/>
      <c r="BB17" s="436"/>
      <c r="BC17" s="436"/>
      <c r="BD17" s="436"/>
      <c r="BE17" s="436"/>
      <c r="BF17" s="436"/>
      <c r="BG17" s="437"/>
      <c r="BH17" s="41"/>
      <c r="BI17" s="459"/>
      <c r="BJ17" s="460"/>
      <c r="BK17" s="460"/>
      <c r="BL17" s="460"/>
      <c r="BM17" s="460"/>
      <c r="BN17" s="46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308"/>
      <c r="C18" s="308"/>
      <c r="D18" s="309"/>
      <c r="E18" s="428"/>
      <c r="F18" s="429"/>
      <c r="G18" s="429"/>
      <c r="H18" s="429"/>
      <c r="I18" s="429"/>
      <c r="J18" s="410" t="str">
        <f>IF(AND('Mapa final'!$K$47="Muy Alta",'Mapa final'!$O$47="Leve"),CONCATENATE("R",'Mapa final'!$A$47),"")</f>
        <v/>
      </c>
      <c r="K18" s="411"/>
      <c r="L18" s="411" t="str">
        <f ca="1">IF(AND('Mapa final'!$K$48="Muy Alta",'Mapa final'!$O$48="Leve"),CONCATENATE("R",'Mapa final'!$A$48),"")</f>
        <v/>
      </c>
      <c r="M18" s="411"/>
      <c r="N18" s="411" t="str">
        <f ca="1">IF(AND('Mapa final'!$K$50="Muy Alta",'Mapa final'!$O$50="Leve"),CONCATENATE("R",'Mapa final'!$A$50),"")</f>
        <v/>
      </c>
      <c r="O18" s="411"/>
      <c r="P18" s="411" t="str">
        <f ca="1">IF(AND('Mapa final'!$K$52="Muy Alta",'Mapa final'!$O$52="Leve"),CONCATENATE("R",'Mapa final'!$A$52),"")</f>
        <v/>
      </c>
      <c r="Q18" s="411"/>
      <c r="R18" s="411" t="str">
        <f ca="1">IF(AND('Mapa final'!$K$54="Muy Alta",'Mapa final'!$O$54="Leve"),CONCATENATE("R",'Mapa final'!$A$54),"")</f>
        <v/>
      </c>
      <c r="S18" s="446"/>
      <c r="T18" s="410" t="str">
        <f>IF(AND('Mapa final'!$K$47="Muy Alta",'Mapa final'!$O$47="Menor"),CONCATENATE("R",'Mapa final'!$A$47),"")</f>
        <v/>
      </c>
      <c r="U18" s="411"/>
      <c r="V18" s="411" t="str">
        <f ca="1">IF(AND('Mapa final'!$K$48="Muy Alta",'Mapa final'!$O$48="Menor"),CONCATENATE("R",'Mapa final'!$A$48),"")</f>
        <v/>
      </c>
      <c r="W18" s="411"/>
      <c r="X18" s="411" t="str">
        <f ca="1">IF(AND('Mapa final'!$K$50="Muy Alta",'Mapa final'!$O$50="Menor"),CONCATENATE("R",'Mapa final'!$A$50),"")</f>
        <v/>
      </c>
      <c r="Y18" s="411"/>
      <c r="Z18" s="411" t="str">
        <f ca="1">IF(AND('Mapa final'!$K$52="Muy Alta",'Mapa final'!$O$52="Menor"),CONCATENATE("R",'Mapa final'!$A$52),"")</f>
        <v/>
      </c>
      <c r="AA18" s="411"/>
      <c r="AB18" s="411" t="str">
        <f ca="1">IF(AND('Mapa final'!$K$54="Muy Alta",'Mapa final'!$O$54="Menor"),CONCATENATE("R",'Mapa final'!$A$54),"")</f>
        <v/>
      </c>
      <c r="AC18" s="446"/>
      <c r="AD18" s="410" t="str">
        <f>IF(AND('Mapa final'!$K$47="Muy Alta",'Mapa final'!$O$47="Moderado"),CONCATENATE("R",'Mapa final'!$A$47),"")</f>
        <v/>
      </c>
      <c r="AE18" s="411"/>
      <c r="AF18" s="411" t="str">
        <f ca="1">IF(AND('Mapa final'!$K$48="Muy Alta",'Mapa final'!$O$48="Moderado"),CONCATENATE("R",'Mapa final'!$A$48),"")</f>
        <v/>
      </c>
      <c r="AG18" s="411"/>
      <c r="AH18" s="411" t="str">
        <f ca="1">IF(AND('Mapa final'!$K$50="Muy Alta",'Mapa final'!$O$50="Moderado"),CONCATENATE("R",'Mapa final'!$A$50),"")</f>
        <v/>
      </c>
      <c r="AI18" s="411"/>
      <c r="AJ18" s="411" t="str">
        <f ca="1">IF(AND('Mapa final'!$K$52="Muy Alta",'Mapa final'!$O$52="Moderado"),CONCATENATE("R",'Mapa final'!$A$52),"")</f>
        <v/>
      </c>
      <c r="AK18" s="411"/>
      <c r="AL18" s="411" t="str">
        <f ca="1">IF(AND('Mapa final'!$K$54="Muy Alta",'Mapa final'!$O$54="Moderado"),CONCATENATE("R",'Mapa final'!$A$54),"")</f>
        <v/>
      </c>
      <c r="AM18" s="446"/>
      <c r="AN18" s="410" t="str">
        <f>IF(AND('Mapa final'!$K$47="Muy Alta",'Mapa final'!$O$47="Mayor"),CONCATENATE("R",'Mapa final'!$A$47),"")</f>
        <v/>
      </c>
      <c r="AO18" s="411"/>
      <c r="AP18" s="411" t="str">
        <f ca="1">IF(AND('Mapa final'!$K$48="Muy Alta",'Mapa final'!$O$48="Mayor"),CONCATENATE("R",'Mapa final'!$A$48),"")</f>
        <v/>
      </c>
      <c r="AQ18" s="411"/>
      <c r="AR18" s="411" t="str">
        <f ca="1">IF(AND('Mapa final'!$K$50="Muy Alta",'Mapa final'!$O$50="Mayor"),CONCATENATE("R",'Mapa final'!$A$50),"")</f>
        <v/>
      </c>
      <c r="AS18" s="411"/>
      <c r="AT18" s="411" t="str">
        <f ca="1">IF(AND('Mapa final'!$K$52="Muy Alta",'Mapa final'!$O$52="Mayor"),CONCATENATE("R",'Mapa final'!$A$52),"")</f>
        <v/>
      </c>
      <c r="AU18" s="411"/>
      <c r="AV18" s="411" t="str">
        <f ca="1">IF(AND('Mapa final'!$K$54="Muy Alta",'Mapa final'!$O$54="Mayor"),CONCATENATE("R",'Mapa final'!$A$54),"")</f>
        <v/>
      </c>
      <c r="AW18" s="446"/>
      <c r="AX18" s="438" t="str">
        <f>IF(AND('Mapa final'!$K$47="Muy Alta",'Mapa final'!$O$47="Catastrófico"),CONCATENATE("R",'Mapa final'!$A$47),"")</f>
        <v/>
      </c>
      <c r="AY18" s="436"/>
      <c r="AZ18" s="436" t="str">
        <f ca="1">IF(AND('Mapa final'!$K$48="Muy Alta",'Mapa final'!$O$48="Catastrófico"),CONCATENATE("R",'Mapa final'!$A$48),"")</f>
        <v/>
      </c>
      <c r="BA18" s="436"/>
      <c r="BB18" s="436" t="str">
        <f ca="1">IF(AND('Mapa final'!$K$50="Muy Alta",'Mapa final'!$O$50="Catastrófico"),CONCATENATE("R",'Mapa final'!$A$50),"")</f>
        <v/>
      </c>
      <c r="BC18" s="436"/>
      <c r="BD18" s="436" t="str">
        <f ca="1">IF(AND('Mapa final'!$K$52="Muy Alta",'Mapa final'!$O$52="Catastrófico"),CONCATENATE("R",'Mapa final'!$A$52),"")</f>
        <v/>
      </c>
      <c r="BE18" s="436"/>
      <c r="BF18" s="436" t="str">
        <f ca="1">IF(AND('Mapa final'!$K$54="Muy Alta",'Mapa final'!$O$54="Catastrófico"),CONCATENATE("R",'Mapa final'!$A$54),"")</f>
        <v/>
      </c>
      <c r="BG18" s="437"/>
      <c r="BH18" s="41"/>
      <c r="BI18" s="459"/>
      <c r="BJ18" s="460"/>
      <c r="BK18" s="460"/>
      <c r="BL18" s="460"/>
      <c r="BM18" s="460"/>
      <c r="BN18" s="46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308"/>
      <c r="C19" s="308"/>
      <c r="D19" s="309"/>
      <c r="E19" s="428"/>
      <c r="F19" s="429"/>
      <c r="G19" s="429"/>
      <c r="H19" s="429"/>
      <c r="I19" s="429"/>
      <c r="J19" s="410"/>
      <c r="K19" s="411"/>
      <c r="L19" s="411"/>
      <c r="M19" s="411"/>
      <c r="N19" s="411"/>
      <c r="O19" s="411"/>
      <c r="P19" s="411"/>
      <c r="Q19" s="411"/>
      <c r="R19" s="411"/>
      <c r="S19" s="446"/>
      <c r="T19" s="410"/>
      <c r="U19" s="411"/>
      <c r="V19" s="411"/>
      <c r="W19" s="411"/>
      <c r="X19" s="411"/>
      <c r="Y19" s="411"/>
      <c r="Z19" s="411"/>
      <c r="AA19" s="411"/>
      <c r="AB19" s="411"/>
      <c r="AC19" s="446"/>
      <c r="AD19" s="410"/>
      <c r="AE19" s="411"/>
      <c r="AF19" s="411"/>
      <c r="AG19" s="411"/>
      <c r="AH19" s="411"/>
      <c r="AI19" s="411"/>
      <c r="AJ19" s="411"/>
      <c r="AK19" s="411"/>
      <c r="AL19" s="411"/>
      <c r="AM19" s="446"/>
      <c r="AN19" s="410"/>
      <c r="AO19" s="411"/>
      <c r="AP19" s="411"/>
      <c r="AQ19" s="411"/>
      <c r="AR19" s="411"/>
      <c r="AS19" s="411"/>
      <c r="AT19" s="411"/>
      <c r="AU19" s="411"/>
      <c r="AV19" s="411"/>
      <c r="AW19" s="446"/>
      <c r="AX19" s="438"/>
      <c r="AY19" s="436"/>
      <c r="AZ19" s="436"/>
      <c r="BA19" s="436"/>
      <c r="BB19" s="436"/>
      <c r="BC19" s="436"/>
      <c r="BD19" s="436"/>
      <c r="BE19" s="436"/>
      <c r="BF19" s="436"/>
      <c r="BG19" s="437"/>
      <c r="BH19" s="41"/>
      <c r="BI19" s="459"/>
      <c r="BJ19" s="460"/>
      <c r="BK19" s="460"/>
      <c r="BL19" s="460"/>
      <c r="BM19" s="460"/>
      <c r="BN19" s="46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308"/>
      <c r="C20" s="308"/>
      <c r="D20" s="309"/>
      <c r="E20" s="428"/>
      <c r="F20" s="429"/>
      <c r="G20" s="429"/>
      <c r="H20" s="429"/>
      <c r="I20" s="429"/>
      <c r="J20" s="410" t="str">
        <f ca="1">IF(AND('Mapa final'!$K$56="Muy Alta",'Mapa final'!$O$56="Leve"),CONCATENATE("R",'Mapa final'!$A$56),"")</f>
        <v/>
      </c>
      <c r="K20" s="411"/>
      <c r="L20" s="411" t="str">
        <f ca="1">IF(AND('Mapa final'!$K$58="Muy Alta",'Mapa final'!$O$58="Leve"),CONCATENATE("R",'Mapa final'!$A$58),"")</f>
        <v/>
      </c>
      <c r="M20" s="411"/>
      <c r="N20" s="411" t="str">
        <f ca="1">IF(AND('Mapa final'!$K$61="Muy Alta",'Mapa final'!$O$61="Leve"),CONCATENATE("R",'Mapa final'!$A$61),"")</f>
        <v/>
      </c>
      <c r="O20" s="411"/>
      <c r="P20" s="411" t="str">
        <f ca="1">IF(AND('Mapa final'!$K$63="Muy Alta",'Mapa final'!$O$63="Leve"),CONCATENATE("R",'Mapa final'!$A$63),"")</f>
        <v/>
      </c>
      <c r="Q20" s="411"/>
      <c r="R20" s="411" t="str">
        <f ca="1">IF(AND('Mapa final'!$K$64="Muy Alta",'Mapa final'!$O$64="Leve"),CONCATENATE("R",'Mapa final'!$A$64),"")</f>
        <v/>
      </c>
      <c r="S20" s="446"/>
      <c r="T20" s="410" t="str">
        <f ca="1">IF(AND('Mapa final'!$K$56="Muy Alta",'Mapa final'!$O$56="Menor"),CONCATENATE("R",'Mapa final'!$A$56),"")</f>
        <v/>
      </c>
      <c r="U20" s="411"/>
      <c r="V20" s="411" t="str">
        <f ca="1">IF(AND('Mapa final'!$K$58="Muy Alta",'Mapa final'!$O$58="Menor"),CONCATENATE("R",'Mapa final'!$A$58),"")</f>
        <v/>
      </c>
      <c r="W20" s="411"/>
      <c r="X20" s="411" t="str">
        <f ca="1">IF(AND('Mapa final'!$K$61="Muy Alta",'Mapa final'!$O$61="Menor"),CONCATENATE("R",'Mapa final'!$A$61),"")</f>
        <v/>
      </c>
      <c r="Y20" s="411"/>
      <c r="Z20" s="411" t="str">
        <f ca="1">IF(AND('Mapa final'!$K$63="Muy Alta",'Mapa final'!$O$63="Menor"),CONCATENATE("R",'Mapa final'!$A$63),"")</f>
        <v/>
      </c>
      <c r="AA20" s="411"/>
      <c r="AB20" s="411" t="str">
        <f ca="1">IF(AND('Mapa final'!$K$64="Muy Alta",'Mapa final'!$O$64="Menor"),CONCATENATE("R",'Mapa final'!$A$64),"")</f>
        <v/>
      </c>
      <c r="AC20" s="446"/>
      <c r="AD20" s="410" t="str">
        <f ca="1">IF(AND('Mapa final'!$K$56="Muy Alta",'Mapa final'!$O$56="Moderado"),CONCATENATE("R",'Mapa final'!$A$56),"")</f>
        <v/>
      </c>
      <c r="AE20" s="411"/>
      <c r="AF20" s="411" t="str">
        <f ca="1">IF(AND('Mapa final'!$K$58="Muy Alta",'Mapa final'!$O$58="Moderado"),CONCATENATE("R",'Mapa final'!$A$58),"")</f>
        <v/>
      </c>
      <c r="AG20" s="411"/>
      <c r="AH20" s="411" t="str">
        <f ca="1">IF(AND('Mapa final'!$K$61="Muy Alta",'Mapa final'!$O$61="Moderado"),CONCATENATE("R",'Mapa final'!$A$61),"")</f>
        <v/>
      </c>
      <c r="AI20" s="411"/>
      <c r="AJ20" s="411" t="str">
        <f ca="1">IF(AND('Mapa final'!$K$63="Muy Alta",'Mapa final'!$O$63="Moderado"),CONCATENATE("R",'Mapa final'!$A$63),"")</f>
        <v/>
      </c>
      <c r="AK20" s="411"/>
      <c r="AL20" s="411" t="str">
        <f ca="1">IF(AND('Mapa final'!$K$64="Muy Alta",'Mapa final'!$O$64="Moderado"),CONCATENATE("R",'Mapa final'!$A$64),"")</f>
        <v/>
      </c>
      <c r="AM20" s="446"/>
      <c r="AN20" s="410" t="str">
        <f ca="1">IF(AND('Mapa final'!$K$56="Muy Alta",'Mapa final'!$O$56="Mayor"),CONCATENATE("R",'Mapa final'!$A$56),"")</f>
        <v/>
      </c>
      <c r="AO20" s="411"/>
      <c r="AP20" s="411" t="str">
        <f ca="1">IF(AND('Mapa final'!$K$58="Muy Alta",'Mapa final'!$O$58="Mayor"),CONCATENATE("R",'Mapa final'!$A$58),"")</f>
        <v/>
      </c>
      <c r="AQ20" s="411"/>
      <c r="AR20" s="411" t="str">
        <f ca="1">IF(AND('Mapa final'!$K$61="Muy Alta",'Mapa final'!$O$61="Mayor"),CONCATENATE("R",'Mapa final'!$A$61),"")</f>
        <v/>
      </c>
      <c r="AS20" s="411"/>
      <c r="AT20" s="411" t="str">
        <f ca="1">IF(AND('Mapa final'!$K$63="Muy Alta",'Mapa final'!$O$63="Mayor"),CONCATENATE("R",'Mapa final'!$A$63),"")</f>
        <v/>
      </c>
      <c r="AU20" s="411"/>
      <c r="AV20" s="411" t="str">
        <f ca="1">IF(AND('Mapa final'!$K$64="Muy Alta",'Mapa final'!$O$64="Mayor"),CONCATENATE("R",'Mapa final'!$A$64),"")</f>
        <v/>
      </c>
      <c r="AW20" s="446"/>
      <c r="AX20" s="438" t="str">
        <f ca="1">IF(AND('Mapa final'!$K$56="Muy Alta",'Mapa final'!$O$56="Catastrófico"),CONCATENATE("R",'Mapa final'!$A$56),"")</f>
        <v/>
      </c>
      <c r="AY20" s="436"/>
      <c r="AZ20" s="436" t="str">
        <f ca="1">IF(AND('Mapa final'!$K$58="Muy Alta",'Mapa final'!$O$58="Catastrófico"),CONCATENATE("R",'Mapa final'!$A$58),"")</f>
        <v/>
      </c>
      <c r="BA20" s="436"/>
      <c r="BB20" s="436" t="str">
        <f ca="1">IF(AND('Mapa final'!$K$61="Muy Alta",'Mapa final'!$O$61="Catastrófico"),CONCATENATE("R",'Mapa final'!$A$61),"")</f>
        <v/>
      </c>
      <c r="BC20" s="436"/>
      <c r="BD20" s="436" t="str">
        <f ca="1">IF(AND('Mapa final'!$K$63="Muy Alta",'Mapa final'!$O$63="Catastrófico"),CONCATENATE("R",'Mapa final'!$A$63),"")</f>
        <v/>
      </c>
      <c r="BE20" s="436"/>
      <c r="BF20" s="436" t="str">
        <f ca="1">IF(AND('Mapa final'!$K$64="Muy Alta",'Mapa final'!$O$64="Catastrófico"),CONCATENATE("R",'Mapa final'!$A$64),"")</f>
        <v/>
      </c>
      <c r="BG20" s="437"/>
      <c r="BH20" s="41"/>
      <c r="BI20" s="459"/>
      <c r="BJ20" s="460"/>
      <c r="BK20" s="460"/>
      <c r="BL20" s="460"/>
      <c r="BM20" s="460"/>
      <c r="BN20" s="46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308"/>
      <c r="C21" s="308"/>
      <c r="D21" s="309"/>
      <c r="E21" s="428"/>
      <c r="F21" s="429"/>
      <c r="G21" s="429"/>
      <c r="H21" s="429"/>
      <c r="I21" s="429"/>
      <c r="J21" s="410"/>
      <c r="K21" s="411"/>
      <c r="L21" s="411"/>
      <c r="M21" s="411"/>
      <c r="N21" s="411"/>
      <c r="O21" s="411"/>
      <c r="P21" s="411"/>
      <c r="Q21" s="411"/>
      <c r="R21" s="411"/>
      <c r="S21" s="446"/>
      <c r="T21" s="410"/>
      <c r="U21" s="411"/>
      <c r="V21" s="411"/>
      <c r="W21" s="411"/>
      <c r="X21" s="411"/>
      <c r="Y21" s="411"/>
      <c r="Z21" s="411"/>
      <c r="AA21" s="411"/>
      <c r="AB21" s="411"/>
      <c r="AC21" s="446"/>
      <c r="AD21" s="410"/>
      <c r="AE21" s="411"/>
      <c r="AF21" s="411"/>
      <c r="AG21" s="411"/>
      <c r="AH21" s="411"/>
      <c r="AI21" s="411"/>
      <c r="AJ21" s="411"/>
      <c r="AK21" s="411"/>
      <c r="AL21" s="411"/>
      <c r="AM21" s="446"/>
      <c r="AN21" s="410"/>
      <c r="AO21" s="411"/>
      <c r="AP21" s="411"/>
      <c r="AQ21" s="411"/>
      <c r="AR21" s="411"/>
      <c r="AS21" s="411"/>
      <c r="AT21" s="411"/>
      <c r="AU21" s="411"/>
      <c r="AV21" s="411"/>
      <c r="AW21" s="446"/>
      <c r="AX21" s="438"/>
      <c r="AY21" s="436"/>
      <c r="AZ21" s="436"/>
      <c r="BA21" s="436"/>
      <c r="BB21" s="436"/>
      <c r="BC21" s="436"/>
      <c r="BD21" s="436"/>
      <c r="BE21" s="436"/>
      <c r="BF21" s="436"/>
      <c r="BG21" s="437"/>
      <c r="BH21" s="41"/>
      <c r="BI21" s="459"/>
      <c r="BJ21" s="460"/>
      <c r="BK21" s="460"/>
      <c r="BL21" s="460"/>
      <c r="BM21" s="460"/>
      <c r="BN21" s="46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308"/>
      <c r="C22" s="308"/>
      <c r="D22" s="309"/>
      <c r="E22" s="428"/>
      <c r="F22" s="429"/>
      <c r="G22" s="429"/>
      <c r="H22" s="429"/>
      <c r="I22" s="429"/>
      <c r="J22" s="410" t="str">
        <f ca="1">IF(AND('Mapa final'!$K$65="Muy Alta",'Mapa final'!$O$65="Leve"),CONCATENATE("R",'Mapa final'!$A$65),"")</f>
        <v/>
      </c>
      <c r="K22" s="411"/>
      <c r="L22" s="411" t="str">
        <f ca="1">IF(AND('Mapa final'!$K$68="Muy Alta",'Mapa final'!$O$68="Leve"),CONCATENATE("R",'Mapa final'!$A$68),"")</f>
        <v/>
      </c>
      <c r="M22" s="411"/>
      <c r="N22" s="411" t="str">
        <f ca="1">IF(AND('Mapa final'!$K$71="Muy Alta",'Mapa final'!$O$71="Leve"),CONCATENATE("R",'Mapa final'!$A$71),"")</f>
        <v/>
      </c>
      <c r="O22" s="411"/>
      <c r="P22" s="411" t="str">
        <f ca="1">IF(AND('Mapa final'!$K$72="Muy Alta",'Mapa final'!$O$72="Leve"),CONCATENATE("R",'Mapa final'!$A$72),"")</f>
        <v/>
      </c>
      <c r="Q22" s="411"/>
      <c r="R22" s="411" t="str">
        <f ca="1">IF(AND('Mapa final'!$K$73="Muy Alta",'Mapa final'!$O$73="Leve"),CONCATENATE("R",'Mapa final'!$A$73),"")</f>
        <v/>
      </c>
      <c r="S22" s="446"/>
      <c r="T22" s="410" t="str">
        <f ca="1">IF(AND('Mapa final'!$K$65="Muy Alta",'Mapa final'!$O$65="Menor"),CONCATENATE("R",'Mapa final'!$A$65),"")</f>
        <v/>
      </c>
      <c r="U22" s="411"/>
      <c r="V22" s="411" t="str">
        <f ca="1">IF(AND('Mapa final'!$K$68="Muy Alta",'Mapa final'!$O$68="Menor"),CONCATENATE("R",'Mapa final'!$A$68),"")</f>
        <v/>
      </c>
      <c r="W22" s="411"/>
      <c r="X22" s="411" t="str">
        <f ca="1">IF(AND('Mapa final'!$K$71="Muy Alta",'Mapa final'!$O$71="Menor"),CONCATENATE("R",'Mapa final'!$A$71),"")</f>
        <v/>
      </c>
      <c r="Y22" s="411"/>
      <c r="Z22" s="411" t="str">
        <f ca="1">IF(AND('Mapa final'!$K$72="Muy Alta",'Mapa final'!$O$72="Menor"),CONCATENATE("R",'Mapa final'!$A$72),"")</f>
        <v/>
      </c>
      <c r="AA22" s="411"/>
      <c r="AB22" s="411" t="str">
        <f ca="1">IF(AND('Mapa final'!$K$73="Muy Alta",'Mapa final'!$O$73="Menor"),CONCATENATE("R",'Mapa final'!$A$73),"")</f>
        <v/>
      </c>
      <c r="AC22" s="446"/>
      <c r="AD22" s="410" t="str">
        <f ca="1">IF(AND('Mapa final'!$K$65="Muy Alta",'Mapa final'!$O$65="Moderado"),CONCATENATE("R",'Mapa final'!$A$65),"")</f>
        <v/>
      </c>
      <c r="AE22" s="411"/>
      <c r="AF22" s="411" t="str">
        <f ca="1">IF(AND('Mapa final'!$K$68="Muy Alta",'Mapa final'!$O$68="Moderado"),CONCATENATE("R",'Mapa final'!$A$68),"")</f>
        <v/>
      </c>
      <c r="AG22" s="411"/>
      <c r="AH22" s="411" t="str">
        <f ca="1">IF(AND('Mapa final'!$K$71="Muy Alta",'Mapa final'!$O$71="Moderado"),CONCATENATE("R",'Mapa final'!$A$71),"")</f>
        <v/>
      </c>
      <c r="AI22" s="411"/>
      <c r="AJ22" s="411" t="str">
        <f ca="1">IF(AND('Mapa final'!$K$72="Muy Alta",'Mapa final'!$O$72="Moderado"),CONCATENATE("R",'Mapa final'!$A$72),"")</f>
        <v/>
      </c>
      <c r="AK22" s="411"/>
      <c r="AL22" s="411" t="str">
        <f ca="1">IF(AND('Mapa final'!$K$73="Muy Alta",'Mapa final'!$O$73="Moderado"),CONCATENATE("R",'Mapa final'!$A$73),"")</f>
        <v/>
      </c>
      <c r="AM22" s="446"/>
      <c r="AN22" s="410" t="str">
        <f ca="1">IF(AND('Mapa final'!$K$65="Muy Alta",'Mapa final'!$O$65="Mayor"),CONCATENATE("R",'Mapa final'!$A$65),"")</f>
        <v/>
      </c>
      <c r="AO22" s="411"/>
      <c r="AP22" s="411" t="str">
        <f ca="1">IF(AND('Mapa final'!$K$68="Muy Alta",'Mapa final'!$O$68="Mayor"),CONCATENATE("R",'Mapa final'!$A$68),"")</f>
        <v/>
      </c>
      <c r="AQ22" s="411"/>
      <c r="AR22" s="411" t="str">
        <f ca="1">IF(AND('Mapa final'!$K$71="Muy Alta",'Mapa final'!$O$71="Mayor"),CONCATENATE("R",'Mapa final'!$A$71),"")</f>
        <v/>
      </c>
      <c r="AS22" s="411"/>
      <c r="AT22" s="411" t="str">
        <f ca="1">IF(AND('Mapa final'!$K$72="Muy Alta",'Mapa final'!$O$72="Mayor"),CONCATENATE("R",'Mapa final'!$A$72),"")</f>
        <v/>
      </c>
      <c r="AU22" s="411"/>
      <c r="AV22" s="411" t="str">
        <f ca="1">IF(AND('Mapa final'!$K$73="Muy Alta",'Mapa final'!$O$73="Mayor"),CONCATENATE("R",'Mapa final'!$A$73),"")</f>
        <v/>
      </c>
      <c r="AW22" s="446"/>
      <c r="AX22" s="438" t="str">
        <f ca="1">IF(AND('Mapa final'!$K$65="Muy Alta",'Mapa final'!$O$65="Catastrófico"),CONCATENATE("R",'Mapa final'!$A$65),"")</f>
        <v/>
      </c>
      <c r="AY22" s="436"/>
      <c r="AZ22" s="436" t="str">
        <f ca="1">IF(AND('Mapa final'!$K$68="Muy Alta",'Mapa final'!$O$68="Catastrófico"),CONCATENATE("R",'Mapa final'!$A$68),"")</f>
        <v/>
      </c>
      <c r="BA22" s="436"/>
      <c r="BB22" s="436" t="str">
        <f ca="1">IF(AND('Mapa final'!$K$71="Muy Alta",'Mapa final'!$O$71="Catastrófico"),CONCATENATE("R",'Mapa final'!$A$71),"")</f>
        <v/>
      </c>
      <c r="BC22" s="436"/>
      <c r="BD22" s="436" t="str">
        <f ca="1">IF(AND('Mapa final'!$K$72="Muy Alta",'Mapa final'!$O$72="Catastrófico"),CONCATENATE("R",'Mapa final'!$A$72),"")</f>
        <v/>
      </c>
      <c r="BE22" s="436"/>
      <c r="BF22" s="436" t="str">
        <f ca="1">IF(AND('Mapa final'!$K$73="Muy Alta",'Mapa final'!$O$73="Catastrófico"),CONCATENATE("R",'Mapa final'!$A$73),"")</f>
        <v/>
      </c>
      <c r="BG22" s="437"/>
      <c r="BH22" s="41"/>
      <c r="BI22" s="459"/>
      <c r="BJ22" s="460"/>
      <c r="BK22" s="460"/>
      <c r="BL22" s="460"/>
      <c r="BM22" s="460"/>
      <c r="BN22" s="46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308"/>
      <c r="C23" s="308"/>
      <c r="D23" s="309"/>
      <c r="E23" s="428"/>
      <c r="F23" s="429"/>
      <c r="G23" s="429"/>
      <c r="H23" s="429"/>
      <c r="I23" s="429"/>
      <c r="J23" s="410"/>
      <c r="K23" s="411"/>
      <c r="L23" s="411"/>
      <c r="M23" s="411"/>
      <c r="N23" s="411"/>
      <c r="O23" s="411"/>
      <c r="P23" s="411"/>
      <c r="Q23" s="411"/>
      <c r="R23" s="411"/>
      <c r="S23" s="446"/>
      <c r="T23" s="410"/>
      <c r="U23" s="411"/>
      <c r="V23" s="411"/>
      <c r="W23" s="411"/>
      <c r="X23" s="411"/>
      <c r="Y23" s="411"/>
      <c r="Z23" s="411"/>
      <c r="AA23" s="411"/>
      <c r="AB23" s="411"/>
      <c r="AC23" s="446"/>
      <c r="AD23" s="410"/>
      <c r="AE23" s="411"/>
      <c r="AF23" s="411"/>
      <c r="AG23" s="411"/>
      <c r="AH23" s="411"/>
      <c r="AI23" s="411"/>
      <c r="AJ23" s="411"/>
      <c r="AK23" s="411"/>
      <c r="AL23" s="411"/>
      <c r="AM23" s="446"/>
      <c r="AN23" s="410"/>
      <c r="AO23" s="411"/>
      <c r="AP23" s="411"/>
      <c r="AQ23" s="411"/>
      <c r="AR23" s="411"/>
      <c r="AS23" s="411"/>
      <c r="AT23" s="411"/>
      <c r="AU23" s="411"/>
      <c r="AV23" s="411"/>
      <c r="AW23" s="446"/>
      <c r="AX23" s="438"/>
      <c r="AY23" s="436"/>
      <c r="AZ23" s="436"/>
      <c r="BA23" s="436"/>
      <c r="BB23" s="436"/>
      <c r="BC23" s="436"/>
      <c r="BD23" s="436"/>
      <c r="BE23" s="436"/>
      <c r="BF23" s="436"/>
      <c r="BG23" s="437"/>
      <c r="BH23" s="41"/>
      <c r="BI23" s="459"/>
      <c r="BJ23" s="460"/>
      <c r="BK23" s="460"/>
      <c r="BL23" s="460"/>
      <c r="BM23" s="460"/>
      <c r="BN23" s="46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308"/>
      <c r="C24" s="308"/>
      <c r="D24" s="309"/>
      <c r="E24" s="428"/>
      <c r="F24" s="429"/>
      <c r="G24" s="429"/>
      <c r="H24" s="429"/>
      <c r="I24" s="429"/>
      <c r="J24" s="410" t="str">
        <f ca="1">IF(AND('Mapa final'!$K$74="Muy Alta",'Mapa final'!$O$74="Leve"),CONCATENATE("R",'Mapa final'!$A$74),"")</f>
        <v/>
      </c>
      <c r="K24" s="411"/>
      <c r="L24" s="411" t="str">
        <f ca="1">IF(AND('Mapa final'!$K$75="Muy Alta",'Mapa final'!$O$75="Leve"),CONCATENATE("R",'Mapa final'!$A$75),"")</f>
        <v/>
      </c>
      <c r="M24" s="411"/>
      <c r="N24" s="411" t="e">
        <f>IF(AND('Mapa final'!#REF!="Muy Alta",'Mapa final'!#REF!="Leve"),CONCATENATE("R",'Mapa final'!#REF!),"")</f>
        <v>#REF!</v>
      </c>
      <c r="O24" s="411"/>
      <c r="P24" s="411" t="str">
        <f>IF(AND('Mapa final'!$K$76="Muy Alta",'Mapa final'!$O$76="Leve"),CONCATENATE("R",'Mapa final'!$A$76),"")</f>
        <v/>
      </c>
      <c r="Q24" s="411"/>
      <c r="R24" s="411" t="str">
        <f>IF(AND('Mapa final'!$K$79="Muy Alta",'Mapa final'!$O$79="Leve"),CONCATENATE("R",'Mapa final'!$A$79),"")</f>
        <v/>
      </c>
      <c r="S24" s="446"/>
      <c r="T24" s="410" t="str">
        <f ca="1">IF(AND('Mapa final'!$K$74="Muy Alta",'Mapa final'!$O$74="Menor"),CONCATENATE("R",'Mapa final'!$A$74),"")</f>
        <v/>
      </c>
      <c r="U24" s="411"/>
      <c r="V24" s="411" t="str">
        <f ca="1">IF(AND('Mapa final'!$K$75="Muy Alta",'Mapa final'!$O$75="Menor"),CONCATENATE("R",'Mapa final'!$A$75),"")</f>
        <v/>
      </c>
      <c r="W24" s="411"/>
      <c r="X24" s="411" t="e">
        <f>IF(AND('Mapa final'!#REF!="Muy Alta",'Mapa final'!#REF!="Menor"),CONCATENATE("R",'Mapa final'!#REF!),"")</f>
        <v>#REF!</v>
      </c>
      <c r="Y24" s="411"/>
      <c r="Z24" s="411" t="str">
        <f>IF(AND('Mapa final'!$K$76="Muy Alta",'Mapa final'!$O$76="Menor"),CONCATENATE("R",'Mapa final'!$A$76),"")</f>
        <v/>
      </c>
      <c r="AA24" s="411"/>
      <c r="AB24" s="411" t="str">
        <f>IF(AND('Mapa final'!$K$79="Muy Alta",'Mapa final'!$O$79="Menor"),CONCATENATE("R",'Mapa final'!$A$79),"")</f>
        <v/>
      </c>
      <c r="AC24" s="446"/>
      <c r="AD24" s="410" t="str">
        <f ca="1">IF(AND('Mapa final'!$K$74="Muy Alta",'Mapa final'!$O$74="Moderado"),CONCATENATE("R",'Mapa final'!$A$74),"")</f>
        <v/>
      </c>
      <c r="AE24" s="411"/>
      <c r="AF24" s="411" t="str">
        <f ca="1">IF(AND('Mapa final'!$K$75="Muy Alta",'Mapa final'!$O$75="Moderado"),CONCATENATE("R",'Mapa final'!$A$75),"")</f>
        <v/>
      </c>
      <c r="AG24" s="411"/>
      <c r="AH24" s="411" t="e">
        <f>IF(AND('Mapa final'!#REF!="Muy Alta",'Mapa final'!#REF!="Moderado"),CONCATENATE("R",'Mapa final'!#REF!),"")</f>
        <v>#REF!</v>
      </c>
      <c r="AI24" s="411"/>
      <c r="AJ24" s="411" t="str">
        <f>IF(AND('Mapa final'!$K$76="Muy Alta",'Mapa final'!$O$76="Moderado"),CONCATENATE("R",'Mapa final'!$A$76),"")</f>
        <v/>
      </c>
      <c r="AK24" s="411"/>
      <c r="AL24" s="411" t="str">
        <f>IF(AND('Mapa final'!$K$79="Muy Alta",'Mapa final'!$O$79="Moderado"),CONCATENATE("R",'Mapa final'!$A$79),"")</f>
        <v/>
      </c>
      <c r="AM24" s="446"/>
      <c r="AN24" s="410" t="str">
        <f ca="1">IF(AND('Mapa final'!$K$74="Muy Alta",'Mapa final'!$O$74="Mayor"),CONCATENATE("R",'Mapa final'!$A$74),"")</f>
        <v/>
      </c>
      <c r="AO24" s="411"/>
      <c r="AP24" s="411" t="str">
        <f ca="1">IF(AND('Mapa final'!$K$75="Muy Alta",'Mapa final'!$O$75="Mayor"),CONCATENATE("R",'Mapa final'!$A$75),"")</f>
        <v/>
      </c>
      <c r="AQ24" s="411"/>
      <c r="AR24" s="411" t="e">
        <f>IF(AND('Mapa final'!#REF!="Muy Alta",'Mapa final'!#REF!="Mayor"),CONCATENATE("R",'Mapa final'!#REF!),"")</f>
        <v>#REF!</v>
      </c>
      <c r="AS24" s="411"/>
      <c r="AT24" s="411" t="str">
        <f>IF(AND('Mapa final'!$K$76="Muy Alta",'Mapa final'!$O$76="Mayor"),CONCATENATE("R",'Mapa final'!$A$76),"")</f>
        <v/>
      </c>
      <c r="AU24" s="411"/>
      <c r="AV24" s="411" t="str">
        <f>IF(AND('Mapa final'!$K$79="Muy Alta",'Mapa final'!$O$79="Mayor"),CONCATENATE("R",'Mapa final'!$A$79),"")</f>
        <v/>
      </c>
      <c r="AW24" s="446"/>
      <c r="AX24" s="438" t="str">
        <f ca="1">IF(AND('Mapa final'!$K$74="Muy Alta",'Mapa final'!$O$74="Catastrófico"),CONCATENATE("R",'Mapa final'!$A$74),"")</f>
        <v/>
      </c>
      <c r="AY24" s="436"/>
      <c r="AZ24" s="436" t="str">
        <f ca="1">IF(AND('Mapa final'!$K$75="Muy Alta",'Mapa final'!$O$75="Catastrófico"),CONCATENATE("R",'Mapa final'!$A$75),"")</f>
        <v/>
      </c>
      <c r="BA24" s="436"/>
      <c r="BB24" s="436" t="e">
        <f>IF(AND('Mapa final'!#REF!="Muy Alta",'Mapa final'!#REF!="Catastrófico"),CONCATENATE("R",'Mapa final'!#REF!),"")</f>
        <v>#REF!</v>
      </c>
      <c r="BC24" s="436"/>
      <c r="BD24" s="436" t="str">
        <f>IF(AND('Mapa final'!$K$76="Muy Alta",'Mapa final'!$O$76="Catastrófico"),CONCATENATE("R",'Mapa final'!$A$76),"")</f>
        <v/>
      </c>
      <c r="BE24" s="436"/>
      <c r="BF24" s="436" t="str">
        <f>IF(AND('Mapa final'!$K$79="Muy Alta",'Mapa final'!$O$79="Catastrófico"),CONCATENATE("R",'Mapa final'!$A$79),"")</f>
        <v/>
      </c>
      <c r="BG24" s="437"/>
      <c r="BH24" s="41"/>
      <c r="BI24" s="459"/>
      <c r="BJ24" s="460"/>
      <c r="BK24" s="460"/>
      <c r="BL24" s="460"/>
      <c r="BM24" s="460"/>
      <c r="BN24" s="46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308"/>
      <c r="C25" s="308"/>
      <c r="D25" s="309"/>
      <c r="E25" s="430"/>
      <c r="F25" s="431"/>
      <c r="G25" s="431"/>
      <c r="H25" s="431"/>
      <c r="I25" s="431"/>
      <c r="J25" s="447"/>
      <c r="K25" s="445"/>
      <c r="L25" s="445"/>
      <c r="M25" s="445"/>
      <c r="N25" s="445"/>
      <c r="O25" s="445"/>
      <c r="P25" s="445"/>
      <c r="Q25" s="445"/>
      <c r="R25" s="445"/>
      <c r="S25" s="448"/>
      <c r="T25" s="447"/>
      <c r="U25" s="445"/>
      <c r="V25" s="445"/>
      <c r="W25" s="445"/>
      <c r="X25" s="445"/>
      <c r="Y25" s="445"/>
      <c r="Z25" s="445"/>
      <c r="AA25" s="445"/>
      <c r="AB25" s="445"/>
      <c r="AC25" s="448"/>
      <c r="AD25" s="447"/>
      <c r="AE25" s="445"/>
      <c r="AF25" s="445"/>
      <c r="AG25" s="445"/>
      <c r="AH25" s="445"/>
      <c r="AI25" s="445"/>
      <c r="AJ25" s="445"/>
      <c r="AK25" s="445"/>
      <c r="AL25" s="445"/>
      <c r="AM25" s="448"/>
      <c r="AN25" s="447"/>
      <c r="AO25" s="445"/>
      <c r="AP25" s="445"/>
      <c r="AQ25" s="445"/>
      <c r="AR25" s="445"/>
      <c r="AS25" s="445"/>
      <c r="AT25" s="445"/>
      <c r="AU25" s="445"/>
      <c r="AV25" s="445"/>
      <c r="AW25" s="448"/>
      <c r="AX25" s="439"/>
      <c r="AY25" s="440"/>
      <c r="AZ25" s="440"/>
      <c r="BA25" s="440"/>
      <c r="BB25" s="440"/>
      <c r="BC25" s="440"/>
      <c r="BD25" s="440"/>
      <c r="BE25" s="440"/>
      <c r="BF25" s="440"/>
      <c r="BG25" s="441"/>
      <c r="BH25" s="41"/>
      <c r="BI25" s="459"/>
      <c r="BJ25" s="460"/>
      <c r="BK25" s="460"/>
      <c r="BL25" s="460"/>
      <c r="BM25" s="460"/>
      <c r="BN25" s="46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308"/>
      <c r="C26" s="308"/>
      <c r="D26" s="309"/>
      <c r="E26" s="426" t="s">
        <v>106</v>
      </c>
      <c r="F26" s="427"/>
      <c r="G26" s="427"/>
      <c r="H26" s="427"/>
      <c r="I26" s="427"/>
      <c r="J26" s="434" t="str">
        <f ca="1">IF(AND('Mapa final'!$K$7="Alta",'Mapa final'!$O$7="Mayor"),CONCATENATE("R",'Mapa final'!$A$7),"")</f>
        <v/>
      </c>
      <c r="K26" s="424"/>
      <c r="L26" s="424" t="str">
        <f ca="1">IF(AND('Mapa final'!$K$8="Alta",'Mapa final'!$O$8="Mayor"),CONCATENATE("R",'Mapa final'!$A$8),"")</f>
        <v/>
      </c>
      <c r="M26" s="424"/>
      <c r="N26" s="424" t="str">
        <f ca="1">IF(AND('Mapa final'!$K$9="Alta",'Mapa final'!$O$9="Mayor"),CONCATENATE("R",'Mapa final'!$A$9),"")</f>
        <v/>
      </c>
      <c r="O26" s="424"/>
      <c r="P26" s="424" t="str">
        <f ca="1">IF(AND('Mapa final'!$K$10="Alta",'Mapa final'!$O$10="Mayor"),CONCATENATE("R",'Mapa final'!$A$10),"")</f>
        <v/>
      </c>
      <c r="Q26" s="424"/>
      <c r="R26" s="424" t="str">
        <f ca="1">IF(AND('Mapa final'!$K$11="Alta",'Mapa final'!$O$11="Mayor"),CONCATENATE("R",'Mapa final'!$A$11),"")</f>
        <v/>
      </c>
      <c r="S26" s="435"/>
      <c r="T26" s="434" t="str">
        <f ca="1">IF(AND('Mapa final'!$K$7="Alta",'Mapa final'!$O$7="Mayor"),CONCATENATE("R",'Mapa final'!$A$7),"")</f>
        <v/>
      </c>
      <c r="U26" s="424"/>
      <c r="V26" s="424" t="str">
        <f ca="1">IF(AND('Mapa final'!$K$8="Alta",'Mapa final'!$O$8="Mayor"),CONCATENATE("R",'Mapa final'!$A$8),"")</f>
        <v/>
      </c>
      <c r="W26" s="424"/>
      <c r="X26" s="424" t="str">
        <f ca="1">IF(AND('Mapa final'!$K$9="Alta",'Mapa final'!$O$9="Mayor"),CONCATENATE("R",'Mapa final'!$A$9),"")</f>
        <v/>
      </c>
      <c r="Y26" s="424"/>
      <c r="Z26" s="424" t="str">
        <f ca="1">IF(AND('Mapa final'!$K$10="Alta",'Mapa final'!$O$10="Mayor"),CONCATENATE("R",'Mapa final'!$A$10),"")</f>
        <v/>
      </c>
      <c r="AA26" s="424"/>
      <c r="AB26" s="424" t="str">
        <f ca="1">IF(AND('Mapa final'!$K$11="Alta",'Mapa final'!$O$11="Mayor"),CONCATENATE("R",'Mapa final'!$A$11),"")</f>
        <v/>
      </c>
      <c r="AC26" s="435"/>
      <c r="AD26" s="432" t="str">
        <f ca="1">IF(AND('Mapa final'!$K$7="Alta",'Mapa final'!$O$7="Mayor"),CONCATENATE("R",'Mapa final'!$A$7),"")</f>
        <v/>
      </c>
      <c r="AE26" s="433"/>
      <c r="AF26" s="433" t="str">
        <f ca="1">IF(AND('Mapa final'!$K$8="Alta",'Mapa final'!$O$8="Mayor"),CONCATENATE("R",'Mapa final'!$A$8),"")</f>
        <v/>
      </c>
      <c r="AG26" s="433"/>
      <c r="AH26" s="433" t="str">
        <f ca="1">IF(AND('Mapa final'!$K$9="Alta",'Mapa final'!$O$9="Mayor"),CONCATENATE("R",'Mapa final'!$A$9),"")</f>
        <v/>
      </c>
      <c r="AI26" s="433"/>
      <c r="AJ26" s="433" t="str">
        <f ca="1">IF(AND('Mapa final'!$K$10="Alta",'Mapa final'!$O$10="Mayor"),CONCATENATE("R",'Mapa final'!$A$10),"")</f>
        <v/>
      </c>
      <c r="AK26" s="433"/>
      <c r="AL26" s="433" t="str">
        <f ca="1">IF(AND('Mapa final'!$K$11="Alta",'Mapa final'!$O$11="Mayor"),CONCATENATE("R",'Mapa final'!$A$11),"")</f>
        <v/>
      </c>
      <c r="AM26" s="449"/>
      <c r="AN26" s="432" t="str">
        <f ca="1">IF(AND('Mapa final'!$K$7="Alta",'Mapa final'!$O$7="Mayor"),CONCATENATE("R",'Mapa final'!$A$7),"")</f>
        <v/>
      </c>
      <c r="AO26" s="433"/>
      <c r="AP26" s="433" t="str">
        <f ca="1">IF(AND('Mapa final'!$K$8="Alta",'Mapa final'!$O$8="Mayor"),CONCATENATE("R",'Mapa final'!$A$8),"")</f>
        <v/>
      </c>
      <c r="AQ26" s="433"/>
      <c r="AR26" s="433" t="str">
        <f ca="1">IF(AND('Mapa final'!$K$9="Alta",'Mapa final'!$O$9="Mayor"),CONCATENATE("R",'Mapa final'!$A$9),"")</f>
        <v/>
      </c>
      <c r="AS26" s="433"/>
      <c r="AT26" s="433" t="str">
        <f ca="1">IF(AND('Mapa final'!$K$10="Alta",'Mapa final'!$O$10="Mayor"),CONCATENATE("R",'Mapa final'!$A$10),"")</f>
        <v/>
      </c>
      <c r="AU26" s="433"/>
      <c r="AV26" s="433" t="str">
        <f ca="1">IF(AND('Mapa final'!$K$11="Alta",'Mapa final'!$O$11="Mayor"),CONCATENATE("R",'Mapa final'!$A$11),"")</f>
        <v/>
      </c>
      <c r="AW26" s="449"/>
      <c r="AX26" s="442" t="str">
        <f ca="1">IF(AND('Mapa final'!$K$7="Alta",'Mapa final'!$O$7="Catastrófico"),CONCATENATE("R",'Mapa final'!$A$7),"")</f>
        <v/>
      </c>
      <c r="AY26" s="443"/>
      <c r="AZ26" s="443" t="str">
        <f ca="1">IF(AND('Mapa final'!$K$8="Alta",'Mapa final'!$O$8="Catastrófico"),CONCATENATE("R",'Mapa final'!$A$8),"")</f>
        <v/>
      </c>
      <c r="BA26" s="443"/>
      <c r="BB26" s="443" t="str">
        <f ca="1">IF(AND('Mapa final'!$K$9="Alta",'Mapa final'!$O$9="Catastrófico"),CONCATENATE("R",'Mapa final'!$A$9),"")</f>
        <v/>
      </c>
      <c r="BC26" s="443"/>
      <c r="BD26" s="443" t="str">
        <f ca="1">IF(AND('Mapa final'!$K$10="Alta",'Mapa final'!$O$10="Catastrófico"),CONCATENATE("R",'Mapa final'!$A$10),"")</f>
        <v/>
      </c>
      <c r="BE26" s="443"/>
      <c r="BF26" s="443" t="str">
        <f ca="1">IF(AND('Mapa final'!$K$11="Alta",'Mapa final'!$O$11="Catastrófico"),CONCATENATE("R",'Mapa final'!$A$11),"")</f>
        <v/>
      </c>
      <c r="BG26" s="444"/>
      <c r="BH26" s="41"/>
      <c r="BI26" s="459"/>
      <c r="BJ26" s="460"/>
      <c r="BK26" s="460"/>
      <c r="BL26" s="460"/>
      <c r="BM26" s="460"/>
      <c r="BN26" s="46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308"/>
      <c r="C27" s="308"/>
      <c r="D27" s="309"/>
      <c r="E27" s="428"/>
      <c r="F27" s="429"/>
      <c r="G27" s="429"/>
      <c r="H27" s="429"/>
      <c r="I27" s="429"/>
      <c r="J27" s="418"/>
      <c r="K27" s="419"/>
      <c r="L27" s="419"/>
      <c r="M27" s="419"/>
      <c r="N27" s="419"/>
      <c r="O27" s="419"/>
      <c r="P27" s="419"/>
      <c r="Q27" s="419"/>
      <c r="R27" s="419"/>
      <c r="S27" s="422"/>
      <c r="T27" s="418"/>
      <c r="U27" s="419"/>
      <c r="V27" s="419"/>
      <c r="W27" s="419"/>
      <c r="X27" s="419"/>
      <c r="Y27" s="419"/>
      <c r="Z27" s="419"/>
      <c r="AA27" s="419"/>
      <c r="AB27" s="419"/>
      <c r="AC27" s="422"/>
      <c r="AD27" s="410"/>
      <c r="AE27" s="411"/>
      <c r="AF27" s="411"/>
      <c r="AG27" s="411"/>
      <c r="AH27" s="411"/>
      <c r="AI27" s="411"/>
      <c r="AJ27" s="411"/>
      <c r="AK27" s="411"/>
      <c r="AL27" s="411"/>
      <c r="AM27" s="446"/>
      <c r="AN27" s="410"/>
      <c r="AO27" s="411"/>
      <c r="AP27" s="411"/>
      <c r="AQ27" s="411"/>
      <c r="AR27" s="411"/>
      <c r="AS27" s="411"/>
      <c r="AT27" s="411"/>
      <c r="AU27" s="411"/>
      <c r="AV27" s="411"/>
      <c r="AW27" s="446"/>
      <c r="AX27" s="438"/>
      <c r="AY27" s="436"/>
      <c r="AZ27" s="436"/>
      <c r="BA27" s="436"/>
      <c r="BB27" s="436"/>
      <c r="BC27" s="436"/>
      <c r="BD27" s="436"/>
      <c r="BE27" s="436"/>
      <c r="BF27" s="436"/>
      <c r="BG27" s="437"/>
      <c r="BH27" s="41"/>
      <c r="BI27" s="459"/>
      <c r="BJ27" s="460"/>
      <c r="BK27" s="460"/>
      <c r="BL27" s="460"/>
      <c r="BM27" s="460"/>
      <c r="BN27" s="46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308"/>
      <c r="C28" s="308"/>
      <c r="D28" s="309"/>
      <c r="E28" s="428"/>
      <c r="F28" s="429"/>
      <c r="G28" s="429"/>
      <c r="H28" s="429"/>
      <c r="I28" s="429"/>
      <c r="J28" s="418" t="str">
        <f ca="1">IF(AND('Mapa final'!$K$12="Alta",'Mapa final'!$O$12="Mayor"),CONCATENATE("R",'Mapa final'!$A$12),"")</f>
        <v/>
      </c>
      <c r="K28" s="419"/>
      <c r="L28" s="419" t="str">
        <f ca="1">IF(AND('Mapa final'!$K$13="Alta",'Mapa final'!$O$13="Mayor"),CONCATENATE("R",'Mapa final'!$A$13),"")</f>
        <v>R7</v>
      </c>
      <c r="M28" s="419"/>
      <c r="N28" s="419" t="str">
        <f ca="1">IF(AND('Mapa final'!$K$15="Alta",'Mapa final'!$O$15="Mayor"),CONCATENATE("R",'Mapa final'!$A$15),"")</f>
        <v/>
      </c>
      <c r="O28" s="419"/>
      <c r="P28" s="419" t="e">
        <f>IF(AND('Mapa final'!#REF!="Alta",'Mapa final'!#REF!="Mayor"),CONCATENATE("R",'Mapa final'!#REF!),"")</f>
        <v>#REF!</v>
      </c>
      <c r="Q28" s="419"/>
      <c r="R28" s="419" t="str">
        <f ca="1">IF(AND('Mapa final'!$K$18="Alta",'Mapa final'!$O$18="Mayor"),CONCATENATE("R",'Mapa final'!$A$18),"")</f>
        <v/>
      </c>
      <c r="S28" s="422"/>
      <c r="T28" s="418" t="str">
        <f ca="1">IF(AND('Mapa final'!$K$12="Alta",'Mapa final'!$O$12="Mayor"),CONCATENATE("R",'Mapa final'!$A$12),"")</f>
        <v/>
      </c>
      <c r="U28" s="419"/>
      <c r="V28" s="419" t="str">
        <f ca="1">IF(AND('Mapa final'!$K$13="Alta",'Mapa final'!$O$13="Mayor"),CONCATENATE("R",'Mapa final'!$A$13),"")</f>
        <v>R7</v>
      </c>
      <c r="W28" s="419"/>
      <c r="X28" s="419" t="str">
        <f ca="1">IF(AND('Mapa final'!$K$15="Alta",'Mapa final'!$O$15="Mayor"),CONCATENATE("R",'Mapa final'!$A$15),"")</f>
        <v/>
      </c>
      <c r="Y28" s="419"/>
      <c r="Z28" s="419" t="e">
        <f>IF(AND('Mapa final'!#REF!="Alta",'Mapa final'!#REF!="Mayor"),CONCATENATE("R",'Mapa final'!#REF!),"")</f>
        <v>#REF!</v>
      </c>
      <c r="AA28" s="419"/>
      <c r="AB28" s="419" t="str">
        <f ca="1">IF(AND('Mapa final'!$K$18="Alta",'Mapa final'!$O$18="Mayor"),CONCATENATE("R",'Mapa final'!$A$18),"")</f>
        <v/>
      </c>
      <c r="AC28" s="422"/>
      <c r="AD28" s="410" t="str">
        <f ca="1">IF(AND('Mapa final'!$K$12="Alta",'Mapa final'!$O$12="Mayor"),CONCATENATE("R",'Mapa final'!$A$12),"")</f>
        <v/>
      </c>
      <c r="AE28" s="411"/>
      <c r="AF28" s="411" t="str">
        <f ca="1">IF(AND('Mapa final'!$K$13="Alta",'Mapa final'!$O$13="Mayor"),CONCATENATE("R",'Mapa final'!$A$13),"")</f>
        <v>R7</v>
      </c>
      <c r="AG28" s="411"/>
      <c r="AH28" s="411" t="str">
        <f ca="1">IF(AND('Mapa final'!$K$15="Alta",'Mapa final'!$O$15="Mayor"),CONCATENATE("R",'Mapa final'!$A$15),"")</f>
        <v/>
      </c>
      <c r="AI28" s="411"/>
      <c r="AJ28" s="411" t="e">
        <f>IF(AND('Mapa final'!#REF!="Alta",'Mapa final'!#REF!="Mayor"),CONCATENATE("R",'Mapa final'!#REF!),"")</f>
        <v>#REF!</v>
      </c>
      <c r="AK28" s="411"/>
      <c r="AL28" s="411" t="str">
        <f ca="1">IF(AND('Mapa final'!$K$18="Alta",'Mapa final'!$O$18="Mayor"),CONCATENATE("R",'Mapa final'!$A$18),"")</f>
        <v/>
      </c>
      <c r="AM28" s="446"/>
      <c r="AN28" s="410" t="str">
        <f ca="1">IF(AND('Mapa final'!$K$12="Alta",'Mapa final'!$O$12="Mayor"),CONCATENATE("R",'Mapa final'!$A$12),"")</f>
        <v/>
      </c>
      <c r="AO28" s="411"/>
      <c r="AP28" s="411" t="str">
        <f ca="1">IF(AND('Mapa final'!$K$13="Alta",'Mapa final'!$O$13="Mayor"),CONCATENATE("R",'Mapa final'!$A$13),"")</f>
        <v>R7</v>
      </c>
      <c r="AQ28" s="411"/>
      <c r="AR28" s="411" t="str">
        <f ca="1">IF(AND('Mapa final'!$K$15="Alta",'Mapa final'!$O$15="Mayor"),CONCATENATE("R",'Mapa final'!$A$15),"")</f>
        <v/>
      </c>
      <c r="AS28" s="411"/>
      <c r="AT28" s="411" t="e">
        <f>IF(AND('Mapa final'!#REF!="Alta",'Mapa final'!#REF!="Mayor"),CONCATENATE("R",'Mapa final'!#REF!),"")</f>
        <v>#REF!</v>
      </c>
      <c r="AU28" s="411"/>
      <c r="AV28" s="411" t="str">
        <f ca="1">IF(AND('Mapa final'!$K$18="Alta",'Mapa final'!$O$18="Mayor"),CONCATENATE("R",'Mapa final'!$A$18),"")</f>
        <v/>
      </c>
      <c r="AW28" s="446"/>
      <c r="AX28" s="438" t="str">
        <f ca="1">IF(AND('Mapa final'!$K$12="Alta",'Mapa final'!$O$12="Catastrófico"),CONCATENATE("R",'Mapa final'!$A$12),"")</f>
        <v/>
      </c>
      <c r="AY28" s="436"/>
      <c r="AZ28" s="436" t="str">
        <f ca="1">IF(AND('Mapa final'!$K$13="Alta",'Mapa final'!$O$13="Catastrófico"),CONCATENATE("R",'Mapa final'!$A$13),"")</f>
        <v/>
      </c>
      <c r="BA28" s="436"/>
      <c r="BB28" s="436" t="str">
        <f ca="1">IF(AND('Mapa final'!$K$15="Alta",'Mapa final'!$O$15="Catastrófico"),CONCATENATE("R",'Mapa final'!$A$15),"")</f>
        <v/>
      </c>
      <c r="BC28" s="436"/>
      <c r="BD28" s="436" t="e">
        <f>IF(AND('Mapa final'!#REF!="Alta",'Mapa final'!#REF!="Catastrófico"),CONCATENATE("R",'Mapa final'!#REF!),"")</f>
        <v>#REF!</v>
      </c>
      <c r="BE28" s="436"/>
      <c r="BF28" s="436" t="str">
        <f ca="1">IF(AND('Mapa final'!$K$18="Alta",'Mapa final'!$O$18="Catastrófico"),CONCATENATE("R",'Mapa final'!$A$18),"")</f>
        <v/>
      </c>
      <c r="BG28" s="437"/>
      <c r="BH28" s="41"/>
      <c r="BI28" s="459"/>
      <c r="BJ28" s="460"/>
      <c r="BK28" s="460"/>
      <c r="BL28" s="460"/>
      <c r="BM28" s="460"/>
      <c r="BN28" s="46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308"/>
      <c r="C29" s="308"/>
      <c r="D29" s="309"/>
      <c r="E29" s="428"/>
      <c r="F29" s="429"/>
      <c r="G29" s="429"/>
      <c r="H29" s="429"/>
      <c r="I29" s="429"/>
      <c r="J29" s="418"/>
      <c r="K29" s="419"/>
      <c r="L29" s="419"/>
      <c r="M29" s="419"/>
      <c r="N29" s="419"/>
      <c r="O29" s="419"/>
      <c r="P29" s="419"/>
      <c r="Q29" s="419"/>
      <c r="R29" s="419"/>
      <c r="S29" s="422"/>
      <c r="T29" s="418"/>
      <c r="U29" s="419"/>
      <c r="V29" s="419"/>
      <c r="W29" s="419"/>
      <c r="X29" s="419"/>
      <c r="Y29" s="419"/>
      <c r="Z29" s="419"/>
      <c r="AA29" s="419"/>
      <c r="AB29" s="419"/>
      <c r="AC29" s="422"/>
      <c r="AD29" s="410"/>
      <c r="AE29" s="411"/>
      <c r="AF29" s="411"/>
      <c r="AG29" s="411"/>
      <c r="AH29" s="411"/>
      <c r="AI29" s="411"/>
      <c r="AJ29" s="411"/>
      <c r="AK29" s="411"/>
      <c r="AL29" s="411"/>
      <c r="AM29" s="446"/>
      <c r="AN29" s="410"/>
      <c r="AO29" s="411"/>
      <c r="AP29" s="411"/>
      <c r="AQ29" s="411"/>
      <c r="AR29" s="411"/>
      <c r="AS29" s="411"/>
      <c r="AT29" s="411"/>
      <c r="AU29" s="411"/>
      <c r="AV29" s="411"/>
      <c r="AW29" s="446"/>
      <c r="AX29" s="438"/>
      <c r="AY29" s="436"/>
      <c r="AZ29" s="436"/>
      <c r="BA29" s="436"/>
      <c r="BB29" s="436"/>
      <c r="BC29" s="436"/>
      <c r="BD29" s="436"/>
      <c r="BE29" s="436"/>
      <c r="BF29" s="436"/>
      <c r="BG29" s="437"/>
      <c r="BH29" s="41"/>
      <c r="BI29" s="459"/>
      <c r="BJ29" s="460"/>
      <c r="BK29" s="460"/>
      <c r="BL29" s="460"/>
      <c r="BM29" s="460"/>
      <c r="BN29" s="46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308"/>
      <c r="C30" s="308"/>
      <c r="D30" s="309"/>
      <c r="E30" s="428"/>
      <c r="F30" s="429"/>
      <c r="G30" s="429"/>
      <c r="H30" s="429"/>
      <c r="I30" s="429"/>
      <c r="J30" s="418" t="str">
        <f ca="1">IF(AND('Mapa final'!$K$19="Alta",'Mapa final'!$O$19="Mayor"),CONCATENATE("R",'Mapa final'!$A$19),"")</f>
        <v/>
      </c>
      <c r="K30" s="419"/>
      <c r="L30" s="419" t="str">
        <f ca="1">IF(AND('Mapa final'!$K$20="Alta",'Mapa final'!$O$20="Mayor"),CONCATENATE("R",'Mapa final'!$A$20),"")</f>
        <v/>
      </c>
      <c r="M30" s="419"/>
      <c r="N30" s="419" t="str">
        <f ca="1">IF(AND('Mapa final'!$K$22="Alta",'Mapa final'!$O$22="Mayor"),CONCATENATE("R",'Mapa final'!$A$22),"")</f>
        <v/>
      </c>
      <c r="O30" s="419"/>
      <c r="P30" s="419" t="str">
        <f ca="1">IF(AND('Mapa final'!$K$23="Alta",'Mapa final'!$O$23="Mayor"),CONCATENATE("R",'Mapa final'!$A$23),"")</f>
        <v/>
      </c>
      <c r="Q30" s="419"/>
      <c r="R30" s="419" t="str">
        <f ca="1">IF(AND('Mapa final'!$K$24="Alta",'Mapa final'!$O$24="Mayor"),CONCATENATE("R",'Mapa final'!$A$24),"")</f>
        <v/>
      </c>
      <c r="S30" s="422"/>
      <c r="T30" s="418" t="str">
        <f ca="1">IF(AND('Mapa final'!$K$19="Alta",'Mapa final'!$O$19="Mayor"),CONCATENATE("R",'Mapa final'!$A$19),"")</f>
        <v/>
      </c>
      <c r="U30" s="419"/>
      <c r="V30" s="419" t="str">
        <f ca="1">IF(AND('Mapa final'!$K$20="Alta",'Mapa final'!$O$20="Mayor"),CONCATENATE("R",'Mapa final'!$A$20),"")</f>
        <v/>
      </c>
      <c r="W30" s="419"/>
      <c r="X30" s="419" t="str">
        <f ca="1">IF(AND('Mapa final'!$K$22="Alta",'Mapa final'!$O$22="Mayor"),CONCATENATE("R",'Mapa final'!$A$22),"")</f>
        <v/>
      </c>
      <c r="Y30" s="419"/>
      <c r="Z30" s="419" t="str">
        <f ca="1">IF(AND('Mapa final'!$K$23="Alta",'Mapa final'!$O$23="Mayor"),CONCATENATE("R",'Mapa final'!$A$23),"")</f>
        <v/>
      </c>
      <c r="AA30" s="419"/>
      <c r="AB30" s="419" t="str">
        <f ca="1">IF(AND('Mapa final'!$K$24="Alta",'Mapa final'!$O$24="Mayor"),CONCATENATE("R",'Mapa final'!$A$24),"")</f>
        <v/>
      </c>
      <c r="AC30" s="422"/>
      <c r="AD30" s="410" t="str">
        <f ca="1">IF(AND('Mapa final'!$K$19="Alta",'Mapa final'!$O$19="Mayor"),CONCATENATE("R",'Mapa final'!$A$19),"")</f>
        <v/>
      </c>
      <c r="AE30" s="411"/>
      <c r="AF30" s="411" t="str">
        <f ca="1">IF(AND('Mapa final'!$K$20="Alta",'Mapa final'!$O$20="Mayor"),CONCATENATE("R",'Mapa final'!$A$20),"")</f>
        <v/>
      </c>
      <c r="AG30" s="411"/>
      <c r="AH30" s="411" t="str">
        <f ca="1">IF(AND('Mapa final'!$K$22="Alta",'Mapa final'!$O$22="Mayor"),CONCATENATE("R",'Mapa final'!$A$22),"")</f>
        <v/>
      </c>
      <c r="AI30" s="411"/>
      <c r="AJ30" s="411" t="str">
        <f ca="1">IF(AND('Mapa final'!$K$23="Alta",'Mapa final'!$O$23="Mayor"),CONCATENATE("R",'Mapa final'!$A$23),"")</f>
        <v/>
      </c>
      <c r="AK30" s="411"/>
      <c r="AL30" s="411" t="str">
        <f ca="1">IF(AND('Mapa final'!$K$24="Alta",'Mapa final'!$O$24="Mayor"),CONCATENATE("R",'Mapa final'!$A$24),"")</f>
        <v/>
      </c>
      <c r="AM30" s="446"/>
      <c r="AN30" s="410" t="str">
        <f ca="1">IF(AND('Mapa final'!$K$19="Alta",'Mapa final'!$O$19="Mayor"),CONCATENATE("R",'Mapa final'!$A$19),"")</f>
        <v/>
      </c>
      <c r="AO30" s="411"/>
      <c r="AP30" s="411" t="str">
        <f ca="1">IF(AND('Mapa final'!$K$20="Alta",'Mapa final'!$O$20="Mayor"),CONCATENATE("R",'Mapa final'!$A$20),"")</f>
        <v/>
      </c>
      <c r="AQ30" s="411"/>
      <c r="AR30" s="411" t="str">
        <f ca="1">IF(AND('Mapa final'!$K$22="Alta",'Mapa final'!$O$22="Mayor"),CONCATENATE("R",'Mapa final'!$A$22),"")</f>
        <v/>
      </c>
      <c r="AS30" s="411"/>
      <c r="AT30" s="411" t="str">
        <f ca="1">IF(AND('Mapa final'!$K$23="Alta",'Mapa final'!$O$23="Mayor"),CONCATENATE("R",'Mapa final'!$A$23),"")</f>
        <v/>
      </c>
      <c r="AU30" s="411"/>
      <c r="AV30" s="411" t="str">
        <f ca="1">IF(AND('Mapa final'!$K$24="Alta",'Mapa final'!$O$24="Mayor"),CONCATENATE("R",'Mapa final'!$A$24),"")</f>
        <v/>
      </c>
      <c r="AW30" s="446"/>
      <c r="AX30" s="438" t="str">
        <f ca="1">IF(AND('Mapa final'!$K$19="Alta",'Mapa final'!$O$19="Catastrófico"),CONCATENATE("R",'Mapa final'!$A$19),"")</f>
        <v/>
      </c>
      <c r="AY30" s="436"/>
      <c r="AZ30" s="436" t="str">
        <f ca="1">IF(AND('Mapa final'!$K$20="Alta",'Mapa final'!$O$20="Catastrófico"),CONCATENATE("R",'Mapa final'!$A$20),"")</f>
        <v/>
      </c>
      <c r="BA30" s="436"/>
      <c r="BB30" s="436" t="str">
        <f ca="1">IF(AND('Mapa final'!$K$22="Alta",'Mapa final'!$O$22="Catastrófico"),CONCATENATE("R",'Mapa final'!$A$22),"")</f>
        <v/>
      </c>
      <c r="BC30" s="436"/>
      <c r="BD30" s="436" t="str">
        <f ca="1">IF(AND('Mapa final'!$K$23="Alta",'Mapa final'!$O$23="Catastrófico"),CONCATENATE("R",'Mapa final'!$A$23),"")</f>
        <v/>
      </c>
      <c r="BE30" s="436"/>
      <c r="BF30" s="436" t="str">
        <f ca="1">IF(AND('Mapa final'!$K$24="Alta",'Mapa final'!$O$24="Catastrófico"),CONCATENATE("R",'Mapa final'!$A$24),"")</f>
        <v/>
      </c>
      <c r="BG30" s="437"/>
      <c r="BH30" s="41"/>
      <c r="BI30" s="459"/>
      <c r="BJ30" s="460"/>
      <c r="BK30" s="460"/>
      <c r="BL30" s="460"/>
      <c r="BM30" s="460"/>
      <c r="BN30" s="46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308"/>
      <c r="C31" s="308"/>
      <c r="D31" s="309"/>
      <c r="E31" s="428"/>
      <c r="F31" s="429"/>
      <c r="G31" s="429"/>
      <c r="H31" s="429"/>
      <c r="I31" s="429"/>
      <c r="J31" s="418"/>
      <c r="K31" s="419"/>
      <c r="L31" s="419"/>
      <c r="M31" s="419"/>
      <c r="N31" s="419"/>
      <c r="O31" s="419"/>
      <c r="P31" s="419"/>
      <c r="Q31" s="419"/>
      <c r="R31" s="419"/>
      <c r="S31" s="422"/>
      <c r="T31" s="418"/>
      <c r="U31" s="419"/>
      <c r="V31" s="419"/>
      <c r="W31" s="419"/>
      <c r="X31" s="419"/>
      <c r="Y31" s="419"/>
      <c r="Z31" s="419"/>
      <c r="AA31" s="419"/>
      <c r="AB31" s="419"/>
      <c r="AC31" s="422"/>
      <c r="AD31" s="410"/>
      <c r="AE31" s="411"/>
      <c r="AF31" s="411"/>
      <c r="AG31" s="411"/>
      <c r="AH31" s="411"/>
      <c r="AI31" s="411"/>
      <c r="AJ31" s="411"/>
      <c r="AK31" s="411"/>
      <c r="AL31" s="411"/>
      <c r="AM31" s="446"/>
      <c r="AN31" s="410"/>
      <c r="AO31" s="411"/>
      <c r="AP31" s="411"/>
      <c r="AQ31" s="411"/>
      <c r="AR31" s="411"/>
      <c r="AS31" s="411"/>
      <c r="AT31" s="411"/>
      <c r="AU31" s="411"/>
      <c r="AV31" s="411"/>
      <c r="AW31" s="446"/>
      <c r="AX31" s="438"/>
      <c r="AY31" s="436"/>
      <c r="AZ31" s="436"/>
      <c r="BA31" s="436"/>
      <c r="BB31" s="436"/>
      <c r="BC31" s="436"/>
      <c r="BD31" s="436"/>
      <c r="BE31" s="436"/>
      <c r="BF31" s="436"/>
      <c r="BG31" s="437"/>
      <c r="BH31" s="41"/>
      <c r="BI31" s="459"/>
      <c r="BJ31" s="460"/>
      <c r="BK31" s="460"/>
      <c r="BL31" s="460"/>
      <c r="BM31" s="460"/>
      <c r="BN31" s="46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308"/>
      <c r="C32" s="308"/>
      <c r="D32" s="309"/>
      <c r="E32" s="428"/>
      <c r="F32" s="429"/>
      <c r="G32" s="429"/>
      <c r="H32" s="429"/>
      <c r="I32" s="429"/>
      <c r="J32" s="418" t="str">
        <f ca="1">IF(AND('Mapa final'!$K$25="Alta",'Mapa final'!$O$25="Mayor"),CONCATENATE("R",'Mapa final'!$A$25),"")</f>
        <v/>
      </c>
      <c r="K32" s="419"/>
      <c r="L32" s="419" t="str">
        <f ca="1">IF(AND('Mapa final'!$K$27="Alta",'Mapa final'!$O$27="Mayor"),CONCATENATE("R",'Mapa final'!$A$27),"")</f>
        <v/>
      </c>
      <c r="M32" s="419"/>
      <c r="N32" s="419" t="str">
        <f ca="1">IF(AND('Mapa final'!$K$28="Alta",'Mapa final'!$O$28="Mayor"),CONCATENATE("R",'Mapa final'!$A$28),"")</f>
        <v/>
      </c>
      <c r="O32" s="419"/>
      <c r="P32" s="419" t="str">
        <f ca="1">IF(AND('Mapa final'!$K$29="Alta",'Mapa final'!$O$29="Mayor"),CONCATENATE("R",'Mapa final'!$A$29),"")</f>
        <v/>
      </c>
      <c r="Q32" s="419"/>
      <c r="R32" s="419" t="str">
        <f ca="1">IF(AND('Mapa final'!$K$30="Alta",'Mapa final'!$O$30="Mayor"),CONCATENATE("R",'Mapa final'!$A$30),"")</f>
        <v/>
      </c>
      <c r="S32" s="422"/>
      <c r="T32" s="418" t="str">
        <f ca="1">IF(AND('Mapa final'!$K$25="Alta",'Mapa final'!$O$25="Mayor"),CONCATENATE("R",'Mapa final'!$A$25),"")</f>
        <v/>
      </c>
      <c r="U32" s="419"/>
      <c r="V32" s="419" t="str">
        <f ca="1">IF(AND('Mapa final'!$K$27="Alta",'Mapa final'!$O$27="Mayor"),CONCATENATE("R",'Mapa final'!$A$27),"")</f>
        <v/>
      </c>
      <c r="W32" s="419"/>
      <c r="X32" s="419" t="str">
        <f ca="1">IF(AND('Mapa final'!$K$28="Alta",'Mapa final'!$O$28="Mayor"),CONCATENATE("R",'Mapa final'!$A$28),"")</f>
        <v/>
      </c>
      <c r="Y32" s="419"/>
      <c r="Z32" s="419" t="str">
        <f ca="1">IF(AND('Mapa final'!$K$29="Alta",'Mapa final'!$O$29="Mayor"),CONCATENATE("R",'Mapa final'!$A$29),"")</f>
        <v/>
      </c>
      <c r="AA32" s="419"/>
      <c r="AB32" s="419" t="str">
        <f ca="1">IF(AND('Mapa final'!$K$30="Alta",'Mapa final'!$O$30="Mayor"),CONCATENATE("R",'Mapa final'!$A$30),"")</f>
        <v/>
      </c>
      <c r="AC32" s="422"/>
      <c r="AD32" s="410" t="str">
        <f ca="1">IF(AND('Mapa final'!$K$25="Alta",'Mapa final'!$O$25="Mayor"),CONCATENATE("R",'Mapa final'!$A$25),"")</f>
        <v/>
      </c>
      <c r="AE32" s="411"/>
      <c r="AF32" s="411" t="str">
        <f ca="1">IF(AND('Mapa final'!$K$27="Alta",'Mapa final'!$O$27="Mayor"),CONCATENATE("R",'Mapa final'!$A$27),"")</f>
        <v/>
      </c>
      <c r="AG32" s="411"/>
      <c r="AH32" s="411" t="str">
        <f ca="1">IF(AND('Mapa final'!$K$28="Alta",'Mapa final'!$O$28="Mayor"),CONCATENATE("R",'Mapa final'!$A$28),"")</f>
        <v/>
      </c>
      <c r="AI32" s="411"/>
      <c r="AJ32" s="411" t="str">
        <f ca="1">IF(AND('Mapa final'!$K$29="Alta",'Mapa final'!$O$29="Mayor"),CONCATENATE("R",'Mapa final'!$A$29),"")</f>
        <v/>
      </c>
      <c r="AK32" s="411"/>
      <c r="AL32" s="411" t="str">
        <f ca="1">IF(AND('Mapa final'!$K$30="Alta",'Mapa final'!$O$30="Mayor"),CONCATENATE("R",'Mapa final'!$A$30),"")</f>
        <v/>
      </c>
      <c r="AM32" s="446"/>
      <c r="AN32" s="410" t="str">
        <f ca="1">IF(AND('Mapa final'!$K$25="Alta",'Mapa final'!$O$25="Mayor"),CONCATENATE("R",'Mapa final'!$A$25),"")</f>
        <v/>
      </c>
      <c r="AO32" s="411"/>
      <c r="AP32" s="411" t="str">
        <f ca="1">IF(AND('Mapa final'!$K$27="Alta",'Mapa final'!$O$27="Mayor"),CONCATENATE("R",'Mapa final'!$A$27),"")</f>
        <v/>
      </c>
      <c r="AQ32" s="411"/>
      <c r="AR32" s="411" t="str">
        <f ca="1">IF(AND('Mapa final'!$K$28="Alta",'Mapa final'!$O$28="Mayor"),CONCATENATE("R",'Mapa final'!$A$28),"")</f>
        <v/>
      </c>
      <c r="AS32" s="411"/>
      <c r="AT32" s="411" t="str">
        <f ca="1">IF(AND('Mapa final'!$K$29="Alta",'Mapa final'!$O$29="Mayor"),CONCATENATE("R",'Mapa final'!$A$29),"")</f>
        <v/>
      </c>
      <c r="AU32" s="411"/>
      <c r="AV32" s="411" t="str">
        <f ca="1">IF(AND('Mapa final'!$K$30="Alta",'Mapa final'!$O$30="Mayor"),CONCATENATE("R",'Mapa final'!$A$30),"")</f>
        <v/>
      </c>
      <c r="AW32" s="446"/>
      <c r="AX32" s="438" t="str">
        <f ca="1">IF(AND('Mapa final'!$K$25="Alta",'Mapa final'!$O$25="Catastrófico"),CONCATENATE("R",'Mapa final'!$A$25),"")</f>
        <v/>
      </c>
      <c r="AY32" s="436"/>
      <c r="AZ32" s="436" t="str">
        <f ca="1">IF(AND('Mapa final'!$K$27="Alta",'Mapa final'!$O$27="Catastrófico"),CONCATENATE("R",'Mapa final'!$A$27),"")</f>
        <v/>
      </c>
      <c r="BA32" s="436"/>
      <c r="BB32" s="436" t="str">
        <f ca="1">IF(AND('Mapa final'!$K$28="Alta",'Mapa final'!$O$28="Catastrófico"),CONCATENATE("R",'Mapa final'!$A$28),"")</f>
        <v/>
      </c>
      <c r="BC32" s="436"/>
      <c r="BD32" s="436" t="str">
        <f ca="1">IF(AND('Mapa final'!$K$29="Alta",'Mapa final'!$O$29="Catastrófico"),CONCATENATE("R",'Mapa final'!$A$29),"")</f>
        <v/>
      </c>
      <c r="BE32" s="436"/>
      <c r="BF32" s="436" t="str">
        <f ca="1">IF(AND('Mapa final'!$K$30="Alta",'Mapa final'!$O$30="Catastrófico"),CONCATENATE("R",'Mapa final'!$A$30),"")</f>
        <v/>
      </c>
      <c r="BG32" s="437"/>
      <c r="BH32" s="41"/>
      <c r="BI32" s="459"/>
      <c r="BJ32" s="460"/>
      <c r="BK32" s="460"/>
      <c r="BL32" s="460"/>
      <c r="BM32" s="460"/>
      <c r="BN32" s="46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308"/>
      <c r="C33" s="308"/>
      <c r="D33" s="309"/>
      <c r="E33" s="428"/>
      <c r="F33" s="429"/>
      <c r="G33" s="429"/>
      <c r="H33" s="429"/>
      <c r="I33" s="429"/>
      <c r="J33" s="418"/>
      <c r="K33" s="419"/>
      <c r="L33" s="419"/>
      <c r="M33" s="419"/>
      <c r="N33" s="419"/>
      <c r="O33" s="419"/>
      <c r="P33" s="419"/>
      <c r="Q33" s="419"/>
      <c r="R33" s="419"/>
      <c r="S33" s="422"/>
      <c r="T33" s="418"/>
      <c r="U33" s="419"/>
      <c r="V33" s="419"/>
      <c r="W33" s="419"/>
      <c r="X33" s="419"/>
      <c r="Y33" s="419"/>
      <c r="Z33" s="419"/>
      <c r="AA33" s="419"/>
      <c r="AB33" s="419"/>
      <c r="AC33" s="422"/>
      <c r="AD33" s="410"/>
      <c r="AE33" s="411"/>
      <c r="AF33" s="411"/>
      <c r="AG33" s="411"/>
      <c r="AH33" s="411"/>
      <c r="AI33" s="411"/>
      <c r="AJ33" s="411"/>
      <c r="AK33" s="411"/>
      <c r="AL33" s="411"/>
      <c r="AM33" s="446"/>
      <c r="AN33" s="410"/>
      <c r="AO33" s="411"/>
      <c r="AP33" s="411"/>
      <c r="AQ33" s="411"/>
      <c r="AR33" s="411"/>
      <c r="AS33" s="411"/>
      <c r="AT33" s="411"/>
      <c r="AU33" s="411"/>
      <c r="AV33" s="411"/>
      <c r="AW33" s="446"/>
      <c r="AX33" s="438"/>
      <c r="AY33" s="436"/>
      <c r="AZ33" s="436"/>
      <c r="BA33" s="436"/>
      <c r="BB33" s="436"/>
      <c r="BC33" s="436"/>
      <c r="BD33" s="436"/>
      <c r="BE33" s="436"/>
      <c r="BF33" s="436"/>
      <c r="BG33" s="437"/>
      <c r="BH33" s="41"/>
      <c r="BI33" s="462"/>
      <c r="BJ33" s="463"/>
      <c r="BK33" s="463"/>
      <c r="BL33" s="463"/>
      <c r="BM33" s="463"/>
      <c r="BN33" s="464"/>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308"/>
      <c r="C34" s="308"/>
      <c r="D34" s="309"/>
      <c r="E34" s="428"/>
      <c r="F34" s="429"/>
      <c r="G34" s="429"/>
      <c r="H34" s="429"/>
      <c r="I34" s="429"/>
      <c r="J34" s="418" t="str">
        <f ca="1">IF(AND('Mapa final'!$K$31="Alta",'Mapa final'!$O$31="Mayor"),CONCATENATE("R",'Mapa final'!$A$31),"")</f>
        <v/>
      </c>
      <c r="K34" s="419"/>
      <c r="L34" s="419" t="str">
        <f ca="1">IF(AND('Mapa final'!$K$32="Alta",'Mapa final'!$O$32="Mayor"),CONCATENATE("R",'Mapa final'!$A$32),"")</f>
        <v/>
      </c>
      <c r="M34" s="419"/>
      <c r="N34" s="419" t="str">
        <f ca="1">IF(AND('Mapa final'!$K$33="Alta",'Mapa final'!$O$33="Mayor"),CONCATENATE("R",'Mapa final'!$A$33),"")</f>
        <v/>
      </c>
      <c r="O34" s="419"/>
      <c r="P34" s="419" t="str">
        <f ca="1">IF(AND('Mapa final'!$K$34="Alta",'Mapa final'!$O$34="Mayor"),CONCATENATE("R",'Mapa final'!$A$34),"")</f>
        <v/>
      </c>
      <c r="Q34" s="419"/>
      <c r="R34" s="419" t="str">
        <f ca="1">IF(AND('Mapa final'!$K$37="Alta",'Mapa final'!$O$37="Mayor"),CONCATENATE("R",'Mapa final'!$A$37),"")</f>
        <v/>
      </c>
      <c r="S34" s="422"/>
      <c r="T34" s="418" t="str">
        <f ca="1">IF(AND('Mapa final'!$K$31="Alta",'Mapa final'!$O$31="Mayor"),CONCATENATE("R",'Mapa final'!$A$31),"")</f>
        <v/>
      </c>
      <c r="U34" s="419"/>
      <c r="V34" s="419" t="str">
        <f ca="1">IF(AND('Mapa final'!$K$32="Alta",'Mapa final'!$O$32="Mayor"),CONCATENATE("R",'Mapa final'!$A$32),"")</f>
        <v/>
      </c>
      <c r="W34" s="419"/>
      <c r="X34" s="419" t="str">
        <f ca="1">IF(AND('Mapa final'!$K$33="Alta",'Mapa final'!$O$33="Mayor"),CONCATENATE("R",'Mapa final'!$A$33),"")</f>
        <v/>
      </c>
      <c r="Y34" s="419"/>
      <c r="Z34" s="419" t="str">
        <f ca="1">IF(AND('Mapa final'!$K$34="Alta",'Mapa final'!$O$34="Mayor"),CONCATENATE("R",'Mapa final'!$A$34),"")</f>
        <v/>
      </c>
      <c r="AA34" s="419"/>
      <c r="AB34" s="419" t="str">
        <f ca="1">IF(AND('Mapa final'!$K$37="Alta",'Mapa final'!$O$37="Mayor"),CONCATENATE("R",'Mapa final'!$A$37),"")</f>
        <v/>
      </c>
      <c r="AC34" s="422"/>
      <c r="AD34" s="410" t="str">
        <f ca="1">IF(AND('Mapa final'!$K$31="Alta",'Mapa final'!$O$31="Mayor"),CONCATENATE("R",'Mapa final'!$A$31),"")</f>
        <v/>
      </c>
      <c r="AE34" s="411"/>
      <c r="AF34" s="411" t="str">
        <f ca="1">IF(AND('Mapa final'!$K$32="Alta",'Mapa final'!$O$32="Mayor"),CONCATENATE("R",'Mapa final'!$A$32),"")</f>
        <v/>
      </c>
      <c r="AG34" s="411"/>
      <c r="AH34" s="411" t="str">
        <f ca="1">IF(AND('Mapa final'!$K$33="Alta",'Mapa final'!$O$33="Mayor"),CONCATENATE("R",'Mapa final'!$A$33),"")</f>
        <v/>
      </c>
      <c r="AI34" s="411"/>
      <c r="AJ34" s="411" t="str">
        <f ca="1">IF(AND('Mapa final'!$K$34="Alta",'Mapa final'!$O$34="Mayor"),CONCATENATE("R",'Mapa final'!$A$34),"")</f>
        <v/>
      </c>
      <c r="AK34" s="411"/>
      <c r="AL34" s="411" t="str">
        <f ca="1">IF(AND('Mapa final'!$K$37="Alta",'Mapa final'!$O$37="Mayor"),CONCATENATE("R",'Mapa final'!$A$37),"")</f>
        <v/>
      </c>
      <c r="AM34" s="446"/>
      <c r="AN34" s="410" t="str">
        <f ca="1">IF(AND('Mapa final'!$K$31="Alta",'Mapa final'!$O$31="Mayor"),CONCATENATE("R",'Mapa final'!$A$31),"")</f>
        <v/>
      </c>
      <c r="AO34" s="411"/>
      <c r="AP34" s="411" t="str">
        <f ca="1">IF(AND('Mapa final'!$K$32="Alta",'Mapa final'!$O$32="Mayor"),CONCATENATE("R",'Mapa final'!$A$32),"")</f>
        <v/>
      </c>
      <c r="AQ34" s="411"/>
      <c r="AR34" s="411" t="str">
        <f ca="1">IF(AND('Mapa final'!$K$33="Alta",'Mapa final'!$O$33="Mayor"),CONCATENATE("R",'Mapa final'!$A$33),"")</f>
        <v/>
      </c>
      <c r="AS34" s="411"/>
      <c r="AT34" s="411" t="str">
        <f ca="1">IF(AND('Mapa final'!$K$34="Alta",'Mapa final'!$O$34="Mayor"),CONCATENATE("R",'Mapa final'!$A$34),"")</f>
        <v/>
      </c>
      <c r="AU34" s="411"/>
      <c r="AV34" s="411" t="str">
        <f ca="1">IF(AND('Mapa final'!$K$37="Alta",'Mapa final'!$O$37="Mayor"),CONCATENATE("R",'Mapa final'!$A$37),"")</f>
        <v/>
      </c>
      <c r="AW34" s="446"/>
      <c r="AX34" s="438" t="str">
        <f ca="1">IF(AND('Mapa final'!$K$31="Alta",'Mapa final'!$O$31="Catastrófico"),CONCATENATE("R",'Mapa final'!$A$31),"")</f>
        <v/>
      </c>
      <c r="AY34" s="436"/>
      <c r="AZ34" s="436" t="str">
        <f ca="1">IF(AND('Mapa final'!$K$32="Alta",'Mapa final'!$O$32="Catastrófico"),CONCATENATE("R",'Mapa final'!$A$32),"")</f>
        <v/>
      </c>
      <c r="BA34" s="436"/>
      <c r="BB34" s="436" t="str">
        <f ca="1">IF(AND('Mapa final'!$K$33="Alta",'Mapa final'!$O$33="Catastrófico"),CONCATENATE("R",'Mapa final'!$A$33),"")</f>
        <v/>
      </c>
      <c r="BC34" s="436"/>
      <c r="BD34" s="436" t="str">
        <f ca="1">IF(AND('Mapa final'!$K$34="Alta",'Mapa final'!$O$34="Catastrófico"),CONCATENATE("R",'Mapa final'!$A$34),"")</f>
        <v/>
      </c>
      <c r="BE34" s="436"/>
      <c r="BF34" s="436" t="str">
        <f ca="1">IF(AND('Mapa final'!$K$37="Alta",'Mapa final'!$O$37="Catastrófico"),CONCATENATE("R",'Mapa final'!$A$37),"")</f>
        <v/>
      </c>
      <c r="BG34" s="437"/>
      <c r="BH34" s="41"/>
      <c r="BI34" s="465" t="s">
        <v>74</v>
      </c>
      <c r="BJ34" s="466"/>
      <c r="BK34" s="466"/>
      <c r="BL34" s="466"/>
      <c r="BM34" s="466"/>
      <c r="BN34" s="467"/>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308"/>
      <c r="C35" s="308"/>
      <c r="D35" s="309"/>
      <c r="E35" s="428"/>
      <c r="F35" s="429"/>
      <c r="G35" s="429"/>
      <c r="H35" s="429"/>
      <c r="I35" s="429"/>
      <c r="J35" s="418"/>
      <c r="K35" s="419"/>
      <c r="L35" s="419"/>
      <c r="M35" s="419"/>
      <c r="N35" s="419"/>
      <c r="O35" s="419"/>
      <c r="P35" s="419"/>
      <c r="Q35" s="419"/>
      <c r="R35" s="419"/>
      <c r="S35" s="422"/>
      <c r="T35" s="418"/>
      <c r="U35" s="419"/>
      <c r="V35" s="419"/>
      <c r="W35" s="419"/>
      <c r="X35" s="419"/>
      <c r="Y35" s="419"/>
      <c r="Z35" s="419"/>
      <c r="AA35" s="419"/>
      <c r="AB35" s="419"/>
      <c r="AC35" s="422"/>
      <c r="AD35" s="410"/>
      <c r="AE35" s="411"/>
      <c r="AF35" s="411"/>
      <c r="AG35" s="411"/>
      <c r="AH35" s="411"/>
      <c r="AI35" s="411"/>
      <c r="AJ35" s="411"/>
      <c r="AK35" s="411"/>
      <c r="AL35" s="411"/>
      <c r="AM35" s="446"/>
      <c r="AN35" s="410"/>
      <c r="AO35" s="411"/>
      <c r="AP35" s="411"/>
      <c r="AQ35" s="411"/>
      <c r="AR35" s="411"/>
      <c r="AS35" s="411"/>
      <c r="AT35" s="411"/>
      <c r="AU35" s="411"/>
      <c r="AV35" s="411"/>
      <c r="AW35" s="446"/>
      <c r="AX35" s="438"/>
      <c r="AY35" s="436"/>
      <c r="AZ35" s="436"/>
      <c r="BA35" s="436"/>
      <c r="BB35" s="436"/>
      <c r="BC35" s="436"/>
      <c r="BD35" s="436"/>
      <c r="BE35" s="436"/>
      <c r="BF35" s="436"/>
      <c r="BG35" s="437"/>
      <c r="BH35" s="41"/>
      <c r="BI35" s="468"/>
      <c r="BJ35" s="469"/>
      <c r="BK35" s="469"/>
      <c r="BL35" s="469"/>
      <c r="BM35" s="469"/>
      <c r="BN35" s="470"/>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308"/>
      <c r="C36" s="308"/>
      <c r="D36" s="309"/>
      <c r="E36" s="428"/>
      <c r="F36" s="429"/>
      <c r="G36" s="429"/>
      <c r="H36" s="429"/>
      <c r="I36" s="429"/>
      <c r="J36" s="418" t="str">
        <f ca="1">IF(AND('Mapa final'!$K$40="Alta",'Mapa final'!$O$40="Mayor"),CONCATENATE("R",'Mapa final'!$A$40),"")</f>
        <v/>
      </c>
      <c r="K36" s="419"/>
      <c r="L36" s="419" t="str">
        <f ca="1">IF(AND('Mapa final'!$K$41="Alta",'Mapa final'!$O$41="Mayor"),CONCATENATE("R",'Mapa final'!$A$41),"")</f>
        <v/>
      </c>
      <c r="M36" s="419"/>
      <c r="N36" s="419" t="str">
        <f ca="1">IF(AND('Mapa final'!$K$42="Alta",'Mapa final'!$O$42="Mayor"),CONCATENATE("R",'Mapa final'!$A$42),"")</f>
        <v/>
      </c>
      <c r="O36" s="419"/>
      <c r="P36" s="419" t="str">
        <f ca="1">IF(AND('Mapa final'!$K$44="Alta",'Mapa final'!$O$44="Mayor"),CONCATENATE("R",'Mapa final'!$A$44),"")</f>
        <v>R28</v>
      </c>
      <c r="Q36" s="419"/>
      <c r="R36" s="419" t="str">
        <f ca="1">IF(AND('Mapa final'!$K$46="Alta",'Mapa final'!$O$46="Mayor"),CONCATENATE("R",'Mapa final'!$A$46),"")</f>
        <v/>
      </c>
      <c r="S36" s="422"/>
      <c r="T36" s="418" t="str">
        <f ca="1">IF(AND('Mapa final'!$K$40="Alta",'Mapa final'!$O$40="Mayor"),CONCATENATE("R",'Mapa final'!$A$40),"")</f>
        <v/>
      </c>
      <c r="U36" s="419"/>
      <c r="V36" s="419" t="str">
        <f ca="1">IF(AND('Mapa final'!$K$41="Alta",'Mapa final'!$O$41="Mayor"),CONCATENATE("R",'Mapa final'!$A$41),"")</f>
        <v/>
      </c>
      <c r="W36" s="419"/>
      <c r="X36" s="419" t="str">
        <f ca="1">IF(AND('Mapa final'!$K$42="Alta",'Mapa final'!$O$42="Mayor"),CONCATENATE("R",'Mapa final'!$A$42),"")</f>
        <v/>
      </c>
      <c r="Y36" s="419"/>
      <c r="Z36" s="419" t="str">
        <f ca="1">IF(AND('Mapa final'!$K$44="Alta",'Mapa final'!$O$44="Mayor"),CONCATENATE("R",'Mapa final'!$A$44),"")</f>
        <v>R28</v>
      </c>
      <c r="AA36" s="419"/>
      <c r="AB36" s="419" t="str">
        <f ca="1">IF(AND('Mapa final'!$K$46="Alta",'Mapa final'!$O$46="Mayor"),CONCATENATE("R",'Mapa final'!$A$46),"")</f>
        <v/>
      </c>
      <c r="AC36" s="422"/>
      <c r="AD36" s="410" t="str">
        <f ca="1">IF(AND('Mapa final'!$K$40="Alta",'Mapa final'!$O$40="Mayor"),CONCATENATE("R",'Mapa final'!$A$40),"")</f>
        <v/>
      </c>
      <c r="AE36" s="411"/>
      <c r="AF36" s="411" t="str">
        <f ca="1">IF(AND('Mapa final'!$K$41="Alta",'Mapa final'!$O$41="Mayor"),CONCATENATE("R",'Mapa final'!$A$41),"")</f>
        <v/>
      </c>
      <c r="AG36" s="411"/>
      <c r="AH36" s="411" t="str">
        <f ca="1">IF(AND('Mapa final'!$K$42="Alta",'Mapa final'!$O$42="Mayor"),CONCATENATE("R",'Mapa final'!$A$42),"")</f>
        <v/>
      </c>
      <c r="AI36" s="411"/>
      <c r="AJ36" s="411" t="str">
        <f ca="1">IF(AND('Mapa final'!$K$44="Alta",'Mapa final'!$O$44="Mayor"),CONCATENATE("R",'Mapa final'!$A$44),"")</f>
        <v>R28</v>
      </c>
      <c r="AK36" s="411"/>
      <c r="AL36" s="411" t="str">
        <f ca="1">IF(AND('Mapa final'!$K$46="Alta",'Mapa final'!$O$46="Mayor"),CONCATENATE("R",'Mapa final'!$A$46),"")</f>
        <v/>
      </c>
      <c r="AM36" s="446"/>
      <c r="AN36" s="410" t="str">
        <f ca="1">IF(AND('Mapa final'!$K$40="Alta",'Mapa final'!$O$40="Mayor"),CONCATENATE("R",'Mapa final'!$A$40),"")</f>
        <v/>
      </c>
      <c r="AO36" s="411"/>
      <c r="AP36" s="411" t="str">
        <f ca="1">IF(AND('Mapa final'!$K$41="Alta",'Mapa final'!$O$41="Mayor"),CONCATENATE("R",'Mapa final'!$A$41),"")</f>
        <v/>
      </c>
      <c r="AQ36" s="411"/>
      <c r="AR36" s="411" t="str">
        <f ca="1">IF(AND('Mapa final'!$K$42="Alta",'Mapa final'!$O$42="Mayor"),CONCATENATE("R",'Mapa final'!$A$42),"")</f>
        <v/>
      </c>
      <c r="AS36" s="411"/>
      <c r="AT36" s="411" t="str">
        <f ca="1">IF(AND('Mapa final'!$K$44="Alta",'Mapa final'!$O$44="Mayor"),CONCATENATE("R",'Mapa final'!$A$44),"")</f>
        <v>R28</v>
      </c>
      <c r="AU36" s="411"/>
      <c r="AV36" s="411" t="str">
        <f ca="1">IF(AND('Mapa final'!$K$46="Alta",'Mapa final'!$O$46="Mayor"),CONCATENATE("R",'Mapa final'!$A$46),"")</f>
        <v/>
      </c>
      <c r="AW36" s="446"/>
      <c r="AX36" s="438" t="str">
        <f ca="1">IF(AND('Mapa final'!$K$40="Alta",'Mapa final'!$O$40="Catastrófico"),CONCATENATE("R",'Mapa final'!$A$40),"")</f>
        <v/>
      </c>
      <c r="AY36" s="436"/>
      <c r="AZ36" s="436" t="str">
        <f ca="1">IF(AND('Mapa final'!$K$41="Alta",'Mapa final'!$O$41="Catastrófico"),CONCATENATE("R",'Mapa final'!$A$41),"")</f>
        <v/>
      </c>
      <c r="BA36" s="436"/>
      <c r="BB36" s="436" t="str">
        <f ca="1">IF(AND('Mapa final'!$K$42="Alta",'Mapa final'!$O$42="Catastrófico"),CONCATENATE("R",'Mapa final'!$A$42),"")</f>
        <v/>
      </c>
      <c r="BC36" s="436"/>
      <c r="BD36" s="436" t="str">
        <f ca="1">IF(AND('Mapa final'!$K$44="Alta",'Mapa final'!$O$44="Catastrófico"),CONCATENATE("R",'Mapa final'!$A$44),"")</f>
        <v/>
      </c>
      <c r="BE36" s="436"/>
      <c r="BF36" s="436" t="str">
        <f ca="1">IF(AND('Mapa final'!$K$46="Alta",'Mapa final'!$O$46="Catastrófico"),CONCATENATE("R",'Mapa final'!$A$46),"")</f>
        <v/>
      </c>
      <c r="BG36" s="437"/>
      <c r="BH36" s="41"/>
      <c r="BI36" s="468"/>
      <c r="BJ36" s="469"/>
      <c r="BK36" s="469"/>
      <c r="BL36" s="469"/>
      <c r="BM36" s="469"/>
      <c r="BN36" s="470"/>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308"/>
      <c r="C37" s="308"/>
      <c r="D37" s="309"/>
      <c r="E37" s="428"/>
      <c r="F37" s="429"/>
      <c r="G37" s="429"/>
      <c r="H37" s="429"/>
      <c r="I37" s="429"/>
      <c r="J37" s="418"/>
      <c r="K37" s="419"/>
      <c r="L37" s="419"/>
      <c r="M37" s="419"/>
      <c r="N37" s="419"/>
      <c r="O37" s="419"/>
      <c r="P37" s="419"/>
      <c r="Q37" s="419"/>
      <c r="R37" s="419"/>
      <c r="S37" s="422"/>
      <c r="T37" s="418"/>
      <c r="U37" s="419"/>
      <c r="V37" s="419"/>
      <c r="W37" s="419"/>
      <c r="X37" s="419"/>
      <c r="Y37" s="419"/>
      <c r="Z37" s="419"/>
      <c r="AA37" s="419"/>
      <c r="AB37" s="419"/>
      <c r="AC37" s="422"/>
      <c r="AD37" s="410"/>
      <c r="AE37" s="411"/>
      <c r="AF37" s="411"/>
      <c r="AG37" s="411"/>
      <c r="AH37" s="411"/>
      <c r="AI37" s="411"/>
      <c r="AJ37" s="411"/>
      <c r="AK37" s="411"/>
      <c r="AL37" s="411"/>
      <c r="AM37" s="446"/>
      <c r="AN37" s="410"/>
      <c r="AO37" s="411"/>
      <c r="AP37" s="411"/>
      <c r="AQ37" s="411"/>
      <c r="AR37" s="411"/>
      <c r="AS37" s="411"/>
      <c r="AT37" s="411"/>
      <c r="AU37" s="411"/>
      <c r="AV37" s="411"/>
      <c r="AW37" s="446"/>
      <c r="AX37" s="438"/>
      <c r="AY37" s="436"/>
      <c r="AZ37" s="436"/>
      <c r="BA37" s="436"/>
      <c r="BB37" s="436"/>
      <c r="BC37" s="436"/>
      <c r="BD37" s="436"/>
      <c r="BE37" s="436"/>
      <c r="BF37" s="436"/>
      <c r="BG37" s="437"/>
      <c r="BH37" s="41"/>
      <c r="BI37" s="468"/>
      <c r="BJ37" s="469"/>
      <c r="BK37" s="469"/>
      <c r="BL37" s="469"/>
      <c r="BM37" s="469"/>
      <c r="BN37" s="470"/>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308"/>
      <c r="C38" s="308"/>
      <c r="D38" s="309"/>
      <c r="E38" s="428"/>
      <c r="F38" s="429"/>
      <c r="G38" s="429"/>
      <c r="H38" s="429"/>
      <c r="I38" s="429"/>
      <c r="J38" s="418" t="str">
        <f>IF(AND('Mapa final'!$K$47="Alta",'Mapa final'!$O$47="Mayor"),CONCATENATE("R",'Mapa final'!$A$47),"")</f>
        <v/>
      </c>
      <c r="K38" s="419"/>
      <c r="L38" s="419" t="str">
        <f ca="1">IF(AND('Mapa final'!$K$48="Alta",'Mapa final'!$O$48="Mayor"),CONCATENATE("R",'Mapa final'!$A$48),"")</f>
        <v/>
      </c>
      <c r="M38" s="419"/>
      <c r="N38" s="419" t="str">
        <f ca="1">IF(AND('Mapa final'!$K$50="Alta",'Mapa final'!$O$50="Mayor"),CONCATENATE("R",'Mapa final'!$A$50),"")</f>
        <v/>
      </c>
      <c r="O38" s="419"/>
      <c r="P38" s="419" t="str">
        <f ca="1">IF(AND('Mapa final'!$K$52="Alta",'Mapa final'!$O$52="Mayor"),CONCATENATE("R",'Mapa final'!$A$52),"")</f>
        <v/>
      </c>
      <c r="Q38" s="419"/>
      <c r="R38" s="419" t="str">
        <f ca="1">IF(AND('Mapa final'!$K$54="Alta",'Mapa final'!$O$54="Mayor"),CONCATENATE("R",'Mapa final'!$A$54),"")</f>
        <v/>
      </c>
      <c r="S38" s="422"/>
      <c r="T38" s="418" t="str">
        <f>IF(AND('Mapa final'!$K$47="Alta",'Mapa final'!$O$47="Mayor"),CONCATENATE("R",'Mapa final'!$A$47),"")</f>
        <v/>
      </c>
      <c r="U38" s="419"/>
      <c r="V38" s="419" t="str">
        <f ca="1">IF(AND('Mapa final'!$K$48="Alta",'Mapa final'!$O$48="Mayor"),CONCATENATE("R",'Mapa final'!$A$48),"")</f>
        <v/>
      </c>
      <c r="W38" s="419"/>
      <c r="X38" s="419" t="str">
        <f ca="1">IF(AND('Mapa final'!$K$50="Alta",'Mapa final'!$O$50="Mayor"),CONCATENATE("R",'Mapa final'!$A$50),"")</f>
        <v/>
      </c>
      <c r="Y38" s="419"/>
      <c r="Z38" s="419" t="str">
        <f ca="1">IF(AND('Mapa final'!$K$52="Alta",'Mapa final'!$O$52="Mayor"),CONCATENATE("R",'Mapa final'!$A$52),"")</f>
        <v/>
      </c>
      <c r="AA38" s="419"/>
      <c r="AB38" s="419" t="str">
        <f ca="1">IF(AND('Mapa final'!$K$54="Alta",'Mapa final'!$O$54="Mayor"),CONCATENATE("R",'Mapa final'!$A$54),"")</f>
        <v/>
      </c>
      <c r="AC38" s="422"/>
      <c r="AD38" s="410" t="str">
        <f>IF(AND('Mapa final'!$K$47="Alta",'Mapa final'!$O$47="Mayor"),CONCATENATE("R",'Mapa final'!$A$47),"")</f>
        <v/>
      </c>
      <c r="AE38" s="411"/>
      <c r="AF38" s="411" t="str">
        <f ca="1">IF(AND('Mapa final'!$K$48="Alta",'Mapa final'!$O$48="Mayor"),CONCATENATE("R",'Mapa final'!$A$48),"")</f>
        <v/>
      </c>
      <c r="AG38" s="411"/>
      <c r="AH38" s="411" t="str">
        <f ca="1">IF(AND('Mapa final'!$K$50="Alta",'Mapa final'!$O$50="Mayor"),CONCATENATE("R",'Mapa final'!$A$50),"")</f>
        <v/>
      </c>
      <c r="AI38" s="411"/>
      <c r="AJ38" s="411" t="str">
        <f ca="1">IF(AND('Mapa final'!$K$52="Alta",'Mapa final'!$O$52="Mayor"),CONCATENATE("R",'Mapa final'!$A$52),"")</f>
        <v/>
      </c>
      <c r="AK38" s="411"/>
      <c r="AL38" s="411" t="str">
        <f ca="1">IF(AND('Mapa final'!$K$54="Alta",'Mapa final'!$O$54="Mayor"),CONCATENATE("R",'Mapa final'!$A$54),"")</f>
        <v/>
      </c>
      <c r="AM38" s="446"/>
      <c r="AN38" s="410" t="str">
        <f>IF(AND('Mapa final'!$K$47="Alta",'Mapa final'!$O$47="Mayor"),CONCATENATE("R",'Mapa final'!$A$47),"")</f>
        <v/>
      </c>
      <c r="AO38" s="411"/>
      <c r="AP38" s="411" t="str">
        <f ca="1">IF(AND('Mapa final'!$K$48="Alta",'Mapa final'!$O$48="Mayor"),CONCATENATE("R",'Mapa final'!$A$48),"")</f>
        <v/>
      </c>
      <c r="AQ38" s="411"/>
      <c r="AR38" s="411" t="str">
        <f ca="1">IF(AND('Mapa final'!$K$50="Alta",'Mapa final'!$O$50="Mayor"),CONCATENATE("R",'Mapa final'!$A$50),"")</f>
        <v/>
      </c>
      <c r="AS38" s="411"/>
      <c r="AT38" s="411" t="str">
        <f ca="1">IF(AND('Mapa final'!$K$52="Alta",'Mapa final'!$O$52="Mayor"),CONCATENATE("R",'Mapa final'!$A$52),"")</f>
        <v/>
      </c>
      <c r="AU38" s="411"/>
      <c r="AV38" s="411" t="str">
        <f ca="1">IF(AND('Mapa final'!$K$54="Alta",'Mapa final'!$O$54="Mayor"),CONCATENATE("R",'Mapa final'!$A$54),"")</f>
        <v/>
      </c>
      <c r="AW38" s="446"/>
      <c r="AX38" s="438" t="str">
        <f>IF(AND('Mapa final'!$K$47="Alta",'Mapa final'!$O$47="Catastrófico"),CONCATENATE("R",'Mapa final'!$A$47),"")</f>
        <v/>
      </c>
      <c r="AY38" s="436"/>
      <c r="AZ38" s="436" t="str">
        <f ca="1">IF(AND('Mapa final'!$K$48="Alta",'Mapa final'!$O$48="Catastrófico"),CONCATENATE("R",'Mapa final'!$A$48),"")</f>
        <v/>
      </c>
      <c r="BA38" s="436"/>
      <c r="BB38" s="436" t="str">
        <f ca="1">IF(AND('Mapa final'!$K$50="Alta",'Mapa final'!$O$50="Catastrófico"),CONCATENATE("R",'Mapa final'!$A$50),"")</f>
        <v/>
      </c>
      <c r="BC38" s="436"/>
      <c r="BD38" s="436" t="str">
        <f ca="1">IF(AND('Mapa final'!$K$52="Alta",'Mapa final'!$O$52="Catastrófico"),CONCATENATE("R",'Mapa final'!$A$52),"")</f>
        <v/>
      </c>
      <c r="BE38" s="436"/>
      <c r="BF38" s="436" t="str">
        <f ca="1">IF(AND('Mapa final'!$K$54="Alta",'Mapa final'!$O$54="Catastrófico"),CONCATENATE("R",'Mapa final'!$A$54),"")</f>
        <v/>
      </c>
      <c r="BG38" s="437"/>
      <c r="BH38" s="41"/>
      <c r="BI38" s="468"/>
      <c r="BJ38" s="469"/>
      <c r="BK38" s="469"/>
      <c r="BL38" s="469"/>
      <c r="BM38" s="469"/>
      <c r="BN38" s="470"/>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308"/>
      <c r="C39" s="308"/>
      <c r="D39" s="309"/>
      <c r="E39" s="428"/>
      <c r="F39" s="429"/>
      <c r="G39" s="429"/>
      <c r="H39" s="429"/>
      <c r="I39" s="429"/>
      <c r="J39" s="418"/>
      <c r="K39" s="419"/>
      <c r="L39" s="419"/>
      <c r="M39" s="419"/>
      <c r="N39" s="419"/>
      <c r="O39" s="419"/>
      <c r="P39" s="419"/>
      <c r="Q39" s="419"/>
      <c r="R39" s="419"/>
      <c r="S39" s="422"/>
      <c r="T39" s="418"/>
      <c r="U39" s="419"/>
      <c r="V39" s="419"/>
      <c r="W39" s="419"/>
      <c r="X39" s="419"/>
      <c r="Y39" s="419"/>
      <c r="Z39" s="419"/>
      <c r="AA39" s="419"/>
      <c r="AB39" s="419"/>
      <c r="AC39" s="422"/>
      <c r="AD39" s="410"/>
      <c r="AE39" s="411"/>
      <c r="AF39" s="411"/>
      <c r="AG39" s="411"/>
      <c r="AH39" s="411"/>
      <c r="AI39" s="411"/>
      <c r="AJ39" s="411"/>
      <c r="AK39" s="411"/>
      <c r="AL39" s="411"/>
      <c r="AM39" s="446"/>
      <c r="AN39" s="410"/>
      <c r="AO39" s="411"/>
      <c r="AP39" s="411"/>
      <c r="AQ39" s="411"/>
      <c r="AR39" s="411"/>
      <c r="AS39" s="411"/>
      <c r="AT39" s="411"/>
      <c r="AU39" s="411"/>
      <c r="AV39" s="411"/>
      <c r="AW39" s="446"/>
      <c r="AX39" s="438"/>
      <c r="AY39" s="436"/>
      <c r="AZ39" s="436"/>
      <c r="BA39" s="436"/>
      <c r="BB39" s="436"/>
      <c r="BC39" s="436"/>
      <c r="BD39" s="436"/>
      <c r="BE39" s="436"/>
      <c r="BF39" s="436"/>
      <c r="BG39" s="437"/>
      <c r="BH39" s="41"/>
      <c r="BI39" s="468"/>
      <c r="BJ39" s="469"/>
      <c r="BK39" s="469"/>
      <c r="BL39" s="469"/>
      <c r="BM39" s="469"/>
      <c r="BN39" s="470"/>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308"/>
      <c r="C40" s="308"/>
      <c r="D40" s="309"/>
      <c r="E40" s="428"/>
      <c r="F40" s="429"/>
      <c r="G40" s="429"/>
      <c r="H40" s="429"/>
      <c r="I40" s="429"/>
      <c r="J40" s="418" t="str">
        <f ca="1">IF(AND('Mapa final'!$K$56="Alta",'Mapa final'!$O$56="Mayor"),CONCATENATE("R",'Mapa final'!$A$56),"")</f>
        <v/>
      </c>
      <c r="K40" s="419"/>
      <c r="L40" s="419" t="str">
        <f ca="1">IF(AND('Mapa final'!$K$58="Alta",'Mapa final'!$O$58="Mayor"),CONCATENATE("R",'Mapa final'!$A$58),"")</f>
        <v/>
      </c>
      <c r="M40" s="419"/>
      <c r="N40" s="419" t="str">
        <f ca="1">IF(AND('Mapa final'!$K$61="Alta",'Mapa final'!$O$61="Mayor"),CONCATENATE("R",'Mapa final'!$A$61),"")</f>
        <v/>
      </c>
      <c r="O40" s="419"/>
      <c r="P40" s="419" t="str">
        <f ca="1">IF(AND('Mapa final'!$K$63="Alta",'Mapa final'!$O$63="Mayor"),CONCATENATE("R",'Mapa final'!$A$63),"")</f>
        <v/>
      </c>
      <c r="Q40" s="419"/>
      <c r="R40" s="419" t="str">
        <f ca="1">IF(AND('Mapa final'!$K$64="Alta",'Mapa final'!$O$64="Mayor"),CONCATENATE("R",'Mapa final'!$A$64),"")</f>
        <v/>
      </c>
      <c r="S40" s="422"/>
      <c r="T40" s="418" t="str">
        <f ca="1">IF(AND('Mapa final'!$K$56="Alta",'Mapa final'!$O$56="Mayor"),CONCATENATE("R",'Mapa final'!$A$56),"")</f>
        <v/>
      </c>
      <c r="U40" s="419"/>
      <c r="V40" s="419" t="str">
        <f ca="1">IF(AND('Mapa final'!$K$58="Alta",'Mapa final'!$O$58="Mayor"),CONCATENATE("R",'Mapa final'!$A$58),"")</f>
        <v/>
      </c>
      <c r="W40" s="419"/>
      <c r="X40" s="419" t="str">
        <f ca="1">IF(AND('Mapa final'!$K$61="Alta",'Mapa final'!$O$61="Mayor"),CONCATENATE("R",'Mapa final'!$A$61),"")</f>
        <v/>
      </c>
      <c r="Y40" s="419"/>
      <c r="Z40" s="419" t="str">
        <f ca="1">IF(AND('Mapa final'!$K$63="Alta",'Mapa final'!$O$63="Mayor"),CONCATENATE("R",'Mapa final'!$A$63),"")</f>
        <v/>
      </c>
      <c r="AA40" s="419"/>
      <c r="AB40" s="419" t="str">
        <f ca="1">IF(AND('Mapa final'!$K$64="Alta",'Mapa final'!$O$64="Mayor"),CONCATENATE("R",'Mapa final'!$A$64),"")</f>
        <v/>
      </c>
      <c r="AC40" s="422"/>
      <c r="AD40" s="410" t="str">
        <f ca="1">IF(AND('Mapa final'!$K$56="Alta",'Mapa final'!$O$56="Mayor"),CONCATENATE("R",'Mapa final'!$A$56),"")</f>
        <v/>
      </c>
      <c r="AE40" s="411"/>
      <c r="AF40" s="411" t="str">
        <f ca="1">IF(AND('Mapa final'!$K$58="Alta",'Mapa final'!$O$58="Mayor"),CONCATENATE("R",'Mapa final'!$A$58),"")</f>
        <v/>
      </c>
      <c r="AG40" s="411"/>
      <c r="AH40" s="411" t="str">
        <f ca="1">IF(AND('Mapa final'!$K$61="Alta",'Mapa final'!$O$61="Mayor"),CONCATENATE("R",'Mapa final'!$A$61),"")</f>
        <v/>
      </c>
      <c r="AI40" s="411"/>
      <c r="AJ40" s="411" t="str">
        <f ca="1">IF(AND('Mapa final'!$K$63="Alta",'Mapa final'!$O$63="Mayor"),CONCATENATE("R",'Mapa final'!$A$63),"")</f>
        <v/>
      </c>
      <c r="AK40" s="411"/>
      <c r="AL40" s="411" t="str">
        <f ca="1">IF(AND('Mapa final'!$K$64="Alta",'Mapa final'!$O$64="Mayor"),CONCATENATE("R",'Mapa final'!$A$64),"")</f>
        <v/>
      </c>
      <c r="AM40" s="446"/>
      <c r="AN40" s="410" t="str">
        <f ca="1">IF(AND('Mapa final'!$K$56="Alta",'Mapa final'!$O$56="Mayor"),CONCATENATE("R",'Mapa final'!$A$56),"")</f>
        <v/>
      </c>
      <c r="AO40" s="411"/>
      <c r="AP40" s="411" t="str">
        <f ca="1">IF(AND('Mapa final'!$K$58="Alta",'Mapa final'!$O$58="Mayor"),CONCATENATE("R",'Mapa final'!$A$58),"")</f>
        <v/>
      </c>
      <c r="AQ40" s="411"/>
      <c r="AR40" s="411" t="str">
        <f ca="1">IF(AND('Mapa final'!$K$61="Alta",'Mapa final'!$O$61="Mayor"),CONCATENATE("R",'Mapa final'!$A$61),"")</f>
        <v/>
      </c>
      <c r="AS40" s="411"/>
      <c r="AT40" s="411" t="str">
        <f ca="1">IF(AND('Mapa final'!$K$63="Alta",'Mapa final'!$O$63="Mayor"),CONCATENATE("R",'Mapa final'!$A$63),"")</f>
        <v/>
      </c>
      <c r="AU40" s="411"/>
      <c r="AV40" s="411" t="str">
        <f ca="1">IF(AND('Mapa final'!$K$64="Alta",'Mapa final'!$O$64="Mayor"),CONCATENATE("R",'Mapa final'!$A$64),"")</f>
        <v/>
      </c>
      <c r="AW40" s="446"/>
      <c r="AX40" s="438" t="str">
        <f ca="1">IF(AND('Mapa final'!$K$56="Alta",'Mapa final'!$O$56="Catastrófico"),CONCATENATE("R",'Mapa final'!$A$56),"")</f>
        <v/>
      </c>
      <c r="AY40" s="436"/>
      <c r="AZ40" s="436" t="str">
        <f ca="1">IF(AND('Mapa final'!$K$58="Alta",'Mapa final'!$O$58="Catastrófico"),CONCATENATE("R",'Mapa final'!$A$58),"")</f>
        <v/>
      </c>
      <c r="BA40" s="436"/>
      <c r="BB40" s="436" t="str">
        <f ca="1">IF(AND('Mapa final'!$K$61="Alta",'Mapa final'!$O$61="Catastrófico"),CONCATENATE("R",'Mapa final'!$A$61),"")</f>
        <v/>
      </c>
      <c r="BC40" s="436"/>
      <c r="BD40" s="436" t="str">
        <f ca="1">IF(AND('Mapa final'!$K$63="Alta",'Mapa final'!$O$63="Catastrófico"),CONCATENATE("R",'Mapa final'!$A$63),"")</f>
        <v/>
      </c>
      <c r="BE40" s="436"/>
      <c r="BF40" s="436" t="str">
        <f ca="1">IF(AND('Mapa final'!$K$64="Alta",'Mapa final'!$O$64="Catastrófico"),CONCATENATE("R",'Mapa final'!$A$64),"")</f>
        <v/>
      </c>
      <c r="BG40" s="437"/>
      <c r="BH40" s="41"/>
      <c r="BI40" s="468"/>
      <c r="BJ40" s="469"/>
      <c r="BK40" s="469"/>
      <c r="BL40" s="469"/>
      <c r="BM40" s="469"/>
      <c r="BN40" s="470"/>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308"/>
      <c r="C41" s="308"/>
      <c r="D41" s="309"/>
      <c r="E41" s="428"/>
      <c r="F41" s="429"/>
      <c r="G41" s="429"/>
      <c r="H41" s="429"/>
      <c r="I41" s="429"/>
      <c r="J41" s="418"/>
      <c r="K41" s="419"/>
      <c r="L41" s="419"/>
      <c r="M41" s="419"/>
      <c r="N41" s="419"/>
      <c r="O41" s="419"/>
      <c r="P41" s="419"/>
      <c r="Q41" s="419"/>
      <c r="R41" s="419"/>
      <c r="S41" s="422"/>
      <c r="T41" s="418"/>
      <c r="U41" s="419"/>
      <c r="V41" s="419"/>
      <c r="W41" s="419"/>
      <c r="X41" s="419"/>
      <c r="Y41" s="419"/>
      <c r="Z41" s="419"/>
      <c r="AA41" s="419"/>
      <c r="AB41" s="419"/>
      <c r="AC41" s="422"/>
      <c r="AD41" s="410"/>
      <c r="AE41" s="411"/>
      <c r="AF41" s="411"/>
      <c r="AG41" s="411"/>
      <c r="AH41" s="411"/>
      <c r="AI41" s="411"/>
      <c r="AJ41" s="411"/>
      <c r="AK41" s="411"/>
      <c r="AL41" s="411"/>
      <c r="AM41" s="446"/>
      <c r="AN41" s="410"/>
      <c r="AO41" s="411"/>
      <c r="AP41" s="411"/>
      <c r="AQ41" s="411"/>
      <c r="AR41" s="411"/>
      <c r="AS41" s="411"/>
      <c r="AT41" s="411"/>
      <c r="AU41" s="411"/>
      <c r="AV41" s="411"/>
      <c r="AW41" s="446"/>
      <c r="AX41" s="438"/>
      <c r="AY41" s="436"/>
      <c r="AZ41" s="436"/>
      <c r="BA41" s="436"/>
      <c r="BB41" s="436"/>
      <c r="BC41" s="436"/>
      <c r="BD41" s="436"/>
      <c r="BE41" s="436"/>
      <c r="BF41" s="436"/>
      <c r="BG41" s="437"/>
      <c r="BH41" s="41"/>
      <c r="BI41" s="468"/>
      <c r="BJ41" s="469"/>
      <c r="BK41" s="469"/>
      <c r="BL41" s="469"/>
      <c r="BM41" s="469"/>
      <c r="BN41" s="470"/>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308"/>
      <c r="C42" s="308"/>
      <c r="D42" s="309"/>
      <c r="E42" s="428"/>
      <c r="F42" s="429"/>
      <c r="G42" s="429"/>
      <c r="H42" s="429"/>
      <c r="I42" s="429"/>
      <c r="J42" s="418" t="str">
        <f ca="1">IF(AND('Mapa final'!$K$65="Alta",'Mapa final'!$O$65="Mayor"),CONCATENATE("R",'Mapa final'!$A$65),"")</f>
        <v/>
      </c>
      <c r="K42" s="419"/>
      <c r="L42" s="419" t="str">
        <f ca="1">IF(AND('Mapa final'!$K$68="Alta",'Mapa final'!$O$68="Mayor"),CONCATENATE("R",'Mapa final'!$A$68),"")</f>
        <v/>
      </c>
      <c r="M42" s="419"/>
      <c r="N42" s="419" t="str">
        <f ca="1">IF(AND('Mapa final'!$K$71="Alta",'Mapa final'!$O$71="Mayor"),CONCATENATE("R",'Mapa final'!$A$71),"")</f>
        <v/>
      </c>
      <c r="O42" s="419"/>
      <c r="P42" s="419" t="str">
        <f ca="1">IF(AND('Mapa final'!$K$72="Alta",'Mapa final'!$O$72="Mayor"),CONCATENATE("R",'Mapa final'!$A$72),"")</f>
        <v/>
      </c>
      <c r="Q42" s="419"/>
      <c r="R42" s="419" t="str">
        <f ca="1">IF(AND('Mapa final'!$K$73="Alta",'Mapa final'!$O$73="Mayor"),CONCATENATE("R",'Mapa final'!$A$73),"")</f>
        <v/>
      </c>
      <c r="S42" s="422"/>
      <c r="T42" s="418" t="str">
        <f ca="1">IF(AND('Mapa final'!$K$65="Alta",'Mapa final'!$O$65="Mayor"),CONCATENATE("R",'Mapa final'!$A$65),"")</f>
        <v/>
      </c>
      <c r="U42" s="419"/>
      <c r="V42" s="419" t="str">
        <f ca="1">IF(AND('Mapa final'!$K$68="Alta",'Mapa final'!$O$68="Mayor"),CONCATENATE("R",'Mapa final'!$A$68),"")</f>
        <v/>
      </c>
      <c r="W42" s="419"/>
      <c r="X42" s="419" t="str">
        <f ca="1">IF(AND('Mapa final'!$K$71="Alta",'Mapa final'!$O$71="Mayor"),CONCATENATE("R",'Mapa final'!$A$71),"")</f>
        <v/>
      </c>
      <c r="Y42" s="419"/>
      <c r="Z42" s="419" t="str">
        <f ca="1">IF(AND('Mapa final'!$K$72="Alta",'Mapa final'!$O$72="Mayor"),CONCATENATE("R",'Mapa final'!$A$72),"")</f>
        <v/>
      </c>
      <c r="AA42" s="419"/>
      <c r="AB42" s="419" t="str">
        <f ca="1">IF(AND('Mapa final'!$K$73="Alta",'Mapa final'!$O$73="Mayor"),CONCATENATE("R",'Mapa final'!$A$73),"")</f>
        <v/>
      </c>
      <c r="AC42" s="422"/>
      <c r="AD42" s="410" t="str">
        <f ca="1">IF(AND('Mapa final'!$K$65="Alta",'Mapa final'!$O$65="Mayor"),CONCATENATE("R",'Mapa final'!$A$65),"")</f>
        <v/>
      </c>
      <c r="AE42" s="411"/>
      <c r="AF42" s="411" t="str">
        <f ca="1">IF(AND('Mapa final'!$K$68="Alta",'Mapa final'!$O$68="Mayor"),CONCATENATE("R",'Mapa final'!$A$68),"")</f>
        <v/>
      </c>
      <c r="AG42" s="411"/>
      <c r="AH42" s="411" t="str">
        <f ca="1">IF(AND('Mapa final'!$K$71="Alta",'Mapa final'!$O$71="Mayor"),CONCATENATE("R",'Mapa final'!$A$71),"")</f>
        <v/>
      </c>
      <c r="AI42" s="411"/>
      <c r="AJ42" s="411" t="str">
        <f ca="1">IF(AND('Mapa final'!$K$72="Alta",'Mapa final'!$O$72="Mayor"),CONCATENATE("R",'Mapa final'!$A$72),"")</f>
        <v/>
      </c>
      <c r="AK42" s="411"/>
      <c r="AL42" s="411" t="str">
        <f ca="1">IF(AND('Mapa final'!$K$73="Alta",'Mapa final'!$O$73="Mayor"),CONCATENATE("R",'Mapa final'!$A$73),"")</f>
        <v/>
      </c>
      <c r="AM42" s="446"/>
      <c r="AN42" s="410" t="str">
        <f ca="1">IF(AND('Mapa final'!$K$65="Alta",'Mapa final'!$O$65="Mayor"),CONCATENATE("R",'Mapa final'!$A$65),"")</f>
        <v/>
      </c>
      <c r="AO42" s="411"/>
      <c r="AP42" s="411" t="str">
        <f ca="1">IF(AND('Mapa final'!$K$68="Alta",'Mapa final'!$O$68="Mayor"),CONCATENATE("R",'Mapa final'!$A$68),"")</f>
        <v/>
      </c>
      <c r="AQ42" s="411"/>
      <c r="AR42" s="411" t="str">
        <f ca="1">IF(AND('Mapa final'!$K$71="Alta",'Mapa final'!$O$71="Mayor"),CONCATENATE("R",'Mapa final'!$A$71),"")</f>
        <v/>
      </c>
      <c r="AS42" s="411"/>
      <c r="AT42" s="411" t="str">
        <f ca="1">IF(AND('Mapa final'!$K$72="Alta",'Mapa final'!$O$72="Mayor"),CONCATENATE("R",'Mapa final'!$A$72),"")</f>
        <v/>
      </c>
      <c r="AU42" s="411"/>
      <c r="AV42" s="411" t="str">
        <f ca="1">IF(AND('Mapa final'!$K$73="Alta",'Mapa final'!$O$73="Mayor"),CONCATENATE("R",'Mapa final'!$A$73),"")</f>
        <v/>
      </c>
      <c r="AW42" s="446"/>
      <c r="AX42" s="438" t="str">
        <f ca="1">IF(AND('Mapa final'!$K$65="Alta",'Mapa final'!$O$65="Catastrófico"),CONCATENATE("R",'Mapa final'!$A$65),"")</f>
        <v/>
      </c>
      <c r="AY42" s="436"/>
      <c r="AZ42" s="436" t="str">
        <f ca="1">IF(AND('Mapa final'!$K$68="Alta",'Mapa final'!$O$68="Catastrófico"),CONCATENATE("R",'Mapa final'!$A$68),"")</f>
        <v/>
      </c>
      <c r="BA42" s="436"/>
      <c r="BB42" s="436" t="str">
        <f ca="1">IF(AND('Mapa final'!$K$71="Alta",'Mapa final'!$O$71="Catastrófico"),CONCATENATE("R",'Mapa final'!$A$71),"")</f>
        <v/>
      </c>
      <c r="BC42" s="436"/>
      <c r="BD42" s="436" t="str">
        <f ca="1">IF(AND('Mapa final'!$K$72="Alta",'Mapa final'!$O$72="Catastrófico"),CONCATENATE("R",'Mapa final'!$A$72),"")</f>
        <v/>
      </c>
      <c r="BE42" s="436"/>
      <c r="BF42" s="436" t="str">
        <f ca="1">IF(AND('Mapa final'!$K$73="Alta",'Mapa final'!$O$73="Catastrófico"),CONCATENATE("R",'Mapa final'!$A$73),"")</f>
        <v/>
      </c>
      <c r="BG42" s="437"/>
      <c r="BH42" s="41"/>
      <c r="BI42" s="468"/>
      <c r="BJ42" s="469"/>
      <c r="BK42" s="469"/>
      <c r="BL42" s="469"/>
      <c r="BM42" s="469"/>
      <c r="BN42" s="470"/>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308"/>
      <c r="C43" s="308"/>
      <c r="D43" s="309"/>
      <c r="E43" s="428"/>
      <c r="F43" s="429"/>
      <c r="G43" s="429"/>
      <c r="H43" s="429"/>
      <c r="I43" s="429"/>
      <c r="J43" s="418"/>
      <c r="K43" s="419"/>
      <c r="L43" s="419"/>
      <c r="M43" s="419"/>
      <c r="N43" s="419"/>
      <c r="O43" s="419"/>
      <c r="P43" s="419"/>
      <c r="Q43" s="419"/>
      <c r="R43" s="419"/>
      <c r="S43" s="422"/>
      <c r="T43" s="418"/>
      <c r="U43" s="419"/>
      <c r="V43" s="419"/>
      <c r="W43" s="419"/>
      <c r="X43" s="419"/>
      <c r="Y43" s="419"/>
      <c r="Z43" s="419"/>
      <c r="AA43" s="419"/>
      <c r="AB43" s="419"/>
      <c r="AC43" s="422"/>
      <c r="AD43" s="410"/>
      <c r="AE43" s="411"/>
      <c r="AF43" s="411"/>
      <c r="AG43" s="411"/>
      <c r="AH43" s="411"/>
      <c r="AI43" s="411"/>
      <c r="AJ43" s="411"/>
      <c r="AK43" s="411"/>
      <c r="AL43" s="411"/>
      <c r="AM43" s="446"/>
      <c r="AN43" s="410"/>
      <c r="AO43" s="411"/>
      <c r="AP43" s="411"/>
      <c r="AQ43" s="411"/>
      <c r="AR43" s="411"/>
      <c r="AS43" s="411"/>
      <c r="AT43" s="411"/>
      <c r="AU43" s="411"/>
      <c r="AV43" s="411"/>
      <c r="AW43" s="446"/>
      <c r="AX43" s="438"/>
      <c r="AY43" s="436"/>
      <c r="AZ43" s="436"/>
      <c r="BA43" s="436"/>
      <c r="BB43" s="436"/>
      <c r="BC43" s="436"/>
      <c r="BD43" s="436"/>
      <c r="BE43" s="436"/>
      <c r="BF43" s="436"/>
      <c r="BG43" s="437"/>
      <c r="BH43" s="41"/>
      <c r="BI43" s="468"/>
      <c r="BJ43" s="469"/>
      <c r="BK43" s="469"/>
      <c r="BL43" s="469"/>
      <c r="BM43" s="469"/>
      <c r="BN43" s="470"/>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308"/>
      <c r="C44" s="308"/>
      <c r="D44" s="309"/>
      <c r="E44" s="428"/>
      <c r="F44" s="429"/>
      <c r="G44" s="429"/>
      <c r="H44" s="429"/>
      <c r="I44" s="429"/>
      <c r="J44" s="418" t="str">
        <f ca="1">IF(AND('Mapa final'!$K$74="Alta",'Mapa final'!$O$74="Mayor"),CONCATENATE("R",'Mapa final'!$A$74),"")</f>
        <v/>
      </c>
      <c r="K44" s="419"/>
      <c r="L44" s="419" t="str">
        <f ca="1">IF(AND('Mapa final'!$K$75="Alta",'Mapa final'!$O$75="Mayor"),CONCATENATE("R",'Mapa final'!$A$75),"")</f>
        <v/>
      </c>
      <c r="M44" s="419"/>
      <c r="N44" s="419" t="e">
        <f>IF(AND('Mapa final'!#REF!="Alta",'Mapa final'!#REF!="Mayor"),CONCATENATE("R",'Mapa final'!#REF!),"")</f>
        <v>#REF!</v>
      </c>
      <c r="O44" s="419"/>
      <c r="P44" s="419" t="str">
        <f>IF(AND('Mapa final'!$K$76="Alta",'Mapa final'!$O$76="Mayor"),CONCATENATE("R",'Mapa final'!$A$76),"")</f>
        <v/>
      </c>
      <c r="Q44" s="419"/>
      <c r="R44" s="419" t="str">
        <f>IF(AND('Mapa final'!$K$79="Alta",'Mapa final'!$O$79="Mayor"),CONCATENATE("R",'Mapa final'!$A$79),"")</f>
        <v/>
      </c>
      <c r="S44" s="422"/>
      <c r="T44" s="418" t="str">
        <f ca="1">IF(AND('Mapa final'!$K$74="Alta",'Mapa final'!$O$74="Mayor"),CONCATENATE("R",'Mapa final'!$A$74),"")</f>
        <v/>
      </c>
      <c r="U44" s="419"/>
      <c r="V44" s="419" t="str">
        <f ca="1">IF(AND('Mapa final'!$K$75="Alta",'Mapa final'!$O$75="Mayor"),CONCATENATE("R",'Mapa final'!$A$75),"")</f>
        <v/>
      </c>
      <c r="W44" s="419"/>
      <c r="X44" s="419" t="e">
        <f>IF(AND('Mapa final'!#REF!="Alta",'Mapa final'!#REF!="Mayor"),CONCATENATE("R",'Mapa final'!#REF!),"")</f>
        <v>#REF!</v>
      </c>
      <c r="Y44" s="419"/>
      <c r="Z44" s="419" t="str">
        <f>IF(AND('Mapa final'!$K$76="Alta",'Mapa final'!$O$76="Mayor"),CONCATENATE("R",'Mapa final'!$A$76),"")</f>
        <v/>
      </c>
      <c r="AA44" s="419"/>
      <c r="AB44" s="419" t="str">
        <f>IF(AND('Mapa final'!$K$79="Alta",'Mapa final'!$O$79="Mayor"),CONCATENATE("R",'Mapa final'!$A$79),"")</f>
        <v/>
      </c>
      <c r="AC44" s="422"/>
      <c r="AD44" s="410" t="str">
        <f ca="1">IF(AND('Mapa final'!$K$74="Alta",'Mapa final'!$O$74="Mayor"),CONCATENATE("R",'Mapa final'!$A$74),"")</f>
        <v/>
      </c>
      <c r="AE44" s="411"/>
      <c r="AF44" s="411" t="str">
        <f ca="1">IF(AND('Mapa final'!$K$75="Alta",'Mapa final'!$O$75="Mayor"),CONCATENATE("R",'Mapa final'!$A$75),"")</f>
        <v/>
      </c>
      <c r="AG44" s="411"/>
      <c r="AH44" s="411" t="e">
        <f>IF(AND('Mapa final'!#REF!="Alta",'Mapa final'!#REF!="Mayor"),CONCATENATE("R",'Mapa final'!#REF!),"")</f>
        <v>#REF!</v>
      </c>
      <c r="AI44" s="411"/>
      <c r="AJ44" s="411" t="str">
        <f>IF(AND('Mapa final'!$K$76="Alta",'Mapa final'!$O$76="Mayor"),CONCATENATE("R",'Mapa final'!$A$76),"")</f>
        <v/>
      </c>
      <c r="AK44" s="411"/>
      <c r="AL44" s="411" t="str">
        <f>IF(AND('Mapa final'!$K$79="Alta",'Mapa final'!$O$79="Mayor"),CONCATENATE("R",'Mapa final'!$A$79),"")</f>
        <v/>
      </c>
      <c r="AM44" s="446"/>
      <c r="AN44" s="410" t="str">
        <f ca="1">IF(AND('Mapa final'!$K$74="Alta",'Mapa final'!$O$74="Mayor"),CONCATENATE("R",'Mapa final'!$A$74),"")</f>
        <v/>
      </c>
      <c r="AO44" s="411"/>
      <c r="AP44" s="411" t="str">
        <f ca="1">IF(AND('Mapa final'!$K$75="Alta",'Mapa final'!$O$75="Mayor"),CONCATENATE("R",'Mapa final'!$A$75),"")</f>
        <v/>
      </c>
      <c r="AQ44" s="411"/>
      <c r="AR44" s="411" t="e">
        <f>IF(AND('Mapa final'!#REF!="Alta",'Mapa final'!#REF!="Mayor"),CONCATENATE("R",'Mapa final'!#REF!),"")</f>
        <v>#REF!</v>
      </c>
      <c r="AS44" s="411"/>
      <c r="AT44" s="411" t="str">
        <f>IF(AND('Mapa final'!$K$76="Alta",'Mapa final'!$O$76="Mayor"),CONCATENATE("R",'Mapa final'!$A$76),"")</f>
        <v/>
      </c>
      <c r="AU44" s="411"/>
      <c r="AV44" s="411" t="str">
        <f>IF(AND('Mapa final'!$K$79="Alta",'Mapa final'!$O$79="Mayor"),CONCATENATE("R",'Mapa final'!$A$79),"")</f>
        <v/>
      </c>
      <c r="AW44" s="446"/>
      <c r="AX44" s="438" t="str">
        <f ca="1">IF(AND('Mapa final'!$K$74="Alta",'Mapa final'!$O$74="Catastrófico"),CONCATENATE("R",'Mapa final'!$A$74),"")</f>
        <v/>
      </c>
      <c r="AY44" s="436"/>
      <c r="AZ44" s="436" t="str">
        <f ca="1">IF(AND('Mapa final'!$K$75="Alta",'Mapa final'!$O$75="Catastrófico"),CONCATENATE("R",'Mapa final'!$A$75),"")</f>
        <v/>
      </c>
      <c r="BA44" s="436"/>
      <c r="BB44" s="436" t="e">
        <f>IF(AND('Mapa final'!#REF!="Alta",'Mapa final'!#REF!="Catastrófico"),CONCATENATE("R",'Mapa final'!#REF!),"")</f>
        <v>#REF!</v>
      </c>
      <c r="BC44" s="436"/>
      <c r="BD44" s="436" t="str">
        <f>IF(AND('Mapa final'!$K$76="Alta",'Mapa final'!$O$76="Catastrófico"),CONCATENATE("R",'Mapa final'!$A$76),"")</f>
        <v/>
      </c>
      <c r="BE44" s="436"/>
      <c r="BF44" s="436" t="str">
        <f>IF(AND('Mapa final'!$K$79="Alta",'Mapa final'!$O$79="Catastrófico"),CONCATENATE("R",'Mapa final'!$A$79),"")</f>
        <v/>
      </c>
      <c r="BG44" s="437"/>
      <c r="BH44" s="41"/>
      <c r="BI44" s="468"/>
      <c r="BJ44" s="469"/>
      <c r="BK44" s="469"/>
      <c r="BL44" s="469"/>
      <c r="BM44" s="469"/>
      <c r="BN44" s="470"/>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308"/>
      <c r="C45" s="308"/>
      <c r="D45" s="309"/>
      <c r="E45" s="428"/>
      <c r="F45" s="429"/>
      <c r="G45" s="429"/>
      <c r="H45" s="429"/>
      <c r="I45" s="429"/>
      <c r="J45" s="420"/>
      <c r="K45" s="421"/>
      <c r="L45" s="421"/>
      <c r="M45" s="421"/>
      <c r="N45" s="421"/>
      <c r="O45" s="421"/>
      <c r="P45" s="421"/>
      <c r="Q45" s="421"/>
      <c r="R45" s="421"/>
      <c r="S45" s="423"/>
      <c r="T45" s="420"/>
      <c r="U45" s="421"/>
      <c r="V45" s="421"/>
      <c r="W45" s="421"/>
      <c r="X45" s="421"/>
      <c r="Y45" s="421"/>
      <c r="Z45" s="421"/>
      <c r="AA45" s="421"/>
      <c r="AB45" s="421"/>
      <c r="AC45" s="423"/>
      <c r="AD45" s="447"/>
      <c r="AE45" s="445"/>
      <c r="AF45" s="445"/>
      <c r="AG45" s="445"/>
      <c r="AH45" s="445"/>
      <c r="AI45" s="445"/>
      <c r="AJ45" s="445"/>
      <c r="AK45" s="445"/>
      <c r="AL45" s="445"/>
      <c r="AM45" s="448"/>
      <c r="AN45" s="447"/>
      <c r="AO45" s="445"/>
      <c r="AP45" s="445"/>
      <c r="AQ45" s="445"/>
      <c r="AR45" s="445"/>
      <c r="AS45" s="445"/>
      <c r="AT45" s="445"/>
      <c r="AU45" s="445"/>
      <c r="AV45" s="445"/>
      <c r="AW45" s="448"/>
      <c r="AX45" s="439"/>
      <c r="AY45" s="440"/>
      <c r="AZ45" s="440"/>
      <c r="BA45" s="440"/>
      <c r="BB45" s="440"/>
      <c r="BC45" s="440"/>
      <c r="BD45" s="440"/>
      <c r="BE45" s="440"/>
      <c r="BF45" s="440"/>
      <c r="BG45" s="441"/>
      <c r="BH45" s="41"/>
      <c r="BI45" s="468"/>
      <c r="BJ45" s="469"/>
      <c r="BK45" s="469"/>
      <c r="BL45" s="469"/>
      <c r="BM45" s="469"/>
      <c r="BN45" s="470"/>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308"/>
      <c r="C46" s="308"/>
      <c r="D46" s="309"/>
      <c r="E46" s="426" t="s">
        <v>108</v>
      </c>
      <c r="F46" s="427"/>
      <c r="G46" s="427"/>
      <c r="H46" s="427"/>
      <c r="I46" s="427"/>
      <c r="J46" s="434" t="str">
        <f ca="1">IF(AND('Mapa final'!$K$7="Media",'Mapa final'!$O$7="Mayor"),CONCATENATE("R",'Mapa final'!$A$7),"")</f>
        <v/>
      </c>
      <c r="K46" s="424"/>
      <c r="L46" s="424" t="str">
        <f ca="1">IF(AND('Mapa final'!$K$8="Media",'Mapa final'!$O$8="Mayor"),CONCATENATE("R",'Mapa final'!$A$8),"")</f>
        <v/>
      </c>
      <c r="M46" s="424"/>
      <c r="N46" s="424" t="str">
        <f ca="1">IF(AND('Mapa final'!$K$9="Media",'Mapa final'!$O$9="Mayor"),CONCATENATE("R",'Mapa final'!$A$9),"")</f>
        <v/>
      </c>
      <c r="O46" s="424"/>
      <c r="P46" s="424" t="str">
        <f ca="1">IF(AND('Mapa final'!$K$10="Media",'Mapa final'!$O$10="Mayor"),CONCATENATE("R",'Mapa final'!$A$10),"")</f>
        <v/>
      </c>
      <c r="Q46" s="424"/>
      <c r="R46" s="424" t="str">
        <f ca="1">IF(AND('Mapa final'!$K$11="Media",'Mapa final'!$O$11="Mayor"),CONCATENATE("R",'Mapa final'!$A$11),"")</f>
        <v/>
      </c>
      <c r="S46" s="435"/>
      <c r="T46" s="434" t="str">
        <f ca="1">IF(AND('Mapa final'!$K$7="Media",'Mapa final'!$O$7="Mayor"),CONCATENATE("R",'Mapa final'!$A$7),"")</f>
        <v/>
      </c>
      <c r="U46" s="424"/>
      <c r="V46" s="424" t="str">
        <f ca="1">IF(AND('Mapa final'!$K$8="Media",'Mapa final'!$O$8="Mayor"),CONCATENATE("R",'Mapa final'!$A$8),"")</f>
        <v/>
      </c>
      <c r="W46" s="424"/>
      <c r="X46" s="424" t="str">
        <f ca="1">IF(AND('Mapa final'!$K$9="Media",'Mapa final'!$O$9="Mayor"),CONCATENATE("R",'Mapa final'!$A$9),"")</f>
        <v/>
      </c>
      <c r="Y46" s="424"/>
      <c r="Z46" s="424" t="str">
        <f ca="1">IF(AND('Mapa final'!$K$10="Media",'Mapa final'!$O$10="Mayor"),CONCATENATE("R",'Mapa final'!$A$10),"")</f>
        <v/>
      </c>
      <c r="AA46" s="424"/>
      <c r="AB46" s="424" t="str">
        <f ca="1">IF(AND('Mapa final'!$K$11="Media",'Mapa final'!$O$11="Mayor"),CONCATENATE("R",'Mapa final'!$A$11),"")</f>
        <v/>
      </c>
      <c r="AC46" s="435"/>
      <c r="AD46" s="434" t="str">
        <f ca="1">IF(AND('Mapa final'!$K$7="Media",'Mapa final'!$O$7="Mayor"),CONCATENATE("R",'Mapa final'!$A$7),"")</f>
        <v/>
      </c>
      <c r="AE46" s="424"/>
      <c r="AF46" s="424" t="str">
        <f ca="1">IF(AND('Mapa final'!$K$8="Media",'Mapa final'!$O$8="Mayor"),CONCATENATE("R",'Mapa final'!$A$8),"")</f>
        <v/>
      </c>
      <c r="AG46" s="424"/>
      <c r="AH46" s="424" t="str">
        <f ca="1">IF(AND('Mapa final'!$K$9="Media",'Mapa final'!$O$9="Mayor"),CONCATENATE("R",'Mapa final'!$A$9),"")</f>
        <v/>
      </c>
      <c r="AI46" s="424"/>
      <c r="AJ46" s="424" t="str">
        <f ca="1">IF(AND('Mapa final'!$K$10="Media",'Mapa final'!$O$10="Mayor"),CONCATENATE("R",'Mapa final'!$A$10),"")</f>
        <v/>
      </c>
      <c r="AK46" s="424"/>
      <c r="AL46" s="424" t="str">
        <f ca="1">IF(AND('Mapa final'!$K$11="Media",'Mapa final'!$O$11="Mayor"),CONCATENATE("R",'Mapa final'!$A$11),"")</f>
        <v/>
      </c>
      <c r="AM46" s="435"/>
      <c r="AN46" s="432" t="str">
        <f ca="1">IF(AND('Mapa final'!$K$7="Media",'Mapa final'!$O$7="Mayor"),CONCATENATE("R",'Mapa final'!$A$7),"")</f>
        <v/>
      </c>
      <c r="AO46" s="433"/>
      <c r="AP46" s="433" t="str">
        <f ca="1">IF(AND('Mapa final'!$K$8="Media",'Mapa final'!$O$8="Mayor"),CONCATENATE("R",'Mapa final'!$A$8),"")</f>
        <v/>
      </c>
      <c r="AQ46" s="433"/>
      <c r="AR46" s="433" t="str">
        <f ca="1">IF(AND('Mapa final'!$K$9="Media",'Mapa final'!$O$9="Mayor"),CONCATENATE("R",'Mapa final'!$A$9),"")</f>
        <v/>
      </c>
      <c r="AS46" s="433"/>
      <c r="AT46" s="433" t="str">
        <f ca="1">IF(AND('Mapa final'!$K$10="Media",'Mapa final'!$O$10="Mayor"),CONCATENATE("R",'Mapa final'!$A$10),"")</f>
        <v/>
      </c>
      <c r="AU46" s="433"/>
      <c r="AV46" s="433" t="str">
        <f ca="1">IF(AND('Mapa final'!$K$11="Media",'Mapa final'!$O$11="Mayor"),CONCATENATE("R",'Mapa final'!$A$11),"")</f>
        <v/>
      </c>
      <c r="AW46" s="449"/>
      <c r="AX46" s="442" t="str">
        <f ca="1">IF(AND('Mapa final'!$K$7="Media",'Mapa final'!$O$7="Catastrófico"),CONCATENATE("R",'Mapa final'!$A$7),"")</f>
        <v/>
      </c>
      <c r="AY46" s="443"/>
      <c r="AZ46" s="443" t="str">
        <f ca="1">IF(AND('Mapa final'!$K$8="Media",'Mapa final'!$O$8="Catastrófico"),CONCATENATE("R",'Mapa final'!$A$8),"")</f>
        <v/>
      </c>
      <c r="BA46" s="443"/>
      <c r="BB46" s="443" t="str">
        <f ca="1">IF(AND('Mapa final'!$K$9="Media",'Mapa final'!$O$9="Catastrófico"),CONCATENATE("R",'Mapa final'!$A$9),"")</f>
        <v/>
      </c>
      <c r="BC46" s="443"/>
      <c r="BD46" s="443" t="str">
        <f ca="1">IF(AND('Mapa final'!$K$10="Media",'Mapa final'!$O$10="Catastrófico"),CONCATENATE("R",'Mapa final'!$A$10),"")</f>
        <v/>
      </c>
      <c r="BE46" s="443"/>
      <c r="BF46" s="443" t="str">
        <f ca="1">IF(AND('Mapa final'!$K$11="Media",'Mapa final'!$O$11="Catastrófico"),CONCATENATE("R",'Mapa final'!$A$11),"")</f>
        <v/>
      </c>
      <c r="BG46" s="444"/>
      <c r="BH46" s="41"/>
      <c r="BI46" s="468"/>
      <c r="BJ46" s="469"/>
      <c r="BK46" s="469"/>
      <c r="BL46" s="469"/>
      <c r="BM46" s="469"/>
      <c r="BN46" s="470"/>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308"/>
      <c r="C47" s="308"/>
      <c r="D47" s="309"/>
      <c r="E47" s="428"/>
      <c r="F47" s="429"/>
      <c r="G47" s="429"/>
      <c r="H47" s="429"/>
      <c r="I47" s="429"/>
      <c r="J47" s="418"/>
      <c r="K47" s="419"/>
      <c r="L47" s="419"/>
      <c r="M47" s="419"/>
      <c r="N47" s="419"/>
      <c r="O47" s="419"/>
      <c r="P47" s="419"/>
      <c r="Q47" s="419"/>
      <c r="R47" s="419"/>
      <c r="S47" s="422"/>
      <c r="T47" s="418"/>
      <c r="U47" s="419"/>
      <c r="V47" s="419"/>
      <c r="W47" s="419"/>
      <c r="X47" s="419"/>
      <c r="Y47" s="419"/>
      <c r="Z47" s="419"/>
      <c r="AA47" s="419"/>
      <c r="AB47" s="419"/>
      <c r="AC47" s="422"/>
      <c r="AD47" s="418"/>
      <c r="AE47" s="419"/>
      <c r="AF47" s="419"/>
      <c r="AG47" s="419"/>
      <c r="AH47" s="419"/>
      <c r="AI47" s="419"/>
      <c r="AJ47" s="419"/>
      <c r="AK47" s="419"/>
      <c r="AL47" s="419"/>
      <c r="AM47" s="422"/>
      <c r="AN47" s="410"/>
      <c r="AO47" s="411"/>
      <c r="AP47" s="411"/>
      <c r="AQ47" s="411"/>
      <c r="AR47" s="411"/>
      <c r="AS47" s="411"/>
      <c r="AT47" s="411"/>
      <c r="AU47" s="411"/>
      <c r="AV47" s="411"/>
      <c r="AW47" s="446"/>
      <c r="AX47" s="438"/>
      <c r="AY47" s="436"/>
      <c r="AZ47" s="436"/>
      <c r="BA47" s="436"/>
      <c r="BB47" s="436"/>
      <c r="BC47" s="436"/>
      <c r="BD47" s="436"/>
      <c r="BE47" s="436"/>
      <c r="BF47" s="436"/>
      <c r="BG47" s="437"/>
      <c r="BH47" s="41"/>
      <c r="BI47" s="468"/>
      <c r="BJ47" s="469"/>
      <c r="BK47" s="469"/>
      <c r="BL47" s="469"/>
      <c r="BM47" s="469"/>
      <c r="BN47" s="470"/>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308"/>
      <c r="C48" s="308"/>
      <c r="D48" s="309"/>
      <c r="E48" s="428"/>
      <c r="F48" s="429"/>
      <c r="G48" s="429"/>
      <c r="H48" s="429"/>
      <c r="I48" s="429"/>
      <c r="J48" s="418" t="str">
        <f ca="1">IF(AND('Mapa final'!$K$12="Media",'Mapa final'!$O$12="Mayor"),CONCATENATE("R",'Mapa final'!$A$12),"")</f>
        <v/>
      </c>
      <c r="K48" s="419"/>
      <c r="L48" s="419" t="str">
        <f ca="1">IF(AND('Mapa final'!$K$13="Media",'Mapa final'!$O$13="Mayor"),CONCATENATE("R",'Mapa final'!$A$13),"")</f>
        <v/>
      </c>
      <c r="M48" s="419"/>
      <c r="N48" s="419" t="str">
        <f ca="1">IF(AND('Mapa final'!$K$15="Media",'Mapa final'!$O$15="Mayor"),CONCATENATE("R",'Mapa final'!$A$15),"")</f>
        <v/>
      </c>
      <c r="O48" s="419"/>
      <c r="P48" s="419" t="e">
        <f>IF(AND('Mapa final'!#REF!="Media",'Mapa final'!#REF!="Mayor"),CONCATENATE("R",'Mapa final'!#REF!),"")</f>
        <v>#REF!</v>
      </c>
      <c r="Q48" s="419"/>
      <c r="R48" s="419" t="str">
        <f ca="1">IF(AND('Mapa final'!$K$18="Media",'Mapa final'!$O$18="Mayor"),CONCATENATE("R",'Mapa final'!$A$18),"")</f>
        <v/>
      </c>
      <c r="S48" s="422"/>
      <c r="T48" s="418" t="str">
        <f ca="1">IF(AND('Mapa final'!$K$12="Media",'Mapa final'!$O$12="Mayor"),CONCATENATE("R",'Mapa final'!$A$12),"")</f>
        <v/>
      </c>
      <c r="U48" s="419"/>
      <c r="V48" s="419" t="str">
        <f ca="1">IF(AND('Mapa final'!$K$13="Media",'Mapa final'!$O$13="Mayor"),CONCATENATE("R",'Mapa final'!$A$13),"")</f>
        <v/>
      </c>
      <c r="W48" s="419"/>
      <c r="X48" s="419" t="str">
        <f ca="1">IF(AND('Mapa final'!$K$15="Media",'Mapa final'!$O$15="Mayor"),CONCATENATE("R",'Mapa final'!$A$15),"")</f>
        <v/>
      </c>
      <c r="Y48" s="419"/>
      <c r="Z48" s="419" t="e">
        <f>IF(AND('Mapa final'!#REF!="Media",'Mapa final'!#REF!="Mayor"),CONCATENATE("R",'Mapa final'!#REF!),"")</f>
        <v>#REF!</v>
      </c>
      <c r="AA48" s="419"/>
      <c r="AB48" s="419" t="str">
        <f ca="1">IF(AND('Mapa final'!$K$18="Media",'Mapa final'!$O$18="Mayor"),CONCATENATE("R",'Mapa final'!$A$18),"")</f>
        <v/>
      </c>
      <c r="AC48" s="422"/>
      <c r="AD48" s="418" t="str">
        <f ca="1">IF(AND('Mapa final'!$K$12="Media",'Mapa final'!$O$12="Mayor"),CONCATENATE("R",'Mapa final'!$A$12),"")</f>
        <v/>
      </c>
      <c r="AE48" s="419"/>
      <c r="AF48" s="419" t="str">
        <f ca="1">IF(AND('Mapa final'!$K$13="Media",'Mapa final'!$O$13="Mayor"),CONCATENATE("R",'Mapa final'!$A$13),"")</f>
        <v/>
      </c>
      <c r="AG48" s="419"/>
      <c r="AH48" s="419" t="str">
        <f ca="1">IF(AND('Mapa final'!$K$15="Media",'Mapa final'!$O$15="Mayor"),CONCATENATE("R",'Mapa final'!$A$15),"")</f>
        <v/>
      </c>
      <c r="AI48" s="419"/>
      <c r="AJ48" s="419" t="e">
        <f>IF(AND('Mapa final'!#REF!="Media",'Mapa final'!#REF!="Mayor"),CONCATENATE("R",'Mapa final'!#REF!),"")</f>
        <v>#REF!</v>
      </c>
      <c r="AK48" s="419"/>
      <c r="AL48" s="419" t="str">
        <f ca="1">IF(AND('Mapa final'!$K$18="Media",'Mapa final'!$O$18="Mayor"),CONCATENATE("R",'Mapa final'!$A$18),"")</f>
        <v/>
      </c>
      <c r="AM48" s="422"/>
      <c r="AN48" s="410" t="str">
        <f ca="1">IF(AND('Mapa final'!$K$12="Media",'Mapa final'!$O$12="Mayor"),CONCATENATE("R",'Mapa final'!$A$12),"")</f>
        <v/>
      </c>
      <c r="AO48" s="411"/>
      <c r="AP48" s="411" t="str">
        <f ca="1">IF(AND('Mapa final'!$K$13="Media",'Mapa final'!$O$13="Mayor"),CONCATENATE("R",'Mapa final'!$A$13),"")</f>
        <v/>
      </c>
      <c r="AQ48" s="411"/>
      <c r="AR48" s="411" t="str">
        <f ca="1">IF(AND('Mapa final'!$K$15="Media",'Mapa final'!$O$15="Mayor"),CONCATENATE("R",'Mapa final'!$A$15),"")</f>
        <v/>
      </c>
      <c r="AS48" s="411"/>
      <c r="AT48" s="411" t="e">
        <f>IF(AND('Mapa final'!#REF!="Media",'Mapa final'!#REF!="Mayor"),CONCATENATE("R",'Mapa final'!#REF!),"")</f>
        <v>#REF!</v>
      </c>
      <c r="AU48" s="411"/>
      <c r="AV48" s="411" t="str">
        <f ca="1">IF(AND('Mapa final'!$K$18="Media",'Mapa final'!$O$18="Mayor"),CONCATENATE("R",'Mapa final'!$A$18),"")</f>
        <v/>
      </c>
      <c r="AW48" s="446"/>
      <c r="AX48" s="438" t="str">
        <f ca="1">IF(AND('Mapa final'!$K$12="Media",'Mapa final'!$O$12="Catastrófico"),CONCATENATE("R",'Mapa final'!$A$12),"")</f>
        <v/>
      </c>
      <c r="AY48" s="436"/>
      <c r="AZ48" s="436" t="str">
        <f ca="1">IF(AND('Mapa final'!$K$13="Media",'Mapa final'!$O$13="Catastrófico"),CONCATENATE("R",'Mapa final'!$A$13),"")</f>
        <v/>
      </c>
      <c r="BA48" s="436"/>
      <c r="BB48" s="436" t="str">
        <f ca="1">IF(AND('Mapa final'!$K$15="Media",'Mapa final'!$O$15="Catastrófico"),CONCATENATE("R",'Mapa final'!$A$15),"")</f>
        <v/>
      </c>
      <c r="BC48" s="436"/>
      <c r="BD48" s="436" t="e">
        <f>IF(AND('Mapa final'!#REF!="Media",'Mapa final'!#REF!="Catastrófico"),CONCATENATE("R",'Mapa final'!#REF!),"")</f>
        <v>#REF!</v>
      </c>
      <c r="BE48" s="436"/>
      <c r="BF48" s="436" t="str">
        <f ca="1">IF(AND('Mapa final'!$K$18="Media",'Mapa final'!$O$18="Catastrófico"),CONCATENATE("R",'Mapa final'!$A$18),"")</f>
        <v/>
      </c>
      <c r="BG48" s="437"/>
      <c r="BH48" s="41"/>
      <c r="BI48" s="468"/>
      <c r="BJ48" s="469"/>
      <c r="BK48" s="469"/>
      <c r="BL48" s="469"/>
      <c r="BM48" s="469"/>
      <c r="BN48" s="470"/>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308"/>
      <c r="C49" s="308"/>
      <c r="D49" s="309"/>
      <c r="E49" s="428"/>
      <c r="F49" s="429"/>
      <c r="G49" s="429"/>
      <c r="H49" s="429"/>
      <c r="I49" s="429"/>
      <c r="J49" s="418"/>
      <c r="K49" s="419"/>
      <c r="L49" s="419"/>
      <c r="M49" s="419"/>
      <c r="N49" s="419"/>
      <c r="O49" s="419"/>
      <c r="P49" s="419"/>
      <c r="Q49" s="419"/>
      <c r="R49" s="419"/>
      <c r="S49" s="422"/>
      <c r="T49" s="418"/>
      <c r="U49" s="419"/>
      <c r="V49" s="419"/>
      <c r="W49" s="419"/>
      <c r="X49" s="419"/>
      <c r="Y49" s="419"/>
      <c r="Z49" s="419"/>
      <c r="AA49" s="419"/>
      <c r="AB49" s="419"/>
      <c r="AC49" s="422"/>
      <c r="AD49" s="418"/>
      <c r="AE49" s="419"/>
      <c r="AF49" s="419"/>
      <c r="AG49" s="419"/>
      <c r="AH49" s="419"/>
      <c r="AI49" s="419"/>
      <c r="AJ49" s="419"/>
      <c r="AK49" s="419"/>
      <c r="AL49" s="419"/>
      <c r="AM49" s="422"/>
      <c r="AN49" s="410"/>
      <c r="AO49" s="411"/>
      <c r="AP49" s="411"/>
      <c r="AQ49" s="411"/>
      <c r="AR49" s="411"/>
      <c r="AS49" s="411"/>
      <c r="AT49" s="411"/>
      <c r="AU49" s="411"/>
      <c r="AV49" s="411"/>
      <c r="AW49" s="446"/>
      <c r="AX49" s="438"/>
      <c r="AY49" s="436"/>
      <c r="AZ49" s="436"/>
      <c r="BA49" s="436"/>
      <c r="BB49" s="436"/>
      <c r="BC49" s="436"/>
      <c r="BD49" s="436"/>
      <c r="BE49" s="436"/>
      <c r="BF49" s="436"/>
      <c r="BG49" s="437"/>
      <c r="BH49" s="41"/>
      <c r="BI49" s="468"/>
      <c r="BJ49" s="469"/>
      <c r="BK49" s="469"/>
      <c r="BL49" s="469"/>
      <c r="BM49" s="469"/>
      <c r="BN49" s="470"/>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308"/>
      <c r="C50" s="308"/>
      <c r="D50" s="309"/>
      <c r="E50" s="428"/>
      <c r="F50" s="429"/>
      <c r="G50" s="429"/>
      <c r="H50" s="429"/>
      <c r="I50" s="429"/>
      <c r="J50" s="418" t="str">
        <f ca="1">IF(AND('Mapa final'!$K$19="Media",'Mapa final'!$O$19="Mayor"),CONCATENATE("R",'Mapa final'!$A$19),"")</f>
        <v/>
      </c>
      <c r="K50" s="419"/>
      <c r="L50" s="419" t="str">
        <f ca="1">IF(AND('Mapa final'!$K$20="Media",'Mapa final'!$O$20="Mayor"),CONCATENATE("R",'Mapa final'!$A$20),"")</f>
        <v/>
      </c>
      <c r="M50" s="419"/>
      <c r="N50" s="419" t="str">
        <f ca="1">IF(AND('Mapa final'!$K$22="Media",'Mapa final'!$O$22="Mayor"),CONCATENATE("R",'Mapa final'!$A$22),"")</f>
        <v/>
      </c>
      <c r="O50" s="419"/>
      <c r="P50" s="419" t="str">
        <f ca="1">IF(AND('Mapa final'!$K$23="Media",'Mapa final'!$O$23="Mayor"),CONCATENATE("R",'Mapa final'!$A$23),"")</f>
        <v/>
      </c>
      <c r="Q50" s="419"/>
      <c r="R50" s="419" t="str">
        <f ca="1">IF(AND('Mapa final'!$K$24="Media",'Mapa final'!$O$24="Mayor"),CONCATENATE("R",'Mapa final'!$A$24),"")</f>
        <v/>
      </c>
      <c r="S50" s="422"/>
      <c r="T50" s="418" t="str">
        <f ca="1">IF(AND('Mapa final'!$K$19="Media",'Mapa final'!$O$19="Mayor"),CONCATENATE("R",'Mapa final'!$A$19),"")</f>
        <v/>
      </c>
      <c r="U50" s="419"/>
      <c r="V50" s="419" t="str">
        <f ca="1">IF(AND('Mapa final'!$K$20="Media",'Mapa final'!$O$20="Mayor"),CONCATENATE("R",'Mapa final'!$A$20),"")</f>
        <v/>
      </c>
      <c r="W50" s="419"/>
      <c r="X50" s="419" t="str">
        <f ca="1">IF(AND('Mapa final'!$K$22="Media",'Mapa final'!$O$22="Mayor"),CONCATENATE("R",'Mapa final'!$A$22),"")</f>
        <v/>
      </c>
      <c r="Y50" s="419"/>
      <c r="Z50" s="419" t="str">
        <f ca="1">IF(AND('Mapa final'!$K$23="Media",'Mapa final'!$O$23="Mayor"),CONCATENATE("R",'Mapa final'!$A$23),"")</f>
        <v/>
      </c>
      <c r="AA50" s="419"/>
      <c r="AB50" s="419" t="str">
        <f ca="1">IF(AND('Mapa final'!$K$24="Media",'Mapa final'!$O$24="Mayor"),CONCATENATE("R",'Mapa final'!$A$24),"")</f>
        <v/>
      </c>
      <c r="AC50" s="422"/>
      <c r="AD50" s="418" t="str">
        <f ca="1">IF(AND('Mapa final'!$K$19="Media",'Mapa final'!$O$19="Mayor"),CONCATENATE("R",'Mapa final'!$A$19),"")</f>
        <v/>
      </c>
      <c r="AE50" s="419"/>
      <c r="AF50" s="419" t="str">
        <f ca="1">IF(AND('Mapa final'!$K$20="Media",'Mapa final'!$O$20="Mayor"),CONCATENATE("R",'Mapa final'!$A$20),"")</f>
        <v/>
      </c>
      <c r="AG50" s="419"/>
      <c r="AH50" s="419" t="str">
        <f ca="1">IF(AND('Mapa final'!$K$22="Media",'Mapa final'!$O$22="Mayor"),CONCATENATE("R",'Mapa final'!$A$22),"")</f>
        <v/>
      </c>
      <c r="AI50" s="419"/>
      <c r="AJ50" s="419" t="str">
        <f ca="1">IF(AND('Mapa final'!$K$23="Media",'Mapa final'!$O$23="Mayor"),CONCATENATE("R",'Mapa final'!$A$23),"")</f>
        <v/>
      </c>
      <c r="AK50" s="419"/>
      <c r="AL50" s="419" t="str">
        <f ca="1">IF(AND('Mapa final'!$K$24="Media",'Mapa final'!$O$24="Mayor"),CONCATENATE("R",'Mapa final'!$A$24),"")</f>
        <v/>
      </c>
      <c r="AM50" s="422"/>
      <c r="AN50" s="410" t="str">
        <f ca="1">IF(AND('Mapa final'!$K$19="Media",'Mapa final'!$O$19="Mayor"),CONCATENATE("R",'Mapa final'!$A$19),"")</f>
        <v/>
      </c>
      <c r="AO50" s="411"/>
      <c r="AP50" s="411" t="str">
        <f ca="1">IF(AND('Mapa final'!$K$20="Media",'Mapa final'!$O$20="Mayor"),CONCATENATE("R",'Mapa final'!$A$20),"")</f>
        <v/>
      </c>
      <c r="AQ50" s="411"/>
      <c r="AR50" s="411" t="str">
        <f ca="1">IF(AND('Mapa final'!$K$22="Media",'Mapa final'!$O$22="Mayor"),CONCATENATE("R",'Mapa final'!$A$22),"")</f>
        <v/>
      </c>
      <c r="AS50" s="411"/>
      <c r="AT50" s="411" t="str">
        <f ca="1">IF(AND('Mapa final'!$K$23="Media",'Mapa final'!$O$23="Mayor"),CONCATENATE("R",'Mapa final'!$A$23),"")</f>
        <v/>
      </c>
      <c r="AU50" s="411"/>
      <c r="AV50" s="411" t="str">
        <f ca="1">IF(AND('Mapa final'!$K$24="Media",'Mapa final'!$O$24="Mayor"),CONCATENATE("R",'Mapa final'!$A$24),"")</f>
        <v/>
      </c>
      <c r="AW50" s="446"/>
      <c r="AX50" s="438" t="str">
        <f ca="1">IF(AND('Mapa final'!$K$19="Media",'Mapa final'!$O$19="Catastrófico"),CONCATENATE("R",'Mapa final'!$A$19),"")</f>
        <v/>
      </c>
      <c r="AY50" s="436"/>
      <c r="AZ50" s="436" t="str">
        <f ca="1">IF(AND('Mapa final'!$K$20="Media",'Mapa final'!$O$20="Catastrófico"),CONCATENATE("R",'Mapa final'!$A$20),"")</f>
        <v/>
      </c>
      <c r="BA50" s="436"/>
      <c r="BB50" s="436" t="str">
        <f ca="1">IF(AND('Mapa final'!$K$22="Media",'Mapa final'!$O$22="Catastrófico"),CONCATENATE("R",'Mapa final'!$A$22),"")</f>
        <v/>
      </c>
      <c r="BC50" s="436"/>
      <c r="BD50" s="436" t="str">
        <f ca="1">IF(AND('Mapa final'!$K$23="Media",'Mapa final'!$O$23="Catastrófico"),CONCATENATE("R",'Mapa final'!$A$23),"")</f>
        <v/>
      </c>
      <c r="BE50" s="436"/>
      <c r="BF50" s="436" t="str">
        <f ca="1">IF(AND('Mapa final'!$K$24="Media",'Mapa final'!$O$24="Catastrófico"),CONCATENATE("R",'Mapa final'!$A$24),"")</f>
        <v/>
      </c>
      <c r="BG50" s="437"/>
      <c r="BH50" s="41"/>
      <c r="BI50" s="468"/>
      <c r="BJ50" s="469"/>
      <c r="BK50" s="469"/>
      <c r="BL50" s="469"/>
      <c r="BM50" s="469"/>
      <c r="BN50" s="470"/>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308"/>
      <c r="C51" s="308"/>
      <c r="D51" s="309"/>
      <c r="E51" s="428"/>
      <c r="F51" s="429"/>
      <c r="G51" s="429"/>
      <c r="H51" s="429"/>
      <c r="I51" s="429"/>
      <c r="J51" s="418"/>
      <c r="K51" s="419"/>
      <c r="L51" s="419"/>
      <c r="M51" s="419"/>
      <c r="N51" s="419"/>
      <c r="O51" s="419"/>
      <c r="P51" s="419"/>
      <c r="Q51" s="419"/>
      <c r="R51" s="419"/>
      <c r="S51" s="422"/>
      <c r="T51" s="418"/>
      <c r="U51" s="419"/>
      <c r="V51" s="419"/>
      <c r="W51" s="419"/>
      <c r="X51" s="419"/>
      <c r="Y51" s="419"/>
      <c r="Z51" s="419"/>
      <c r="AA51" s="419"/>
      <c r="AB51" s="419"/>
      <c r="AC51" s="422"/>
      <c r="AD51" s="418"/>
      <c r="AE51" s="419"/>
      <c r="AF51" s="419"/>
      <c r="AG51" s="419"/>
      <c r="AH51" s="419"/>
      <c r="AI51" s="419"/>
      <c r="AJ51" s="419"/>
      <c r="AK51" s="419"/>
      <c r="AL51" s="419"/>
      <c r="AM51" s="422"/>
      <c r="AN51" s="410"/>
      <c r="AO51" s="411"/>
      <c r="AP51" s="411"/>
      <c r="AQ51" s="411"/>
      <c r="AR51" s="411"/>
      <c r="AS51" s="411"/>
      <c r="AT51" s="411"/>
      <c r="AU51" s="411"/>
      <c r="AV51" s="411"/>
      <c r="AW51" s="446"/>
      <c r="AX51" s="438"/>
      <c r="AY51" s="436"/>
      <c r="AZ51" s="436"/>
      <c r="BA51" s="436"/>
      <c r="BB51" s="436"/>
      <c r="BC51" s="436"/>
      <c r="BD51" s="436"/>
      <c r="BE51" s="436"/>
      <c r="BF51" s="436"/>
      <c r="BG51" s="437"/>
      <c r="BH51" s="41"/>
      <c r="BI51" s="468"/>
      <c r="BJ51" s="469"/>
      <c r="BK51" s="469"/>
      <c r="BL51" s="469"/>
      <c r="BM51" s="469"/>
      <c r="BN51" s="470"/>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308"/>
      <c r="C52" s="308"/>
      <c r="D52" s="309"/>
      <c r="E52" s="428"/>
      <c r="F52" s="429"/>
      <c r="G52" s="429"/>
      <c r="H52" s="429"/>
      <c r="I52" s="429"/>
      <c r="J52" s="418" t="str">
        <f ca="1">IF(AND('Mapa final'!$K$25="Media",'Mapa final'!$O$25="Mayor"),CONCATENATE("R",'Mapa final'!$A$25),"")</f>
        <v/>
      </c>
      <c r="K52" s="419"/>
      <c r="L52" s="419" t="str">
        <f ca="1">IF(AND('Mapa final'!$K$27="Media",'Mapa final'!$O$27="Mayor"),CONCATENATE("R",'Mapa final'!$A$27),"")</f>
        <v/>
      </c>
      <c r="M52" s="419"/>
      <c r="N52" s="419" t="str">
        <f ca="1">IF(AND('Mapa final'!$K$28="Media",'Mapa final'!$O$28="Mayor"),CONCATENATE("R",'Mapa final'!$A$28),"")</f>
        <v>R17</v>
      </c>
      <c r="O52" s="419"/>
      <c r="P52" s="419" t="str">
        <f ca="1">IF(AND('Mapa final'!$K$29="Media",'Mapa final'!$O$29="Mayor"),CONCATENATE("R",'Mapa final'!$A$29),"")</f>
        <v/>
      </c>
      <c r="Q52" s="419"/>
      <c r="R52" s="419" t="str">
        <f ca="1">IF(AND('Mapa final'!$K$30="Media",'Mapa final'!$O$30="Mayor"),CONCATENATE("R",'Mapa final'!$A$30),"")</f>
        <v/>
      </c>
      <c r="S52" s="422"/>
      <c r="T52" s="418" t="str">
        <f ca="1">IF(AND('Mapa final'!$K$25="Media",'Mapa final'!$O$25="Mayor"),CONCATENATE("R",'Mapa final'!$A$25),"")</f>
        <v/>
      </c>
      <c r="U52" s="419"/>
      <c r="V52" s="419" t="str">
        <f ca="1">IF(AND('Mapa final'!$K$27="Media",'Mapa final'!$O$27="Mayor"),CONCATENATE("R",'Mapa final'!$A$27),"")</f>
        <v/>
      </c>
      <c r="W52" s="419"/>
      <c r="X52" s="419" t="str">
        <f ca="1">IF(AND('Mapa final'!$K$28="Media",'Mapa final'!$O$28="Mayor"),CONCATENATE("R",'Mapa final'!$A$28),"")</f>
        <v>R17</v>
      </c>
      <c r="Y52" s="419"/>
      <c r="Z52" s="419" t="str">
        <f ca="1">IF(AND('Mapa final'!$K$29="Media",'Mapa final'!$O$29="Mayor"),CONCATENATE("R",'Mapa final'!$A$29),"")</f>
        <v/>
      </c>
      <c r="AA52" s="419"/>
      <c r="AB52" s="419" t="str">
        <f ca="1">IF(AND('Mapa final'!$K$30="Media",'Mapa final'!$O$30="Mayor"),CONCATENATE("R",'Mapa final'!$A$30),"")</f>
        <v/>
      </c>
      <c r="AC52" s="422"/>
      <c r="AD52" s="418" t="str">
        <f ca="1">IF(AND('Mapa final'!$K$25="Media",'Mapa final'!$O$25="Mayor"),CONCATENATE("R",'Mapa final'!$A$25),"")</f>
        <v/>
      </c>
      <c r="AE52" s="419"/>
      <c r="AF52" s="419" t="str">
        <f ca="1">IF(AND('Mapa final'!$K$27="Media",'Mapa final'!$O$27="Mayor"),CONCATENATE("R",'Mapa final'!$A$27),"")</f>
        <v/>
      </c>
      <c r="AG52" s="419"/>
      <c r="AH52" s="419" t="str">
        <f ca="1">IF(AND('Mapa final'!$K$28="Media",'Mapa final'!$O$28="Mayor"),CONCATENATE("R",'Mapa final'!$A$28),"")</f>
        <v>R17</v>
      </c>
      <c r="AI52" s="419"/>
      <c r="AJ52" s="419" t="str">
        <f ca="1">IF(AND('Mapa final'!$K$29="Media",'Mapa final'!$O$29="Mayor"),CONCATENATE("R",'Mapa final'!$A$29),"")</f>
        <v/>
      </c>
      <c r="AK52" s="419"/>
      <c r="AL52" s="419" t="str">
        <f ca="1">IF(AND('Mapa final'!$K$30="Media",'Mapa final'!$O$30="Mayor"),CONCATENATE("R",'Mapa final'!$A$30),"")</f>
        <v/>
      </c>
      <c r="AM52" s="422"/>
      <c r="AN52" s="410" t="str">
        <f ca="1">IF(AND('Mapa final'!$K$25="Media",'Mapa final'!$O$25="Mayor"),CONCATENATE("R",'Mapa final'!$A$25),"")</f>
        <v/>
      </c>
      <c r="AO52" s="411"/>
      <c r="AP52" s="411" t="str">
        <f ca="1">IF(AND('Mapa final'!$K$27="Media",'Mapa final'!$O$27="Mayor"),CONCATENATE("R",'Mapa final'!$A$27),"")</f>
        <v/>
      </c>
      <c r="AQ52" s="411"/>
      <c r="AR52" s="411" t="str">
        <f ca="1">IF(AND('Mapa final'!$K$28="Media",'Mapa final'!$O$28="Mayor"),CONCATENATE("R",'Mapa final'!$A$28),"")</f>
        <v>R17</v>
      </c>
      <c r="AS52" s="411"/>
      <c r="AT52" s="411" t="str">
        <f ca="1">IF(AND('Mapa final'!$K$29="Media",'Mapa final'!$O$29="Mayor"),CONCATENATE("R",'Mapa final'!$A$29),"")</f>
        <v/>
      </c>
      <c r="AU52" s="411"/>
      <c r="AV52" s="411" t="str">
        <f ca="1">IF(AND('Mapa final'!$K$30="Media",'Mapa final'!$O$30="Mayor"),CONCATENATE("R",'Mapa final'!$A$30),"")</f>
        <v/>
      </c>
      <c r="AW52" s="446"/>
      <c r="AX52" s="438" t="str">
        <f ca="1">IF(AND('Mapa final'!$K$25="Media",'Mapa final'!$O$25="Catastrófico"),CONCATENATE("R",'Mapa final'!$A$25),"")</f>
        <v/>
      </c>
      <c r="AY52" s="436"/>
      <c r="AZ52" s="436" t="str">
        <f ca="1">IF(AND('Mapa final'!$K$27="Media",'Mapa final'!$O$27="Catastrófico"),CONCATENATE("R",'Mapa final'!$A$27),"")</f>
        <v/>
      </c>
      <c r="BA52" s="436"/>
      <c r="BB52" s="436" t="str">
        <f ca="1">IF(AND('Mapa final'!$K$28="Media",'Mapa final'!$O$28="Catastrófico"),CONCATENATE("R",'Mapa final'!$A$28),"")</f>
        <v/>
      </c>
      <c r="BC52" s="436"/>
      <c r="BD52" s="436" t="str">
        <f ca="1">IF(AND('Mapa final'!$K$29="Media",'Mapa final'!$O$29="Catastrófico"),CONCATENATE("R",'Mapa final'!$A$29),"")</f>
        <v/>
      </c>
      <c r="BE52" s="436"/>
      <c r="BF52" s="436" t="str">
        <f ca="1">IF(AND('Mapa final'!$K$30="Media",'Mapa final'!$O$30="Catastrófico"),CONCATENATE("R",'Mapa final'!$A$30),"")</f>
        <v/>
      </c>
      <c r="BG52" s="437"/>
      <c r="BH52" s="41"/>
      <c r="BI52" s="468"/>
      <c r="BJ52" s="469"/>
      <c r="BK52" s="469"/>
      <c r="BL52" s="469"/>
      <c r="BM52" s="469"/>
      <c r="BN52" s="470"/>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308"/>
      <c r="C53" s="308"/>
      <c r="D53" s="309"/>
      <c r="E53" s="428"/>
      <c r="F53" s="429"/>
      <c r="G53" s="429"/>
      <c r="H53" s="429"/>
      <c r="I53" s="429"/>
      <c r="J53" s="418"/>
      <c r="K53" s="419"/>
      <c r="L53" s="419"/>
      <c r="M53" s="419"/>
      <c r="N53" s="419"/>
      <c r="O53" s="419"/>
      <c r="P53" s="419"/>
      <c r="Q53" s="419"/>
      <c r="R53" s="419"/>
      <c r="S53" s="422"/>
      <c r="T53" s="418"/>
      <c r="U53" s="419"/>
      <c r="V53" s="419"/>
      <c r="W53" s="419"/>
      <c r="X53" s="419"/>
      <c r="Y53" s="419"/>
      <c r="Z53" s="419"/>
      <c r="AA53" s="419"/>
      <c r="AB53" s="419"/>
      <c r="AC53" s="422"/>
      <c r="AD53" s="418"/>
      <c r="AE53" s="419"/>
      <c r="AF53" s="419"/>
      <c r="AG53" s="419"/>
      <c r="AH53" s="419"/>
      <c r="AI53" s="419"/>
      <c r="AJ53" s="419"/>
      <c r="AK53" s="419"/>
      <c r="AL53" s="419"/>
      <c r="AM53" s="422"/>
      <c r="AN53" s="410"/>
      <c r="AO53" s="411"/>
      <c r="AP53" s="411"/>
      <c r="AQ53" s="411"/>
      <c r="AR53" s="411"/>
      <c r="AS53" s="411"/>
      <c r="AT53" s="411"/>
      <c r="AU53" s="411"/>
      <c r="AV53" s="411"/>
      <c r="AW53" s="446"/>
      <c r="AX53" s="438"/>
      <c r="AY53" s="436"/>
      <c r="AZ53" s="436"/>
      <c r="BA53" s="436"/>
      <c r="BB53" s="436"/>
      <c r="BC53" s="436"/>
      <c r="BD53" s="436"/>
      <c r="BE53" s="436"/>
      <c r="BF53" s="436"/>
      <c r="BG53" s="437"/>
      <c r="BH53" s="41"/>
      <c r="BI53" s="471"/>
      <c r="BJ53" s="472"/>
      <c r="BK53" s="472"/>
      <c r="BL53" s="472"/>
      <c r="BM53" s="472"/>
      <c r="BN53" s="473"/>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308"/>
      <c r="C54" s="308"/>
      <c r="D54" s="309"/>
      <c r="E54" s="428"/>
      <c r="F54" s="429"/>
      <c r="G54" s="429"/>
      <c r="H54" s="429"/>
      <c r="I54" s="429"/>
      <c r="J54" s="418" t="str">
        <f ca="1">IF(AND('Mapa final'!$K$31="Media",'Mapa final'!$O$31="Mayor"),CONCATENATE("R",'Mapa final'!$A$31),"")</f>
        <v/>
      </c>
      <c r="K54" s="419"/>
      <c r="L54" s="419" t="str">
        <f ca="1">IF(AND('Mapa final'!$K$32="Media",'Mapa final'!$O$32="Mayor"),CONCATENATE("R",'Mapa final'!$A$32),"")</f>
        <v>R21</v>
      </c>
      <c r="M54" s="419"/>
      <c r="N54" s="419" t="str">
        <f ca="1">IF(AND('Mapa final'!$K$33="Media",'Mapa final'!$O$33="Mayor"),CONCATENATE("R",'Mapa final'!$A$33),"")</f>
        <v/>
      </c>
      <c r="O54" s="419"/>
      <c r="P54" s="419" t="str">
        <f ca="1">IF(AND('Mapa final'!$K$34="Media",'Mapa final'!$O$34="Mayor"),CONCATENATE("R",'Mapa final'!$A$34),"")</f>
        <v/>
      </c>
      <c r="Q54" s="419"/>
      <c r="R54" s="419" t="str">
        <f ca="1">IF(AND('Mapa final'!$K$37="Media",'Mapa final'!$O$37="Mayor"),CONCATENATE("R",'Mapa final'!$A$37),"")</f>
        <v/>
      </c>
      <c r="S54" s="422"/>
      <c r="T54" s="418" t="str">
        <f ca="1">IF(AND('Mapa final'!$K$31="Media",'Mapa final'!$O$31="Mayor"),CONCATENATE("R",'Mapa final'!$A$31),"")</f>
        <v/>
      </c>
      <c r="U54" s="419"/>
      <c r="V54" s="419" t="str">
        <f ca="1">IF(AND('Mapa final'!$K$32="Media",'Mapa final'!$O$32="Mayor"),CONCATENATE("R",'Mapa final'!$A$32),"")</f>
        <v>R21</v>
      </c>
      <c r="W54" s="419"/>
      <c r="X54" s="419" t="str">
        <f ca="1">IF(AND('Mapa final'!$K$33="Media",'Mapa final'!$O$33="Mayor"),CONCATENATE("R",'Mapa final'!$A$33),"")</f>
        <v/>
      </c>
      <c r="Y54" s="419"/>
      <c r="Z54" s="419" t="str">
        <f ca="1">IF(AND('Mapa final'!$K$34="Media",'Mapa final'!$O$34="Mayor"),CONCATENATE("R",'Mapa final'!$A$34),"")</f>
        <v/>
      </c>
      <c r="AA54" s="419"/>
      <c r="AB54" s="419" t="str">
        <f ca="1">IF(AND('Mapa final'!$K$37="Media",'Mapa final'!$O$37="Mayor"),CONCATENATE("R",'Mapa final'!$A$37),"")</f>
        <v/>
      </c>
      <c r="AC54" s="422"/>
      <c r="AD54" s="418" t="str">
        <f ca="1">IF(AND('Mapa final'!$K$31="Media",'Mapa final'!$O$31="Mayor"),CONCATENATE("R",'Mapa final'!$A$31),"")</f>
        <v/>
      </c>
      <c r="AE54" s="419"/>
      <c r="AF54" s="419" t="str">
        <f ca="1">IF(AND('Mapa final'!$K$32="Media",'Mapa final'!$O$32="Mayor"),CONCATENATE("R",'Mapa final'!$A$32),"")</f>
        <v>R21</v>
      </c>
      <c r="AG54" s="419"/>
      <c r="AH54" s="419" t="str">
        <f ca="1">IF(AND('Mapa final'!$K$33="Media",'Mapa final'!$O$33="Mayor"),CONCATENATE("R",'Mapa final'!$A$33),"")</f>
        <v/>
      </c>
      <c r="AI54" s="419"/>
      <c r="AJ54" s="419" t="str">
        <f ca="1">IF(AND('Mapa final'!$K$34="Media",'Mapa final'!$O$34="Mayor"),CONCATENATE("R",'Mapa final'!$A$34),"")</f>
        <v/>
      </c>
      <c r="AK54" s="419"/>
      <c r="AL54" s="419" t="str">
        <f ca="1">IF(AND('Mapa final'!$K$37="Media",'Mapa final'!$O$37="Mayor"),CONCATENATE("R",'Mapa final'!$A$37),"")</f>
        <v/>
      </c>
      <c r="AM54" s="422"/>
      <c r="AN54" s="410" t="str">
        <f ca="1">IF(AND('Mapa final'!$K$31="Media",'Mapa final'!$O$31="Mayor"),CONCATENATE("R",'Mapa final'!$A$31),"")</f>
        <v/>
      </c>
      <c r="AO54" s="411"/>
      <c r="AP54" s="411" t="str">
        <f ca="1">IF(AND('Mapa final'!$K$32="Media",'Mapa final'!$O$32="Mayor"),CONCATENATE("R",'Mapa final'!$A$32),"")</f>
        <v>R21</v>
      </c>
      <c r="AQ54" s="411"/>
      <c r="AR54" s="411" t="str">
        <f ca="1">IF(AND('Mapa final'!$K$33="Media",'Mapa final'!$O$33="Mayor"),CONCATENATE("R",'Mapa final'!$A$33),"")</f>
        <v/>
      </c>
      <c r="AS54" s="411"/>
      <c r="AT54" s="411" t="str">
        <f ca="1">IF(AND('Mapa final'!$K$34="Media",'Mapa final'!$O$34="Mayor"),CONCATENATE("R",'Mapa final'!$A$34),"")</f>
        <v/>
      </c>
      <c r="AU54" s="411"/>
      <c r="AV54" s="411" t="str">
        <f ca="1">IF(AND('Mapa final'!$K$37="Media",'Mapa final'!$O$37="Mayor"),CONCATENATE("R",'Mapa final'!$A$37),"")</f>
        <v/>
      </c>
      <c r="AW54" s="446"/>
      <c r="AX54" s="438" t="str">
        <f ca="1">IF(AND('Mapa final'!$K$31="Media",'Mapa final'!$O$31="Catastrófico"),CONCATENATE("R",'Mapa final'!$A$31),"")</f>
        <v/>
      </c>
      <c r="AY54" s="436"/>
      <c r="AZ54" s="436" t="str">
        <f ca="1">IF(AND('Mapa final'!$K$32="Media",'Mapa final'!$O$32="Catastrófico"),CONCATENATE("R",'Mapa final'!$A$32),"")</f>
        <v/>
      </c>
      <c r="BA54" s="436"/>
      <c r="BB54" s="436" t="str">
        <f ca="1">IF(AND('Mapa final'!$K$33="Media",'Mapa final'!$O$33="Catastrófico"),CONCATENATE("R",'Mapa final'!$A$33),"")</f>
        <v/>
      </c>
      <c r="BC54" s="436"/>
      <c r="BD54" s="436" t="str">
        <f ca="1">IF(AND('Mapa final'!$K$34="Media",'Mapa final'!$O$34="Catastrófico"),CONCATENATE("R",'Mapa final'!$A$34),"")</f>
        <v/>
      </c>
      <c r="BE54" s="436"/>
      <c r="BF54" s="436" t="str">
        <f ca="1">IF(AND('Mapa final'!$K$37="Media",'Mapa final'!$O$37="Catastrófico"),CONCATENATE("R",'Mapa final'!$A$37),"")</f>
        <v/>
      </c>
      <c r="BG54" s="437"/>
      <c r="BH54" s="41"/>
      <c r="BI54" s="474" t="s">
        <v>75</v>
      </c>
      <c r="BJ54" s="475"/>
      <c r="BK54" s="475"/>
      <c r="BL54" s="475"/>
      <c r="BM54" s="475"/>
      <c r="BN54" s="476"/>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308"/>
      <c r="C55" s="308"/>
      <c r="D55" s="309"/>
      <c r="E55" s="428"/>
      <c r="F55" s="429"/>
      <c r="G55" s="429"/>
      <c r="H55" s="429"/>
      <c r="I55" s="429"/>
      <c r="J55" s="418"/>
      <c r="K55" s="419"/>
      <c r="L55" s="419"/>
      <c r="M55" s="419"/>
      <c r="N55" s="419"/>
      <c r="O55" s="419"/>
      <c r="P55" s="419"/>
      <c r="Q55" s="419"/>
      <c r="R55" s="419"/>
      <c r="S55" s="422"/>
      <c r="T55" s="418"/>
      <c r="U55" s="419"/>
      <c r="V55" s="419"/>
      <c r="W55" s="419"/>
      <c r="X55" s="419"/>
      <c r="Y55" s="419"/>
      <c r="Z55" s="419"/>
      <c r="AA55" s="419"/>
      <c r="AB55" s="419"/>
      <c r="AC55" s="422"/>
      <c r="AD55" s="418"/>
      <c r="AE55" s="419"/>
      <c r="AF55" s="419"/>
      <c r="AG55" s="419"/>
      <c r="AH55" s="419"/>
      <c r="AI55" s="419"/>
      <c r="AJ55" s="419"/>
      <c r="AK55" s="419"/>
      <c r="AL55" s="419"/>
      <c r="AM55" s="422"/>
      <c r="AN55" s="410"/>
      <c r="AO55" s="411"/>
      <c r="AP55" s="411"/>
      <c r="AQ55" s="411"/>
      <c r="AR55" s="411"/>
      <c r="AS55" s="411"/>
      <c r="AT55" s="411"/>
      <c r="AU55" s="411"/>
      <c r="AV55" s="411"/>
      <c r="AW55" s="446"/>
      <c r="AX55" s="438"/>
      <c r="AY55" s="436"/>
      <c r="AZ55" s="436"/>
      <c r="BA55" s="436"/>
      <c r="BB55" s="436"/>
      <c r="BC55" s="436"/>
      <c r="BD55" s="436"/>
      <c r="BE55" s="436"/>
      <c r="BF55" s="436"/>
      <c r="BG55" s="437"/>
      <c r="BH55" s="41"/>
      <c r="BI55" s="477"/>
      <c r="BJ55" s="478"/>
      <c r="BK55" s="478"/>
      <c r="BL55" s="478"/>
      <c r="BM55" s="478"/>
      <c r="BN55" s="479"/>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308"/>
      <c r="C56" s="308"/>
      <c r="D56" s="309"/>
      <c r="E56" s="428"/>
      <c r="F56" s="429"/>
      <c r="G56" s="429"/>
      <c r="H56" s="429"/>
      <c r="I56" s="429"/>
      <c r="J56" s="418" t="str">
        <f ca="1">IF(AND('Mapa final'!$K$40="Media",'Mapa final'!$O$40="Mayor"),CONCATENATE("R",'Mapa final'!$A$40),"")</f>
        <v/>
      </c>
      <c r="K56" s="419"/>
      <c r="L56" s="419" t="str">
        <f ca="1">IF(AND('Mapa final'!$K$41="Media",'Mapa final'!$O$41="Mayor"),CONCATENATE("R",'Mapa final'!$A$41),"")</f>
        <v>R26</v>
      </c>
      <c r="M56" s="419"/>
      <c r="N56" s="419" t="str">
        <f ca="1">IF(AND('Mapa final'!$K$42="Media",'Mapa final'!$O$42="Mayor"),CONCATENATE("R",'Mapa final'!$A$42),"")</f>
        <v>R27</v>
      </c>
      <c r="O56" s="419"/>
      <c r="P56" s="419" t="str">
        <f ca="1">IF(AND('Mapa final'!$K$44="Media",'Mapa final'!$O$44="Mayor"),CONCATENATE("R",'Mapa final'!$A$44),"")</f>
        <v/>
      </c>
      <c r="Q56" s="419"/>
      <c r="R56" s="419" t="str">
        <f ca="1">IF(AND('Mapa final'!$K$46="Media",'Mapa final'!$O$46="Mayor"),CONCATENATE("R",'Mapa final'!$A$46),"")</f>
        <v/>
      </c>
      <c r="S56" s="422"/>
      <c r="T56" s="418" t="str">
        <f ca="1">IF(AND('Mapa final'!$K$40="Media",'Mapa final'!$O$40="Mayor"),CONCATENATE("R",'Mapa final'!$A$40),"")</f>
        <v/>
      </c>
      <c r="U56" s="419"/>
      <c r="V56" s="419" t="str">
        <f ca="1">IF(AND('Mapa final'!$K$41="Media",'Mapa final'!$O$41="Mayor"),CONCATENATE("R",'Mapa final'!$A$41),"")</f>
        <v>R26</v>
      </c>
      <c r="W56" s="419"/>
      <c r="X56" s="419" t="str">
        <f ca="1">IF(AND('Mapa final'!$K$42="Media",'Mapa final'!$O$42="Mayor"),CONCATENATE("R",'Mapa final'!$A$42),"")</f>
        <v>R27</v>
      </c>
      <c r="Y56" s="419"/>
      <c r="Z56" s="419" t="str">
        <f ca="1">IF(AND('Mapa final'!$K$44="Media",'Mapa final'!$O$44="Mayor"),CONCATENATE("R",'Mapa final'!$A$44),"")</f>
        <v/>
      </c>
      <c r="AA56" s="419"/>
      <c r="AB56" s="419" t="str">
        <f ca="1">IF(AND('Mapa final'!$K$46="Media",'Mapa final'!$O$46="Mayor"),CONCATENATE("R",'Mapa final'!$A$46),"")</f>
        <v/>
      </c>
      <c r="AC56" s="422"/>
      <c r="AD56" s="418" t="str">
        <f ca="1">IF(AND('Mapa final'!$K$40="Media",'Mapa final'!$O$40="Mayor"),CONCATENATE("R",'Mapa final'!$A$40),"")</f>
        <v/>
      </c>
      <c r="AE56" s="419"/>
      <c r="AF56" s="419" t="str">
        <f ca="1">IF(AND('Mapa final'!$K$41="Media",'Mapa final'!$O$41="Mayor"),CONCATENATE("R",'Mapa final'!$A$41),"")</f>
        <v>R26</v>
      </c>
      <c r="AG56" s="419"/>
      <c r="AH56" s="419" t="str">
        <f ca="1">IF(AND('Mapa final'!$K$42="Media",'Mapa final'!$O$42="Mayor"),CONCATENATE("R",'Mapa final'!$A$42),"")</f>
        <v>R27</v>
      </c>
      <c r="AI56" s="419"/>
      <c r="AJ56" s="419" t="str">
        <f ca="1">IF(AND('Mapa final'!$K$44="Media",'Mapa final'!$O$44="Mayor"),CONCATENATE("R",'Mapa final'!$A$44),"")</f>
        <v/>
      </c>
      <c r="AK56" s="419"/>
      <c r="AL56" s="419" t="str">
        <f ca="1">IF(AND('Mapa final'!$K$46="Media",'Mapa final'!$O$46="Mayor"),CONCATENATE("R",'Mapa final'!$A$46),"")</f>
        <v/>
      </c>
      <c r="AM56" s="422"/>
      <c r="AN56" s="410" t="str">
        <f ca="1">IF(AND('Mapa final'!$K$40="Media",'Mapa final'!$O$40="Mayor"),CONCATENATE("R",'Mapa final'!$A$40),"")</f>
        <v/>
      </c>
      <c r="AO56" s="411"/>
      <c r="AP56" s="411" t="str">
        <f ca="1">IF(AND('Mapa final'!$K$41="Media",'Mapa final'!$O$41="Mayor"),CONCATENATE("R",'Mapa final'!$A$41),"")</f>
        <v>R26</v>
      </c>
      <c r="AQ56" s="411"/>
      <c r="AR56" s="411" t="str">
        <f ca="1">IF(AND('Mapa final'!$K$42="Media",'Mapa final'!$O$42="Mayor"),CONCATENATE("R",'Mapa final'!$A$42),"")</f>
        <v>R27</v>
      </c>
      <c r="AS56" s="411"/>
      <c r="AT56" s="411" t="str">
        <f ca="1">IF(AND('Mapa final'!$K$44="Media",'Mapa final'!$O$44="Mayor"),CONCATENATE("R",'Mapa final'!$A$44),"")</f>
        <v/>
      </c>
      <c r="AU56" s="411"/>
      <c r="AV56" s="411" t="str">
        <f ca="1">IF(AND('Mapa final'!$K$46="Media",'Mapa final'!$O$46="Mayor"),CONCATENATE("R",'Mapa final'!$A$46),"")</f>
        <v/>
      </c>
      <c r="AW56" s="446"/>
      <c r="AX56" s="438" t="str">
        <f ca="1">IF(AND('Mapa final'!$K$40="Media",'Mapa final'!$O$40="Catastrófico"),CONCATENATE("R",'Mapa final'!$A$40),"")</f>
        <v/>
      </c>
      <c r="AY56" s="436"/>
      <c r="AZ56" s="436" t="str">
        <f ca="1">IF(AND('Mapa final'!$K$41="Media",'Mapa final'!$O$41="Catastrófico"),CONCATENATE("R",'Mapa final'!$A$41),"")</f>
        <v/>
      </c>
      <c r="BA56" s="436"/>
      <c r="BB56" s="436" t="str">
        <f ca="1">IF(AND('Mapa final'!$K$42="Media",'Mapa final'!$O$42="Catastrófico"),CONCATENATE("R",'Mapa final'!$A$42),"")</f>
        <v/>
      </c>
      <c r="BC56" s="436"/>
      <c r="BD56" s="436" t="str">
        <f ca="1">IF(AND('Mapa final'!$K$44="Media",'Mapa final'!$O$44="Catastrófico"),CONCATENATE("R",'Mapa final'!$A$44),"")</f>
        <v/>
      </c>
      <c r="BE56" s="436"/>
      <c r="BF56" s="436" t="str">
        <f ca="1">IF(AND('Mapa final'!$K$46="Media",'Mapa final'!$O$46="Catastrófico"),CONCATENATE("R",'Mapa final'!$A$46),"")</f>
        <v/>
      </c>
      <c r="BG56" s="437"/>
      <c r="BH56" s="41"/>
      <c r="BI56" s="477"/>
      <c r="BJ56" s="478"/>
      <c r="BK56" s="478"/>
      <c r="BL56" s="478"/>
      <c r="BM56" s="478"/>
      <c r="BN56" s="479"/>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308"/>
      <c r="C57" s="308"/>
      <c r="D57" s="309"/>
      <c r="E57" s="428"/>
      <c r="F57" s="429"/>
      <c r="G57" s="429"/>
      <c r="H57" s="429"/>
      <c r="I57" s="429"/>
      <c r="J57" s="418"/>
      <c r="K57" s="419"/>
      <c r="L57" s="419"/>
      <c r="M57" s="419"/>
      <c r="N57" s="419"/>
      <c r="O57" s="419"/>
      <c r="P57" s="419"/>
      <c r="Q57" s="419"/>
      <c r="R57" s="419"/>
      <c r="S57" s="422"/>
      <c r="T57" s="418"/>
      <c r="U57" s="419"/>
      <c r="V57" s="419"/>
      <c r="W57" s="419"/>
      <c r="X57" s="419"/>
      <c r="Y57" s="419"/>
      <c r="Z57" s="419"/>
      <c r="AA57" s="419"/>
      <c r="AB57" s="419"/>
      <c r="AC57" s="422"/>
      <c r="AD57" s="418"/>
      <c r="AE57" s="419"/>
      <c r="AF57" s="419"/>
      <c r="AG57" s="419"/>
      <c r="AH57" s="419"/>
      <c r="AI57" s="419"/>
      <c r="AJ57" s="419"/>
      <c r="AK57" s="419"/>
      <c r="AL57" s="419"/>
      <c r="AM57" s="422"/>
      <c r="AN57" s="410"/>
      <c r="AO57" s="411"/>
      <c r="AP57" s="411"/>
      <c r="AQ57" s="411"/>
      <c r="AR57" s="411"/>
      <c r="AS57" s="411"/>
      <c r="AT57" s="411"/>
      <c r="AU57" s="411"/>
      <c r="AV57" s="411"/>
      <c r="AW57" s="446"/>
      <c r="AX57" s="438"/>
      <c r="AY57" s="436"/>
      <c r="AZ57" s="436"/>
      <c r="BA57" s="436"/>
      <c r="BB57" s="436"/>
      <c r="BC57" s="436"/>
      <c r="BD57" s="436"/>
      <c r="BE57" s="436"/>
      <c r="BF57" s="436"/>
      <c r="BG57" s="437"/>
      <c r="BH57" s="41"/>
      <c r="BI57" s="477"/>
      <c r="BJ57" s="478"/>
      <c r="BK57" s="478"/>
      <c r="BL57" s="478"/>
      <c r="BM57" s="478"/>
      <c r="BN57" s="479"/>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308"/>
      <c r="C58" s="308"/>
      <c r="D58" s="309"/>
      <c r="E58" s="428"/>
      <c r="F58" s="429"/>
      <c r="G58" s="429"/>
      <c r="H58" s="429"/>
      <c r="I58" s="429"/>
      <c r="J58" s="418" t="str">
        <f>IF(AND('Mapa final'!$K$47="Media",'Mapa final'!$O$47="Mayor"),CONCATENATE("R",'Mapa final'!$A$47),"")</f>
        <v/>
      </c>
      <c r="K58" s="419"/>
      <c r="L58" s="419" t="str">
        <f ca="1">IF(AND('Mapa final'!$K$48="Media",'Mapa final'!$O$48="Mayor"),CONCATENATE("R",'Mapa final'!$A$48),"")</f>
        <v/>
      </c>
      <c r="M58" s="419"/>
      <c r="N58" s="419" t="str">
        <f ca="1">IF(AND('Mapa final'!$K$50="Media",'Mapa final'!$O$50="Mayor"),CONCATENATE("R",'Mapa final'!$A$50),"")</f>
        <v/>
      </c>
      <c r="O58" s="419"/>
      <c r="P58" s="419" t="str">
        <f ca="1">IF(AND('Mapa final'!$K$52="Media",'Mapa final'!$O$52="Mayor"),CONCATENATE("R",'Mapa final'!$A$52),"")</f>
        <v>R33</v>
      </c>
      <c r="Q58" s="419"/>
      <c r="R58" s="419" t="str">
        <f ca="1">IF(AND('Mapa final'!$K$54="Media",'Mapa final'!$O$54="Mayor"),CONCATENATE("R",'Mapa final'!$A$54),"")</f>
        <v/>
      </c>
      <c r="S58" s="422"/>
      <c r="T58" s="418" t="str">
        <f>IF(AND('Mapa final'!$K$47="Media",'Mapa final'!$O$47="Mayor"),CONCATENATE("R",'Mapa final'!$A$47),"")</f>
        <v/>
      </c>
      <c r="U58" s="419"/>
      <c r="V58" s="419" t="str">
        <f ca="1">IF(AND('Mapa final'!$K$48="Media",'Mapa final'!$O$48="Mayor"),CONCATENATE("R",'Mapa final'!$A$48),"")</f>
        <v/>
      </c>
      <c r="W58" s="419"/>
      <c r="X58" s="419" t="str">
        <f ca="1">IF(AND('Mapa final'!$K$50="Media",'Mapa final'!$O$50="Mayor"),CONCATENATE("R",'Mapa final'!$A$50),"")</f>
        <v/>
      </c>
      <c r="Y58" s="419"/>
      <c r="Z58" s="419" t="str">
        <f ca="1">IF(AND('Mapa final'!$K$52="Media",'Mapa final'!$O$52="Mayor"),CONCATENATE("R",'Mapa final'!$A$52),"")</f>
        <v>R33</v>
      </c>
      <c r="AA58" s="419"/>
      <c r="AB58" s="419" t="str">
        <f ca="1">IF(AND('Mapa final'!$K$54="Media",'Mapa final'!$O$54="Mayor"),CONCATENATE("R",'Mapa final'!$A$54),"")</f>
        <v/>
      </c>
      <c r="AC58" s="422"/>
      <c r="AD58" s="418" t="str">
        <f>IF(AND('Mapa final'!$K$47="Media",'Mapa final'!$O$47="Mayor"),CONCATENATE("R",'Mapa final'!$A$47),"")</f>
        <v/>
      </c>
      <c r="AE58" s="419"/>
      <c r="AF58" s="419" t="str">
        <f ca="1">IF(AND('Mapa final'!$K$48="Media",'Mapa final'!$O$48="Mayor"),CONCATENATE("R",'Mapa final'!$A$48),"")</f>
        <v/>
      </c>
      <c r="AG58" s="419"/>
      <c r="AH58" s="419" t="str">
        <f ca="1">IF(AND('Mapa final'!$K$50="Media",'Mapa final'!$O$50="Mayor"),CONCATENATE("R",'Mapa final'!$A$50),"")</f>
        <v/>
      </c>
      <c r="AI58" s="419"/>
      <c r="AJ58" s="419" t="str">
        <f ca="1">IF(AND('Mapa final'!$K$52="Media",'Mapa final'!$O$52="Mayor"),CONCATENATE("R",'Mapa final'!$A$52),"")</f>
        <v>R33</v>
      </c>
      <c r="AK58" s="419"/>
      <c r="AL58" s="419" t="str">
        <f ca="1">IF(AND('Mapa final'!$K$54="Media",'Mapa final'!$O$54="Mayor"),CONCATENATE("R",'Mapa final'!$A$54),"")</f>
        <v/>
      </c>
      <c r="AM58" s="422"/>
      <c r="AN58" s="410" t="str">
        <f>IF(AND('Mapa final'!$K$47="Media",'Mapa final'!$O$47="Mayor"),CONCATENATE("R",'Mapa final'!$A$47),"")</f>
        <v/>
      </c>
      <c r="AO58" s="411"/>
      <c r="AP58" s="411" t="str">
        <f ca="1">IF(AND('Mapa final'!$K$48="Media",'Mapa final'!$O$48="Mayor"),CONCATENATE("R",'Mapa final'!$A$48),"")</f>
        <v/>
      </c>
      <c r="AQ58" s="411"/>
      <c r="AR58" s="411" t="str">
        <f ca="1">IF(AND('Mapa final'!$K$50="Media",'Mapa final'!$O$50="Mayor"),CONCATENATE("R",'Mapa final'!$A$50),"")</f>
        <v/>
      </c>
      <c r="AS58" s="411"/>
      <c r="AT58" s="411" t="str">
        <f ca="1">IF(AND('Mapa final'!$K$52="Media",'Mapa final'!$O$52="Mayor"),CONCATENATE("R",'Mapa final'!$A$52),"")</f>
        <v>R33</v>
      </c>
      <c r="AU58" s="411"/>
      <c r="AV58" s="411" t="str">
        <f ca="1">IF(AND('Mapa final'!$K$54="Media",'Mapa final'!$O$54="Mayor"),CONCATENATE("R",'Mapa final'!$A$54),"")</f>
        <v/>
      </c>
      <c r="AW58" s="446"/>
      <c r="AX58" s="438" t="str">
        <f>IF(AND('Mapa final'!$K$47="Media",'Mapa final'!$O$47="Catastrófico"),CONCATENATE("R",'Mapa final'!$A$47),"")</f>
        <v/>
      </c>
      <c r="AY58" s="436"/>
      <c r="AZ58" s="436" t="str">
        <f ca="1">IF(AND('Mapa final'!$K$48="Media",'Mapa final'!$O$48="Catastrófico"),CONCATENATE("R",'Mapa final'!$A$48),"")</f>
        <v/>
      </c>
      <c r="BA58" s="436"/>
      <c r="BB58" s="436" t="str">
        <f ca="1">IF(AND('Mapa final'!$K$50="Media",'Mapa final'!$O$50="Catastrófico"),CONCATENATE("R",'Mapa final'!$A$50),"")</f>
        <v/>
      </c>
      <c r="BC58" s="436"/>
      <c r="BD58" s="436" t="str">
        <f ca="1">IF(AND('Mapa final'!$K$52="Media",'Mapa final'!$O$52="Catastrófico"),CONCATENATE("R",'Mapa final'!$A$52),"")</f>
        <v/>
      </c>
      <c r="BE58" s="436"/>
      <c r="BF58" s="436" t="str">
        <f ca="1">IF(AND('Mapa final'!$K$54="Media",'Mapa final'!$O$54="Catastrófico"),CONCATENATE("R",'Mapa final'!$A$54),"")</f>
        <v/>
      </c>
      <c r="BG58" s="437"/>
      <c r="BH58" s="41"/>
      <c r="BI58" s="477"/>
      <c r="BJ58" s="478"/>
      <c r="BK58" s="478"/>
      <c r="BL58" s="478"/>
      <c r="BM58" s="478"/>
      <c r="BN58" s="479"/>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308"/>
      <c r="C59" s="308"/>
      <c r="D59" s="309"/>
      <c r="E59" s="428"/>
      <c r="F59" s="429"/>
      <c r="G59" s="429"/>
      <c r="H59" s="429"/>
      <c r="I59" s="429"/>
      <c r="J59" s="418"/>
      <c r="K59" s="419"/>
      <c r="L59" s="419"/>
      <c r="M59" s="419"/>
      <c r="N59" s="419"/>
      <c r="O59" s="419"/>
      <c r="P59" s="419"/>
      <c r="Q59" s="419"/>
      <c r="R59" s="419"/>
      <c r="S59" s="422"/>
      <c r="T59" s="418"/>
      <c r="U59" s="419"/>
      <c r="V59" s="419"/>
      <c r="W59" s="419"/>
      <c r="X59" s="419"/>
      <c r="Y59" s="419"/>
      <c r="Z59" s="419"/>
      <c r="AA59" s="419"/>
      <c r="AB59" s="419"/>
      <c r="AC59" s="422"/>
      <c r="AD59" s="418"/>
      <c r="AE59" s="419"/>
      <c r="AF59" s="419"/>
      <c r="AG59" s="419"/>
      <c r="AH59" s="419"/>
      <c r="AI59" s="419"/>
      <c r="AJ59" s="419"/>
      <c r="AK59" s="419"/>
      <c r="AL59" s="419"/>
      <c r="AM59" s="422"/>
      <c r="AN59" s="410"/>
      <c r="AO59" s="411"/>
      <c r="AP59" s="411"/>
      <c r="AQ59" s="411"/>
      <c r="AR59" s="411"/>
      <c r="AS59" s="411"/>
      <c r="AT59" s="411"/>
      <c r="AU59" s="411"/>
      <c r="AV59" s="411"/>
      <c r="AW59" s="446"/>
      <c r="AX59" s="438"/>
      <c r="AY59" s="436"/>
      <c r="AZ59" s="436"/>
      <c r="BA59" s="436"/>
      <c r="BB59" s="436"/>
      <c r="BC59" s="436"/>
      <c r="BD59" s="436"/>
      <c r="BE59" s="436"/>
      <c r="BF59" s="436"/>
      <c r="BG59" s="437"/>
      <c r="BH59" s="41"/>
      <c r="BI59" s="477"/>
      <c r="BJ59" s="478"/>
      <c r="BK59" s="478"/>
      <c r="BL59" s="478"/>
      <c r="BM59" s="478"/>
      <c r="BN59" s="479"/>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308"/>
      <c r="C60" s="308"/>
      <c r="D60" s="309"/>
      <c r="E60" s="428"/>
      <c r="F60" s="429"/>
      <c r="G60" s="429"/>
      <c r="H60" s="429"/>
      <c r="I60" s="429"/>
      <c r="J60" s="418" t="str">
        <f ca="1">IF(AND('Mapa final'!$K$56="Media",'Mapa final'!$O$56="Mayor"),CONCATENATE("R",'Mapa final'!$A$56),"")</f>
        <v/>
      </c>
      <c r="K60" s="419"/>
      <c r="L60" s="419" t="str">
        <f ca="1">IF(AND('Mapa final'!$K$58="Media",'Mapa final'!$O$58="Mayor"),CONCATENATE("R",'Mapa final'!$A$58),"")</f>
        <v/>
      </c>
      <c r="M60" s="419"/>
      <c r="N60" s="419" t="str">
        <f ca="1">IF(AND('Mapa final'!$K$61="Media",'Mapa final'!$O$61="Mayor"),CONCATENATE("R",'Mapa final'!$A$61),"")</f>
        <v/>
      </c>
      <c r="O60" s="419"/>
      <c r="P60" s="419" t="str">
        <f ca="1">IF(AND('Mapa final'!$K$63="Media",'Mapa final'!$O$63="Mayor"),CONCATENATE("R",'Mapa final'!$A$63),"")</f>
        <v/>
      </c>
      <c r="Q60" s="419"/>
      <c r="R60" s="419" t="str">
        <f ca="1">IF(AND('Mapa final'!$K$64="Media",'Mapa final'!$O$64="Mayor"),CONCATENATE("R",'Mapa final'!$A$64),"")</f>
        <v/>
      </c>
      <c r="S60" s="422"/>
      <c r="T60" s="418" t="str">
        <f ca="1">IF(AND('Mapa final'!$K$56="Media",'Mapa final'!$O$56="Mayor"),CONCATENATE("R",'Mapa final'!$A$56),"")</f>
        <v/>
      </c>
      <c r="U60" s="419"/>
      <c r="V60" s="419" t="str">
        <f ca="1">IF(AND('Mapa final'!$K$58="Media",'Mapa final'!$O$58="Mayor"),CONCATENATE("R",'Mapa final'!$A$58),"")</f>
        <v/>
      </c>
      <c r="W60" s="419"/>
      <c r="X60" s="419" t="str">
        <f ca="1">IF(AND('Mapa final'!$K$61="Media",'Mapa final'!$O$61="Mayor"),CONCATENATE("R",'Mapa final'!$A$61),"")</f>
        <v/>
      </c>
      <c r="Y60" s="419"/>
      <c r="Z60" s="419" t="str">
        <f ca="1">IF(AND('Mapa final'!$K$63="Media",'Mapa final'!$O$63="Mayor"),CONCATENATE("R",'Mapa final'!$A$63),"")</f>
        <v/>
      </c>
      <c r="AA60" s="419"/>
      <c r="AB60" s="419" t="str">
        <f ca="1">IF(AND('Mapa final'!$K$64="Media",'Mapa final'!$O$64="Mayor"),CONCATENATE("R",'Mapa final'!$A$64),"")</f>
        <v/>
      </c>
      <c r="AC60" s="422"/>
      <c r="AD60" s="418" t="str">
        <f ca="1">IF(AND('Mapa final'!$K$56="Media",'Mapa final'!$O$56="Mayor"),CONCATENATE("R",'Mapa final'!$A$56),"")</f>
        <v/>
      </c>
      <c r="AE60" s="419"/>
      <c r="AF60" s="419" t="str">
        <f ca="1">IF(AND('Mapa final'!$K$58="Media",'Mapa final'!$O$58="Mayor"),CONCATENATE("R",'Mapa final'!$A$58),"")</f>
        <v/>
      </c>
      <c r="AG60" s="419"/>
      <c r="AH60" s="419" t="str">
        <f ca="1">IF(AND('Mapa final'!$K$61="Media",'Mapa final'!$O$61="Mayor"),CONCATENATE("R",'Mapa final'!$A$61),"")</f>
        <v/>
      </c>
      <c r="AI60" s="419"/>
      <c r="AJ60" s="419" t="str">
        <f ca="1">IF(AND('Mapa final'!$K$63="Media",'Mapa final'!$O$63="Mayor"),CONCATENATE("R",'Mapa final'!$A$63),"")</f>
        <v/>
      </c>
      <c r="AK60" s="419"/>
      <c r="AL60" s="419" t="str">
        <f ca="1">IF(AND('Mapa final'!$K$64="Media",'Mapa final'!$O$64="Mayor"),CONCATENATE("R",'Mapa final'!$A$64),"")</f>
        <v/>
      </c>
      <c r="AM60" s="422"/>
      <c r="AN60" s="410" t="str">
        <f ca="1">IF(AND('Mapa final'!$K$56="Media",'Mapa final'!$O$56="Mayor"),CONCATENATE("R",'Mapa final'!$A$56),"")</f>
        <v/>
      </c>
      <c r="AO60" s="411"/>
      <c r="AP60" s="411" t="str">
        <f ca="1">IF(AND('Mapa final'!$K$58="Media",'Mapa final'!$O$58="Mayor"),CONCATENATE("R",'Mapa final'!$A$58),"")</f>
        <v/>
      </c>
      <c r="AQ60" s="411"/>
      <c r="AR60" s="411" t="str">
        <f ca="1">IF(AND('Mapa final'!$K$61="Media",'Mapa final'!$O$61="Mayor"),CONCATENATE("R",'Mapa final'!$A$61),"")</f>
        <v/>
      </c>
      <c r="AS60" s="411"/>
      <c r="AT60" s="411" t="str">
        <f ca="1">IF(AND('Mapa final'!$K$63="Media",'Mapa final'!$O$63="Mayor"),CONCATENATE("R",'Mapa final'!$A$63),"")</f>
        <v/>
      </c>
      <c r="AU60" s="411"/>
      <c r="AV60" s="411" t="str">
        <f ca="1">IF(AND('Mapa final'!$K$64="Media",'Mapa final'!$O$64="Mayor"),CONCATENATE("R",'Mapa final'!$A$64),"")</f>
        <v/>
      </c>
      <c r="AW60" s="446"/>
      <c r="AX60" s="438" t="str">
        <f ca="1">IF(AND('Mapa final'!$K$56="Media",'Mapa final'!$O$56="Catastrófico"),CONCATENATE("R",'Mapa final'!$A$56),"")</f>
        <v/>
      </c>
      <c r="AY60" s="436"/>
      <c r="AZ60" s="436" t="str">
        <f ca="1">IF(AND('Mapa final'!$K$58="Media",'Mapa final'!$O$58="Catastrófico"),CONCATENATE("R",'Mapa final'!$A$58),"")</f>
        <v/>
      </c>
      <c r="BA60" s="436"/>
      <c r="BB60" s="436" t="str">
        <f ca="1">IF(AND('Mapa final'!$K$61="Media",'Mapa final'!$O$61="Catastrófico"),CONCATENATE("R",'Mapa final'!$A$61),"")</f>
        <v/>
      </c>
      <c r="BC60" s="436"/>
      <c r="BD60" s="436" t="str">
        <f ca="1">IF(AND('Mapa final'!$K$63="Media",'Mapa final'!$O$63="Catastrófico"),CONCATENATE("R",'Mapa final'!$A$63),"")</f>
        <v/>
      </c>
      <c r="BE60" s="436"/>
      <c r="BF60" s="436" t="str">
        <f ca="1">IF(AND('Mapa final'!$K$64="Media",'Mapa final'!$O$64="Catastrófico"),CONCATENATE("R",'Mapa final'!$A$64),"")</f>
        <v/>
      </c>
      <c r="BG60" s="437"/>
      <c r="BH60" s="41"/>
      <c r="BI60" s="477"/>
      <c r="BJ60" s="478"/>
      <c r="BK60" s="478"/>
      <c r="BL60" s="478"/>
      <c r="BM60" s="478"/>
      <c r="BN60" s="479"/>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308"/>
      <c r="C61" s="308"/>
      <c r="D61" s="309"/>
      <c r="E61" s="428"/>
      <c r="F61" s="429"/>
      <c r="G61" s="429"/>
      <c r="H61" s="429"/>
      <c r="I61" s="429"/>
      <c r="J61" s="418"/>
      <c r="K61" s="419"/>
      <c r="L61" s="419"/>
      <c r="M61" s="419"/>
      <c r="N61" s="419"/>
      <c r="O61" s="419"/>
      <c r="P61" s="419"/>
      <c r="Q61" s="419"/>
      <c r="R61" s="419"/>
      <c r="S61" s="422"/>
      <c r="T61" s="418"/>
      <c r="U61" s="419"/>
      <c r="V61" s="419"/>
      <c r="W61" s="419"/>
      <c r="X61" s="419"/>
      <c r="Y61" s="419"/>
      <c r="Z61" s="419"/>
      <c r="AA61" s="419"/>
      <c r="AB61" s="419"/>
      <c r="AC61" s="422"/>
      <c r="AD61" s="418"/>
      <c r="AE61" s="419"/>
      <c r="AF61" s="419"/>
      <c r="AG61" s="419"/>
      <c r="AH61" s="419"/>
      <c r="AI61" s="419"/>
      <c r="AJ61" s="419"/>
      <c r="AK61" s="419"/>
      <c r="AL61" s="419"/>
      <c r="AM61" s="422"/>
      <c r="AN61" s="410"/>
      <c r="AO61" s="411"/>
      <c r="AP61" s="411"/>
      <c r="AQ61" s="411"/>
      <c r="AR61" s="411"/>
      <c r="AS61" s="411"/>
      <c r="AT61" s="411"/>
      <c r="AU61" s="411"/>
      <c r="AV61" s="411"/>
      <c r="AW61" s="446"/>
      <c r="AX61" s="438"/>
      <c r="AY61" s="436"/>
      <c r="AZ61" s="436"/>
      <c r="BA61" s="436"/>
      <c r="BB61" s="436"/>
      <c r="BC61" s="436"/>
      <c r="BD61" s="436"/>
      <c r="BE61" s="436"/>
      <c r="BF61" s="436"/>
      <c r="BG61" s="437"/>
      <c r="BH61" s="41"/>
      <c r="BI61" s="477"/>
      <c r="BJ61" s="478"/>
      <c r="BK61" s="478"/>
      <c r="BL61" s="478"/>
      <c r="BM61" s="478"/>
      <c r="BN61" s="479"/>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308"/>
      <c r="C62" s="308"/>
      <c r="D62" s="309"/>
      <c r="E62" s="428"/>
      <c r="F62" s="429"/>
      <c r="G62" s="429"/>
      <c r="H62" s="429"/>
      <c r="I62" s="429"/>
      <c r="J62" s="418" t="str">
        <f ca="1">IF(AND('Mapa final'!$K$65="Media",'Mapa final'!$O$65="Mayor"),CONCATENATE("R",'Mapa final'!$A$65),"")</f>
        <v>R40</v>
      </c>
      <c r="K62" s="419"/>
      <c r="L62" s="419" t="str">
        <f ca="1">IF(AND('Mapa final'!$K$68="Media",'Mapa final'!$O$68="Mayor"),CONCATENATE("R",'Mapa final'!$A$68),"")</f>
        <v/>
      </c>
      <c r="M62" s="419"/>
      <c r="N62" s="419" t="str">
        <f ca="1">IF(AND('Mapa final'!$K$71="Media",'Mapa final'!$O$71="Mayor"),CONCATENATE("R",'Mapa final'!$A$71),"")</f>
        <v>R42</v>
      </c>
      <c r="O62" s="419"/>
      <c r="P62" s="419" t="str">
        <f ca="1">IF(AND('Mapa final'!$K$72="Media",'Mapa final'!$O$72="Mayor"),CONCATENATE("R",'Mapa final'!$A$72),"")</f>
        <v/>
      </c>
      <c r="Q62" s="419"/>
      <c r="R62" s="419" t="str">
        <f ca="1">IF(AND('Mapa final'!$K$73="Media",'Mapa final'!$O$73="Mayor"),CONCATENATE("R",'Mapa final'!$A$73),"")</f>
        <v/>
      </c>
      <c r="S62" s="422"/>
      <c r="T62" s="418" t="str">
        <f ca="1">IF(AND('Mapa final'!$K$65="Media",'Mapa final'!$O$65="Mayor"),CONCATENATE("R",'Mapa final'!$A$65),"")</f>
        <v>R40</v>
      </c>
      <c r="U62" s="419"/>
      <c r="V62" s="419" t="str">
        <f ca="1">IF(AND('Mapa final'!$K$68="Media",'Mapa final'!$O$68="Mayor"),CONCATENATE("R",'Mapa final'!$A$68),"")</f>
        <v/>
      </c>
      <c r="W62" s="419"/>
      <c r="X62" s="419" t="str">
        <f ca="1">IF(AND('Mapa final'!$K$71="Media",'Mapa final'!$O$71="Mayor"),CONCATENATE("R",'Mapa final'!$A$71),"")</f>
        <v>R42</v>
      </c>
      <c r="Y62" s="419"/>
      <c r="Z62" s="419" t="str">
        <f ca="1">IF(AND('Mapa final'!$K$72="Media",'Mapa final'!$O$72="Mayor"),CONCATENATE("R",'Mapa final'!$A$72),"")</f>
        <v/>
      </c>
      <c r="AA62" s="419"/>
      <c r="AB62" s="419" t="str">
        <f ca="1">IF(AND('Mapa final'!$K$73="Media",'Mapa final'!$O$73="Mayor"),CONCATENATE("R",'Mapa final'!$A$73),"")</f>
        <v/>
      </c>
      <c r="AC62" s="422"/>
      <c r="AD62" s="418" t="str">
        <f ca="1">IF(AND('Mapa final'!$K$65="Media",'Mapa final'!$O$65="Mayor"),CONCATENATE("R",'Mapa final'!$A$65),"")</f>
        <v>R40</v>
      </c>
      <c r="AE62" s="419"/>
      <c r="AF62" s="419" t="str">
        <f ca="1">IF(AND('Mapa final'!$K$68="Media",'Mapa final'!$O$68="Mayor"),CONCATENATE("R",'Mapa final'!$A$68),"")</f>
        <v/>
      </c>
      <c r="AG62" s="419"/>
      <c r="AH62" s="419" t="str">
        <f ca="1">IF(AND('Mapa final'!$K$71="Media",'Mapa final'!$O$71="Mayor"),CONCATENATE("R",'Mapa final'!$A$71),"")</f>
        <v>R42</v>
      </c>
      <c r="AI62" s="419"/>
      <c r="AJ62" s="419" t="str">
        <f ca="1">IF(AND('Mapa final'!$K$72="Media",'Mapa final'!$O$72="Mayor"),CONCATENATE("R",'Mapa final'!$A$72),"")</f>
        <v/>
      </c>
      <c r="AK62" s="419"/>
      <c r="AL62" s="419" t="str">
        <f ca="1">IF(AND('Mapa final'!$K$73="Media",'Mapa final'!$O$73="Mayor"),CONCATENATE("R",'Mapa final'!$A$73),"")</f>
        <v/>
      </c>
      <c r="AM62" s="422"/>
      <c r="AN62" s="410" t="str">
        <f ca="1">IF(AND('Mapa final'!$K$65="Media",'Mapa final'!$O$65="Mayor"),CONCATENATE("R",'Mapa final'!$A$65),"")</f>
        <v>R40</v>
      </c>
      <c r="AO62" s="411"/>
      <c r="AP62" s="411" t="str">
        <f ca="1">IF(AND('Mapa final'!$K$68="Media",'Mapa final'!$O$68="Mayor"),CONCATENATE("R",'Mapa final'!$A$68),"")</f>
        <v/>
      </c>
      <c r="AQ62" s="411"/>
      <c r="AR62" s="411" t="str">
        <f ca="1">IF(AND('Mapa final'!$K$71="Media",'Mapa final'!$O$71="Mayor"),CONCATENATE("R",'Mapa final'!$A$71),"")</f>
        <v>R42</v>
      </c>
      <c r="AS62" s="411"/>
      <c r="AT62" s="411" t="str">
        <f ca="1">IF(AND('Mapa final'!$K$72="Media",'Mapa final'!$O$72="Mayor"),CONCATENATE("R",'Mapa final'!$A$72),"")</f>
        <v/>
      </c>
      <c r="AU62" s="411"/>
      <c r="AV62" s="411" t="str">
        <f ca="1">IF(AND('Mapa final'!$K$73="Media",'Mapa final'!$O$73="Mayor"),CONCATENATE("R",'Mapa final'!$A$73),"")</f>
        <v/>
      </c>
      <c r="AW62" s="446"/>
      <c r="AX62" s="438" t="str">
        <f ca="1">IF(AND('Mapa final'!$K$65="Media",'Mapa final'!$O$65="Catastrófico"),CONCATENATE("R",'Mapa final'!$A$65),"")</f>
        <v/>
      </c>
      <c r="AY62" s="436"/>
      <c r="AZ62" s="436" t="str">
        <f ca="1">IF(AND('Mapa final'!$K$68="Media",'Mapa final'!$O$68="Catastrófico"),CONCATENATE("R",'Mapa final'!$A$68),"")</f>
        <v/>
      </c>
      <c r="BA62" s="436"/>
      <c r="BB62" s="436" t="str">
        <f ca="1">IF(AND('Mapa final'!$K$71="Media",'Mapa final'!$O$71="Catastrófico"),CONCATENATE("R",'Mapa final'!$A$71),"")</f>
        <v/>
      </c>
      <c r="BC62" s="436"/>
      <c r="BD62" s="436" t="str">
        <f ca="1">IF(AND('Mapa final'!$K$72="Media",'Mapa final'!$O$72="Catastrófico"),CONCATENATE("R",'Mapa final'!$A$72),"")</f>
        <v/>
      </c>
      <c r="BE62" s="436"/>
      <c r="BF62" s="436" t="str">
        <f ca="1">IF(AND('Mapa final'!$K$73="Media",'Mapa final'!$O$73="Catastrófico"),CONCATENATE("R",'Mapa final'!$A$73),"")</f>
        <v/>
      </c>
      <c r="BG62" s="437"/>
      <c r="BH62" s="41"/>
      <c r="BI62" s="477"/>
      <c r="BJ62" s="478"/>
      <c r="BK62" s="478"/>
      <c r="BL62" s="478"/>
      <c r="BM62" s="478"/>
      <c r="BN62" s="479"/>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308"/>
      <c r="C63" s="308"/>
      <c r="D63" s="309"/>
      <c r="E63" s="428"/>
      <c r="F63" s="429"/>
      <c r="G63" s="429"/>
      <c r="H63" s="429"/>
      <c r="I63" s="429"/>
      <c r="J63" s="418"/>
      <c r="K63" s="419"/>
      <c r="L63" s="419"/>
      <c r="M63" s="419"/>
      <c r="N63" s="419"/>
      <c r="O63" s="419"/>
      <c r="P63" s="419"/>
      <c r="Q63" s="419"/>
      <c r="R63" s="419"/>
      <c r="S63" s="422"/>
      <c r="T63" s="418"/>
      <c r="U63" s="419"/>
      <c r="V63" s="419"/>
      <c r="W63" s="419"/>
      <c r="X63" s="419"/>
      <c r="Y63" s="419"/>
      <c r="Z63" s="419"/>
      <c r="AA63" s="419"/>
      <c r="AB63" s="419"/>
      <c r="AC63" s="422"/>
      <c r="AD63" s="418"/>
      <c r="AE63" s="419"/>
      <c r="AF63" s="419"/>
      <c r="AG63" s="419"/>
      <c r="AH63" s="419"/>
      <c r="AI63" s="419"/>
      <c r="AJ63" s="419"/>
      <c r="AK63" s="419"/>
      <c r="AL63" s="419"/>
      <c r="AM63" s="422"/>
      <c r="AN63" s="410"/>
      <c r="AO63" s="411"/>
      <c r="AP63" s="411"/>
      <c r="AQ63" s="411"/>
      <c r="AR63" s="411"/>
      <c r="AS63" s="411"/>
      <c r="AT63" s="411"/>
      <c r="AU63" s="411"/>
      <c r="AV63" s="411"/>
      <c r="AW63" s="446"/>
      <c r="AX63" s="438"/>
      <c r="AY63" s="436"/>
      <c r="AZ63" s="436"/>
      <c r="BA63" s="436"/>
      <c r="BB63" s="436"/>
      <c r="BC63" s="436"/>
      <c r="BD63" s="436"/>
      <c r="BE63" s="436"/>
      <c r="BF63" s="436"/>
      <c r="BG63" s="437"/>
      <c r="BH63" s="41"/>
      <c r="BI63" s="477"/>
      <c r="BJ63" s="478"/>
      <c r="BK63" s="478"/>
      <c r="BL63" s="478"/>
      <c r="BM63" s="478"/>
      <c r="BN63" s="479"/>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308"/>
      <c r="C64" s="308"/>
      <c r="D64" s="309"/>
      <c r="E64" s="428"/>
      <c r="F64" s="429"/>
      <c r="G64" s="429"/>
      <c r="H64" s="429"/>
      <c r="I64" s="429"/>
      <c r="J64" s="418" t="str">
        <f ca="1">IF(AND('Mapa final'!$K$74="Media",'Mapa final'!$O$74="Mayor"),CONCATENATE("R",'Mapa final'!$A$74),"")</f>
        <v/>
      </c>
      <c r="K64" s="419"/>
      <c r="L64" s="419" t="str">
        <f ca="1">IF(AND('Mapa final'!$K$75="Media",'Mapa final'!$O$75="Mayor"),CONCATENATE("R",'Mapa final'!$A$75),"")</f>
        <v/>
      </c>
      <c r="M64" s="419"/>
      <c r="N64" s="419" t="e">
        <f>IF(AND('Mapa final'!#REF!="Media",'Mapa final'!#REF!="Mayor"),CONCATENATE("R",'Mapa final'!#REF!),"")</f>
        <v>#REF!</v>
      </c>
      <c r="O64" s="419"/>
      <c r="P64" s="419" t="str">
        <f>IF(AND('Mapa final'!$K$76="Media",'Mapa final'!$O$76="Mayor"),CONCATENATE("R",'Mapa final'!$A$76),"")</f>
        <v/>
      </c>
      <c r="Q64" s="419"/>
      <c r="R64" s="419" t="str">
        <f>IF(AND('Mapa final'!$K$79="Media",'Mapa final'!$O$79="Mayor"),CONCATENATE("R",'Mapa final'!$A$79),"")</f>
        <v/>
      </c>
      <c r="S64" s="422"/>
      <c r="T64" s="418" t="str">
        <f ca="1">IF(AND('Mapa final'!$K$74="Media",'Mapa final'!$O$74="Mayor"),CONCATENATE("R",'Mapa final'!$A$74),"")</f>
        <v/>
      </c>
      <c r="U64" s="419"/>
      <c r="V64" s="419" t="str">
        <f ca="1">IF(AND('Mapa final'!$K$75="Media",'Mapa final'!$O$75="Mayor"),CONCATENATE("R",'Mapa final'!$A$75),"")</f>
        <v/>
      </c>
      <c r="W64" s="419"/>
      <c r="X64" s="419" t="e">
        <f>IF(AND('Mapa final'!#REF!="Media",'Mapa final'!#REF!="Mayor"),CONCATENATE("R",'Mapa final'!#REF!),"")</f>
        <v>#REF!</v>
      </c>
      <c r="Y64" s="419"/>
      <c r="Z64" s="419" t="str">
        <f>IF(AND('Mapa final'!$K$76="Media",'Mapa final'!$O$76="Mayor"),CONCATENATE("R",'Mapa final'!$A$76),"")</f>
        <v/>
      </c>
      <c r="AA64" s="419"/>
      <c r="AB64" s="419" t="str">
        <f>IF(AND('Mapa final'!$K$79="Media",'Mapa final'!$O$79="Mayor"),CONCATENATE("R",'Mapa final'!$A$79),"")</f>
        <v/>
      </c>
      <c r="AC64" s="422"/>
      <c r="AD64" s="418" t="str">
        <f ca="1">IF(AND('Mapa final'!$K$74="Media",'Mapa final'!$O$74="Mayor"),CONCATENATE("R",'Mapa final'!$A$74),"")</f>
        <v/>
      </c>
      <c r="AE64" s="419"/>
      <c r="AF64" s="419" t="str">
        <f ca="1">IF(AND('Mapa final'!$K$75="Media",'Mapa final'!$O$75="Mayor"),CONCATENATE("R",'Mapa final'!$A$75),"")</f>
        <v/>
      </c>
      <c r="AG64" s="419"/>
      <c r="AH64" s="419" t="e">
        <f>IF(AND('Mapa final'!#REF!="Media",'Mapa final'!#REF!="Mayor"),CONCATENATE("R",'Mapa final'!#REF!),"")</f>
        <v>#REF!</v>
      </c>
      <c r="AI64" s="419"/>
      <c r="AJ64" s="419" t="str">
        <f>IF(AND('Mapa final'!$K$76="Media",'Mapa final'!$O$76="Mayor"),CONCATENATE("R",'Mapa final'!$A$76),"")</f>
        <v/>
      </c>
      <c r="AK64" s="419"/>
      <c r="AL64" s="419" t="str">
        <f>IF(AND('Mapa final'!$K$79="Media",'Mapa final'!$O$79="Mayor"),CONCATENATE("R",'Mapa final'!$A$79),"")</f>
        <v/>
      </c>
      <c r="AM64" s="422"/>
      <c r="AN64" s="410" t="str">
        <f ca="1">IF(AND('Mapa final'!$K$74="Media",'Mapa final'!$O$74="Mayor"),CONCATENATE("R",'Mapa final'!$A$74),"")</f>
        <v/>
      </c>
      <c r="AO64" s="411"/>
      <c r="AP64" s="411" t="str">
        <f ca="1">IF(AND('Mapa final'!$K$75="Media",'Mapa final'!$O$75="Mayor"),CONCATENATE("R",'Mapa final'!$A$75),"")</f>
        <v/>
      </c>
      <c r="AQ64" s="411"/>
      <c r="AR64" s="411" t="e">
        <f>IF(AND('Mapa final'!#REF!="Media",'Mapa final'!#REF!="Mayor"),CONCATENATE("R",'Mapa final'!#REF!),"")</f>
        <v>#REF!</v>
      </c>
      <c r="AS64" s="411"/>
      <c r="AT64" s="411" t="str">
        <f>IF(AND('Mapa final'!$K$76="Media",'Mapa final'!$O$76="Mayor"),CONCATENATE("R",'Mapa final'!$A$76),"")</f>
        <v/>
      </c>
      <c r="AU64" s="411"/>
      <c r="AV64" s="411" t="str">
        <f>IF(AND('Mapa final'!$K$79="Media",'Mapa final'!$O$79="Mayor"),CONCATENATE("R",'Mapa final'!$A$79),"")</f>
        <v/>
      </c>
      <c r="AW64" s="446"/>
      <c r="AX64" s="438" t="str">
        <f ca="1">IF(AND('Mapa final'!$K$74="Media",'Mapa final'!$O$74="Catastrófico"),CONCATENATE("R",'Mapa final'!$A$74),"")</f>
        <v/>
      </c>
      <c r="AY64" s="436"/>
      <c r="AZ64" s="436" t="str">
        <f ca="1">IF(AND('Mapa final'!$K$75="Media",'Mapa final'!$O$75="Catastrófico"),CONCATENATE("R",'Mapa final'!$A$75),"")</f>
        <v/>
      </c>
      <c r="BA64" s="436"/>
      <c r="BB64" s="436" t="e">
        <f>IF(AND('Mapa final'!#REF!="Media",'Mapa final'!#REF!="Catastrófico"),CONCATENATE("R",'Mapa final'!#REF!),"")</f>
        <v>#REF!</v>
      </c>
      <c r="BC64" s="436"/>
      <c r="BD64" s="436" t="str">
        <f>IF(AND('Mapa final'!$K$76="Media",'Mapa final'!$O$76="Catastrófico"),CONCATENATE("R",'Mapa final'!$A$76),"")</f>
        <v/>
      </c>
      <c r="BE64" s="436"/>
      <c r="BF64" s="436" t="str">
        <f>IF(AND('Mapa final'!$K$79="Media",'Mapa final'!$O$79="Catastrófico"),CONCATENATE("R",'Mapa final'!$A$79),"")</f>
        <v/>
      </c>
      <c r="BG64" s="437"/>
      <c r="BH64" s="41"/>
      <c r="BI64" s="477"/>
      <c r="BJ64" s="478"/>
      <c r="BK64" s="478"/>
      <c r="BL64" s="478"/>
      <c r="BM64" s="478"/>
      <c r="BN64" s="479"/>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308"/>
      <c r="C65" s="308"/>
      <c r="D65" s="309"/>
      <c r="E65" s="430"/>
      <c r="F65" s="431"/>
      <c r="G65" s="431"/>
      <c r="H65" s="431"/>
      <c r="I65" s="431"/>
      <c r="J65" s="420"/>
      <c r="K65" s="421"/>
      <c r="L65" s="421"/>
      <c r="M65" s="421"/>
      <c r="N65" s="421"/>
      <c r="O65" s="421"/>
      <c r="P65" s="421"/>
      <c r="Q65" s="421"/>
      <c r="R65" s="421"/>
      <c r="S65" s="423"/>
      <c r="T65" s="420"/>
      <c r="U65" s="421"/>
      <c r="V65" s="421"/>
      <c r="W65" s="421"/>
      <c r="X65" s="421"/>
      <c r="Y65" s="421"/>
      <c r="Z65" s="421"/>
      <c r="AA65" s="421"/>
      <c r="AB65" s="421"/>
      <c r="AC65" s="423"/>
      <c r="AD65" s="420"/>
      <c r="AE65" s="421"/>
      <c r="AF65" s="421"/>
      <c r="AG65" s="421"/>
      <c r="AH65" s="421"/>
      <c r="AI65" s="421"/>
      <c r="AJ65" s="421"/>
      <c r="AK65" s="421"/>
      <c r="AL65" s="421"/>
      <c r="AM65" s="423"/>
      <c r="AN65" s="447"/>
      <c r="AO65" s="445"/>
      <c r="AP65" s="445"/>
      <c r="AQ65" s="445"/>
      <c r="AR65" s="445"/>
      <c r="AS65" s="445"/>
      <c r="AT65" s="445"/>
      <c r="AU65" s="445"/>
      <c r="AV65" s="445"/>
      <c r="AW65" s="448"/>
      <c r="AX65" s="439"/>
      <c r="AY65" s="440"/>
      <c r="AZ65" s="440"/>
      <c r="BA65" s="440"/>
      <c r="BB65" s="440"/>
      <c r="BC65" s="440"/>
      <c r="BD65" s="440"/>
      <c r="BE65" s="440"/>
      <c r="BF65" s="440"/>
      <c r="BG65" s="441"/>
      <c r="BH65" s="41"/>
      <c r="BI65" s="477"/>
      <c r="BJ65" s="478"/>
      <c r="BK65" s="478"/>
      <c r="BL65" s="478"/>
      <c r="BM65" s="478"/>
      <c r="BN65" s="479"/>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308"/>
      <c r="C66" s="308"/>
      <c r="D66" s="309"/>
      <c r="E66" s="426" t="s">
        <v>105</v>
      </c>
      <c r="F66" s="427"/>
      <c r="G66" s="427"/>
      <c r="H66" s="427"/>
      <c r="I66" s="427"/>
      <c r="J66" s="416" t="str">
        <f ca="1">IF(AND('Mapa final'!$K$7="Baja",'Mapa final'!$O$7="Mayor"),CONCATENATE("R",'Mapa final'!$A$7),"")</f>
        <v/>
      </c>
      <c r="K66" s="417"/>
      <c r="L66" s="417" t="str">
        <f ca="1">IF(AND('Mapa final'!$K$8="Baja",'Mapa final'!$O$8="Mayor"),CONCATENATE("R",'Mapa final'!$A$8),"")</f>
        <v/>
      </c>
      <c r="M66" s="417"/>
      <c r="N66" s="417" t="str">
        <f ca="1">IF(AND('Mapa final'!$K$9="Baja",'Mapa final'!$O$9="Mayor"),CONCATENATE("R",'Mapa final'!$A$9),"")</f>
        <v/>
      </c>
      <c r="O66" s="417"/>
      <c r="P66" s="417" t="str">
        <f ca="1">IF(AND('Mapa final'!$K$10="Baja",'Mapa final'!$O$10="Mayor"),CONCATENATE("R",'Mapa final'!$A$10),"")</f>
        <v/>
      </c>
      <c r="Q66" s="417"/>
      <c r="R66" s="417" t="str">
        <f ca="1">IF(AND('Mapa final'!$K$11="Baja",'Mapa final'!$O$11="Mayor"),CONCATENATE("R",'Mapa final'!$A$11),"")</f>
        <v/>
      </c>
      <c r="S66" s="454"/>
      <c r="T66" s="434" t="str">
        <f ca="1">IF(AND('Mapa final'!$K$7="Baja",'Mapa final'!$O$7="Mayor"),CONCATENATE("R",'Mapa final'!$A$7),"")</f>
        <v/>
      </c>
      <c r="U66" s="424"/>
      <c r="V66" s="424" t="str">
        <f ca="1">IF(AND('Mapa final'!$K$8="Baja",'Mapa final'!$O$8="Mayor"),CONCATENATE("R",'Mapa final'!$A$8),"")</f>
        <v/>
      </c>
      <c r="W66" s="424"/>
      <c r="X66" s="424" t="str">
        <f ca="1">IF(AND('Mapa final'!$K$9="Baja",'Mapa final'!$O$9="Mayor"),CONCATENATE("R",'Mapa final'!$A$9),"")</f>
        <v/>
      </c>
      <c r="Y66" s="424"/>
      <c r="Z66" s="424" t="str">
        <f ca="1">IF(AND('Mapa final'!$K$10="Baja",'Mapa final'!$O$10="Mayor"),CONCATENATE("R",'Mapa final'!$A$10),"")</f>
        <v/>
      </c>
      <c r="AA66" s="424"/>
      <c r="AB66" s="424" t="str">
        <f ca="1">IF(AND('Mapa final'!$K$11="Baja",'Mapa final'!$O$11="Mayor"),CONCATENATE("R",'Mapa final'!$A$11),"")</f>
        <v/>
      </c>
      <c r="AC66" s="435"/>
      <c r="AD66" s="434" t="str">
        <f ca="1">IF(AND('Mapa final'!$K$7="Baja",'Mapa final'!$O$7="Mayor"),CONCATENATE("R",'Mapa final'!$A$7),"")</f>
        <v/>
      </c>
      <c r="AE66" s="424"/>
      <c r="AF66" s="424" t="str">
        <f ca="1">IF(AND('Mapa final'!$K$8="Baja",'Mapa final'!$O$8="Mayor"),CONCATENATE("R",'Mapa final'!$A$8),"")</f>
        <v/>
      </c>
      <c r="AG66" s="424"/>
      <c r="AH66" s="424" t="str">
        <f ca="1">IF(AND('Mapa final'!$K$9="Baja",'Mapa final'!$O$9="Mayor"),CONCATENATE("R",'Mapa final'!$A$9),"")</f>
        <v/>
      </c>
      <c r="AI66" s="424"/>
      <c r="AJ66" s="424" t="str">
        <f ca="1">IF(AND('Mapa final'!$K$10="Baja",'Mapa final'!$O$10="Mayor"),CONCATENATE("R",'Mapa final'!$A$10),"")</f>
        <v/>
      </c>
      <c r="AK66" s="424"/>
      <c r="AL66" s="424" t="str">
        <f ca="1">IF(AND('Mapa final'!$K$11="Baja",'Mapa final'!$O$11="Mayor"),CONCATENATE("R",'Mapa final'!$A$11),"")</f>
        <v/>
      </c>
      <c r="AM66" s="435"/>
      <c r="AN66" s="432" t="str">
        <f ca="1">IF(AND('Mapa final'!$K$7="Baja",'Mapa final'!$O$7="Mayor"),CONCATENATE("R",'Mapa final'!$A$7),"")</f>
        <v/>
      </c>
      <c r="AO66" s="433"/>
      <c r="AP66" s="433" t="str">
        <f ca="1">IF(AND('Mapa final'!$K$8="Baja",'Mapa final'!$O$8="Mayor"),CONCATENATE("R",'Mapa final'!$A$8),"")</f>
        <v/>
      </c>
      <c r="AQ66" s="433"/>
      <c r="AR66" s="433" t="str">
        <f ca="1">IF(AND('Mapa final'!$K$9="Baja",'Mapa final'!$O$9="Mayor"),CONCATENATE("R",'Mapa final'!$A$9),"")</f>
        <v/>
      </c>
      <c r="AS66" s="433"/>
      <c r="AT66" s="433" t="str">
        <f ca="1">IF(AND('Mapa final'!$K$10="Baja",'Mapa final'!$O$10="Mayor"),CONCATENATE("R",'Mapa final'!$A$10),"")</f>
        <v/>
      </c>
      <c r="AU66" s="433"/>
      <c r="AV66" s="433" t="str">
        <f ca="1">IF(AND('Mapa final'!$K$11="Baja",'Mapa final'!$O$11="Mayor"),CONCATENATE("R",'Mapa final'!$A$11),"")</f>
        <v/>
      </c>
      <c r="AW66" s="449"/>
      <c r="AX66" s="442" t="str">
        <f ca="1">IF(AND('Mapa final'!$K$7="Baja",'Mapa final'!$O$7="Catastrófico"),CONCATENATE("R",'Mapa final'!$A$7),"")</f>
        <v/>
      </c>
      <c r="AY66" s="443"/>
      <c r="AZ66" s="443" t="str">
        <f ca="1">IF(AND('Mapa final'!$K$8="Baja",'Mapa final'!$O$8="Catastrófico"),CONCATENATE("R",'Mapa final'!$A$8),"")</f>
        <v/>
      </c>
      <c r="BA66" s="443"/>
      <c r="BB66" s="443" t="str">
        <f ca="1">IF(AND('Mapa final'!$K$9="Baja",'Mapa final'!$O$9="Catastrófico"),CONCATENATE("R",'Mapa final'!$A$9),"")</f>
        <v/>
      </c>
      <c r="BC66" s="443"/>
      <c r="BD66" s="443" t="str">
        <f ca="1">IF(AND('Mapa final'!$K$10="Baja",'Mapa final'!$O$10="Catastrófico"),CONCATENATE("R",'Mapa final'!$A$10),"")</f>
        <v/>
      </c>
      <c r="BE66" s="443"/>
      <c r="BF66" s="443" t="str">
        <f ca="1">IF(AND('Mapa final'!$K$11="Baja",'Mapa final'!$O$11="Catastrófico"),CONCATENATE("R",'Mapa final'!$A$11),"")</f>
        <v/>
      </c>
      <c r="BG66" s="444"/>
      <c r="BH66" s="41"/>
      <c r="BI66" s="477"/>
      <c r="BJ66" s="478"/>
      <c r="BK66" s="478"/>
      <c r="BL66" s="478"/>
      <c r="BM66" s="478"/>
      <c r="BN66" s="479"/>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308"/>
      <c r="C67" s="308"/>
      <c r="D67" s="309"/>
      <c r="E67" s="428"/>
      <c r="F67" s="429"/>
      <c r="G67" s="429"/>
      <c r="H67" s="429"/>
      <c r="I67" s="429"/>
      <c r="J67" s="412"/>
      <c r="K67" s="413"/>
      <c r="L67" s="413"/>
      <c r="M67" s="413"/>
      <c r="N67" s="413"/>
      <c r="O67" s="413"/>
      <c r="P67" s="413"/>
      <c r="Q67" s="413"/>
      <c r="R67" s="413"/>
      <c r="S67" s="455"/>
      <c r="T67" s="418"/>
      <c r="U67" s="419"/>
      <c r="V67" s="419"/>
      <c r="W67" s="419"/>
      <c r="X67" s="419"/>
      <c r="Y67" s="419"/>
      <c r="Z67" s="419"/>
      <c r="AA67" s="419"/>
      <c r="AB67" s="419"/>
      <c r="AC67" s="422"/>
      <c r="AD67" s="418"/>
      <c r="AE67" s="419"/>
      <c r="AF67" s="419"/>
      <c r="AG67" s="419"/>
      <c r="AH67" s="419"/>
      <c r="AI67" s="419"/>
      <c r="AJ67" s="419"/>
      <c r="AK67" s="419"/>
      <c r="AL67" s="419"/>
      <c r="AM67" s="422"/>
      <c r="AN67" s="410"/>
      <c r="AO67" s="411"/>
      <c r="AP67" s="411"/>
      <c r="AQ67" s="411"/>
      <c r="AR67" s="411"/>
      <c r="AS67" s="411"/>
      <c r="AT67" s="411"/>
      <c r="AU67" s="411"/>
      <c r="AV67" s="411"/>
      <c r="AW67" s="446"/>
      <c r="AX67" s="438"/>
      <c r="AY67" s="436"/>
      <c r="AZ67" s="436"/>
      <c r="BA67" s="436"/>
      <c r="BB67" s="436"/>
      <c r="BC67" s="436"/>
      <c r="BD67" s="436"/>
      <c r="BE67" s="436"/>
      <c r="BF67" s="436"/>
      <c r="BG67" s="437"/>
      <c r="BH67" s="41"/>
      <c r="BI67" s="477"/>
      <c r="BJ67" s="478"/>
      <c r="BK67" s="478"/>
      <c r="BL67" s="478"/>
      <c r="BM67" s="478"/>
      <c r="BN67" s="479"/>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308"/>
      <c r="C68" s="308"/>
      <c r="D68" s="309"/>
      <c r="E68" s="428"/>
      <c r="F68" s="429"/>
      <c r="G68" s="429"/>
      <c r="H68" s="429"/>
      <c r="I68" s="429"/>
      <c r="J68" s="412" t="str">
        <f ca="1">IF(AND('Mapa final'!$K$12="Baja",'Mapa final'!$O$12="Mayor"),CONCATENATE("R",'Mapa final'!$A$12),"")</f>
        <v/>
      </c>
      <c r="K68" s="413"/>
      <c r="L68" s="413" t="str">
        <f ca="1">IF(AND('Mapa final'!$K$13="Baja",'Mapa final'!$O$13="Mayor"),CONCATENATE("R",'Mapa final'!$A$13),"")</f>
        <v/>
      </c>
      <c r="M68" s="413"/>
      <c r="N68" s="413" t="str">
        <f ca="1">IF(AND('Mapa final'!$K$15="Baja",'Mapa final'!$O$15="Mayor"),CONCATENATE("R",'Mapa final'!$A$15),"")</f>
        <v/>
      </c>
      <c r="O68" s="413"/>
      <c r="P68" s="413" t="e">
        <f>IF(AND('Mapa final'!#REF!="Baja",'Mapa final'!#REF!="Mayor"),CONCATENATE("R",'Mapa final'!#REF!),"")</f>
        <v>#REF!</v>
      </c>
      <c r="Q68" s="413"/>
      <c r="R68" s="413" t="str">
        <f ca="1">IF(AND('Mapa final'!$K$18="Baja",'Mapa final'!$O$18="Mayor"),CONCATENATE("R",'Mapa final'!$A$18),"")</f>
        <v/>
      </c>
      <c r="S68" s="455"/>
      <c r="T68" s="418" t="str">
        <f ca="1">IF(AND('Mapa final'!$K$12="Baja",'Mapa final'!$O$12="Mayor"),CONCATENATE("R",'Mapa final'!$A$12),"")</f>
        <v/>
      </c>
      <c r="U68" s="419"/>
      <c r="V68" s="419" t="str">
        <f ca="1">IF(AND('Mapa final'!$K$13="Baja",'Mapa final'!$O$13="Mayor"),CONCATENATE("R",'Mapa final'!$A$13),"")</f>
        <v/>
      </c>
      <c r="W68" s="419"/>
      <c r="X68" s="419" t="str">
        <f ca="1">IF(AND('Mapa final'!$K$15="Baja",'Mapa final'!$O$15="Mayor"),CONCATENATE("R",'Mapa final'!$A$15),"")</f>
        <v/>
      </c>
      <c r="Y68" s="419"/>
      <c r="Z68" s="419" t="e">
        <f>IF(AND('Mapa final'!#REF!="Baja",'Mapa final'!#REF!="Mayor"),CONCATENATE("R",'Mapa final'!#REF!),"")</f>
        <v>#REF!</v>
      </c>
      <c r="AA68" s="419"/>
      <c r="AB68" s="419" t="str">
        <f ca="1">IF(AND('Mapa final'!$K$18="Baja",'Mapa final'!$O$18="Mayor"),CONCATENATE("R",'Mapa final'!$A$18),"")</f>
        <v/>
      </c>
      <c r="AC68" s="422"/>
      <c r="AD68" s="418" t="str">
        <f ca="1">IF(AND('Mapa final'!$K$12="Baja",'Mapa final'!$O$12="Mayor"),CONCATENATE("R",'Mapa final'!$A$12),"")</f>
        <v/>
      </c>
      <c r="AE68" s="419"/>
      <c r="AF68" s="419" t="str">
        <f ca="1">IF(AND('Mapa final'!$K$13="Baja",'Mapa final'!$O$13="Mayor"),CONCATENATE("R",'Mapa final'!$A$13),"")</f>
        <v/>
      </c>
      <c r="AG68" s="419"/>
      <c r="AH68" s="419" t="str">
        <f ca="1">IF(AND('Mapa final'!$K$15="Baja",'Mapa final'!$O$15="Mayor"),CONCATENATE("R",'Mapa final'!$A$15),"")</f>
        <v/>
      </c>
      <c r="AI68" s="419"/>
      <c r="AJ68" s="419" t="e">
        <f>IF(AND('Mapa final'!#REF!="Baja",'Mapa final'!#REF!="Mayor"),CONCATENATE("R",'Mapa final'!#REF!),"")</f>
        <v>#REF!</v>
      </c>
      <c r="AK68" s="419"/>
      <c r="AL68" s="419" t="str">
        <f ca="1">IF(AND('Mapa final'!$K$18="Baja",'Mapa final'!$O$18="Mayor"),CONCATENATE("R",'Mapa final'!$A$18),"")</f>
        <v/>
      </c>
      <c r="AM68" s="422"/>
      <c r="AN68" s="410" t="str">
        <f ca="1">IF(AND('Mapa final'!$K$12="Baja",'Mapa final'!$O$12="Mayor"),CONCATENATE("R",'Mapa final'!$A$12),"")</f>
        <v/>
      </c>
      <c r="AO68" s="411"/>
      <c r="AP68" s="411" t="str">
        <f ca="1">IF(AND('Mapa final'!$K$13="Baja",'Mapa final'!$O$13="Mayor"),CONCATENATE("R",'Mapa final'!$A$13),"")</f>
        <v/>
      </c>
      <c r="AQ68" s="411"/>
      <c r="AR68" s="411" t="str">
        <f ca="1">IF(AND('Mapa final'!$K$15="Baja",'Mapa final'!$O$15="Mayor"),CONCATENATE("R",'Mapa final'!$A$15),"")</f>
        <v/>
      </c>
      <c r="AS68" s="411"/>
      <c r="AT68" s="411" t="e">
        <f>IF(AND('Mapa final'!#REF!="Baja",'Mapa final'!#REF!="Mayor"),CONCATENATE("R",'Mapa final'!#REF!),"")</f>
        <v>#REF!</v>
      </c>
      <c r="AU68" s="411"/>
      <c r="AV68" s="411" t="str">
        <f ca="1">IF(AND('Mapa final'!$K$18="Baja",'Mapa final'!$O$18="Mayor"),CONCATENATE("R",'Mapa final'!$A$18),"")</f>
        <v/>
      </c>
      <c r="AW68" s="446"/>
      <c r="AX68" s="438" t="str">
        <f ca="1">IF(AND('Mapa final'!$K$12="Baja",'Mapa final'!$O$12="Catastrófico"),CONCATENATE("R",'Mapa final'!$A$12),"")</f>
        <v/>
      </c>
      <c r="AY68" s="436"/>
      <c r="AZ68" s="436" t="str">
        <f ca="1">IF(AND('Mapa final'!$K$13="Baja",'Mapa final'!$O$13="Catastrófico"),CONCATENATE("R",'Mapa final'!$A$13),"")</f>
        <v/>
      </c>
      <c r="BA68" s="436"/>
      <c r="BB68" s="436" t="str">
        <f ca="1">IF(AND('Mapa final'!$K$15="Baja",'Mapa final'!$O$15="Catastrófico"),CONCATENATE("R",'Mapa final'!$A$15),"")</f>
        <v/>
      </c>
      <c r="BC68" s="436"/>
      <c r="BD68" s="436" t="e">
        <f>IF(AND('Mapa final'!#REF!="Baja",'Mapa final'!#REF!="Catastrófico"),CONCATENATE("R",'Mapa final'!#REF!),"")</f>
        <v>#REF!</v>
      </c>
      <c r="BE68" s="436"/>
      <c r="BF68" s="436" t="str">
        <f ca="1">IF(AND('Mapa final'!$K$18="Baja",'Mapa final'!$O$18="Catastrófico"),CONCATENATE("R",'Mapa final'!$A$18),"")</f>
        <v/>
      </c>
      <c r="BG68" s="437"/>
      <c r="BH68" s="41"/>
      <c r="BI68" s="477"/>
      <c r="BJ68" s="478"/>
      <c r="BK68" s="478"/>
      <c r="BL68" s="478"/>
      <c r="BM68" s="478"/>
      <c r="BN68" s="479"/>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308"/>
      <c r="C69" s="308"/>
      <c r="D69" s="309"/>
      <c r="E69" s="428"/>
      <c r="F69" s="429"/>
      <c r="G69" s="429"/>
      <c r="H69" s="429"/>
      <c r="I69" s="429"/>
      <c r="J69" s="412"/>
      <c r="K69" s="413"/>
      <c r="L69" s="413"/>
      <c r="M69" s="413"/>
      <c r="N69" s="413"/>
      <c r="O69" s="413"/>
      <c r="P69" s="413"/>
      <c r="Q69" s="413"/>
      <c r="R69" s="413"/>
      <c r="S69" s="455"/>
      <c r="T69" s="418"/>
      <c r="U69" s="419"/>
      <c r="V69" s="419"/>
      <c r="W69" s="419"/>
      <c r="X69" s="419"/>
      <c r="Y69" s="419"/>
      <c r="Z69" s="419"/>
      <c r="AA69" s="419"/>
      <c r="AB69" s="419"/>
      <c r="AC69" s="422"/>
      <c r="AD69" s="418"/>
      <c r="AE69" s="419"/>
      <c r="AF69" s="419"/>
      <c r="AG69" s="419"/>
      <c r="AH69" s="419"/>
      <c r="AI69" s="419"/>
      <c r="AJ69" s="419"/>
      <c r="AK69" s="419"/>
      <c r="AL69" s="419"/>
      <c r="AM69" s="422"/>
      <c r="AN69" s="410"/>
      <c r="AO69" s="411"/>
      <c r="AP69" s="411"/>
      <c r="AQ69" s="411"/>
      <c r="AR69" s="411"/>
      <c r="AS69" s="411"/>
      <c r="AT69" s="411"/>
      <c r="AU69" s="411"/>
      <c r="AV69" s="411"/>
      <c r="AW69" s="446"/>
      <c r="AX69" s="438"/>
      <c r="AY69" s="436"/>
      <c r="AZ69" s="436"/>
      <c r="BA69" s="436"/>
      <c r="BB69" s="436"/>
      <c r="BC69" s="436"/>
      <c r="BD69" s="436"/>
      <c r="BE69" s="436"/>
      <c r="BF69" s="436"/>
      <c r="BG69" s="437"/>
      <c r="BH69" s="41"/>
      <c r="BI69" s="477"/>
      <c r="BJ69" s="478"/>
      <c r="BK69" s="478"/>
      <c r="BL69" s="478"/>
      <c r="BM69" s="478"/>
      <c r="BN69" s="479"/>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308"/>
      <c r="C70" s="308"/>
      <c r="D70" s="309"/>
      <c r="E70" s="428"/>
      <c r="F70" s="429"/>
      <c r="G70" s="429"/>
      <c r="H70" s="429"/>
      <c r="I70" s="429"/>
      <c r="J70" s="412" t="str">
        <f ca="1">IF(AND('Mapa final'!$K$19="Baja",'Mapa final'!$O$19="Mayor"),CONCATENATE("R",'Mapa final'!$A$19),"")</f>
        <v/>
      </c>
      <c r="K70" s="413"/>
      <c r="L70" s="413" t="str">
        <f ca="1">IF(AND('Mapa final'!$K$20="Baja",'Mapa final'!$O$20="Mayor"),CONCATENATE("R",'Mapa final'!$A$20),"")</f>
        <v/>
      </c>
      <c r="M70" s="413"/>
      <c r="N70" s="413" t="str">
        <f ca="1">IF(AND('Mapa final'!$K$22="Baja",'Mapa final'!$O$22="Mayor"),CONCATENATE("R",'Mapa final'!$A$22),"")</f>
        <v/>
      </c>
      <c r="O70" s="413"/>
      <c r="P70" s="413" t="str">
        <f ca="1">IF(AND('Mapa final'!$K$23="Baja",'Mapa final'!$O$23="Mayor"),CONCATENATE("R",'Mapa final'!$A$23),"")</f>
        <v/>
      </c>
      <c r="Q70" s="413"/>
      <c r="R70" s="413" t="str">
        <f ca="1">IF(AND('Mapa final'!$K$24="Baja",'Mapa final'!$O$24="Mayor"),CONCATENATE("R",'Mapa final'!$A$24),"")</f>
        <v/>
      </c>
      <c r="S70" s="455"/>
      <c r="T70" s="418" t="str">
        <f ca="1">IF(AND('Mapa final'!$K$19="Baja",'Mapa final'!$O$19="Mayor"),CONCATENATE("R",'Mapa final'!$A$19),"")</f>
        <v/>
      </c>
      <c r="U70" s="419"/>
      <c r="V70" s="419" t="str">
        <f ca="1">IF(AND('Mapa final'!$K$20="Baja",'Mapa final'!$O$20="Mayor"),CONCATENATE("R",'Mapa final'!$A$20),"")</f>
        <v/>
      </c>
      <c r="W70" s="419"/>
      <c r="X70" s="419" t="str">
        <f ca="1">IF(AND('Mapa final'!$K$22="Baja",'Mapa final'!$O$22="Mayor"),CONCATENATE("R",'Mapa final'!$A$22),"")</f>
        <v/>
      </c>
      <c r="Y70" s="419"/>
      <c r="Z70" s="419" t="str">
        <f ca="1">IF(AND('Mapa final'!$K$23="Baja",'Mapa final'!$O$23="Mayor"),CONCATENATE("R",'Mapa final'!$A$23),"")</f>
        <v/>
      </c>
      <c r="AA70" s="419"/>
      <c r="AB70" s="419" t="str">
        <f ca="1">IF(AND('Mapa final'!$K$24="Baja",'Mapa final'!$O$24="Mayor"),CONCATENATE("R",'Mapa final'!$A$24),"")</f>
        <v/>
      </c>
      <c r="AC70" s="422"/>
      <c r="AD70" s="418" t="str">
        <f ca="1">IF(AND('Mapa final'!$K$19="Baja",'Mapa final'!$O$19="Mayor"),CONCATENATE("R",'Mapa final'!$A$19),"")</f>
        <v/>
      </c>
      <c r="AE70" s="419"/>
      <c r="AF70" s="419" t="str">
        <f ca="1">IF(AND('Mapa final'!$K$20="Baja",'Mapa final'!$O$20="Mayor"),CONCATENATE("R",'Mapa final'!$A$20),"")</f>
        <v/>
      </c>
      <c r="AG70" s="419"/>
      <c r="AH70" s="419" t="str">
        <f ca="1">IF(AND('Mapa final'!$K$22="Baja",'Mapa final'!$O$22="Mayor"),CONCATENATE("R",'Mapa final'!$A$22),"")</f>
        <v/>
      </c>
      <c r="AI70" s="419"/>
      <c r="AJ70" s="419" t="str">
        <f ca="1">IF(AND('Mapa final'!$K$23="Baja",'Mapa final'!$O$23="Mayor"),CONCATENATE("R",'Mapa final'!$A$23),"")</f>
        <v/>
      </c>
      <c r="AK70" s="419"/>
      <c r="AL70" s="419" t="str">
        <f ca="1">IF(AND('Mapa final'!$K$24="Baja",'Mapa final'!$O$24="Mayor"),CONCATENATE("R",'Mapa final'!$A$24),"")</f>
        <v/>
      </c>
      <c r="AM70" s="422"/>
      <c r="AN70" s="410" t="str">
        <f ca="1">IF(AND('Mapa final'!$K$19="Baja",'Mapa final'!$O$19="Mayor"),CONCATENATE("R",'Mapa final'!$A$19),"")</f>
        <v/>
      </c>
      <c r="AO70" s="411"/>
      <c r="AP70" s="411" t="str">
        <f ca="1">IF(AND('Mapa final'!$K$20="Baja",'Mapa final'!$O$20="Mayor"),CONCATENATE("R",'Mapa final'!$A$20),"")</f>
        <v/>
      </c>
      <c r="AQ70" s="411"/>
      <c r="AR70" s="411" t="str">
        <f ca="1">IF(AND('Mapa final'!$K$22="Baja",'Mapa final'!$O$22="Mayor"),CONCATENATE("R",'Mapa final'!$A$22),"")</f>
        <v/>
      </c>
      <c r="AS70" s="411"/>
      <c r="AT70" s="411" t="str">
        <f ca="1">IF(AND('Mapa final'!$K$23="Baja",'Mapa final'!$O$23="Mayor"),CONCATENATE("R",'Mapa final'!$A$23),"")</f>
        <v/>
      </c>
      <c r="AU70" s="411"/>
      <c r="AV70" s="411" t="str">
        <f ca="1">IF(AND('Mapa final'!$K$24="Baja",'Mapa final'!$O$24="Mayor"),CONCATENATE("R",'Mapa final'!$A$24),"")</f>
        <v/>
      </c>
      <c r="AW70" s="446"/>
      <c r="AX70" s="438" t="str">
        <f ca="1">IF(AND('Mapa final'!$K$19="Baja",'Mapa final'!$O$19="Catastrófico"),CONCATENATE("R",'Mapa final'!$A$19),"")</f>
        <v/>
      </c>
      <c r="AY70" s="436"/>
      <c r="AZ70" s="436" t="str">
        <f ca="1">IF(AND('Mapa final'!$K$20="Baja",'Mapa final'!$O$20="Catastrófico"),CONCATENATE("R",'Mapa final'!$A$20),"")</f>
        <v/>
      </c>
      <c r="BA70" s="436"/>
      <c r="BB70" s="436" t="str">
        <f ca="1">IF(AND('Mapa final'!$K$22="Baja",'Mapa final'!$O$22="Catastrófico"),CONCATENATE("R",'Mapa final'!$A$22),"")</f>
        <v/>
      </c>
      <c r="BC70" s="436"/>
      <c r="BD70" s="436" t="str">
        <f ca="1">IF(AND('Mapa final'!$K$23="Baja",'Mapa final'!$O$23="Catastrófico"),CONCATENATE("R",'Mapa final'!$A$23),"")</f>
        <v/>
      </c>
      <c r="BE70" s="436"/>
      <c r="BF70" s="436" t="str">
        <f ca="1">IF(AND('Mapa final'!$K$24="Baja",'Mapa final'!$O$24="Catastrófico"),CONCATENATE("R",'Mapa final'!$A$24),"")</f>
        <v/>
      </c>
      <c r="BG70" s="437"/>
      <c r="BH70" s="41"/>
      <c r="BI70" s="477"/>
      <c r="BJ70" s="478"/>
      <c r="BK70" s="478"/>
      <c r="BL70" s="478"/>
      <c r="BM70" s="478"/>
      <c r="BN70" s="479"/>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308"/>
      <c r="C71" s="308"/>
      <c r="D71" s="309"/>
      <c r="E71" s="428"/>
      <c r="F71" s="429"/>
      <c r="G71" s="429"/>
      <c r="H71" s="429"/>
      <c r="I71" s="429"/>
      <c r="J71" s="412"/>
      <c r="K71" s="413"/>
      <c r="L71" s="413"/>
      <c r="M71" s="413"/>
      <c r="N71" s="413"/>
      <c r="O71" s="413"/>
      <c r="P71" s="413"/>
      <c r="Q71" s="413"/>
      <c r="R71" s="413"/>
      <c r="S71" s="455"/>
      <c r="T71" s="418"/>
      <c r="U71" s="419"/>
      <c r="V71" s="419"/>
      <c r="W71" s="419"/>
      <c r="X71" s="419"/>
      <c r="Y71" s="419"/>
      <c r="Z71" s="419"/>
      <c r="AA71" s="419"/>
      <c r="AB71" s="419"/>
      <c r="AC71" s="422"/>
      <c r="AD71" s="418"/>
      <c r="AE71" s="419"/>
      <c r="AF71" s="419"/>
      <c r="AG71" s="419"/>
      <c r="AH71" s="419"/>
      <c r="AI71" s="419"/>
      <c r="AJ71" s="419"/>
      <c r="AK71" s="419"/>
      <c r="AL71" s="419"/>
      <c r="AM71" s="422"/>
      <c r="AN71" s="410"/>
      <c r="AO71" s="411"/>
      <c r="AP71" s="411"/>
      <c r="AQ71" s="411"/>
      <c r="AR71" s="411"/>
      <c r="AS71" s="411"/>
      <c r="AT71" s="411"/>
      <c r="AU71" s="411"/>
      <c r="AV71" s="411"/>
      <c r="AW71" s="446"/>
      <c r="AX71" s="438"/>
      <c r="AY71" s="436"/>
      <c r="AZ71" s="436"/>
      <c r="BA71" s="436"/>
      <c r="BB71" s="436"/>
      <c r="BC71" s="436"/>
      <c r="BD71" s="436"/>
      <c r="BE71" s="436"/>
      <c r="BF71" s="436"/>
      <c r="BG71" s="437"/>
      <c r="BH71" s="41"/>
      <c r="BI71" s="477"/>
      <c r="BJ71" s="478"/>
      <c r="BK71" s="478"/>
      <c r="BL71" s="478"/>
      <c r="BM71" s="478"/>
      <c r="BN71" s="479"/>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308"/>
      <c r="C72" s="308"/>
      <c r="D72" s="309"/>
      <c r="E72" s="428"/>
      <c r="F72" s="429"/>
      <c r="G72" s="429"/>
      <c r="H72" s="429"/>
      <c r="I72" s="429"/>
      <c r="J72" s="412" t="str">
        <f ca="1">IF(AND('Mapa final'!$K$25="Baja",'Mapa final'!$O$25="Mayor"),CONCATENATE("R",'Mapa final'!$A$25),"")</f>
        <v/>
      </c>
      <c r="K72" s="413"/>
      <c r="L72" s="413" t="str">
        <f ca="1">IF(AND('Mapa final'!$K$27="Baja",'Mapa final'!$O$27="Mayor"),CONCATENATE("R",'Mapa final'!$A$27),"")</f>
        <v/>
      </c>
      <c r="M72" s="413"/>
      <c r="N72" s="413" t="str">
        <f ca="1">IF(AND('Mapa final'!$K$28="Baja",'Mapa final'!$O$28="Mayor"),CONCATENATE("R",'Mapa final'!$A$28),"")</f>
        <v/>
      </c>
      <c r="O72" s="413"/>
      <c r="P72" s="413" t="str">
        <f ca="1">IF(AND('Mapa final'!$K$29="Baja",'Mapa final'!$O$29="Mayor"),CONCATENATE("R",'Mapa final'!$A$29),"")</f>
        <v/>
      </c>
      <c r="Q72" s="413"/>
      <c r="R72" s="413" t="str">
        <f ca="1">IF(AND('Mapa final'!$K$30="Baja",'Mapa final'!$O$30="Mayor"),CONCATENATE("R",'Mapa final'!$A$30),"")</f>
        <v/>
      </c>
      <c r="S72" s="455"/>
      <c r="T72" s="418" t="str">
        <f ca="1">IF(AND('Mapa final'!$K$25="Baja",'Mapa final'!$O$25="Mayor"),CONCATENATE("R",'Mapa final'!$A$25),"")</f>
        <v/>
      </c>
      <c r="U72" s="419"/>
      <c r="V72" s="419" t="str">
        <f ca="1">IF(AND('Mapa final'!$K$27="Baja",'Mapa final'!$O$27="Mayor"),CONCATENATE("R",'Mapa final'!$A$27),"")</f>
        <v/>
      </c>
      <c r="W72" s="419"/>
      <c r="X72" s="419" t="str">
        <f ca="1">IF(AND('Mapa final'!$K$28="Baja",'Mapa final'!$O$28="Mayor"),CONCATENATE("R",'Mapa final'!$A$28),"")</f>
        <v/>
      </c>
      <c r="Y72" s="419"/>
      <c r="Z72" s="419" t="str">
        <f ca="1">IF(AND('Mapa final'!$K$29="Baja",'Mapa final'!$O$29="Mayor"),CONCATENATE("R",'Mapa final'!$A$29),"")</f>
        <v/>
      </c>
      <c r="AA72" s="419"/>
      <c r="AB72" s="419" t="str">
        <f ca="1">IF(AND('Mapa final'!$K$30="Baja",'Mapa final'!$O$30="Mayor"),CONCATENATE("R",'Mapa final'!$A$30),"")</f>
        <v/>
      </c>
      <c r="AC72" s="422"/>
      <c r="AD72" s="418" t="str">
        <f ca="1">IF(AND('Mapa final'!$K$25="Baja",'Mapa final'!$O$25="Mayor"),CONCATENATE("R",'Mapa final'!$A$25),"")</f>
        <v/>
      </c>
      <c r="AE72" s="419"/>
      <c r="AF72" s="419" t="str">
        <f ca="1">IF(AND('Mapa final'!$K$27="Baja",'Mapa final'!$O$27="Mayor"),CONCATENATE("R",'Mapa final'!$A$27),"")</f>
        <v/>
      </c>
      <c r="AG72" s="419"/>
      <c r="AH72" s="419" t="str">
        <f ca="1">IF(AND('Mapa final'!$K$28="Baja",'Mapa final'!$O$28="Mayor"),CONCATENATE("R",'Mapa final'!$A$28),"")</f>
        <v/>
      </c>
      <c r="AI72" s="419"/>
      <c r="AJ72" s="419" t="str">
        <f ca="1">IF(AND('Mapa final'!$K$29="Baja",'Mapa final'!$O$29="Mayor"),CONCATENATE("R",'Mapa final'!$A$29),"")</f>
        <v/>
      </c>
      <c r="AK72" s="419"/>
      <c r="AL72" s="419" t="str">
        <f ca="1">IF(AND('Mapa final'!$K$30="Baja",'Mapa final'!$O$30="Mayor"),CONCATENATE("R",'Mapa final'!$A$30),"")</f>
        <v/>
      </c>
      <c r="AM72" s="422"/>
      <c r="AN72" s="410" t="str">
        <f ca="1">IF(AND('Mapa final'!$K$25="Baja",'Mapa final'!$O$25="Mayor"),CONCATENATE("R",'Mapa final'!$A$25),"")</f>
        <v/>
      </c>
      <c r="AO72" s="411"/>
      <c r="AP72" s="411" t="str">
        <f ca="1">IF(AND('Mapa final'!$K$27="Baja",'Mapa final'!$O$27="Mayor"),CONCATENATE("R",'Mapa final'!$A$27),"")</f>
        <v/>
      </c>
      <c r="AQ72" s="411"/>
      <c r="AR72" s="411" t="str">
        <f ca="1">IF(AND('Mapa final'!$K$28="Baja",'Mapa final'!$O$28="Mayor"),CONCATENATE("R",'Mapa final'!$A$28),"")</f>
        <v/>
      </c>
      <c r="AS72" s="411"/>
      <c r="AT72" s="411" t="str">
        <f ca="1">IF(AND('Mapa final'!$K$29="Baja",'Mapa final'!$O$29="Mayor"),CONCATENATE("R",'Mapa final'!$A$29),"")</f>
        <v/>
      </c>
      <c r="AU72" s="411"/>
      <c r="AV72" s="411" t="str">
        <f ca="1">IF(AND('Mapa final'!$K$30="Baja",'Mapa final'!$O$30="Mayor"),CONCATENATE("R",'Mapa final'!$A$30),"")</f>
        <v/>
      </c>
      <c r="AW72" s="446"/>
      <c r="AX72" s="438" t="str">
        <f ca="1">IF(AND('Mapa final'!$K$25="Baja",'Mapa final'!$O$25="Catastrófico"),CONCATENATE("R",'Mapa final'!$A$25),"")</f>
        <v/>
      </c>
      <c r="AY72" s="436"/>
      <c r="AZ72" s="436" t="str">
        <f ca="1">IF(AND('Mapa final'!$K$27="Baja",'Mapa final'!$O$27="Catastrófico"),CONCATENATE("R",'Mapa final'!$A$27),"")</f>
        <v/>
      </c>
      <c r="BA72" s="436"/>
      <c r="BB72" s="436" t="str">
        <f ca="1">IF(AND('Mapa final'!$K$28="Baja",'Mapa final'!$O$28="Catastrófico"),CONCATENATE("R",'Mapa final'!$A$28),"")</f>
        <v/>
      </c>
      <c r="BC72" s="436"/>
      <c r="BD72" s="436" t="str">
        <f ca="1">IF(AND('Mapa final'!$K$29="Baja",'Mapa final'!$O$29="Catastrófico"),CONCATENATE("R",'Mapa final'!$A$29),"")</f>
        <v/>
      </c>
      <c r="BE72" s="436"/>
      <c r="BF72" s="436" t="str">
        <f ca="1">IF(AND('Mapa final'!$K$30="Baja",'Mapa final'!$O$30="Catastrófico"),CONCATENATE("R",'Mapa final'!$A$30),"")</f>
        <v/>
      </c>
      <c r="BG72" s="437"/>
      <c r="BH72" s="41"/>
      <c r="BI72" s="477"/>
      <c r="BJ72" s="478"/>
      <c r="BK72" s="478"/>
      <c r="BL72" s="478"/>
      <c r="BM72" s="478"/>
      <c r="BN72" s="479"/>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308"/>
      <c r="C73" s="308"/>
      <c r="D73" s="309"/>
      <c r="E73" s="428"/>
      <c r="F73" s="429"/>
      <c r="G73" s="429"/>
      <c r="H73" s="429"/>
      <c r="I73" s="429"/>
      <c r="J73" s="412"/>
      <c r="K73" s="413"/>
      <c r="L73" s="413"/>
      <c r="M73" s="413"/>
      <c r="N73" s="413"/>
      <c r="O73" s="413"/>
      <c r="P73" s="413"/>
      <c r="Q73" s="413"/>
      <c r="R73" s="413"/>
      <c r="S73" s="455"/>
      <c r="T73" s="418"/>
      <c r="U73" s="419"/>
      <c r="V73" s="419"/>
      <c r="W73" s="419"/>
      <c r="X73" s="419"/>
      <c r="Y73" s="419"/>
      <c r="Z73" s="419"/>
      <c r="AA73" s="419"/>
      <c r="AB73" s="419"/>
      <c r="AC73" s="422"/>
      <c r="AD73" s="418"/>
      <c r="AE73" s="419"/>
      <c r="AF73" s="419"/>
      <c r="AG73" s="419"/>
      <c r="AH73" s="419"/>
      <c r="AI73" s="419"/>
      <c r="AJ73" s="419"/>
      <c r="AK73" s="419"/>
      <c r="AL73" s="419"/>
      <c r="AM73" s="422"/>
      <c r="AN73" s="410"/>
      <c r="AO73" s="411"/>
      <c r="AP73" s="411"/>
      <c r="AQ73" s="411"/>
      <c r="AR73" s="411"/>
      <c r="AS73" s="411"/>
      <c r="AT73" s="411"/>
      <c r="AU73" s="411"/>
      <c r="AV73" s="411"/>
      <c r="AW73" s="446"/>
      <c r="AX73" s="438"/>
      <c r="AY73" s="436"/>
      <c r="AZ73" s="436"/>
      <c r="BA73" s="436"/>
      <c r="BB73" s="436"/>
      <c r="BC73" s="436"/>
      <c r="BD73" s="436"/>
      <c r="BE73" s="436"/>
      <c r="BF73" s="436"/>
      <c r="BG73" s="437"/>
      <c r="BH73" s="41"/>
      <c r="BI73" s="480"/>
      <c r="BJ73" s="481"/>
      <c r="BK73" s="481"/>
      <c r="BL73" s="481"/>
      <c r="BM73" s="481"/>
      <c r="BN73" s="482"/>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308"/>
      <c r="C74" s="308"/>
      <c r="D74" s="309"/>
      <c r="E74" s="428"/>
      <c r="F74" s="429"/>
      <c r="G74" s="429"/>
      <c r="H74" s="429"/>
      <c r="I74" s="429"/>
      <c r="J74" s="412" t="str">
        <f ca="1">IF(AND('Mapa final'!$K$31="Baja",'Mapa final'!$O$31="Mayor"),CONCATENATE("R",'Mapa final'!$A$31),"")</f>
        <v/>
      </c>
      <c r="K74" s="413"/>
      <c r="L74" s="413" t="str">
        <f ca="1">IF(AND('Mapa final'!$K$32="Baja",'Mapa final'!$O$32="Mayor"),CONCATENATE("R",'Mapa final'!$A$32),"")</f>
        <v/>
      </c>
      <c r="M74" s="413"/>
      <c r="N74" s="413" t="str">
        <f ca="1">IF(AND('Mapa final'!$K$33="Baja",'Mapa final'!$O$33="Mayor"),CONCATENATE("R",'Mapa final'!$A$33),"")</f>
        <v/>
      </c>
      <c r="O74" s="413"/>
      <c r="P74" s="413" t="str">
        <f ca="1">IF(AND('Mapa final'!$K$34="Baja",'Mapa final'!$O$34="Mayor"),CONCATENATE("R",'Mapa final'!$A$34),"")</f>
        <v/>
      </c>
      <c r="Q74" s="413"/>
      <c r="R74" s="413" t="str">
        <f ca="1">IF(AND('Mapa final'!$K$37="Baja",'Mapa final'!$O$37="Mayor"),CONCATENATE("R",'Mapa final'!$A$37),"")</f>
        <v/>
      </c>
      <c r="S74" s="455"/>
      <c r="T74" s="418" t="str">
        <f ca="1">IF(AND('Mapa final'!$K$31="Baja",'Mapa final'!$O$31="Mayor"),CONCATENATE("R",'Mapa final'!$A$31),"")</f>
        <v/>
      </c>
      <c r="U74" s="419"/>
      <c r="V74" s="419" t="str">
        <f ca="1">IF(AND('Mapa final'!$K$32="Baja",'Mapa final'!$O$32="Mayor"),CONCATENATE("R",'Mapa final'!$A$32),"")</f>
        <v/>
      </c>
      <c r="W74" s="419"/>
      <c r="X74" s="419" t="str">
        <f ca="1">IF(AND('Mapa final'!$K$33="Baja",'Mapa final'!$O$33="Mayor"),CONCATENATE("R",'Mapa final'!$A$33),"")</f>
        <v/>
      </c>
      <c r="Y74" s="419"/>
      <c r="Z74" s="419" t="str">
        <f ca="1">IF(AND('Mapa final'!$K$34="Baja",'Mapa final'!$O$34="Mayor"),CONCATENATE("R",'Mapa final'!$A$34),"")</f>
        <v/>
      </c>
      <c r="AA74" s="419"/>
      <c r="AB74" s="419" t="str">
        <f ca="1">IF(AND('Mapa final'!$K$37="Baja",'Mapa final'!$O$37="Mayor"),CONCATENATE("R",'Mapa final'!$A$37),"")</f>
        <v/>
      </c>
      <c r="AC74" s="422"/>
      <c r="AD74" s="418" t="str">
        <f ca="1">IF(AND('Mapa final'!$K$31="Baja",'Mapa final'!$O$31="Mayor"),CONCATENATE("R",'Mapa final'!$A$31),"")</f>
        <v/>
      </c>
      <c r="AE74" s="419"/>
      <c r="AF74" s="419" t="str">
        <f ca="1">IF(AND('Mapa final'!$K$32="Baja",'Mapa final'!$O$32="Mayor"),CONCATENATE("R",'Mapa final'!$A$32),"")</f>
        <v/>
      </c>
      <c r="AG74" s="419"/>
      <c r="AH74" s="419" t="str">
        <f ca="1">IF(AND('Mapa final'!$K$33="Baja",'Mapa final'!$O$33="Mayor"),CONCATENATE("R",'Mapa final'!$A$33),"")</f>
        <v/>
      </c>
      <c r="AI74" s="419"/>
      <c r="AJ74" s="419" t="str">
        <f ca="1">IF(AND('Mapa final'!$K$34="Baja",'Mapa final'!$O$34="Mayor"),CONCATENATE("R",'Mapa final'!$A$34),"")</f>
        <v/>
      </c>
      <c r="AK74" s="419"/>
      <c r="AL74" s="419" t="str">
        <f ca="1">IF(AND('Mapa final'!$K$37="Baja",'Mapa final'!$O$37="Mayor"),CONCATENATE("R",'Mapa final'!$A$37),"")</f>
        <v/>
      </c>
      <c r="AM74" s="422"/>
      <c r="AN74" s="410" t="str">
        <f ca="1">IF(AND('Mapa final'!$K$31="Baja",'Mapa final'!$O$31="Mayor"),CONCATENATE("R",'Mapa final'!$A$31),"")</f>
        <v/>
      </c>
      <c r="AO74" s="411"/>
      <c r="AP74" s="411" t="str">
        <f ca="1">IF(AND('Mapa final'!$K$32="Baja",'Mapa final'!$O$32="Mayor"),CONCATENATE("R",'Mapa final'!$A$32),"")</f>
        <v/>
      </c>
      <c r="AQ74" s="411"/>
      <c r="AR74" s="411" t="str">
        <f ca="1">IF(AND('Mapa final'!$K$33="Baja",'Mapa final'!$O$33="Mayor"),CONCATENATE("R",'Mapa final'!$A$33),"")</f>
        <v/>
      </c>
      <c r="AS74" s="411"/>
      <c r="AT74" s="411" t="str">
        <f ca="1">IF(AND('Mapa final'!$K$34="Baja",'Mapa final'!$O$34="Mayor"),CONCATENATE("R",'Mapa final'!$A$34),"")</f>
        <v/>
      </c>
      <c r="AU74" s="411"/>
      <c r="AV74" s="411" t="str">
        <f ca="1">IF(AND('Mapa final'!$K$37="Baja",'Mapa final'!$O$37="Mayor"),CONCATENATE("R",'Mapa final'!$A$37),"")</f>
        <v/>
      </c>
      <c r="AW74" s="446"/>
      <c r="AX74" s="438" t="str">
        <f ca="1">IF(AND('Mapa final'!$K$31="Baja",'Mapa final'!$O$31="Catastrófico"),CONCATENATE("R",'Mapa final'!$A$31),"")</f>
        <v/>
      </c>
      <c r="AY74" s="436"/>
      <c r="AZ74" s="436" t="str">
        <f ca="1">IF(AND('Mapa final'!$K$32="Baja",'Mapa final'!$O$32="Catastrófico"),CONCATENATE("R",'Mapa final'!$A$32),"")</f>
        <v/>
      </c>
      <c r="BA74" s="436"/>
      <c r="BB74" s="436" t="str">
        <f ca="1">IF(AND('Mapa final'!$K$33="Baja",'Mapa final'!$O$33="Catastrófico"),CONCATENATE("R",'Mapa final'!$A$33),"")</f>
        <v/>
      </c>
      <c r="BC74" s="436"/>
      <c r="BD74" s="436" t="str">
        <f ca="1">IF(AND('Mapa final'!$K$34="Baja",'Mapa final'!$O$34="Catastrófico"),CONCATENATE("R",'Mapa final'!$A$34),"")</f>
        <v/>
      </c>
      <c r="BE74" s="436"/>
      <c r="BF74" s="436" t="str">
        <f ca="1">IF(AND('Mapa final'!$K$37="Baja",'Mapa final'!$O$37="Catastrófico"),CONCATENATE("R",'Mapa final'!$A$37),"")</f>
        <v/>
      </c>
      <c r="BG74" s="437"/>
      <c r="BH74" s="41"/>
      <c r="BI74" s="483" t="s">
        <v>76</v>
      </c>
      <c r="BJ74" s="484"/>
      <c r="BK74" s="484"/>
      <c r="BL74" s="484"/>
      <c r="BM74" s="484"/>
      <c r="BN74" s="485"/>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308"/>
      <c r="C75" s="308"/>
      <c r="D75" s="309"/>
      <c r="E75" s="428"/>
      <c r="F75" s="429"/>
      <c r="G75" s="429"/>
      <c r="H75" s="429"/>
      <c r="I75" s="429"/>
      <c r="J75" s="412"/>
      <c r="K75" s="413"/>
      <c r="L75" s="413"/>
      <c r="M75" s="413"/>
      <c r="N75" s="413"/>
      <c r="O75" s="413"/>
      <c r="P75" s="413"/>
      <c r="Q75" s="413"/>
      <c r="R75" s="413"/>
      <c r="S75" s="455"/>
      <c r="T75" s="418"/>
      <c r="U75" s="419"/>
      <c r="V75" s="419"/>
      <c r="W75" s="419"/>
      <c r="X75" s="419"/>
      <c r="Y75" s="419"/>
      <c r="Z75" s="419"/>
      <c r="AA75" s="419"/>
      <c r="AB75" s="419"/>
      <c r="AC75" s="422"/>
      <c r="AD75" s="418"/>
      <c r="AE75" s="419"/>
      <c r="AF75" s="419"/>
      <c r="AG75" s="419"/>
      <c r="AH75" s="419"/>
      <c r="AI75" s="419"/>
      <c r="AJ75" s="419"/>
      <c r="AK75" s="419"/>
      <c r="AL75" s="419"/>
      <c r="AM75" s="422"/>
      <c r="AN75" s="410"/>
      <c r="AO75" s="411"/>
      <c r="AP75" s="411"/>
      <c r="AQ75" s="411"/>
      <c r="AR75" s="411"/>
      <c r="AS75" s="411"/>
      <c r="AT75" s="411"/>
      <c r="AU75" s="411"/>
      <c r="AV75" s="411"/>
      <c r="AW75" s="446"/>
      <c r="AX75" s="438"/>
      <c r="AY75" s="436"/>
      <c r="AZ75" s="436"/>
      <c r="BA75" s="436"/>
      <c r="BB75" s="436"/>
      <c r="BC75" s="436"/>
      <c r="BD75" s="436"/>
      <c r="BE75" s="436"/>
      <c r="BF75" s="436"/>
      <c r="BG75" s="437"/>
      <c r="BH75" s="41"/>
      <c r="BI75" s="486"/>
      <c r="BJ75" s="487"/>
      <c r="BK75" s="487"/>
      <c r="BL75" s="487"/>
      <c r="BM75" s="487"/>
      <c r="BN75" s="488"/>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308"/>
      <c r="C76" s="308"/>
      <c r="D76" s="309"/>
      <c r="E76" s="428"/>
      <c r="F76" s="429"/>
      <c r="G76" s="429"/>
      <c r="H76" s="429"/>
      <c r="I76" s="429"/>
      <c r="J76" s="412" t="str">
        <f ca="1">IF(AND('Mapa final'!$K$40="Baja",'Mapa final'!$O$40="Mayor"),CONCATENATE("R",'Mapa final'!$A$40),"")</f>
        <v/>
      </c>
      <c r="K76" s="413"/>
      <c r="L76" s="413" t="str">
        <f ca="1">IF(AND('Mapa final'!$K$41="Baja",'Mapa final'!$O$41="Mayor"),CONCATENATE("R",'Mapa final'!$A$41),"")</f>
        <v/>
      </c>
      <c r="M76" s="413"/>
      <c r="N76" s="413" t="str">
        <f ca="1">IF(AND('Mapa final'!$K$42="Baja",'Mapa final'!$O$42="Mayor"),CONCATENATE("R",'Mapa final'!$A$42),"")</f>
        <v/>
      </c>
      <c r="O76" s="413"/>
      <c r="P76" s="413" t="str">
        <f ca="1">IF(AND('Mapa final'!$K$44="Baja",'Mapa final'!$O$44="Mayor"),CONCATENATE("R",'Mapa final'!$A$44),"")</f>
        <v/>
      </c>
      <c r="Q76" s="413"/>
      <c r="R76" s="413" t="str">
        <f ca="1">IF(AND('Mapa final'!$K$46="Baja",'Mapa final'!$O$46="Mayor"),CONCATENATE("R",'Mapa final'!$A$46),"")</f>
        <v/>
      </c>
      <c r="S76" s="455"/>
      <c r="T76" s="418" t="str">
        <f ca="1">IF(AND('Mapa final'!$K$40="Baja",'Mapa final'!$O$40="Mayor"),CONCATENATE("R",'Mapa final'!$A$40),"")</f>
        <v/>
      </c>
      <c r="U76" s="419"/>
      <c r="V76" s="419" t="str">
        <f ca="1">IF(AND('Mapa final'!$K$41="Baja",'Mapa final'!$O$41="Mayor"),CONCATENATE("R",'Mapa final'!$A$41),"")</f>
        <v/>
      </c>
      <c r="W76" s="419"/>
      <c r="X76" s="419" t="str">
        <f ca="1">IF(AND('Mapa final'!$K$42="Baja",'Mapa final'!$O$42="Mayor"),CONCATENATE("R",'Mapa final'!$A$42),"")</f>
        <v/>
      </c>
      <c r="Y76" s="419"/>
      <c r="Z76" s="419" t="str">
        <f ca="1">IF(AND('Mapa final'!$K$44="Baja",'Mapa final'!$O$44="Mayor"),CONCATENATE("R",'Mapa final'!$A$44),"")</f>
        <v/>
      </c>
      <c r="AA76" s="419"/>
      <c r="AB76" s="419" t="str">
        <f ca="1">IF(AND('Mapa final'!$K$46="Baja",'Mapa final'!$O$46="Mayor"),CONCATENATE("R",'Mapa final'!$A$46),"")</f>
        <v/>
      </c>
      <c r="AC76" s="422"/>
      <c r="AD76" s="418" t="str">
        <f ca="1">IF(AND('Mapa final'!$K$40="Baja",'Mapa final'!$O$40="Mayor"),CONCATENATE("R",'Mapa final'!$A$40),"")</f>
        <v/>
      </c>
      <c r="AE76" s="419"/>
      <c r="AF76" s="419" t="str">
        <f ca="1">IF(AND('Mapa final'!$K$41="Baja",'Mapa final'!$O$41="Mayor"),CONCATENATE("R",'Mapa final'!$A$41),"")</f>
        <v/>
      </c>
      <c r="AG76" s="419"/>
      <c r="AH76" s="419" t="str">
        <f ca="1">IF(AND('Mapa final'!$K$42="Baja",'Mapa final'!$O$42="Mayor"),CONCATENATE("R",'Mapa final'!$A$42),"")</f>
        <v/>
      </c>
      <c r="AI76" s="419"/>
      <c r="AJ76" s="419" t="str">
        <f ca="1">IF(AND('Mapa final'!$K$44="Baja",'Mapa final'!$O$44="Mayor"),CONCATENATE("R",'Mapa final'!$A$44),"")</f>
        <v/>
      </c>
      <c r="AK76" s="419"/>
      <c r="AL76" s="419" t="str">
        <f ca="1">IF(AND('Mapa final'!$K$46="Baja",'Mapa final'!$O$46="Mayor"),CONCATENATE("R",'Mapa final'!$A$46),"")</f>
        <v/>
      </c>
      <c r="AM76" s="422"/>
      <c r="AN76" s="410" t="str">
        <f ca="1">IF(AND('Mapa final'!$K$40="Baja",'Mapa final'!$O$40="Mayor"),CONCATENATE("R",'Mapa final'!$A$40),"")</f>
        <v/>
      </c>
      <c r="AO76" s="411"/>
      <c r="AP76" s="411" t="str">
        <f ca="1">IF(AND('Mapa final'!$K$41="Baja",'Mapa final'!$O$41="Mayor"),CONCATENATE("R",'Mapa final'!$A$41),"")</f>
        <v/>
      </c>
      <c r="AQ76" s="411"/>
      <c r="AR76" s="411" t="str">
        <f ca="1">IF(AND('Mapa final'!$K$42="Baja",'Mapa final'!$O$42="Mayor"),CONCATENATE("R",'Mapa final'!$A$42),"")</f>
        <v/>
      </c>
      <c r="AS76" s="411"/>
      <c r="AT76" s="411" t="str">
        <f ca="1">IF(AND('Mapa final'!$K$44="Baja",'Mapa final'!$O$44="Mayor"),CONCATENATE("R",'Mapa final'!$A$44),"")</f>
        <v/>
      </c>
      <c r="AU76" s="411"/>
      <c r="AV76" s="411" t="str">
        <f ca="1">IF(AND('Mapa final'!$K$46="Baja",'Mapa final'!$O$46="Mayor"),CONCATENATE("R",'Mapa final'!$A$46),"")</f>
        <v/>
      </c>
      <c r="AW76" s="446"/>
      <c r="AX76" s="438" t="str">
        <f ca="1">IF(AND('Mapa final'!$K$40="Baja",'Mapa final'!$O$40="Catastrófico"),CONCATENATE("R",'Mapa final'!$A$40),"")</f>
        <v/>
      </c>
      <c r="AY76" s="436"/>
      <c r="AZ76" s="436" t="str">
        <f ca="1">IF(AND('Mapa final'!$K$41="Baja",'Mapa final'!$O$41="Catastrófico"),CONCATENATE("R",'Mapa final'!$A$41),"")</f>
        <v/>
      </c>
      <c r="BA76" s="436"/>
      <c r="BB76" s="436" t="str">
        <f ca="1">IF(AND('Mapa final'!$K$42="Baja",'Mapa final'!$O$42="Catastrófico"),CONCATENATE("R",'Mapa final'!$A$42),"")</f>
        <v/>
      </c>
      <c r="BC76" s="436"/>
      <c r="BD76" s="436" t="str">
        <f ca="1">IF(AND('Mapa final'!$K$44="Baja",'Mapa final'!$O$44="Catastrófico"),CONCATENATE("R",'Mapa final'!$A$44),"")</f>
        <v/>
      </c>
      <c r="BE76" s="436"/>
      <c r="BF76" s="436" t="str">
        <f ca="1">IF(AND('Mapa final'!$K$46="Baja",'Mapa final'!$O$46="Catastrófico"),CONCATENATE("R",'Mapa final'!$A$46),"")</f>
        <v/>
      </c>
      <c r="BG76" s="437"/>
      <c r="BH76" s="41"/>
      <c r="BI76" s="486"/>
      <c r="BJ76" s="487"/>
      <c r="BK76" s="487"/>
      <c r="BL76" s="487"/>
      <c r="BM76" s="487"/>
      <c r="BN76" s="488"/>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308"/>
      <c r="C77" s="308"/>
      <c r="D77" s="309"/>
      <c r="E77" s="428"/>
      <c r="F77" s="429"/>
      <c r="G77" s="429"/>
      <c r="H77" s="429"/>
      <c r="I77" s="429"/>
      <c r="J77" s="412"/>
      <c r="K77" s="413"/>
      <c r="L77" s="413"/>
      <c r="M77" s="413"/>
      <c r="N77" s="413"/>
      <c r="O77" s="413"/>
      <c r="P77" s="413"/>
      <c r="Q77" s="413"/>
      <c r="R77" s="413"/>
      <c r="S77" s="455"/>
      <c r="T77" s="418"/>
      <c r="U77" s="419"/>
      <c r="V77" s="419"/>
      <c r="W77" s="419"/>
      <c r="X77" s="419"/>
      <c r="Y77" s="419"/>
      <c r="Z77" s="419"/>
      <c r="AA77" s="419"/>
      <c r="AB77" s="419"/>
      <c r="AC77" s="422"/>
      <c r="AD77" s="418"/>
      <c r="AE77" s="419"/>
      <c r="AF77" s="419"/>
      <c r="AG77" s="419"/>
      <c r="AH77" s="419"/>
      <c r="AI77" s="419"/>
      <c r="AJ77" s="419"/>
      <c r="AK77" s="419"/>
      <c r="AL77" s="419"/>
      <c r="AM77" s="422"/>
      <c r="AN77" s="410"/>
      <c r="AO77" s="411"/>
      <c r="AP77" s="411"/>
      <c r="AQ77" s="411"/>
      <c r="AR77" s="411"/>
      <c r="AS77" s="411"/>
      <c r="AT77" s="411"/>
      <c r="AU77" s="411"/>
      <c r="AV77" s="411"/>
      <c r="AW77" s="446"/>
      <c r="AX77" s="438"/>
      <c r="AY77" s="436"/>
      <c r="AZ77" s="436"/>
      <c r="BA77" s="436"/>
      <c r="BB77" s="436"/>
      <c r="BC77" s="436"/>
      <c r="BD77" s="436"/>
      <c r="BE77" s="436"/>
      <c r="BF77" s="436"/>
      <c r="BG77" s="437"/>
      <c r="BH77" s="41"/>
      <c r="BI77" s="486"/>
      <c r="BJ77" s="487"/>
      <c r="BK77" s="487"/>
      <c r="BL77" s="487"/>
      <c r="BM77" s="487"/>
      <c r="BN77" s="488"/>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308"/>
      <c r="C78" s="308"/>
      <c r="D78" s="309"/>
      <c r="E78" s="428"/>
      <c r="F78" s="429"/>
      <c r="G78" s="429"/>
      <c r="H78" s="429"/>
      <c r="I78" s="429"/>
      <c r="J78" s="412" t="str">
        <f>IF(AND('Mapa final'!$K$47="Baja",'Mapa final'!$O$47="Mayor"),CONCATENATE("R",'Mapa final'!$A$47),"")</f>
        <v/>
      </c>
      <c r="K78" s="413"/>
      <c r="L78" s="413" t="str">
        <f ca="1">IF(AND('Mapa final'!$K$48="Baja",'Mapa final'!$O$48="Mayor"),CONCATENATE("R",'Mapa final'!$A$48),"")</f>
        <v/>
      </c>
      <c r="M78" s="413"/>
      <c r="N78" s="413" t="str">
        <f ca="1">IF(AND('Mapa final'!$K$50="Baja",'Mapa final'!$O$50="Mayor"),CONCATENATE("R",'Mapa final'!$A$50),"")</f>
        <v/>
      </c>
      <c r="O78" s="413"/>
      <c r="P78" s="413" t="str">
        <f ca="1">IF(AND('Mapa final'!$K$52="Baja",'Mapa final'!$O$52="Mayor"),CONCATENATE("R",'Mapa final'!$A$52),"")</f>
        <v/>
      </c>
      <c r="Q78" s="413"/>
      <c r="R78" s="413" t="str">
        <f ca="1">IF(AND('Mapa final'!$K$54="Baja",'Mapa final'!$O$54="Mayor"),CONCATENATE("R",'Mapa final'!$A$54),"")</f>
        <v/>
      </c>
      <c r="S78" s="455"/>
      <c r="T78" s="418" t="str">
        <f>IF(AND('Mapa final'!$K$47="Baja",'Mapa final'!$O$47="Mayor"),CONCATENATE("R",'Mapa final'!$A$47),"")</f>
        <v/>
      </c>
      <c r="U78" s="419"/>
      <c r="V78" s="419" t="str">
        <f ca="1">IF(AND('Mapa final'!$K$48="Baja",'Mapa final'!$O$48="Mayor"),CONCATENATE("R",'Mapa final'!$A$48),"")</f>
        <v/>
      </c>
      <c r="W78" s="419"/>
      <c r="X78" s="419" t="str">
        <f ca="1">IF(AND('Mapa final'!$K$50="Baja",'Mapa final'!$O$50="Mayor"),CONCATENATE("R",'Mapa final'!$A$50),"")</f>
        <v/>
      </c>
      <c r="Y78" s="419"/>
      <c r="Z78" s="419" t="str">
        <f ca="1">IF(AND('Mapa final'!$K$52="Baja",'Mapa final'!$O$52="Mayor"),CONCATENATE("R",'Mapa final'!$A$52),"")</f>
        <v/>
      </c>
      <c r="AA78" s="419"/>
      <c r="AB78" s="419" t="str">
        <f ca="1">IF(AND('Mapa final'!$K$54="Baja",'Mapa final'!$O$54="Mayor"),CONCATENATE("R",'Mapa final'!$A$54),"")</f>
        <v/>
      </c>
      <c r="AC78" s="422"/>
      <c r="AD78" s="418" t="str">
        <f>IF(AND('Mapa final'!$K$47="Baja",'Mapa final'!$O$47="Mayor"),CONCATENATE("R",'Mapa final'!$A$47),"")</f>
        <v/>
      </c>
      <c r="AE78" s="419"/>
      <c r="AF78" s="419" t="str">
        <f ca="1">IF(AND('Mapa final'!$K$48="Baja",'Mapa final'!$O$48="Mayor"),CONCATENATE("R",'Mapa final'!$A$48),"")</f>
        <v/>
      </c>
      <c r="AG78" s="419"/>
      <c r="AH78" s="419" t="str">
        <f ca="1">IF(AND('Mapa final'!$K$50="Baja",'Mapa final'!$O$50="Mayor"),CONCATENATE("R",'Mapa final'!$A$50),"")</f>
        <v/>
      </c>
      <c r="AI78" s="419"/>
      <c r="AJ78" s="419" t="str">
        <f ca="1">IF(AND('Mapa final'!$K$52="Baja",'Mapa final'!$O$52="Mayor"),CONCATENATE("R",'Mapa final'!$A$52),"")</f>
        <v/>
      </c>
      <c r="AK78" s="419"/>
      <c r="AL78" s="419" t="str">
        <f ca="1">IF(AND('Mapa final'!$K$54="Baja",'Mapa final'!$O$54="Mayor"),CONCATENATE("R",'Mapa final'!$A$54),"")</f>
        <v/>
      </c>
      <c r="AM78" s="422"/>
      <c r="AN78" s="410" t="str">
        <f>IF(AND('Mapa final'!$K$47="Baja",'Mapa final'!$O$47="Mayor"),CONCATENATE("R",'Mapa final'!$A$47),"")</f>
        <v/>
      </c>
      <c r="AO78" s="411"/>
      <c r="AP78" s="411" t="str">
        <f ca="1">IF(AND('Mapa final'!$K$48="Baja",'Mapa final'!$O$48="Mayor"),CONCATENATE("R",'Mapa final'!$A$48),"")</f>
        <v/>
      </c>
      <c r="AQ78" s="411"/>
      <c r="AR78" s="411" t="str">
        <f ca="1">IF(AND('Mapa final'!$K$50="Baja",'Mapa final'!$O$50="Mayor"),CONCATENATE("R",'Mapa final'!$A$50),"")</f>
        <v/>
      </c>
      <c r="AS78" s="411"/>
      <c r="AT78" s="411" t="str">
        <f ca="1">IF(AND('Mapa final'!$K$52="Baja",'Mapa final'!$O$52="Mayor"),CONCATENATE("R",'Mapa final'!$A$52),"")</f>
        <v/>
      </c>
      <c r="AU78" s="411"/>
      <c r="AV78" s="411" t="str">
        <f ca="1">IF(AND('Mapa final'!$K$54="Baja",'Mapa final'!$O$54="Mayor"),CONCATENATE("R",'Mapa final'!$A$54),"")</f>
        <v/>
      </c>
      <c r="AW78" s="446"/>
      <c r="AX78" s="438" t="str">
        <f>IF(AND('Mapa final'!$K$47="Baja",'Mapa final'!$O$47="Catastrófico"),CONCATENATE("R",'Mapa final'!$A$47),"")</f>
        <v/>
      </c>
      <c r="AY78" s="436"/>
      <c r="AZ78" s="436" t="str">
        <f ca="1">IF(AND('Mapa final'!$K$48="Baja",'Mapa final'!$O$48="Catastrófico"),CONCATENATE("R",'Mapa final'!$A$48),"")</f>
        <v/>
      </c>
      <c r="BA78" s="436"/>
      <c r="BB78" s="436" t="str">
        <f ca="1">IF(AND('Mapa final'!$K$50="Baja",'Mapa final'!$O$50="Catastrófico"),CONCATENATE("R",'Mapa final'!$A$50),"")</f>
        <v/>
      </c>
      <c r="BC78" s="436"/>
      <c r="BD78" s="436" t="str">
        <f ca="1">IF(AND('Mapa final'!$K$52="Baja",'Mapa final'!$O$52="Catastrófico"),CONCATENATE("R",'Mapa final'!$A$52),"")</f>
        <v/>
      </c>
      <c r="BE78" s="436"/>
      <c r="BF78" s="436" t="str">
        <f ca="1">IF(AND('Mapa final'!$K$54="Baja",'Mapa final'!$O$54="Catastrófico"),CONCATENATE("R",'Mapa final'!$A$54),"")</f>
        <v/>
      </c>
      <c r="BG78" s="437"/>
      <c r="BH78" s="41"/>
      <c r="BI78" s="486"/>
      <c r="BJ78" s="487"/>
      <c r="BK78" s="487"/>
      <c r="BL78" s="487"/>
      <c r="BM78" s="487"/>
      <c r="BN78" s="488"/>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308"/>
      <c r="C79" s="308"/>
      <c r="D79" s="309"/>
      <c r="E79" s="428"/>
      <c r="F79" s="429"/>
      <c r="G79" s="429"/>
      <c r="H79" s="429"/>
      <c r="I79" s="429"/>
      <c r="J79" s="412"/>
      <c r="K79" s="413"/>
      <c r="L79" s="413"/>
      <c r="M79" s="413"/>
      <c r="N79" s="413"/>
      <c r="O79" s="413"/>
      <c r="P79" s="413"/>
      <c r="Q79" s="413"/>
      <c r="R79" s="413"/>
      <c r="S79" s="455"/>
      <c r="T79" s="418"/>
      <c r="U79" s="419"/>
      <c r="V79" s="419"/>
      <c r="W79" s="419"/>
      <c r="X79" s="419"/>
      <c r="Y79" s="419"/>
      <c r="Z79" s="419"/>
      <c r="AA79" s="419"/>
      <c r="AB79" s="419"/>
      <c r="AC79" s="422"/>
      <c r="AD79" s="418"/>
      <c r="AE79" s="419"/>
      <c r="AF79" s="419"/>
      <c r="AG79" s="419"/>
      <c r="AH79" s="419"/>
      <c r="AI79" s="419"/>
      <c r="AJ79" s="419"/>
      <c r="AK79" s="419"/>
      <c r="AL79" s="419"/>
      <c r="AM79" s="422"/>
      <c r="AN79" s="410"/>
      <c r="AO79" s="411"/>
      <c r="AP79" s="411"/>
      <c r="AQ79" s="411"/>
      <c r="AR79" s="411"/>
      <c r="AS79" s="411"/>
      <c r="AT79" s="411"/>
      <c r="AU79" s="411"/>
      <c r="AV79" s="411"/>
      <c r="AW79" s="446"/>
      <c r="AX79" s="438"/>
      <c r="AY79" s="436"/>
      <c r="AZ79" s="436"/>
      <c r="BA79" s="436"/>
      <c r="BB79" s="436"/>
      <c r="BC79" s="436"/>
      <c r="BD79" s="436"/>
      <c r="BE79" s="436"/>
      <c r="BF79" s="436"/>
      <c r="BG79" s="437"/>
      <c r="BH79" s="41"/>
      <c r="BI79" s="486"/>
      <c r="BJ79" s="487"/>
      <c r="BK79" s="487"/>
      <c r="BL79" s="487"/>
      <c r="BM79" s="487"/>
      <c r="BN79" s="488"/>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308"/>
      <c r="C80" s="308"/>
      <c r="D80" s="309"/>
      <c r="E80" s="428"/>
      <c r="F80" s="429"/>
      <c r="G80" s="429"/>
      <c r="H80" s="429"/>
      <c r="I80" s="429"/>
      <c r="J80" s="412" t="str">
        <f ca="1">IF(AND('Mapa final'!$K$56="Baja",'Mapa final'!$O$56="Mayor"),CONCATENATE("R",'Mapa final'!$A$56),"")</f>
        <v/>
      </c>
      <c r="K80" s="413"/>
      <c r="L80" s="413" t="str">
        <f ca="1">IF(AND('Mapa final'!$K$58="Baja",'Mapa final'!$O$58="Mayor"),CONCATENATE("R",'Mapa final'!$A$58),"")</f>
        <v/>
      </c>
      <c r="M80" s="413"/>
      <c r="N80" s="413" t="str">
        <f ca="1">IF(AND('Mapa final'!$K$61="Baja",'Mapa final'!$O$61="Mayor"),CONCATENATE("R",'Mapa final'!$A$61),"")</f>
        <v/>
      </c>
      <c r="O80" s="413"/>
      <c r="P80" s="413" t="str">
        <f ca="1">IF(AND('Mapa final'!$K$63="Baja",'Mapa final'!$O$63="Mayor"),CONCATENATE("R",'Mapa final'!$A$63),"")</f>
        <v/>
      </c>
      <c r="Q80" s="413"/>
      <c r="R80" s="413" t="str">
        <f ca="1">IF(AND('Mapa final'!$K$64="Baja",'Mapa final'!$O$64="Mayor"),CONCATENATE("R",'Mapa final'!$A$64),"")</f>
        <v/>
      </c>
      <c r="S80" s="455"/>
      <c r="T80" s="418" t="str">
        <f ca="1">IF(AND('Mapa final'!$K$56="Baja",'Mapa final'!$O$56="Mayor"),CONCATENATE("R",'Mapa final'!$A$56),"")</f>
        <v/>
      </c>
      <c r="U80" s="419"/>
      <c r="V80" s="419" t="str">
        <f ca="1">IF(AND('Mapa final'!$K$58="Baja",'Mapa final'!$O$58="Mayor"),CONCATENATE("R",'Mapa final'!$A$58),"")</f>
        <v/>
      </c>
      <c r="W80" s="419"/>
      <c r="X80" s="419" t="str">
        <f ca="1">IF(AND('Mapa final'!$K$61="Baja",'Mapa final'!$O$61="Mayor"),CONCATENATE("R",'Mapa final'!$A$61),"")</f>
        <v/>
      </c>
      <c r="Y80" s="419"/>
      <c r="Z80" s="419" t="str">
        <f ca="1">IF(AND('Mapa final'!$K$63="Baja",'Mapa final'!$O$63="Mayor"),CONCATENATE("R",'Mapa final'!$A$63),"")</f>
        <v/>
      </c>
      <c r="AA80" s="419"/>
      <c r="AB80" s="419" t="str">
        <f ca="1">IF(AND('Mapa final'!$K$64="Baja",'Mapa final'!$O$64="Mayor"),CONCATENATE("R",'Mapa final'!$A$64),"")</f>
        <v/>
      </c>
      <c r="AC80" s="422"/>
      <c r="AD80" s="418" t="str">
        <f ca="1">IF(AND('Mapa final'!$K$56="Baja",'Mapa final'!$O$56="Mayor"),CONCATENATE("R",'Mapa final'!$A$56),"")</f>
        <v/>
      </c>
      <c r="AE80" s="419"/>
      <c r="AF80" s="419" t="str">
        <f ca="1">IF(AND('Mapa final'!$K$58="Baja",'Mapa final'!$O$58="Mayor"),CONCATENATE("R",'Mapa final'!$A$58),"")</f>
        <v/>
      </c>
      <c r="AG80" s="419"/>
      <c r="AH80" s="419" t="str">
        <f ca="1">IF(AND('Mapa final'!$K$61="Baja",'Mapa final'!$O$61="Mayor"),CONCATENATE("R",'Mapa final'!$A$61),"")</f>
        <v/>
      </c>
      <c r="AI80" s="419"/>
      <c r="AJ80" s="419" t="str">
        <f ca="1">IF(AND('Mapa final'!$K$63="Baja",'Mapa final'!$O$63="Mayor"),CONCATENATE("R",'Mapa final'!$A$63),"")</f>
        <v/>
      </c>
      <c r="AK80" s="419"/>
      <c r="AL80" s="419" t="str">
        <f ca="1">IF(AND('Mapa final'!$K$64="Baja",'Mapa final'!$O$64="Mayor"),CONCATENATE("R",'Mapa final'!$A$64),"")</f>
        <v/>
      </c>
      <c r="AM80" s="422"/>
      <c r="AN80" s="410" t="str">
        <f ca="1">IF(AND('Mapa final'!$K$56="Baja",'Mapa final'!$O$56="Mayor"),CONCATENATE("R",'Mapa final'!$A$56),"")</f>
        <v/>
      </c>
      <c r="AO80" s="411"/>
      <c r="AP80" s="411" t="str">
        <f ca="1">IF(AND('Mapa final'!$K$58="Baja",'Mapa final'!$O$58="Mayor"),CONCATENATE("R",'Mapa final'!$A$58),"")</f>
        <v/>
      </c>
      <c r="AQ80" s="411"/>
      <c r="AR80" s="411" t="str">
        <f ca="1">IF(AND('Mapa final'!$K$61="Baja",'Mapa final'!$O$61="Mayor"),CONCATENATE("R",'Mapa final'!$A$61),"")</f>
        <v/>
      </c>
      <c r="AS80" s="411"/>
      <c r="AT80" s="411" t="str">
        <f ca="1">IF(AND('Mapa final'!$K$63="Baja",'Mapa final'!$O$63="Mayor"),CONCATENATE("R",'Mapa final'!$A$63),"")</f>
        <v/>
      </c>
      <c r="AU80" s="411"/>
      <c r="AV80" s="411" t="str">
        <f ca="1">IF(AND('Mapa final'!$K$64="Baja",'Mapa final'!$O$64="Mayor"),CONCATENATE("R",'Mapa final'!$A$64),"")</f>
        <v/>
      </c>
      <c r="AW80" s="446"/>
      <c r="AX80" s="438" t="str">
        <f ca="1">IF(AND('Mapa final'!$K$56="Baja",'Mapa final'!$O$56="Catastrófico"),CONCATENATE("R",'Mapa final'!$A$56),"")</f>
        <v/>
      </c>
      <c r="AY80" s="436"/>
      <c r="AZ80" s="436" t="str">
        <f ca="1">IF(AND('Mapa final'!$K$58="Baja",'Mapa final'!$O$58="Catastrófico"),CONCATENATE("R",'Mapa final'!$A$58),"")</f>
        <v/>
      </c>
      <c r="BA80" s="436"/>
      <c r="BB80" s="436" t="str">
        <f ca="1">IF(AND('Mapa final'!$K$61="Baja",'Mapa final'!$O$61="Catastrófico"),CONCATENATE("R",'Mapa final'!$A$61),"")</f>
        <v/>
      </c>
      <c r="BC80" s="436"/>
      <c r="BD80" s="436" t="str">
        <f ca="1">IF(AND('Mapa final'!$K$63="Baja",'Mapa final'!$O$63="Catastrófico"),CONCATENATE("R",'Mapa final'!$A$63),"")</f>
        <v/>
      </c>
      <c r="BE80" s="436"/>
      <c r="BF80" s="436" t="str">
        <f ca="1">IF(AND('Mapa final'!$K$64="Baja",'Mapa final'!$O$64="Catastrófico"),CONCATENATE("R",'Mapa final'!$A$64),"")</f>
        <v/>
      </c>
      <c r="BG80" s="437"/>
      <c r="BH80" s="41"/>
      <c r="BI80" s="486"/>
      <c r="BJ80" s="487"/>
      <c r="BK80" s="487"/>
      <c r="BL80" s="487"/>
      <c r="BM80" s="487"/>
      <c r="BN80" s="488"/>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308"/>
      <c r="C81" s="308"/>
      <c r="D81" s="309"/>
      <c r="E81" s="428"/>
      <c r="F81" s="429"/>
      <c r="G81" s="429"/>
      <c r="H81" s="429"/>
      <c r="I81" s="429"/>
      <c r="J81" s="412"/>
      <c r="K81" s="413"/>
      <c r="L81" s="413"/>
      <c r="M81" s="413"/>
      <c r="N81" s="413"/>
      <c r="O81" s="413"/>
      <c r="P81" s="413"/>
      <c r="Q81" s="413"/>
      <c r="R81" s="413"/>
      <c r="S81" s="455"/>
      <c r="T81" s="418"/>
      <c r="U81" s="419"/>
      <c r="V81" s="419"/>
      <c r="W81" s="419"/>
      <c r="X81" s="419"/>
      <c r="Y81" s="419"/>
      <c r="Z81" s="419"/>
      <c r="AA81" s="419"/>
      <c r="AB81" s="419"/>
      <c r="AC81" s="422"/>
      <c r="AD81" s="418"/>
      <c r="AE81" s="419"/>
      <c r="AF81" s="419"/>
      <c r="AG81" s="419"/>
      <c r="AH81" s="419"/>
      <c r="AI81" s="419"/>
      <c r="AJ81" s="419"/>
      <c r="AK81" s="419"/>
      <c r="AL81" s="419"/>
      <c r="AM81" s="422"/>
      <c r="AN81" s="410"/>
      <c r="AO81" s="411"/>
      <c r="AP81" s="411"/>
      <c r="AQ81" s="411"/>
      <c r="AR81" s="411"/>
      <c r="AS81" s="411"/>
      <c r="AT81" s="411"/>
      <c r="AU81" s="411"/>
      <c r="AV81" s="411"/>
      <c r="AW81" s="446"/>
      <c r="AX81" s="438"/>
      <c r="AY81" s="436"/>
      <c r="AZ81" s="436"/>
      <c r="BA81" s="436"/>
      <c r="BB81" s="436"/>
      <c r="BC81" s="436"/>
      <c r="BD81" s="436"/>
      <c r="BE81" s="436"/>
      <c r="BF81" s="436"/>
      <c r="BG81" s="437"/>
      <c r="BH81" s="41"/>
      <c r="BI81" s="486"/>
      <c r="BJ81" s="487"/>
      <c r="BK81" s="487"/>
      <c r="BL81" s="487"/>
      <c r="BM81" s="487"/>
      <c r="BN81" s="488"/>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308"/>
      <c r="C82" s="308"/>
      <c r="D82" s="309"/>
      <c r="E82" s="428"/>
      <c r="F82" s="429"/>
      <c r="G82" s="429"/>
      <c r="H82" s="429"/>
      <c r="I82" s="429"/>
      <c r="J82" s="412" t="str">
        <f ca="1">IF(AND('Mapa final'!$K$65="Baja",'Mapa final'!$O$65="Mayor"),CONCATENATE("R",'Mapa final'!$A$65),"")</f>
        <v/>
      </c>
      <c r="K82" s="413"/>
      <c r="L82" s="413" t="str">
        <f ca="1">IF(AND('Mapa final'!$K$68="Baja",'Mapa final'!$O$68="Mayor"),CONCATENATE("R",'Mapa final'!$A$68),"")</f>
        <v/>
      </c>
      <c r="M82" s="413"/>
      <c r="N82" s="413" t="str">
        <f ca="1">IF(AND('Mapa final'!$K$71="Baja",'Mapa final'!$O$71="Mayor"),CONCATENATE("R",'Mapa final'!$A$71),"")</f>
        <v/>
      </c>
      <c r="O82" s="413"/>
      <c r="P82" s="413" t="str">
        <f ca="1">IF(AND('Mapa final'!$K$72="Baja",'Mapa final'!$O$72="Mayor"),CONCATENATE("R",'Mapa final'!$A$72),"")</f>
        <v>R43</v>
      </c>
      <c r="Q82" s="413"/>
      <c r="R82" s="413" t="str">
        <f ca="1">IF(AND('Mapa final'!$K$73="Baja",'Mapa final'!$O$73="Mayor"),CONCATENATE("R",'Mapa final'!$A$73),"")</f>
        <v/>
      </c>
      <c r="S82" s="455"/>
      <c r="T82" s="418" t="str">
        <f ca="1">IF(AND('Mapa final'!$K$65="Baja",'Mapa final'!$O$65="Mayor"),CONCATENATE("R",'Mapa final'!$A$65),"")</f>
        <v/>
      </c>
      <c r="U82" s="419"/>
      <c r="V82" s="419" t="str">
        <f ca="1">IF(AND('Mapa final'!$K$68="Baja",'Mapa final'!$O$68="Mayor"),CONCATENATE("R",'Mapa final'!$A$68),"")</f>
        <v/>
      </c>
      <c r="W82" s="419"/>
      <c r="X82" s="419" t="str">
        <f ca="1">IF(AND('Mapa final'!$K$71="Baja",'Mapa final'!$O$71="Mayor"),CONCATENATE("R",'Mapa final'!$A$71),"")</f>
        <v/>
      </c>
      <c r="Y82" s="419"/>
      <c r="Z82" s="419" t="str">
        <f ca="1">IF(AND('Mapa final'!$K$72="Baja",'Mapa final'!$O$72="Mayor"),CONCATENATE("R",'Mapa final'!$A$72),"")</f>
        <v>R43</v>
      </c>
      <c r="AA82" s="419"/>
      <c r="AB82" s="419" t="str">
        <f ca="1">IF(AND('Mapa final'!$K$73="Baja",'Mapa final'!$O$73="Mayor"),CONCATENATE("R",'Mapa final'!$A$73),"")</f>
        <v/>
      </c>
      <c r="AC82" s="422"/>
      <c r="AD82" s="418" t="str">
        <f ca="1">IF(AND('Mapa final'!$K$65="Baja",'Mapa final'!$O$65="Mayor"),CONCATENATE("R",'Mapa final'!$A$65),"")</f>
        <v/>
      </c>
      <c r="AE82" s="419"/>
      <c r="AF82" s="419" t="str">
        <f ca="1">IF(AND('Mapa final'!$K$68="Baja",'Mapa final'!$O$68="Mayor"),CONCATENATE("R",'Mapa final'!$A$68),"")</f>
        <v/>
      </c>
      <c r="AG82" s="419"/>
      <c r="AH82" s="419" t="str">
        <f ca="1">IF(AND('Mapa final'!$K$71="Baja",'Mapa final'!$O$71="Mayor"),CONCATENATE("R",'Mapa final'!$A$71),"")</f>
        <v/>
      </c>
      <c r="AI82" s="419"/>
      <c r="AJ82" s="419" t="str">
        <f ca="1">IF(AND('Mapa final'!$K$72="Baja",'Mapa final'!$O$72="Mayor"),CONCATENATE("R",'Mapa final'!$A$72),"")</f>
        <v>R43</v>
      </c>
      <c r="AK82" s="419"/>
      <c r="AL82" s="419" t="str">
        <f ca="1">IF(AND('Mapa final'!$K$73="Baja",'Mapa final'!$O$73="Mayor"),CONCATENATE("R",'Mapa final'!$A$73),"")</f>
        <v/>
      </c>
      <c r="AM82" s="422"/>
      <c r="AN82" s="410" t="str">
        <f ca="1">IF(AND('Mapa final'!$K$65="Baja",'Mapa final'!$O$65="Mayor"),CONCATENATE("R",'Mapa final'!$A$65),"")</f>
        <v/>
      </c>
      <c r="AO82" s="411"/>
      <c r="AP82" s="411" t="str">
        <f ca="1">IF(AND('Mapa final'!$K$68="Baja",'Mapa final'!$O$68="Mayor"),CONCATENATE("R",'Mapa final'!$A$68),"")</f>
        <v/>
      </c>
      <c r="AQ82" s="411"/>
      <c r="AR82" s="411" t="str">
        <f ca="1">IF(AND('Mapa final'!$K$71="Baja",'Mapa final'!$O$71="Mayor"),CONCATENATE("R",'Mapa final'!$A$71),"")</f>
        <v/>
      </c>
      <c r="AS82" s="411"/>
      <c r="AT82" s="411" t="str">
        <f ca="1">IF(AND('Mapa final'!$K$72="Baja",'Mapa final'!$O$72="Mayor"),CONCATENATE("R",'Mapa final'!$A$72),"")</f>
        <v>R43</v>
      </c>
      <c r="AU82" s="411"/>
      <c r="AV82" s="411" t="str">
        <f ca="1">IF(AND('Mapa final'!$K$73="Baja",'Mapa final'!$O$73="Mayor"),CONCATENATE("R",'Mapa final'!$A$73),"")</f>
        <v/>
      </c>
      <c r="AW82" s="446"/>
      <c r="AX82" s="438" t="str">
        <f ca="1">IF(AND('Mapa final'!$K$65="Baja",'Mapa final'!$O$65="Catastrófico"),CONCATENATE("R",'Mapa final'!$A$65),"")</f>
        <v/>
      </c>
      <c r="AY82" s="436"/>
      <c r="AZ82" s="436" t="str">
        <f ca="1">IF(AND('Mapa final'!$K$68="Baja",'Mapa final'!$O$68="Catastrófico"),CONCATENATE("R",'Mapa final'!$A$68),"")</f>
        <v/>
      </c>
      <c r="BA82" s="436"/>
      <c r="BB82" s="436" t="str">
        <f ca="1">IF(AND('Mapa final'!$K$71="Baja",'Mapa final'!$O$71="Catastrófico"),CONCATENATE("R",'Mapa final'!$A$71),"")</f>
        <v/>
      </c>
      <c r="BC82" s="436"/>
      <c r="BD82" s="436" t="str">
        <f ca="1">IF(AND('Mapa final'!$K$72="Baja",'Mapa final'!$O$72="Catastrófico"),CONCATENATE("R",'Mapa final'!$A$72),"")</f>
        <v/>
      </c>
      <c r="BE82" s="436"/>
      <c r="BF82" s="436" t="str">
        <f ca="1">IF(AND('Mapa final'!$K$73="Baja",'Mapa final'!$O$73="Catastrófico"),CONCATENATE("R",'Mapa final'!$A$73),"")</f>
        <v/>
      </c>
      <c r="BG82" s="437"/>
      <c r="BH82" s="41"/>
      <c r="BI82" s="486"/>
      <c r="BJ82" s="487"/>
      <c r="BK82" s="487"/>
      <c r="BL82" s="487"/>
      <c r="BM82" s="487"/>
      <c r="BN82" s="488"/>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308"/>
      <c r="C83" s="308"/>
      <c r="D83" s="309"/>
      <c r="E83" s="428"/>
      <c r="F83" s="429"/>
      <c r="G83" s="429"/>
      <c r="H83" s="429"/>
      <c r="I83" s="429"/>
      <c r="J83" s="412"/>
      <c r="K83" s="413"/>
      <c r="L83" s="413"/>
      <c r="M83" s="413"/>
      <c r="N83" s="413"/>
      <c r="O83" s="413"/>
      <c r="P83" s="413"/>
      <c r="Q83" s="413"/>
      <c r="R83" s="413"/>
      <c r="S83" s="455"/>
      <c r="T83" s="418"/>
      <c r="U83" s="419"/>
      <c r="V83" s="419"/>
      <c r="W83" s="419"/>
      <c r="X83" s="419"/>
      <c r="Y83" s="419"/>
      <c r="Z83" s="419"/>
      <c r="AA83" s="419"/>
      <c r="AB83" s="419"/>
      <c r="AC83" s="422"/>
      <c r="AD83" s="418"/>
      <c r="AE83" s="419"/>
      <c r="AF83" s="419"/>
      <c r="AG83" s="419"/>
      <c r="AH83" s="419"/>
      <c r="AI83" s="419"/>
      <c r="AJ83" s="419"/>
      <c r="AK83" s="419"/>
      <c r="AL83" s="419"/>
      <c r="AM83" s="422"/>
      <c r="AN83" s="410"/>
      <c r="AO83" s="411"/>
      <c r="AP83" s="411"/>
      <c r="AQ83" s="411"/>
      <c r="AR83" s="411"/>
      <c r="AS83" s="411"/>
      <c r="AT83" s="411"/>
      <c r="AU83" s="411"/>
      <c r="AV83" s="411"/>
      <c r="AW83" s="446"/>
      <c r="AX83" s="438"/>
      <c r="AY83" s="436"/>
      <c r="AZ83" s="436"/>
      <c r="BA83" s="436"/>
      <c r="BB83" s="436"/>
      <c r="BC83" s="436"/>
      <c r="BD83" s="436"/>
      <c r="BE83" s="436"/>
      <c r="BF83" s="436"/>
      <c r="BG83" s="437"/>
      <c r="BH83" s="41"/>
      <c r="BI83" s="486"/>
      <c r="BJ83" s="487"/>
      <c r="BK83" s="487"/>
      <c r="BL83" s="487"/>
      <c r="BM83" s="487"/>
      <c r="BN83" s="488"/>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308"/>
      <c r="C84" s="308"/>
      <c r="D84" s="309"/>
      <c r="E84" s="428"/>
      <c r="F84" s="429"/>
      <c r="G84" s="429"/>
      <c r="H84" s="429"/>
      <c r="I84" s="429"/>
      <c r="J84" s="412" t="str">
        <f ca="1">IF(AND('Mapa final'!$K$74="Baja",'Mapa final'!$O$74="Mayor"),CONCATENATE("R",'Mapa final'!$A$74),"")</f>
        <v/>
      </c>
      <c r="K84" s="413"/>
      <c r="L84" s="413" t="str">
        <f ca="1">IF(AND('Mapa final'!$K$75="Baja",'Mapa final'!$O$75="Mayor"),CONCATENATE("R",'Mapa final'!$A$75),"")</f>
        <v/>
      </c>
      <c r="M84" s="413"/>
      <c r="N84" s="413" t="e">
        <f>IF(AND('Mapa final'!#REF!="Baja",'Mapa final'!#REF!="Mayor"),CONCATENATE("R",'Mapa final'!#REF!),"")</f>
        <v>#REF!</v>
      </c>
      <c r="O84" s="413"/>
      <c r="P84" s="413" t="str">
        <f>IF(AND('Mapa final'!$K$76="Baja",'Mapa final'!$O$76="Mayor"),CONCATENATE("R",'Mapa final'!$A$76),"")</f>
        <v/>
      </c>
      <c r="Q84" s="413"/>
      <c r="R84" s="413" t="str">
        <f>IF(AND('Mapa final'!$K$79="Baja",'Mapa final'!$O$79="Mayor"),CONCATENATE("R",'Mapa final'!$A$79),"")</f>
        <v/>
      </c>
      <c r="S84" s="455"/>
      <c r="T84" s="418" t="str">
        <f ca="1">IF(AND('Mapa final'!$K$74="Baja",'Mapa final'!$O$74="Mayor"),CONCATENATE("R",'Mapa final'!$A$74),"")</f>
        <v/>
      </c>
      <c r="U84" s="419"/>
      <c r="V84" s="419" t="str">
        <f ca="1">IF(AND('Mapa final'!$K$75="Baja",'Mapa final'!$O$75="Mayor"),CONCATENATE("R",'Mapa final'!$A$75),"")</f>
        <v/>
      </c>
      <c r="W84" s="419"/>
      <c r="X84" s="419" t="e">
        <f>IF(AND('Mapa final'!#REF!="Baja",'Mapa final'!#REF!="Mayor"),CONCATENATE("R",'Mapa final'!#REF!),"")</f>
        <v>#REF!</v>
      </c>
      <c r="Y84" s="419"/>
      <c r="Z84" s="419" t="str">
        <f>IF(AND('Mapa final'!$K$76="Baja",'Mapa final'!$O$76="Mayor"),CONCATENATE("R",'Mapa final'!$A$76),"")</f>
        <v/>
      </c>
      <c r="AA84" s="419"/>
      <c r="AB84" s="419" t="str">
        <f>IF(AND('Mapa final'!$K$79="Baja",'Mapa final'!$O$79="Mayor"),CONCATENATE("R",'Mapa final'!$A$79),"")</f>
        <v/>
      </c>
      <c r="AC84" s="422"/>
      <c r="AD84" s="418" t="str">
        <f ca="1">IF(AND('Mapa final'!$K$74="Baja",'Mapa final'!$O$74="Mayor"),CONCATENATE("R",'Mapa final'!$A$74),"")</f>
        <v/>
      </c>
      <c r="AE84" s="419"/>
      <c r="AF84" s="419" t="str">
        <f ca="1">IF(AND('Mapa final'!$K$75="Baja",'Mapa final'!$O$75="Mayor"),CONCATENATE("R",'Mapa final'!$A$75),"")</f>
        <v/>
      </c>
      <c r="AG84" s="419"/>
      <c r="AH84" s="419" t="e">
        <f>IF(AND('Mapa final'!#REF!="Baja",'Mapa final'!#REF!="Mayor"),CONCATENATE("R",'Mapa final'!#REF!),"")</f>
        <v>#REF!</v>
      </c>
      <c r="AI84" s="419"/>
      <c r="AJ84" s="419" t="str">
        <f>IF(AND('Mapa final'!$K$76="Baja",'Mapa final'!$O$76="Mayor"),CONCATENATE("R",'Mapa final'!$A$76),"")</f>
        <v/>
      </c>
      <c r="AK84" s="419"/>
      <c r="AL84" s="419" t="str">
        <f>IF(AND('Mapa final'!$K$79="Baja",'Mapa final'!$O$79="Mayor"),CONCATENATE("R",'Mapa final'!$A$79),"")</f>
        <v/>
      </c>
      <c r="AM84" s="422"/>
      <c r="AN84" s="410" t="str">
        <f ca="1">IF(AND('Mapa final'!$K$74="Baja",'Mapa final'!$O$74="Mayor"),CONCATENATE("R",'Mapa final'!$A$74),"")</f>
        <v/>
      </c>
      <c r="AO84" s="411"/>
      <c r="AP84" s="411" t="str">
        <f ca="1">IF(AND('Mapa final'!$K$75="Baja",'Mapa final'!$O$75="Mayor"),CONCATENATE("R",'Mapa final'!$A$75),"")</f>
        <v/>
      </c>
      <c r="AQ84" s="411"/>
      <c r="AR84" s="411" t="e">
        <f>IF(AND('Mapa final'!#REF!="Baja",'Mapa final'!#REF!="Mayor"),CONCATENATE("R",'Mapa final'!#REF!),"")</f>
        <v>#REF!</v>
      </c>
      <c r="AS84" s="411"/>
      <c r="AT84" s="411" t="str">
        <f>IF(AND('Mapa final'!$K$76="Baja",'Mapa final'!$O$76="Mayor"),CONCATENATE("R",'Mapa final'!$A$76),"")</f>
        <v/>
      </c>
      <c r="AU84" s="411"/>
      <c r="AV84" s="411" t="str">
        <f>IF(AND('Mapa final'!$K$79="Baja",'Mapa final'!$O$79="Mayor"),CONCATENATE("R",'Mapa final'!$A$79),"")</f>
        <v/>
      </c>
      <c r="AW84" s="446"/>
      <c r="AX84" s="438" t="str">
        <f ca="1">IF(AND('Mapa final'!$K$74="Baja",'Mapa final'!$O$74="Catastrófico"),CONCATENATE("R",'Mapa final'!$A$74),"")</f>
        <v/>
      </c>
      <c r="AY84" s="436"/>
      <c r="AZ84" s="436" t="str">
        <f ca="1">IF(AND('Mapa final'!$K$75="Baja",'Mapa final'!$O$75="Catastrófico"),CONCATENATE("R",'Mapa final'!$A$75),"")</f>
        <v/>
      </c>
      <c r="BA84" s="436"/>
      <c r="BB84" s="436" t="e">
        <f>IF(AND('Mapa final'!#REF!="Baja",'Mapa final'!#REF!="Catastrófico"),CONCATENATE("R",'Mapa final'!#REF!),"")</f>
        <v>#REF!</v>
      </c>
      <c r="BC84" s="436"/>
      <c r="BD84" s="436" t="str">
        <f>IF(AND('Mapa final'!$K$76="Baja",'Mapa final'!$O$76="Catastrófico"),CONCATENATE("R",'Mapa final'!$A$76),"")</f>
        <v/>
      </c>
      <c r="BE84" s="436"/>
      <c r="BF84" s="436" t="str">
        <f>IF(AND('Mapa final'!$K$79="Baja",'Mapa final'!$O$79="Catastrófico"),CONCATENATE("R",'Mapa final'!$A$79),"")</f>
        <v/>
      </c>
      <c r="BG84" s="437"/>
      <c r="BH84" s="41"/>
      <c r="BI84" s="486"/>
      <c r="BJ84" s="487"/>
      <c r="BK84" s="487"/>
      <c r="BL84" s="487"/>
      <c r="BM84" s="487"/>
      <c r="BN84" s="488"/>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308"/>
      <c r="C85" s="308"/>
      <c r="D85" s="309"/>
      <c r="E85" s="430"/>
      <c r="F85" s="431"/>
      <c r="G85" s="431"/>
      <c r="H85" s="431"/>
      <c r="I85" s="431"/>
      <c r="J85" s="414"/>
      <c r="K85" s="415"/>
      <c r="L85" s="415"/>
      <c r="M85" s="415"/>
      <c r="N85" s="415"/>
      <c r="O85" s="415"/>
      <c r="P85" s="415"/>
      <c r="Q85" s="415"/>
      <c r="R85" s="415"/>
      <c r="S85" s="493"/>
      <c r="T85" s="420"/>
      <c r="U85" s="421"/>
      <c r="V85" s="421"/>
      <c r="W85" s="421"/>
      <c r="X85" s="421"/>
      <c r="Y85" s="421"/>
      <c r="Z85" s="421"/>
      <c r="AA85" s="421"/>
      <c r="AB85" s="421"/>
      <c r="AC85" s="423"/>
      <c r="AD85" s="420"/>
      <c r="AE85" s="421"/>
      <c r="AF85" s="421"/>
      <c r="AG85" s="421"/>
      <c r="AH85" s="421"/>
      <c r="AI85" s="421"/>
      <c r="AJ85" s="421"/>
      <c r="AK85" s="421"/>
      <c r="AL85" s="421"/>
      <c r="AM85" s="423"/>
      <c r="AN85" s="447"/>
      <c r="AO85" s="445"/>
      <c r="AP85" s="445"/>
      <c r="AQ85" s="445"/>
      <c r="AR85" s="445"/>
      <c r="AS85" s="445"/>
      <c r="AT85" s="445"/>
      <c r="AU85" s="445"/>
      <c r="AV85" s="445"/>
      <c r="AW85" s="448"/>
      <c r="AX85" s="439"/>
      <c r="AY85" s="440"/>
      <c r="AZ85" s="440"/>
      <c r="BA85" s="440"/>
      <c r="BB85" s="440"/>
      <c r="BC85" s="440"/>
      <c r="BD85" s="440"/>
      <c r="BE85" s="440"/>
      <c r="BF85" s="440"/>
      <c r="BG85" s="441"/>
      <c r="BH85" s="41"/>
      <c r="BI85" s="486"/>
      <c r="BJ85" s="487"/>
      <c r="BK85" s="487"/>
      <c r="BL85" s="487"/>
      <c r="BM85" s="487"/>
      <c r="BN85" s="488"/>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308"/>
      <c r="C86" s="308"/>
      <c r="D86" s="309"/>
      <c r="E86" s="426" t="s">
        <v>104</v>
      </c>
      <c r="F86" s="427"/>
      <c r="G86" s="427"/>
      <c r="H86" s="427"/>
      <c r="I86" s="492"/>
      <c r="J86" s="416" t="str">
        <f ca="1">IF(AND('Mapa final'!$K$7="Muy Baja",'Mapa final'!$O$7="Mayor"),CONCATENATE("R",'Mapa final'!$A$7),"")</f>
        <v/>
      </c>
      <c r="K86" s="417"/>
      <c r="L86" s="417" t="str">
        <f ca="1">IF(AND('Mapa final'!$K$8="Muy Baja",'Mapa final'!$O$8="Mayor"),CONCATENATE("R",'Mapa final'!$A$8),"")</f>
        <v/>
      </c>
      <c r="M86" s="417"/>
      <c r="N86" s="417" t="str">
        <f ca="1">IF(AND('Mapa final'!$K$9="Muy Baja",'Mapa final'!$O$9="Mayor"),CONCATENATE("R",'Mapa final'!$A$9),"")</f>
        <v/>
      </c>
      <c r="O86" s="417"/>
      <c r="P86" s="417" t="str">
        <f ca="1">IF(AND('Mapa final'!$K$10="Muy Baja",'Mapa final'!$O$10="Mayor"),CONCATENATE("R",'Mapa final'!$A$10),"")</f>
        <v/>
      </c>
      <c r="Q86" s="417"/>
      <c r="R86" s="417" t="str">
        <f ca="1">IF(AND('Mapa final'!$K$11="Muy Baja",'Mapa final'!$O$11="Mayor"),CONCATENATE("R",'Mapa final'!$A$11),"")</f>
        <v/>
      </c>
      <c r="S86" s="454"/>
      <c r="T86" s="416" t="str">
        <f ca="1">IF(AND('Mapa final'!$K$7="Muy Baja",'Mapa final'!$O$7="Mayor"),CONCATENATE("R",'Mapa final'!$A$7),"")</f>
        <v/>
      </c>
      <c r="U86" s="417"/>
      <c r="V86" s="417" t="str">
        <f ca="1">IF(AND('Mapa final'!$K$8="Muy Baja",'Mapa final'!$O$8="Mayor"),CONCATENATE("R",'Mapa final'!$A$8),"")</f>
        <v/>
      </c>
      <c r="W86" s="417"/>
      <c r="X86" s="417" t="str">
        <f ca="1">IF(AND('Mapa final'!$K$9="Muy Baja",'Mapa final'!$O$9="Mayor"),CONCATENATE("R",'Mapa final'!$A$9),"")</f>
        <v/>
      </c>
      <c r="Y86" s="417"/>
      <c r="Z86" s="417" t="str">
        <f ca="1">IF(AND('Mapa final'!$K$10="Muy Baja",'Mapa final'!$O$10="Mayor"),CONCATENATE("R",'Mapa final'!$A$10),"")</f>
        <v/>
      </c>
      <c r="AA86" s="417"/>
      <c r="AB86" s="417" t="str">
        <f ca="1">IF(AND('Mapa final'!$K$11="Muy Baja",'Mapa final'!$O$11="Mayor"),CONCATENATE("R",'Mapa final'!$A$11),"")</f>
        <v/>
      </c>
      <c r="AC86" s="454"/>
      <c r="AD86" s="434" t="str">
        <f ca="1">IF(AND('Mapa final'!$K$7="Muy Baja",'Mapa final'!$O$7="Mayor"),CONCATENATE("R",'Mapa final'!$A$7),"")</f>
        <v/>
      </c>
      <c r="AE86" s="424"/>
      <c r="AF86" s="424" t="str">
        <f ca="1">IF(AND('Mapa final'!$K$8="Muy Baja",'Mapa final'!$O$8="Mayor"),CONCATENATE("R",'Mapa final'!$A$8),"")</f>
        <v/>
      </c>
      <c r="AG86" s="424"/>
      <c r="AH86" s="424" t="str">
        <f ca="1">IF(AND('Mapa final'!$K$9="Muy Baja",'Mapa final'!$O$9="Mayor"),CONCATENATE("R",'Mapa final'!$A$9),"")</f>
        <v/>
      </c>
      <c r="AI86" s="424"/>
      <c r="AJ86" s="424" t="str">
        <f ca="1">IF(AND('Mapa final'!$K$10="Muy Baja",'Mapa final'!$O$10="Mayor"),CONCATENATE("R",'Mapa final'!$A$10),"")</f>
        <v/>
      </c>
      <c r="AK86" s="424"/>
      <c r="AL86" s="424" t="str">
        <f ca="1">IF(AND('Mapa final'!$K$11="Muy Baja",'Mapa final'!$O$11="Mayor"),CONCATENATE("R",'Mapa final'!$A$11),"")</f>
        <v/>
      </c>
      <c r="AM86" s="435"/>
      <c r="AN86" s="432" t="str">
        <f ca="1">IF(AND('Mapa final'!$K$7="Muy Baja",'Mapa final'!$O$7="Mayor"),CONCATENATE("R",'Mapa final'!$A$7),"")</f>
        <v/>
      </c>
      <c r="AO86" s="433"/>
      <c r="AP86" s="433" t="str">
        <f ca="1">IF(AND('Mapa final'!$K$8="Muy Baja",'Mapa final'!$O$8="Mayor"),CONCATENATE("R",'Mapa final'!$A$8),"")</f>
        <v/>
      </c>
      <c r="AQ86" s="433"/>
      <c r="AR86" s="433" t="str">
        <f ca="1">IF(AND('Mapa final'!$K$9="Muy Baja",'Mapa final'!$O$9="Mayor"),CONCATENATE("R",'Mapa final'!$A$9),"")</f>
        <v/>
      </c>
      <c r="AS86" s="433"/>
      <c r="AT86" s="433" t="str">
        <f ca="1">IF(AND('Mapa final'!$K$10="Muy Baja",'Mapa final'!$O$10="Mayor"),CONCATENATE("R",'Mapa final'!$A$10),"")</f>
        <v/>
      </c>
      <c r="AU86" s="433"/>
      <c r="AV86" s="433" t="str">
        <f ca="1">IF(AND('Mapa final'!$K$11="Muy Baja",'Mapa final'!$O$11="Mayor"),CONCATENATE("R",'Mapa final'!$A$11),"")</f>
        <v/>
      </c>
      <c r="AW86" s="449"/>
      <c r="AX86" s="442" t="str">
        <f ca="1">IF(AND('Mapa final'!$K$7="Muy Baja",'Mapa final'!$O$7="Catastrófico"),CONCATENATE("R",'Mapa final'!$A$7),"")</f>
        <v/>
      </c>
      <c r="AY86" s="443"/>
      <c r="AZ86" s="443" t="str">
        <f ca="1">IF(AND('Mapa final'!$K$8="Muy Baja",'Mapa final'!$O$8="Catastrófico"),CONCATENATE("R",'Mapa final'!$A$8),"")</f>
        <v/>
      </c>
      <c r="BA86" s="443"/>
      <c r="BB86" s="443" t="str">
        <f ca="1">IF(AND('Mapa final'!$K$9="Muy Baja",'Mapa final'!$O$9="Catastrófico"),CONCATENATE("R",'Mapa final'!$A$9),"")</f>
        <v/>
      </c>
      <c r="BC86" s="443"/>
      <c r="BD86" s="443" t="str">
        <f ca="1">IF(AND('Mapa final'!$K$10="Muy Baja",'Mapa final'!$O$10="Catastrófico"),CONCATENATE("R",'Mapa final'!$A$10),"")</f>
        <v/>
      </c>
      <c r="BE86" s="443"/>
      <c r="BF86" s="443" t="str">
        <f ca="1">IF(AND('Mapa final'!$K$11="Muy Baja",'Mapa final'!$O$11="Catastrófico"),CONCATENATE("R",'Mapa final'!$A$11),"")</f>
        <v/>
      </c>
      <c r="BG86" s="444"/>
      <c r="BH86" s="41"/>
      <c r="BI86" s="486"/>
      <c r="BJ86" s="487"/>
      <c r="BK86" s="487"/>
      <c r="BL86" s="487"/>
      <c r="BM86" s="487"/>
      <c r="BN86" s="488"/>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308"/>
      <c r="C87" s="308"/>
      <c r="D87" s="309"/>
      <c r="E87" s="428"/>
      <c r="F87" s="429"/>
      <c r="G87" s="429"/>
      <c r="H87" s="429"/>
      <c r="I87" s="452"/>
      <c r="J87" s="412"/>
      <c r="K87" s="413"/>
      <c r="L87" s="413"/>
      <c r="M87" s="413"/>
      <c r="N87" s="413"/>
      <c r="O87" s="413"/>
      <c r="P87" s="413"/>
      <c r="Q87" s="413"/>
      <c r="R87" s="413"/>
      <c r="S87" s="455"/>
      <c r="T87" s="412"/>
      <c r="U87" s="413"/>
      <c r="V87" s="413"/>
      <c r="W87" s="413"/>
      <c r="X87" s="413"/>
      <c r="Y87" s="413"/>
      <c r="Z87" s="413"/>
      <c r="AA87" s="413"/>
      <c r="AB87" s="413"/>
      <c r="AC87" s="455"/>
      <c r="AD87" s="418"/>
      <c r="AE87" s="419"/>
      <c r="AF87" s="419"/>
      <c r="AG87" s="419"/>
      <c r="AH87" s="419"/>
      <c r="AI87" s="419"/>
      <c r="AJ87" s="419"/>
      <c r="AK87" s="419"/>
      <c r="AL87" s="419"/>
      <c r="AM87" s="422"/>
      <c r="AN87" s="410"/>
      <c r="AO87" s="411"/>
      <c r="AP87" s="411"/>
      <c r="AQ87" s="411"/>
      <c r="AR87" s="411"/>
      <c r="AS87" s="411"/>
      <c r="AT87" s="411"/>
      <c r="AU87" s="411"/>
      <c r="AV87" s="411"/>
      <c r="AW87" s="446"/>
      <c r="AX87" s="438"/>
      <c r="AY87" s="436"/>
      <c r="AZ87" s="436"/>
      <c r="BA87" s="436"/>
      <c r="BB87" s="436"/>
      <c r="BC87" s="436"/>
      <c r="BD87" s="436"/>
      <c r="BE87" s="436"/>
      <c r="BF87" s="436"/>
      <c r="BG87" s="437"/>
      <c r="BH87" s="41"/>
      <c r="BI87" s="486"/>
      <c r="BJ87" s="487"/>
      <c r="BK87" s="487"/>
      <c r="BL87" s="487"/>
      <c r="BM87" s="487"/>
      <c r="BN87" s="488"/>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308"/>
      <c r="C88" s="308"/>
      <c r="D88" s="309"/>
      <c r="E88" s="428"/>
      <c r="F88" s="429"/>
      <c r="G88" s="429"/>
      <c r="H88" s="429"/>
      <c r="I88" s="452"/>
      <c r="J88" s="412" t="str">
        <f ca="1">IF(AND('Mapa final'!$K$12="Muy Baja",'Mapa final'!$O$12="Mayor"),CONCATENATE("R",'Mapa final'!$A$12),"")</f>
        <v/>
      </c>
      <c r="K88" s="413"/>
      <c r="L88" s="413" t="str">
        <f ca="1">IF(AND('Mapa final'!$K$13="Muy Baja",'Mapa final'!$O$13="Mayor"),CONCATENATE("R",'Mapa final'!$A$13),"")</f>
        <v/>
      </c>
      <c r="M88" s="413"/>
      <c r="N88" s="413" t="str">
        <f ca="1">IF(AND('Mapa final'!$K$15="Muy Baja",'Mapa final'!$O$15="Mayor"),CONCATENATE("R",'Mapa final'!$A$15),"")</f>
        <v/>
      </c>
      <c r="O88" s="413"/>
      <c r="P88" s="413" t="e">
        <f>IF(AND('Mapa final'!#REF!="Muy Baja",'Mapa final'!#REF!="Mayor"),CONCATENATE("R",'Mapa final'!#REF!),"")</f>
        <v>#REF!</v>
      </c>
      <c r="Q88" s="413"/>
      <c r="R88" s="413" t="str">
        <f ca="1">IF(AND('Mapa final'!$K$18="Muy Baja",'Mapa final'!$O$18="Mayor"),CONCATENATE("R",'Mapa final'!$A$18),"")</f>
        <v/>
      </c>
      <c r="S88" s="455"/>
      <c r="T88" s="412" t="str">
        <f ca="1">IF(AND('Mapa final'!$K$12="Muy Baja",'Mapa final'!$O$12="Mayor"),CONCATENATE("R",'Mapa final'!$A$12),"")</f>
        <v/>
      </c>
      <c r="U88" s="413"/>
      <c r="V88" s="413" t="str">
        <f ca="1">IF(AND('Mapa final'!$K$13="Muy Baja",'Mapa final'!$O$13="Mayor"),CONCATENATE("R",'Mapa final'!$A$13),"")</f>
        <v/>
      </c>
      <c r="W88" s="413"/>
      <c r="X88" s="413" t="str">
        <f ca="1">IF(AND('Mapa final'!$K$15="Muy Baja",'Mapa final'!$O$15="Mayor"),CONCATENATE("R",'Mapa final'!$A$15),"")</f>
        <v/>
      </c>
      <c r="Y88" s="413"/>
      <c r="Z88" s="413" t="e">
        <f>IF(AND('Mapa final'!#REF!="Muy Baja",'Mapa final'!#REF!="Mayor"),CONCATENATE("R",'Mapa final'!#REF!),"")</f>
        <v>#REF!</v>
      </c>
      <c r="AA88" s="413"/>
      <c r="AB88" s="413" t="str">
        <f ca="1">IF(AND('Mapa final'!$K$18="Muy Baja",'Mapa final'!$O$18="Mayor"),CONCATENATE("R",'Mapa final'!$A$18),"")</f>
        <v/>
      </c>
      <c r="AC88" s="455"/>
      <c r="AD88" s="418" t="str">
        <f ca="1">IF(AND('Mapa final'!$K$12="Muy Baja",'Mapa final'!$O$12="Mayor"),CONCATENATE("R",'Mapa final'!$A$12),"")</f>
        <v/>
      </c>
      <c r="AE88" s="419"/>
      <c r="AF88" s="419" t="str">
        <f ca="1">IF(AND('Mapa final'!$K$13="Muy Baja",'Mapa final'!$O$13="Mayor"),CONCATENATE("R",'Mapa final'!$A$13),"")</f>
        <v/>
      </c>
      <c r="AG88" s="419"/>
      <c r="AH88" s="419" t="str">
        <f ca="1">IF(AND('Mapa final'!$K$15="Muy Baja",'Mapa final'!$O$15="Mayor"),CONCATENATE("R",'Mapa final'!$A$15),"")</f>
        <v/>
      </c>
      <c r="AI88" s="419"/>
      <c r="AJ88" s="419" t="e">
        <f>IF(AND('Mapa final'!#REF!="Muy Baja",'Mapa final'!#REF!="Mayor"),CONCATENATE("R",'Mapa final'!#REF!),"")</f>
        <v>#REF!</v>
      </c>
      <c r="AK88" s="419"/>
      <c r="AL88" s="419" t="str">
        <f ca="1">IF(AND('Mapa final'!$K$18="Muy Baja",'Mapa final'!$O$18="Mayor"),CONCATENATE("R",'Mapa final'!$A$18),"")</f>
        <v/>
      </c>
      <c r="AM88" s="422"/>
      <c r="AN88" s="410" t="str">
        <f ca="1">IF(AND('Mapa final'!$K$12="Muy Baja",'Mapa final'!$O$12="Mayor"),CONCATENATE("R",'Mapa final'!$A$12),"")</f>
        <v/>
      </c>
      <c r="AO88" s="411"/>
      <c r="AP88" s="411" t="str">
        <f ca="1">IF(AND('Mapa final'!$K$13="Muy Baja",'Mapa final'!$O$13="Mayor"),CONCATENATE("R",'Mapa final'!$A$13),"")</f>
        <v/>
      </c>
      <c r="AQ88" s="411"/>
      <c r="AR88" s="411" t="str">
        <f ca="1">IF(AND('Mapa final'!$K$15="Muy Baja",'Mapa final'!$O$15="Mayor"),CONCATENATE("R",'Mapa final'!$A$15),"")</f>
        <v/>
      </c>
      <c r="AS88" s="411"/>
      <c r="AT88" s="411" t="e">
        <f>IF(AND('Mapa final'!#REF!="Muy Baja",'Mapa final'!#REF!="Mayor"),CONCATENATE("R",'Mapa final'!#REF!),"")</f>
        <v>#REF!</v>
      </c>
      <c r="AU88" s="411"/>
      <c r="AV88" s="411" t="str">
        <f ca="1">IF(AND('Mapa final'!$K$18="Muy Baja",'Mapa final'!$O$18="Mayor"),CONCATENATE("R",'Mapa final'!$A$18),"")</f>
        <v/>
      </c>
      <c r="AW88" s="446"/>
      <c r="AX88" s="438" t="str">
        <f ca="1">IF(AND('Mapa final'!$K$12="Muy Baja",'Mapa final'!$O$12="Catastrófico"),CONCATENATE("R",'Mapa final'!$A$12),"")</f>
        <v/>
      </c>
      <c r="AY88" s="436"/>
      <c r="AZ88" s="436" t="str">
        <f ca="1">IF(AND('Mapa final'!$K$13="Muy Baja",'Mapa final'!$O$13="Catastrófico"),CONCATENATE("R",'Mapa final'!$A$13),"")</f>
        <v/>
      </c>
      <c r="BA88" s="436"/>
      <c r="BB88" s="436" t="str">
        <f ca="1">IF(AND('Mapa final'!$K$15="Muy Baja",'Mapa final'!$O$15="Catastrófico"),CONCATENATE("R",'Mapa final'!$A$15),"")</f>
        <v/>
      </c>
      <c r="BC88" s="436"/>
      <c r="BD88" s="436" t="e">
        <f>IF(AND('Mapa final'!#REF!="Muy Baja",'Mapa final'!#REF!="Catastrófico"),CONCATENATE("R",'Mapa final'!#REF!),"")</f>
        <v>#REF!</v>
      </c>
      <c r="BE88" s="436"/>
      <c r="BF88" s="436" t="str">
        <f ca="1">IF(AND('Mapa final'!$K$18="Muy Baja",'Mapa final'!$O$18="Catastrófico"),CONCATENATE("R",'Mapa final'!$A$18),"")</f>
        <v/>
      </c>
      <c r="BG88" s="437"/>
      <c r="BH88" s="41"/>
      <c r="BI88" s="486"/>
      <c r="BJ88" s="487"/>
      <c r="BK88" s="487"/>
      <c r="BL88" s="487"/>
      <c r="BM88" s="487"/>
      <c r="BN88" s="488"/>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308"/>
      <c r="C89" s="308"/>
      <c r="D89" s="309"/>
      <c r="E89" s="428"/>
      <c r="F89" s="429"/>
      <c r="G89" s="429"/>
      <c r="H89" s="429"/>
      <c r="I89" s="452"/>
      <c r="J89" s="412"/>
      <c r="K89" s="413"/>
      <c r="L89" s="413"/>
      <c r="M89" s="413"/>
      <c r="N89" s="413"/>
      <c r="O89" s="413"/>
      <c r="P89" s="413"/>
      <c r="Q89" s="413"/>
      <c r="R89" s="413"/>
      <c r="S89" s="455"/>
      <c r="T89" s="412"/>
      <c r="U89" s="413"/>
      <c r="V89" s="413"/>
      <c r="W89" s="413"/>
      <c r="X89" s="413"/>
      <c r="Y89" s="413"/>
      <c r="Z89" s="413"/>
      <c r="AA89" s="413"/>
      <c r="AB89" s="413"/>
      <c r="AC89" s="455"/>
      <c r="AD89" s="418"/>
      <c r="AE89" s="419"/>
      <c r="AF89" s="419"/>
      <c r="AG89" s="419"/>
      <c r="AH89" s="419"/>
      <c r="AI89" s="419"/>
      <c r="AJ89" s="419"/>
      <c r="AK89" s="419"/>
      <c r="AL89" s="419"/>
      <c r="AM89" s="422"/>
      <c r="AN89" s="410"/>
      <c r="AO89" s="411"/>
      <c r="AP89" s="411"/>
      <c r="AQ89" s="411"/>
      <c r="AR89" s="411"/>
      <c r="AS89" s="411"/>
      <c r="AT89" s="411"/>
      <c r="AU89" s="411"/>
      <c r="AV89" s="411"/>
      <c r="AW89" s="446"/>
      <c r="AX89" s="438"/>
      <c r="AY89" s="436"/>
      <c r="AZ89" s="436"/>
      <c r="BA89" s="436"/>
      <c r="BB89" s="436"/>
      <c r="BC89" s="436"/>
      <c r="BD89" s="436"/>
      <c r="BE89" s="436"/>
      <c r="BF89" s="436"/>
      <c r="BG89" s="437"/>
      <c r="BH89" s="41"/>
      <c r="BI89" s="486"/>
      <c r="BJ89" s="487"/>
      <c r="BK89" s="487"/>
      <c r="BL89" s="487"/>
      <c r="BM89" s="487"/>
      <c r="BN89" s="488"/>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308"/>
      <c r="C90" s="308"/>
      <c r="D90" s="309"/>
      <c r="E90" s="428"/>
      <c r="F90" s="429"/>
      <c r="G90" s="429"/>
      <c r="H90" s="429"/>
      <c r="I90" s="452"/>
      <c r="J90" s="412" t="str">
        <f ca="1">IF(AND('Mapa final'!$K$19="Muy Baja",'Mapa final'!$O$19="Mayor"),CONCATENATE("R",'Mapa final'!$A$19),"")</f>
        <v/>
      </c>
      <c r="K90" s="413"/>
      <c r="L90" s="413" t="str">
        <f ca="1">IF(AND('Mapa final'!$K$20="Muy Baja",'Mapa final'!$O$20="Mayor"),CONCATENATE("R",'Mapa final'!$A$20),"")</f>
        <v/>
      </c>
      <c r="M90" s="413"/>
      <c r="N90" s="413" t="str">
        <f ca="1">IF(AND('Mapa final'!$K$22="Muy Baja",'Mapa final'!$O$22="Mayor"),CONCATENATE("R",'Mapa final'!$A$22),"")</f>
        <v/>
      </c>
      <c r="O90" s="413"/>
      <c r="P90" s="413" t="str">
        <f ca="1">IF(AND('Mapa final'!$K$23="Muy Baja",'Mapa final'!$O$23="Mayor"),CONCATENATE("R",'Mapa final'!$A$23),"")</f>
        <v/>
      </c>
      <c r="Q90" s="413"/>
      <c r="R90" s="413" t="str">
        <f ca="1">IF(AND('Mapa final'!$K$24="Muy Baja",'Mapa final'!$O$24="Mayor"),CONCATENATE("R",'Mapa final'!$A$24),"")</f>
        <v/>
      </c>
      <c r="S90" s="455"/>
      <c r="T90" s="412" t="str">
        <f ca="1">IF(AND('Mapa final'!$K$19="Muy Baja",'Mapa final'!$O$19="Mayor"),CONCATENATE("R",'Mapa final'!$A$19),"")</f>
        <v/>
      </c>
      <c r="U90" s="413"/>
      <c r="V90" s="413" t="str">
        <f ca="1">IF(AND('Mapa final'!$K$20="Muy Baja",'Mapa final'!$O$20="Mayor"),CONCATENATE("R",'Mapa final'!$A$20),"")</f>
        <v/>
      </c>
      <c r="W90" s="413"/>
      <c r="X90" s="413" t="str">
        <f ca="1">IF(AND('Mapa final'!$K$22="Muy Baja",'Mapa final'!$O$22="Mayor"),CONCATENATE("R",'Mapa final'!$A$22),"")</f>
        <v/>
      </c>
      <c r="Y90" s="413"/>
      <c r="Z90" s="413" t="str">
        <f ca="1">IF(AND('Mapa final'!$K$23="Muy Baja",'Mapa final'!$O$23="Mayor"),CONCATENATE("R",'Mapa final'!$A$23),"")</f>
        <v/>
      </c>
      <c r="AA90" s="413"/>
      <c r="AB90" s="413" t="str">
        <f ca="1">IF(AND('Mapa final'!$K$24="Muy Baja",'Mapa final'!$O$24="Mayor"),CONCATENATE("R",'Mapa final'!$A$24),"")</f>
        <v/>
      </c>
      <c r="AC90" s="455"/>
      <c r="AD90" s="418" t="str">
        <f ca="1">IF(AND('Mapa final'!$K$19="Muy Baja",'Mapa final'!$O$19="Mayor"),CONCATENATE("R",'Mapa final'!$A$19),"")</f>
        <v/>
      </c>
      <c r="AE90" s="419"/>
      <c r="AF90" s="419" t="str">
        <f ca="1">IF(AND('Mapa final'!$K$20="Muy Baja",'Mapa final'!$O$20="Mayor"),CONCATENATE("R",'Mapa final'!$A$20),"")</f>
        <v/>
      </c>
      <c r="AG90" s="419"/>
      <c r="AH90" s="419" t="str">
        <f ca="1">IF(AND('Mapa final'!$K$22="Muy Baja",'Mapa final'!$O$22="Mayor"),CONCATENATE("R",'Mapa final'!$A$22),"")</f>
        <v/>
      </c>
      <c r="AI90" s="419"/>
      <c r="AJ90" s="419" t="str">
        <f ca="1">IF(AND('Mapa final'!$K$23="Muy Baja",'Mapa final'!$O$23="Mayor"),CONCATENATE("R",'Mapa final'!$A$23),"")</f>
        <v/>
      </c>
      <c r="AK90" s="419"/>
      <c r="AL90" s="419" t="str">
        <f ca="1">IF(AND('Mapa final'!$K$24="Muy Baja",'Mapa final'!$O$24="Mayor"),CONCATENATE("R",'Mapa final'!$A$24),"")</f>
        <v/>
      </c>
      <c r="AM90" s="422"/>
      <c r="AN90" s="410" t="str">
        <f ca="1">IF(AND('Mapa final'!$K$19="Muy Baja",'Mapa final'!$O$19="Mayor"),CONCATENATE("R",'Mapa final'!$A$19),"")</f>
        <v/>
      </c>
      <c r="AO90" s="411"/>
      <c r="AP90" s="411" t="str">
        <f ca="1">IF(AND('Mapa final'!$K$20="Muy Baja",'Mapa final'!$O$20="Mayor"),CONCATENATE("R",'Mapa final'!$A$20),"")</f>
        <v/>
      </c>
      <c r="AQ90" s="411"/>
      <c r="AR90" s="411" t="str">
        <f ca="1">IF(AND('Mapa final'!$K$22="Muy Baja",'Mapa final'!$O$22="Mayor"),CONCATENATE("R",'Mapa final'!$A$22),"")</f>
        <v/>
      </c>
      <c r="AS90" s="411"/>
      <c r="AT90" s="411" t="str">
        <f ca="1">IF(AND('Mapa final'!$K$23="Muy Baja",'Mapa final'!$O$23="Mayor"),CONCATENATE("R",'Mapa final'!$A$23),"")</f>
        <v/>
      </c>
      <c r="AU90" s="411"/>
      <c r="AV90" s="411" t="str">
        <f ca="1">IF(AND('Mapa final'!$K$24="Muy Baja",'Mapa final'!$O$24="Mayor"),CONCATENATE("R",'Mapa final'!$A$24),"")</f>
        <v/>
      </c>
      <c r="AW90" s="446"/>
      <c r="AX90" s="438" t="str">
        <f ca="1">IF(AND('Mapa final'!$K$19="Muy Baja",'Mapa final'!$O$19="Catastrófico"),CONCATENATE("R",'Mapa final'!$A$19),"")</f>
        <v/>
      </c>
      <c r="AY90" s="436"/>
      <c r="AZ90" s="436" t="str">
        <f ca="1">IF(AND('Mapa final'!$K$20="Muy Baja",'Mapa final'!$O$20="Catastrófico"),CONCATENATE("R",'Mapa final'!$A$20),"")</f>
        <v/>
      </c>
      <c r="BA90" s="436"/>
      <c r="BB90" s="436" t="str">
        <f ca="1">IF(AND('Mapa final'!$K$22="Muy Baja",'Mapa final'!$O$22="Catastrófico"),CONCATENATE("R",'Mapa final'!$A$22),"")</f>
        <v/>
      </c>
      <c r="BC90" s="436"/>
      <c r="BD90" s="436" t="str">
        <f ca="1">IF(AND('Mapa final'!$K$23="Muy Baja",'Mapa final'!$O$23="Catastrófico"),CONCATENATE("R",'Mapa final'!$A$23),"")</f>
        <v/>
      </c>
      <c r="BE90" s="436"/>
      <c r="BF90" s="436" t="str">
        <f ca="1">IF(AND('Mapa final'!$K$24="Muy Baja",'Mapa final'!$O$24="Catastrófico"),CONCATENATE("R",'Mapa final'!$A$24),"")</f>
        <v/>
      </c>
      <c r="BG90" s="437"/>
      <c r="BH90" s="41"/>
      <c r="BI90" s="486"/>
      <c r="BJ90" s="487"/>
      <c r="BK90" s="487"/>
      <c r="BL90" s="487"/>
      <c r="BM90" s="487"/>
      <c r="BN90" s="488"/>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308"/>
      <c r="C91" s="308"/>
      <c r="D91" s="309"/>
      <c r="E91" s="428"/>
      <c r="F91" s="429"/>
      <c r="G91" s="429"/>
      <c r="H91" s="429"/>
      <c r="I91" s="452"/>
      <c r="J91" s="412"/>
      <c r="K91" s="413"/>
      <c r="L91" s="413"/>
      <c r="M91" s="413"/>
      <c r="N91" s="413"/>
      <c r="O91" s="413"/>
      <c r="P91" s="413"/>
      <c r="Q91" s="413"/>
      <c r="R91" s="413"/>
      <c r="S91" s="455"/>
      <c r="T91" s="412"/>
      <c r="U91" s="413"/>
      <c r="V91" s="413"/>
      <c r="W91" s="413"/>
      <c r="X91" s="413"/>
      <c r="Y91" s="413"/>
      <c r="Z91" s="413"/>
      <c r="AA91" s="413"/>
      <c r="AB91" s="413"/>
      <c r="AC91" s="455"/>
      <c r="AD91" s="418"/>
      <c r="AE91" s="419"/>
      <c r="AF91" s="419"/>
      <c r="AG91" s="419"/>
      <c r="AH91" s="419"/>
      <c r="AI91" s="419"/>
      <c r="AJ91" s="419"/>
      <c r="AK91" s="419"/>
      <c r="AL91" s="419"/>
      <c r="AM91" s="422"/>
      <c r="AN91" s="410"/>
      <c r="AO91" s="411"/>
      <c r="AP91" s="411"/>
      <c r="AQ91" s="411"/>
      <c r="AR91" s="411"/>
      <c r="AS91" s="411"/>
      <c r="AT91" s="411"/>
      <c r="AU91" s="411"/>
      <c r="AV91" s="411"/>
      <c r="AW91" s="446"/>
      <c r="AX91" s="438"/>
      <c r="AY91" s="436"/>
      <c r="AZ91" s="436"/>
      <c r="BA91" s="436"/>
      <c r="BB91" s="436"/>
      <c r="BC91" s="436"/>
      <c r="BD91" s="436"/>
      <c r="BE91" s="436"/>
      <c r="BF91" s="436"/>
      <c r="BG91" s="437"/>
      <c r="BH91" s="41"/>
      <c r="BI91" s="486"/>
      <c r="BJ91" s="487"/>
      <c r="BK91" s="487"/>
      <c r="BL91" s="487"/>
      <c r="BM91" s="487"/>
      <c r="BN91" s="488"/>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308"/>
      <c r="C92" s="308"/>
      <c r="D92" s="309"/>
      <c r="E92" s="428"/>
      <c r="F92" s="429"/>
      <c r="G92" s="429"/>
      <c r="H92" s="429"/>
      <c r="I92" s="452"/>
      <c r="J92" s="412" t="str">
        <f ca="1">IF(AND('Mapa final'!$K$25="Muy Baja",'Mapa final'!$O$25="Mayor"),CONCATENATE("R",'Mapa final'!$A$25),"")</f>
        <v/>
      </c>
      <c r="K92" s="413"/>
      <c r="L92" s="413" t="str">
        <f ca="1">IF(AND('Mapa final'!$K$27="Muy Baja",'Mapa final'!$O$27="Mayor"),CONCATENATE("R",'Mapa final'!$A$27),"")</f>
        <v/>
      </c>
      <c r="M92" s="413"/>
      <c r="N92" s="413" t="str">
        <f ca="1">IF(AND('Mapa final'!$K$28="Muy Baja",'Mapa final'!$O$28="Mayor"),CONCATENATE("R",'Mapa final'!$A$28),"")</f>
        <v/>
      </c>
      <c r="O92" s="413"/>
      <c r="P92" s="413" t="str">
        <f ca="1">IF(AND('Mapa final'!$K$29="Muy Baja",'Mapa final'!$O$29="Mayor"),CONCATENATE("R",'Mapa final'!$A$29),"")</f>
        <v/>
      </c>
      <c r="Q92" s="413"/>
      <c r="R92" s="413" t="str">
        <f ca="1">IF(AND('Mapa final'!$K$30="Muy Baja",'Mapa final'!$O$30="Mayor"),CONCATENATE("R",'Mapa final'!$A$30),"")</f>
        <v/>
      </c>
      <c r="S92" s="455"/>
      <c r="T92" s="412" t="str">
        <f ca="1">IF(AND('Mapa final'!$K$25="Muy Baja",'Mapa final'!$O$25="Mayor"),CONCATENATE("R",'Mapa final'!$A$25),"")</f>
        <v/>
      </c>
      <c r="U92" s="413"/>
      <c r="V92" s="413" t="str">
        <f ca="1">IF(AND('Mapa final'!$K$27="Muy Baja",'Mapa final'!$O$27="Mayor"),CONCATENATE("R",'Mapa final'!$A$27),"")</f>
        <v/>
      </c>
      <c r="W92" s="413"/>
      <c r="X92" s="413" t="str">
        <f ca="1">IF(AND('Mapa final'!$K$28="Muy Baja",'Mapa final'!$O$28="Mayor"),CONCATENATE("R",'Mapa final'!$A$28),"")</f>
        <v/>
      </c>
      <c r="Y92" s="413"/>
      <c r="Z92" s="413" t="str">
        <f ca="1">IF(AND('Mapa final'!$K$29="Muy Baja",'Mapa final'!$O$29="Mayor"),CONCATENATE("R",'Mapa final'!$A$29),"")</f>
        <v/>
      </c>
      <c r="AA92" s="413"/>
      <c r="AB92" s="413" t="str">
        <f ca="1">IF(AND('Mapa final'!$K$30="Muy Baja",'Mapa final'!$O$30="Mayor"),CONCATENATE("R",'Mapa final'!$A$30),"")</f>
        <v/>
      </c>
      <c r="AC92" s="455"/>
      <c r="AD92" s="418" t="str">
        <f ca="1">IF(AND('Mapa final'!$K$25="Muy Baja",'Mapa final'!$O$25="Mayor"),CONCATENATE("R",'Mapa final'!$A$25),"")</f>
        <v/>
      </c>
      <c r="AE92" s="419"/>
      <c r="AF92" s="419" t="str">
        <f ca="1">IF(AND('Mapa final'!$K$27="Muy Baja",'Mapa final'!$O$27="Mayor"),CONCATENATE("R",'Mapa final'!$A$27),"")</f>
        <v/>
      </c>
      <c r="AG92" s="419"/>
      <c r="AH92" s="419" t="str">
        <f ca="1">IF(AND('Mapa final'!$K$28="Muy Baja",'Mapa final'!$O$28="Mayor"),CONCATENATE("R",'Mapa final'!$A$28),"")</f>
        <v/>
      </c>
      <c r="AI92" s="419"/>
      <c r="AJ92" s="419" t="str">
        <f ca="1">IF(AND('Mapa final'!$K$29="Muy Baja",'Mapa final'!$O$29="Mayor"),CONCATENATE("R",'Mapa final'!$A$29),"")</f>
        <v/>
      </c>
      <c r="AK92" s="419"/>
      <c r="AL92" s="419" t="str">
        <f ca="1">IF(AND('Mapa final'!$K$30="Muy Baja",'Mapa final'!$O$30="Mayor"),CONCATENATE("R",'Mapa final'!$A$30),"")</f>
        <v/>
      </c>
      <c r="AM92" s="422"/>
      <c r="AN92" s="410" t="str">
        <f ca="1">IF(AND('Mapa final'!$K$25="Muy Baja",'Mapa final'!$O$25="Mayor"),CONCATENATE("R",'Mapa final'!$A$25),"")</f>
        <v/>
      </c>
      <c r="AO92" s="411"/>
      <c r="AP92" s="411" t="str">
        <f ca="1">IF(AND('Mapa final'!$K$27="Muy Baja",'Mapa final'!$O$27="Mayor"),CONCATENATE("R",'Mapa final'!$A$27),"")</f>
        <v/>
      </c>
      <c r="AQ92" s="411"/>
      <c r="AR92" s="411" t="str">
        <f ca="1">IF(AND('Mapa final'!$K$28="Muy Baja",'Mapa final'!$O$28="Mayor"),CONCATENATE("R",'Mapa final'!$A$28),"")</f>
        <v/>
      </c>
      <c r="AS92" s="411"/>
      <c r="AT92" s="411" t="str">
        <f ca="1">IF(AND('Mapa final'!$K$29="Muy Baja",'Mapa final'!$O$29="Mayor"),CONCATENATE("R",'Mapa final'!$A$29),"")</f>
        <v/>
      </c>
      <c r="AU92" s="411"/>
      <c r="AV92" s="411" t="str">
        <f ca="1">IF(AND('Mapa final'!$K$30="Muy Baja",'Mapa final'!$O$30="Mayor"),CONCATENATE("R",'Mapa final'!$A$30),"")</f>
        <v/>
      </c>
      <c r="AW92" s="446"/>
      <c r="AX92" s="438" t="str">
        <f ca="1">IF(AND('Mapa final'!$K$25="Muy Baja",'Mapa final'!$O$25="Catastrófico"),CONCATENATE("R",'Mapa final'!$A$25),"")</f>
        <v/>
      </c>
      <c r="AY92" s="436"/>
      <c r="AZ92" s="436" t="str">
        <f ca="1">IF(AND('Mapa final'!$K$27="Muy Baja",'Mapa final'!$O$27="Catastrófico"),CONCATENATE("R",'Mapa final'!$A$27),"")</f>
        <v/>
      </c>
      <c r="BA92" s="436"/>
      <c r="BB92" s="436" t="str">
        <f ca="1">IF(AND('Mapa final'!$K$28="Muy Baja",'Mapa final'!$O$28="Catastrófico"),CONCATENATE("R",'Mapa final'!$A$28),"")</f>
        <v/>
      </c>
      <c r="BC92" s="436"/>
      <c r="BD92" s="436" t="str">
        <f ca="1">IF(AND('Mapa final'!$K$29="Muy Baja",'Mapa final'!$O$29="Catastrófico"),CONCATENATE("R",'Mapa final'!$A$29),"")</f>
        <v/>
      </c>
      <c r="BE92" s="436"/>
      <c r="BF92" s="436" t="str">
        <f ca="1">IF(AND('Mapa final'!$K$30="Muy Baja",'Mapa final'!$O$30="Catastrófico"),CONCATENATE("R",'Mapa final'!$A$30),"")</f>
        <v/>
      </c>
      <c r="BG92" s="437"/>
      <c r="BH92" s="41"/>
      <c r="BI92" s="486"/>
      <c r="BJ92" s="487"/>
      <c r="BK92" s="487"/>
      <c r="BL92" s="487"/>
      <c r="BM92" s="487"/>
      <c r="BN92" s="488"/>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308"/>
      <c r="C93" s="308"/>
      <c r="D93" s="309"/>
      <c r="E93" s="428"/>
      <c r="F93" s="429"/>
      <c r="G93" s="429"/>
      <c r="H93" s="429"/>
      <c r="I93" s="452"/>
      <c r="J93" s="412"/>
      <c r="K93" s="413"/>
      <c r="L93" s="413"/>
      <c r="M93" s="413"/>
      <c r="N93" s="413"/>
      <c r="O93" s="413"/>
      <c r="P93" s="413"/>
      <c r="Q93" s="413"/>
      <c r="R93" s="413"/>
      <c r="S93" s="455"/>
      <c r="T93" s="412"/>
      <c r="U93" s="413"/>
      <c r="V93" s="413"/>
      <c r="W93" s="413"/>
      <c r="X93" s="413"/>
      <c r="Y93" s="413"/>
      <c r="Z93" s="413"/>
      <c r="AA93" s="413"/>
      <c r="AB93" s="413"/>
      <c r="AC93" s="455"/>
      <c r="AD93" s="418"/>
      <c r="AE93" s="419"/>
      <c r="AF93" s="419"/>
      <c r="AG93" s="419"/>
      <c r="AH93" s="419"/>
      <c r="AI93" s="419"/>
      <c r="AJ93" s="419"/>
      <c r="AK93" s="419"/>
      <c r="AL93" s="419"/>
      <c r="AM93" s="422"/>
      <c r="AN93" s="410"/>
      <c r="AO93" s="411"/>
      <c r="AP93" s="411"/>
      <c r="AQ93" s="411"/>
      <c r="AR93" s="411"/>
      <c r="AS93" s="411"/>
      <c r="AT93" s="411"/>
      <c r="AU93" s="411"/>
      <c r="AV93" s="411"/>
      <c r="AW93" s="446"/>
      <c r="AX93" s="438"/>
      <c r="AY93" s="436"/>
      <c r="AZ93" s="436"/>
      <c r="BA93" s="436"/>
      <c r="BB93" s="436"/>
      <c r="BC93" s="436"/>
      <c r="BD93" s="436"/>
      <c r="BE93" s="436"/>
      <c r="BF93" s="436"/>
      <c r="BG93" s="437"/>
      <c r="BH93" s="41"/>
      <c r="BI93" s="486"/>
      <c r="BJ93" s="487"/>
      <c r="BK93" s="487"/>
      <c r="BL93" s="487"/>
      <c r="BM93" s="487"/>
      <c r="BN93" s="488"/>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308"/>
      <c r="C94" s="308"/>
      <c r="D94" s="309"/>
      <c r="E94" s="428"/>
      <c r="F94" s="429"/>
      <c r="G94" s="429"/>
      <c r="H94" s="429"/>
      <c r="I94" s="452"/>
      <c r="J94" s="412" t="str">
        <f ca="1">IF(AND('Mapa final'!$K$31="Muy Baja",'Mapa final'!$O$31="Mayor"),CONCATENATE("R",'Mapa final'!$A$31),"")</f>
        <v/>
      </c>
      <c r="K94" s="413"/>
      <c r="L94" s="413" t="str">
        <f ca="1">IF(AND('Mapa final'!$K$32="Muy Baja",'Mapa final'!$O$32="Mayor"),CONCATENATE("R",'Mapa final'!$A$32),"")</f>
        <v/>
      </c>
      <c r="M94" s="413"/>
      <c r="N94" s="413" t="str">
        <f ca="1">IF(AND('Mapa final'!$K$33="Muy Baja",'Mapa final'!$O$33="Mayor"),CONCATENATE("R",'Mapa final'!$A$33),"")</f>
        <v/>
      </c>
      <c r="O94" s="413"/>
      <c r="P94" s="413" t="str">
        <f ca="1">IF(AND('Mapa final'!$K$34="Muy Baja",'Mapa final'!$O$34="Mayor"),CONCATENATE("R",'Mapa final'!$A$34),"")</f>
        <v/>
      </c>
      <c r="Q94" s="413"/>
      <c r="R94" s="413" t="str">
        <f ca="1">IF(AND('Mapa final'!$K$37="Muy Baja",'Mapa final'!$O$37="Mayor"),CONCATENATE("R",'Mapa final'!$A$37),"")</f>
        <v/>
      </c>
      <c r="S94" s="455"/>
      <c r="T94" s="412" t="str">
        <f ca="1">IF(AND('Mapa final'!$K$31="Muy Baja",'Mapa final'!$O$31="Mayor"),CONCATENATE("R",'Mapa final'!$A$31),"")</f>
        <v/>
      </c>
      <c r="U94" s="413"/>
      <c r="V94" s="413" t="str">
        <f ca="1">IF(AND('Mapa final'!$K$32="Muy Baja",'Mapa final'!$O$32="Mayor"),CONCATENATE("R",'Mapa final'!$A$32),"")</f>
        <v/>
      </c>
      <c r="W94" s="413"/>
      <c r="X94" s="413" t="str">
        <f ca="1">IF(AND('Mapa final'!$K$33="Muy Baja",'Mapa final'!$O$33="Mayor"),CONCATENATE("R",'Mapa final'!$A$33),"")</f>
        <v/>
      </c>
      <c r="Y94" s="413"/>
      <c r="Z94" s="413" t="str">
        <f ca="1">IF(AND('Mapa final'!$K$34="Muy Baja",'Mapa final'!$O$34="Mayor"),CONCATENATE("R",'Mapa final'!$A$34),"")</f>
        <v/>
      </c>
      <c r="AA94" s="413"/>
      <c r="AB94" s="413" t="str">
        <f ca="1">IF(AND('Mapa final'!$K$37="Muy Baja",'Mapa final'!$O$37="Mayor"),CONCATENATE("R",'Mapa final'!$A$37),"")</f>
        <v/>
      </c>
      <c r="AC94" s="455"/>
      <c r="AD94" s="418" t="str">
        <f ca="1">IF(AND('Mapa final'!$K$31="Muy Baja",'Mapa final'!$O$31="Mayor"),CONCATENATE("R",'Mapa final'!$A$31),"")</f>
        <v/>
      </c>
      <c r="AE94" s="419"/>
      <c r="AF94" s="419" t="str">
        <f ca="1">IF(AND('Mapa final'!$K$32="Muy Baja",'Mapa final'!$O$32="Mayor"),CONCATENATE("R",'Mapa final'!$A$32),"")</f>
        <v/>
      </c>
      <c r="AG94" s="419"/>
      <c r="AH94" s="419" t="str">
        <f ca="1">IF(AND('Mapa final'!$K$33="Muy Baja",'Mapa final'!$O$33="Mayor"),CONCATENATE("R",'Mapa final'!$A$33),"")</f>
        <v/>
      </c>
      <c r="AI94" s="419"/>
      <c r="AJ94" s="419" t="str">
        <f ca="1">IF(AND('Mapa final'!$K$34="Muy Baja",'Mapa final'!$O$34="Mayor"),CONCATENATE("R",'Mapa final'!$A$34),"")</f>
        <v/>
      </c>
      <c r="AK94" s="419"/>
      <c r="AL94" s="419" t="str">
        <f ca="1">IF(AND('Mapa final'!$K$37="Muy Baja",'Mapa final'!$O$37="Mayor"),CONCATENATE("R",'Mapa final'!$A$37),"")</f>
        <v/>
      </c>
      <c r="AM94" s="422"/>
      <c r="AN94" s="410" t="str">
        <f ca="1">IF(AND('Mapa final'!$K$31="Muy Baja",'Mapa final'!$O$31="Mayor"),CONCATENATE("R",'Mapa final'!$A$31),"")</f>
        <v/>
      </c>
      <c r="AO94" s="411"/>
      <c r="AP94" s="411" t="str">
        <f ca="1">IF(AND('Mapa final'!$K$32="Muy Baja",'Mapa final'!$O$32="Mayor"),CONCATENATE("R",'Mapa final'!$A$32),"")</f>
        <v/>
      </c>
      <c r="AQ94" s="411"/>
      <c r="AR94" s="411" t="str">
        <f ca="1">IF(AND('Mapa final'!$K$33="Muy Baja",'Mapa final'!$O$33="Mayor"),CONCATENATE("R",'Mapa final'!$A$33),"")</f>
        <v/>
      </c>
      <c r="AS94" s="411"/>
      <c r="AT94" s="411" t="str">
        <f ca="1">IF(AND('Mapa final'!$K$34="Muy Baja",'Mapa final'!$O$34="Mayor"),CONCATENATE("R",'Mapa final'!$A$34),"")</f>
        <v/>
      </c>
      <c r="AU94" s="411"/>
      <c r="AV94" s="411" t="str">
        <f ca="1">IF(AND('Mapa final'!$K$37="Muy Baja",'Mapa final'!$O$37="Mayor"),CONCATENATE("R",'Mapa final'!$A$37),"")</f>
        <v/>
      </c>
      <c r="AW94" s="446"/>
      <c r="AX94" s="438" t="str">
        <f ca="1">IF(AND('Mapa final'!$K$31="Muy Baja",'Mapa final'!$O$31="Catastrófico"),CONCATENATE("R",'Mapa final'!$A$31),"")</f>
        <v/>
      </c>
      <c r="AY94" s="436"/>
      <c r="AZ94" s="436" t="str">
        <f ca="1">IF(AND('Mapa final'!$K$32="Muy Baja",'Mapa final'!$O$32="Catastrófico"),CONCATENATE("R",'Mapa final'!$A$32),"")</f>
        <v/>
      </c>
      <c r="BA94" s="436"/>
      <c r="BB94" s="436" t="str">
        <f ca="1">IF(AND('Mapa final'!$K$33="Muy Baja",'Mapa final'!$O$33="Catastrófico"),CONCATENATE("R",'Mapa final'!$A$33),"")</f>
        <v/>
      </c>
      <c r="BC94" s="436"/>
      <c r="BD94" s="436" t="str">
        <f ca="1">IF(AND('Mapa final'!$K$34="Muy Baja",'Mapa final'!$O$34="Catastrófico"),CONCATENATE("R",'Mapa final'!$A$34),"")</f>
        <v/>
      </c>
      <c r="BE94" s="436"/>
      <c r="BF94" s="436" t="str">
        <f ca="1">IF(AND('Mapa final'!$K$37="Muy Baja",'Mapa final'!$O$37="Catastrófico"),CONCATENATE("R",'Mapa final'!$A$37),"")</f>
        <v/>
      </c>
      <c r="BG94" s="437"/>
      <c r="BH94" s="41"/>
      <c r="BI94" s="486"/>
      <c r="BJ94" s="487"/>
      <c r="BK94" s="487"/>
      <c r="BL94" s="487"/>
      <c r="BM94" s="487"/>
      <c r="BN94" s="488"/>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308"/>
      <c r="C95" s="308"/>
      <c r="D95" s="309"/>
      <c r="E95" s="428"/>
      <c r="F95" s="429"/>
      <c r="G95" s="429"/>
      <c r="H95" s="429"/>
      <c r="I95" s="452"/>
      <c r="J95" s="412"/>
      <c r="K95" s="413"/>
      <c r="L95" s="413"/>
      <c r="M95" s="413"/>
      <c r="N95" s="413"/>
      <c r="O95" s="413"/>
      <c r="P95" s="413"/>
      <c r="Q95" s="413"/>
      <c r="R95" s="413"/>
      <c r="S95" s="455"/>
      <c r="T95" s="412"/>
      <c r="U95" s="413"/>
      <c r="V95" s="413"/>
      <c r="W95" s="413"/>
      <c r="X95" s="413"/>
      <c r="Y95" s="413"/>
      <c r="Z95" s="413"/>
      <c r="AA95" s="413"/>
      <c r="AB95" s="413"/>
      <c r="AC95" s="455"/>
      <c r="AD95" s="418"/>
      <c r="AE95" s="419"/>
      <c r="AF95" s="419"/>
      <c r="AG95" s="419"/>
      <c r="AH95" s="419"/>
      <c r="AI95" s="419"/>
      <c r="AJ95" s="419"/>
      <c r="AK95" s="419"/>
      <c r="AL95" s="419"/>
      <c r="AM95" s="422"/>
      <c r="AN95" s="410"/>
      <c r="AO95" s="411"/>
      <c r="AP95" s="411"/>
      <c r="AQ95" s="411"/>
      <c r="AR95" s="411"/>
      <c r="AS95" s="411"/>
      <c r="AT95" s="411"/>
      <c r="AU95" s="411"/>
      <c r="AV95" s="411"/>
      <c r="AW95" s="446"/>
      <c r="AX95" s="438"/>
      <c r="AY95" s="436"/>
      <c r="AZ95" s="436"/>
      <c r="BA95" s="436"/>
      <c r="BB95" s="436"/>
      <c r="BC95" s="436"/>
      <c r="BD95" s="436"/>
      <c r="BE95" s="436"/>
      <c r="BF95" s="436"/>
      <c r="BG95" s="437"/>
      <c r="BH95" s="41"/>
      <c r="BI95" s="486"/>
      <c r="BJ95" s="487"/>
      <c r="BK95" s="487"/>
      <c r="BL95" s="487"/>
      <c r="BM95" s="487"/>
      <c r="BN95" s="488"/>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308"/>
      <c r="C96" s="308"/>
      <c r="D96" s="309"/>
      <c r="E96" s="428"/>
      <c r="F96" s="429"/>
      <c r="G96" s="429"/>
      <c r="H96" s="429"/>
      <c r="I96" s="452"/>
      <c r="J96" s="412" t="str">
        <f ca="1">IF(AND('Mapa final'!$K$40="Muy Baja",'Mapa final'!$O$40="Mayor"),CONCATENATE("R",'Mapa final'!$A$40),"")</f>
        <v/>
      </c>
      <c r="K96" s="413"/>
      <c r="L96" s="413" t="str">
        <f ca="1">IF(AND('Mapa final'!$K$41="Muy Baja",'Mapa final'!$O$41="Mayor"),CONCATENATE("R",'Mapa final'!$A$41),"")</f>
        <v/>
      </c>
      <c r="M96" s="413"/>
      <c r="N96" s="413" t="str">
        <f ca="1">IF(AND('Mapa final'!$K$42="Muy Baja",'Mapa final'!$O$42="Mayor"),CONCATENATE("R",'Mapa final'!$A$42),"")</f>
        <v/>
      </c>
      <c r="O96" s="413"/>
      <c r="P96" s="413" t="str">
        <f ca="1">IF(AND('Mapa final'!$K$44="Muy Baja",'Mapa final'!$O$44="Mayor"),CONCATENATE("R",'Mapa final'!$A$44),"")</f>
        <v/>
      </c>
      <c r="Q96" s="413"/>
      <c r="R96" s="413" t="str">
        <f ca="1">IF(AND('Mapa final'!$K$46="Muy Baja",'Mapa final'!$O$46="Mayor"),CONCATENATE("R",'Mapa final'!$A$46),"")</f>
        <v/>
      </c>
      <c r="S96" s="455"/>
      <c r="T96" s="412" t="str">
        <f ca="1">IF(AND('Mapa final'!$K$40="Muy Baja",'Mapa final'!$O$40="Mayor"),CONCATENATE("R",'Mapa final'!$A$40),"")</f>
        <v/>
      </c>
      <c r="U96" s="413"/>
      <c r="V96" s="413" t="str">
        <f ca="1">IF(AND('Mapa final'!$K$41="Muy Baja",'Mapa final'!$O$41="Mayor"),CONCATENATE("R",'Mapa final'!$A$41),"")</f>
        <v/>
      </c>
      <c r="W96" s="413"/>
      <c r="X96" s="413" t="str">
        <f ca="1">IF(AND('Mapa final'!$K$42="Muy Baja",'Mapa final'!$O$42="Mayor"),CONCATENATE("R",'Mapa final'!$A$42),"")</f>
        <v/>
      </c>
      <c r="Y96" s="413"/>
      <c r="Z96" s="413" t="str">
        <f ca="1">IF(AND('Mapa final'!$K$44="Muy Baja",'Mapa final'!$O$44="Mayor"),CONCATENATE("R",'Mapa final'!$A$44),"")</f>
        <v/>
      </c>
      <c r="AA96" s="413"/>
      <c r="AB96" s="413" t="str">
        <f ca="1">IF(AND('Mapa final'!$K$46="Muy Baja",'Mapa final'!$O$46="Mayor"),CONCATENATE("R",'Mapa final'!$A$46),"")</f>
        <v/>
      </c>
      <c r="AC96" s="455"/>
      <c r="AD96" s="418" t="str">
        <f ca="1">IF(AND('Mapa final'!$K$40="Muy Baja",'Mapa final'!$O$40="Mayor"),CONCATENATE("R",'Mapa final'!$A$40),"")</f>
        <v/>
      </c>
      <c r="AE96" s="419"/>
      <c r="AF96" s="419" t="str">
        <f ca="1">IF(AND('Mapa final'!$K$41="Muy Baja",'Mapa final'!$O$41="Mayor"),CONCATENATE("R",'Mapa final'!$A$41),"")</f>
        <v/>
      </c>
      <c r="AG96" s="419"/>
      <c r="AH96" s="419" t="str">
        <f ca="1">IF(AND('Mapa final'!$K$42="Muy Baja",'Mapa final'!$O$42="Mayor"),CONCATENATE("R",'Mapa final'!$A$42),"")</f>
        <v/>
      </c>
      <c r="AI96" s="419"/>
      <c r="AJ96" s="419" t="str">
        <f ca="1">IF(AND('Mapa final'!$K$44="Muy Baja",'Mapa final'!$O$44="Mayor"),CONCATENATE("R",'Mapa final'!$A$44),"")</f>
        <v/>
      </c>
      <c r="AK96" s="419"/>
      <c r="AL96" s="419" t="str">
        <f ca="1">IF(AND('Mapa final'!$K$46="Muy Baja",'Mapa final'!$O$46="Mayor"),CONCATENATE("R",'Mapa final'!$A$46),"")</f>
        <v/>
      </c>
      <c r="AM96" s="422"/>
      <c r="AN96" s="410" t="str">
        <f ca="1">IF(AND('Mapa final'!$K$40="Muy Baja",'Mapa final'!$O$40="Mayor"),CONCATENATE("R",'Mapa final'!$A$40),"")</f>
        <v/>
      </c>
      <c r="AO96" s="411"/>
      <c r="AP96" s="411" t="str">
        <f ca="1">IF(AND('Mapa final'!$K$41="Muy Baja",'Mapa final'!$O$41="Mayor"),CONCATENATE("R",'Mapa final'!$A$41),"")</f>
        <v/>
      </c>
      <c r="AQ96" s="411"/>
      <c r="AR96" s="411" t="str">
        <f ca="1">IF(AND('Mapa final'!$K$42="Muy Baja",'Mapa final'!$O$42="Mayor"),CONCATENATE("R",'Mapa final'!$A$42),"")</f>
        <v/>
      </c>
      <c r="AS96" s="411"/>
      <c r="AT96" s="411" t="str">
        <f ca="1">IF(AND('Mapa final'!$K$44="Muy Baja",'Mapa final'!$O$44="Mayor"),CONCATENATE("R",'Mapa final'!$A$44),"")</f>
        <v/>
      </c>
      <c r="AU96" s="411"/>
      <c r="AV96" s="411" t="str">
        <f ca="1">IF(AND('Mapa final'!$K$46="Muy Baja",'Mapa final'!$O$46="Mayor"),CONCATENATE("R",'Mapa final'!$A$46),"")</f>
        <v/>
      </c>
      <c r="AW96" s="446"/>
      <c r="AX96" s="438" t="str">
        <f ca="1">IF(AND('Mapa final'!$K$40="Muy Baja",'Mapa final'!$O$40="Catastrófico"),CONCATENATE("R",'Mapa final'!$A$40),"")</f>
        <v/>
      </c>
      <c r="AY96" s="436"/>
      <c r="AZ96" s="436" t="str">
        <f ca="1">IF(AND('Mapa final'!$K$41="Muy Baja",'Mapa final'!$O$41="Catastrófico"),CONCATENATE("R",'Mapa final'!$A$41),"")</f>
        <v/>
      </c>
      <c r="BA96" s="436"/>
      <c r="BB96" s="436" t="str">
        <f ca="1">IF(AND('Mapa final'!$K$42="Muy Baja",'Mapa final'!$O$42="Catastrófico"),CONCATENATE("R",'Mapa final'!$A$42),"")</f>
        <v/>
      </c>
      <c r="BC96" s="436"/>
      <c r="BD96" s="436" t="str">
        <f ca="1">IF(AND('Mapa final'!$K$44="Muy Baja",'Mapa final'!$O$44="Catastrófico"),CONCATENATE("R",'Mapa final'!$A$44),"")</f>
        <v/>
      </c>
      <c r="BE96" s="436"/>
      <c r="BF96" s="436" t="str">
        <f ca="1">IF(AND('Mapa final'!$K$46="Muy Baja",'Mapa final'!$O$46="Catastrófico"),CONCATENATE("R",'Mapa final'!$A$46),"")</f>
        <v/>
      </c>
      <c r="BG96" s="437"/>
      <c r="BH96" s="41"/>
      <c r="BI96" s="486"/>
      <c r="BJ96" s="487"/>
      <c r="BK96" s="487"/>
      <c r="BL96" s="487"/>
      <c r="BM96" s="487"/>
      <c r="BN96" s="488"/>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308"/>
      <c r="C97" s="308"/>
      <c r="D97" s="309"/>
      <c r="E97" s="428"/>
      <c r="F97" s="429"/>
      <c r="G97" s="429"/>
      <c r="H97" s="429"/>
      <c r="I97" s="452"/>
      <c r="J97" s="412"/>
      <c r="K97" s="413"/>
      <c r="L97" s="413"/>
      <c r="M97" s="413"/>
      <c r="N97" s="413"/>
      <c r="O97" s="413"/>
      <c r="P97" s="413"/>
      <c r="Q97" s="413"/>
      <c r="R97" s="413"/>
      <c r="S97" s="455"/>
      <c r="T97" s="412"/>
      <c r="U97" s="413"/>
      <c r="V97" s="413"/>
      <c r="W97" s="413"/>
      <c r="X97" s="413"/>
      <c r="Y97" s="413"/>
      <c r="Z97" s="413"/>
      <c r="AA97" s="413"/>
      <c r="AB97" s="413"/>
      <c r="AC97" s="455"/>
      <c r="AD97" s="418"/>
      <c r="AE97" s="419"/>
      <c r="AF97" s="419"/>
      <c r="AG97" s="419"/>
      <c r="AH97" s="419"/>
      <c r="AI97" s="419"/>
      <c r="AJ97" s="419"/>
      <c r="AK97" s="419"/>
      <c r="AL97" s="419"/>
      <c r="AM97" s="422"/>
      <c r="AN97" s="410"/>
      <c r="AO97" s="411"/>
      <c r="AP97" s="411"/>
      <c r="AQ97" s="411"/>
      <c r="AR97" s="411"/>
      <c r="AS97" s="411"/>
      <c r="AT97" s="411"/>
      <c r="AU97" s="411"/>
      <c r="AV97" s="411"/>
      <c r="AW97" s="446"/>
      <c r="AX97" s="438"/>
      <c r="AY97" s="436"/>
      <c r="AZ97" s="436"/>
      <c r="BA97" s="436"/>
      <c r="BB97" s="436"/>
      <c r="BC97" s="436"/>
      <c r="BD97" s="436"/>
      <c r="BE97" s="436"/>
      <c r="BF97" s="436"/>
      <c r="BG97" s="437"/>
      <c r="BH97" s="41"/>
      <c r="BI97" s="489"/>
      <c r="BJ97" s="490"/>
      <c r="BK97" s="490"/>
      <c r="BL97" s="490"/>
      <c r="BM97" s="490"/>
      <c r="BN97" s="49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308"/>
      <c r="C98" s="308"/>
      <c r="D98" s="309"/>
      <c r="E98" s="428"/>
      <c r="F98" s="429"/>
      <c r="G98" s="429"/>
      <c r="H98" s="429"/>
      <c r="I98" s="452"/>
      <c r="J98" s="412" t="str">
        <f>IF(AND('Mapa final'!$K$47="Muy Baja",'Mapa final'!$O$47="Mayor"),CONCATENATE("R",'Mapa final'!$A$47),"")</f>
        <v/>
      </c>
      <c r="K98" s="413"/>
      <c r="L98" s="413" t="str">
        <f ca="1">IF(AND('Mapa final'!$K$48="Muy Baja",'Mapa final'!$O$48="Mayor"),CONCATENATE("R",'Mapa final'!$A$48),"")</f>
        <v/>
      </c>
      <c r="M98" s="413"/>
      <c r="N98" s="413" t="str">
        <f ca="1">IF(AND('Mapa final'!$K$50="Muy Baja",'Mapa final'!$O$50="Mayor"),CONCATENATE("R",'Mapa final'!$A$50),"")</f>
        <v/>
      </c>
      <c r="O98" s="413"/>
      <c r="P98" s="413" t="str">
        <f ca="1">IF(AND('Mapa final'!$K$52="Muy Baja",'Mapa final'!$O$52="Mayor"),CONCATENATE("R",'Mapa final'!$A$52),"")</f>
        <v/>
      </c>
      <c r="Q98" s="413"/>
      <c r="R98" s="413" t="str">
        <f ca="1">IF(AND('Mapa final'!$K$54="Muy Baja",'Mapa final'!$O$54="Mayor"),CONCATENATE("R",'Mapa final'!$A$54),"")</f>
        <v/>
      </c>
      <c r="S98" s="455"/>
      <c r="T98" s="412" t="str">
        <f>IF(AND('Mapa final'!$K$47="Muy Baja",'Mapa final'!$O$47="Mayor"),CONCATENATE("R",'Mapa final'!$A$47),"")</f>
        <v/>
      </c>
      <c r="U98" s="413"/>
      <c r="V98" s="413" t="str">
        <f ca="1">IF(AND('Mapa final'!$K$48="Muy Baja",'Mapa final'!$O$48="Mayor"),CONCATENATE("R",'Mapa final'!$A$48),"")</f>
        <v/>
      </c>
      <c r="W98" s="413"/>
      <c r="X98" s="413" t="str">
        <f ca="1">IF(AND('Mapa final'!$K$50="Muy Baja",'Mapa final'!$O$50="Mayor"),CONCATENATE("R",'Mapa final'!$A$50),"")</f>
        <v/>
      </c>
      <c r="Y98" s="413"/>
      <c r="Z98" s="413" t="str">
        <f ca="1">IF(AND('Mapa final'!$K$52="Muy Baja",'Mapa final'!$O$52="Mayor"),CONCATENATE("R",'Mapa final'!$A$52),"")</f>
        <v/>
      </c>
      <c r="AA98" s="413"/>
      <c r="AB98" s="413" t="str">
        <f ca="1">IF(AND('Mapa final'!$K$54="Muy Baja",'Mapa final'!$O$54="Mayor"),CONCATENATE("R",'Mapa final'!$A$54),"")</f>
        <v/>
      </c>
      <c r="AC98" s="455"/>
      <c r="AD98" s="418" t="str">
        <f>IF(AND('Mapa final'!$K$47="Muy Baja",'Mapa final'!$O$47="Mayor"),CONCATENATE("R",'Mapa final'!$A$47),"")</f>
        <v/>
      </c>
      <c r="AE98" s="419"/>
      <c r="AF98" s="419" t="str">
        <f ca="1">IF(AND('Mapa final'!$K$48="Muy Baja",'Mapa final'!$O$48="Mayor"),CONCATENATE("R",'Mapa final'!$A$48),"")</f>
        <v/>
      </c>
      <c r="AG98" s="419"/>
      <c r="AH98" s="419" t="str">
        <f ca="1">IF(AND('Mapa final'!$K$50="Muy Baja",'Mapa final'!$O$50="Mayor"),CONCATENATE("R",'Mapa final'!$A$50),"")</f>
        <v/>
      </c>
      <c r="AI98" s="419"/>
      <c r="AJ98" s="419" t="str">
        <f ca="1">IF(AND('Mapa final'!$K$52="Muy Baja",'Mapa final'!$O$52="Mayor"),CONCATENATE("R",'Mapa final'!$A$52),"")</f>
        <v/>
      </c>
      <c r="AK98" s="419"/>
      <c r="AL98" s="419" t="str">
        <f ca="1">IF(AND('Mapa final'!$K$54="Muy Baja",'Mapa final'!$O$54="Mayor"),CONCATENATE("R",'Mapa final'!$A$54),"")</f>
        <v/>
      </c>
      <c r="AM98" s="422"/>
      <c r="AN98" s="410" t="str">
        <f>IF(AND('Mapa final'!$K$47="Muy Baja",'Mapa final'!$O$47="Mayor"),CONCATENATE("R",'Mapa final'!$A$47),"")</f>
        <v/>
      </c>
      <c r="AO98" s="411"/>
      <c r="AP98" s="411" t="str">
        <f ca="1">IF(AND('Mapa final'!$K$48="Muy Baja",'Mapa final'!$O$48="Mayor"),CONCATENATE("R",'Mapa final'!$A$48),"")</f>
        <v/>
      </c>
      <c r="AQ98" s="411"/>
      <c r="AR98" s="411" t="str">
        <f ca="1">IF(AND('Mapa final'!$K$50="Muy Baja",'Mapa final'!$O$50="Mayor"),CONCATENATE("R",'Mapa final'!$A$50),"")</f>
        <v/>
      </c>
      <c r="AS98" s="411"/>
      <c r="AT98" s="411" t="str">
        <f ca="1">IF(AND('Mapa final'!$K$52="Muy Baja",'Mapa final'!$O$52="Mayor"),CONCATENATE("R",'Mapa final'!$A$52),"")</f>
        <v/>
      </c>
      <c r="AU98" s="411"/>
      <c r="AV98" s="411" t="str">
        <f ca="1">IF(AND('Mapa final'!$K$54="Muy Baja",'Mapa final'!$O$54="Mayor"),CONCATENATE("R",'Mapa final'!$A$54),"")</f>
        <v/>
      </c>
      <c r="AW98" s="446"/>
      <c r="AX98" s="438" t="str">
        <f>IF(AND('Mapa final'!$K$47="Muy Baja",'Mapa final'!$O$47="Catastrófico"),CONCATENATE("R",'Mapa final'!$A$47),"")</f>
        <v/>
      </c>
      <c r="AY98" s="436"/>
      <c r="AZ98" s="436" t="str">
        <f ca="1">IF(AND('Mapa final'!$K$48="Muy Baja",'Mapa final'!$O$48="Catastrófico"),CONCATENATE("R",'Mapa final'!$A$48),"")</f>
        <v/>
      </c>
      <c r="BA98" s="436"/>
      <c r="BB98" s="436" t="str">
        <f ca="1">IF(AND('Mapa final'!$K$50="Muy Baja",'Mapa final'!$O$50="Catastrófico"),CONCATENATE("R",'Mapa final'!$A$50),"")</f>
        <v/>
      </c>
      <c r="BC98" s="436"/>
      <c r="BD98" s="436" t="str">
        <f ca="1">IF(AND('Mapa final'!$K$52="Muy Baja",'Mapa final'!$O$52="Catastrófico"),CONCATENATE("R",'Mapa final'!$A$52),"")</f>
        <v/>
      </c>
      <c r="BE98" s="436"/>
      <c r="BF98" s="436" t="str">
        <f ca="1">IF(AND('Mapa final'!$K$54="Muy Baja",'Mapa final'!$O$54="Catastrófico"),CONCATENATE("R",'Mapa final'!$A$54),"")</f>
        <v/>
      </c>
      <c r="BG98" s="437"/>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308"/>
      <c r="C99" s="308"/>
      <c r="D99" s="309"/>
      <c r="E99" s="428"/>
      <c r="F99" s="429"/>
      <c r="G99" s="429"/>
      <c r="H99" s="429"/>
      <c r="I99" s="452"/>
      <c r="J99" s="412"/>
      <c r="K99" s="413"/>
      <c r="L99" s="413"/>
      <c r="M99" s="413"/>
      <c r="N99" s="413"/>
      <c r="O99" s="413"/>
      <c r="P99" s="413"/>
      <c r="Q99" s="413"/>
      <c r="R99" s="413"/>
      <c r="S99" s="455"/>
      <c r="T99" s="412"/>
      <c r="U99" s="413"/>
      <c r="V99" s="413"/>
      <c r="W99" s="413"/>
      <c r="X99" s="413"/>
      <c r="Y99" s="413"/>
      <c r="Z99" s="413"/>
      <c r="AA99" s="413"/>
      <c r="AB99" s="413"/>
      <c r="AC99" s="455"/>
      <c r="AD99" s="418"/>
      <c r="AE99" s="419"/>
      <c r="AF99" s="419"/>
      <c r="AG99" s="419"/>
      <c r="AH99" s="419"/>
      <c r="AI99" s="419"/>
      <c r="AJ99" s="419"/>
      <c r="AK99" s="419"/>
      <c r="AL99" s="419"/>
      <c r="AM99" s="422"/>
      <c r="AN99" s="410"/>
      <c r="AO99" s="411"/>
      <c r="AP99" s="411"/>
      <c r="AQ99" s="411"/>
      <c r="AR99" s="411"/>
      <c r="AS99" s="411"/>
      <c r="AT99" s="411"/>
      <c r="AU99" s="411"/>
      <c r="AV99" s="411"/>
      <c r="AW99" s="446"/>
      <c r="AX99" s="438"/>
      <c r="AY99" s="436"/>
      <c r="AZ99" s="436"/>
      <c r="BA99" s="436"/>
      <c r="BB99" s="436"/>
      <c r="BC99" s="436"/>
      <c r="BD99" s="436"/>
      <c r="BE99" s="436"/>
      <c r="BF99" s="436"/>
      <c r="BG99" s="437"/>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308"/>
      <c r="C100" s="308"/>
      <c r="D100" s="309"/>
      <c r="E100" s="428"/>
      <c r="F100" s="429"/>
      <c r="G100" s="429"/>
      <c r="H100" s="429"/>
      <c r="I100" s="452"/>
      <c r="J100" s="412" t="str">
        <f ca="1">IF(AND('Mapa final'!$K$56="Muy Baja",'Mapa final'!$O$56="Mayor"),CONCATENATE("R",'Mapa final'!$A$56),"")</f>
        <v/>
      </c>
      <c r="K100" s="413"/>
      <c r="L100" s="413" t="str">
        <f ca="1">IF(AND('Mapa final'!$K$58="Muy Baja",'Mapa final'!$O$58="Mayor"),CONCATENATE("R",'Mapa final'!$A$58),"")</f>
        <v/>
      </c>
      <c r="M100" s="413"/>
      <c r="N100" s="413" t="str">
        <f ca="1">IF(AND('Mapa final'!$K$61="Muy Baja",'Mapa final'!$O$61="Mayor"),CONCATENATE("R",'Mapa final'!$A$61),"")</f>
        <v/>
      </c>
      <c r="O100" s="413"/>
      <c r="P100" s="413" t="str">
        <f ca="1">IF(AND('Mapa final'!$K$63="Muy Baja",'Mapa final'!$O$63="Mayor"),CONCATENATE("R",'Mapa final'!$A$63),"")</f>
        <v/>
      </c>
      <c r="Q100" s="413"/>
      <c r="R100" s="413" t="str">
        <f ca="1">IF(AND('Mapa final'!$K$64="Muy Baja",'Mapa final'!$O$64="Mayor"),CONCATENATE("R",'Mapa final'!$A$64),"")</f>
        <v/>
      </c>
      <c r="S100" s="455"/>
      <c r="T100" s="412" t="str">
        <f ca="1">IF(AND('Mapa final'!$K$56="Muy Baja",'Mapa final'!$O$56="Mayor"),CONCATENATE("R",'Mapa final'!$A$56),"")</f>
        <v/>
      </c>
      <c r="U100" s="413"/>
      <c r="V100" s="413" t="str">
        <f ca="1">IF(AND('Mapa final'!$K$58="Muy Baja",'Mapa final'!$O$58="Mayor"),CONCATENATE("R",'Mapa final'!$A$58),"")</f>
        <v/>
      </c>
      <c r="W100" s="413"/>
      <c r="X100" s="413" t="str">
        <f ca="1">IF(AND('Mapa final'!$K$61="Muy Baja",'Mapa final'!$O$61="Mayor"),CONCATENATE("R",'Mapa final'!$A$61),"")</f>
        <v/>
      </c>
      <c r="Y100" s="413"/>
      <c r="Z100" s="413" t="str">
        <f ca="1">IF(AND('Mapa final'!$K$63="Muy Baja",'Mapa final'!$O$63="Mayor"),CONCATENATE("R",'Mapa final'!$A$63),"")</f>
        <v/>
      </c>
      <c r="AA100" s="413"/>
      <c r="AB100" s="413" t="str">
        <f ca="1">IF(AND('Mapa final'!$K$64="Muy Baja",'Mapa final'!$O$64="Mayor"),CONCATENATE("R",'Mapa final'!$A$64),"")</f>
        <v/>
      </c>
      <c r="AC100" s="455"/>
      <c r="AD100" s="418" t="str">
        <f ca="1">IF(AND('Mapa final'!$K$56="Muy Baja",'Mapa final'!$O$56="Mayor"),CONCATENATE("R",'Mapa final'!$A$56),"")</f>
        <v/>
      </c>
      <c r="AE100" s="419"/>
      <c r="AF100" s="419" t="str">
        <f ca="1">IF(AND('Mapa final'!$K$58="Muy Baja",'Mapa final'!$O$58="Mayor"),CONCATENATE("R",'Mapa final'!$A$58),"")</f>
        <v/>
      </c>
      <c r="AG100" s="419"/>
      <c r="AH100" s="419" t="str">
        <f ca="1">IF(AND('Mapa final'!$K$61="Muy Baja",'Mapa final'!$O$61="Mayor"),CONCATENATE("R",'Mapa final'!$A$61),"")</f>
        <v/>
      </c>
      <c r="AI100" s="419"/>
      <c r="AJ100" s="419" t="str">
        <f ca="1">IF(AND('Mapa final'!$K$63="Muy Baja",'Mapa final'!$O$63="Mayor"),CONCATENATE("R",'Mapa final'!$A$63),"")</f>
        <v/>
      </c>
      <c r="AK100" s="419"/>
      <c r="AL100" s="419" t="str">
        <f ca="1">IF(AND('Mapa final'!$K$64="Muy Baja",'Mapa final'!$O$64="Mayor"),CONCATENATE("R",'Mapa final'!$A$64),"")</f>
        <v/>
      </c>
      <c r="AM100" s="422"/>
      <c r="AN100" s="410" t="str">
        <f ca="1">IF(AND('Mapa final'!$K$56="Muy Baja",'Mapa final'!$O$56="Mayor"),CONCATENATE("R",'Mapa final'!$A$56),"")</f>
        <v/>
      </c>
      <c r="AO100" s="411"/>
      <c r="AP100" s="411" t="str">
        <f ca="1">IF(AND('Mapa final'!$K$58="Muy Baja",'Mapa final'!$O$58="Mayor"),CONCATENATE("R",'Mapa final'!$A$58),"")</f>
        <v/>
      </c>
      <c r="AQ100" s="411"/>
      <c r="AR100" s="411" t="str">
        <f ca="1">IF(AND('Mapa final'!$K$61="Muy Baja",'Mapa final'!$O$61="Mayor"),CONCATENATE("R",'Mapa final'!$A$61),"")</f>
        <v/>
      </c>
      <c r="AS100" s="411"/>
      <c r="AT100" s="411" t="str">
        <f ca="1">IF(AND('Mapa final'!$K$63="Muy Baja",'Mapa final'!$O$63="Mayor"),CONCATENATE("R",'Mapa final'!$A$63),"")</f>
        <v/>
      </c>
      <c r="AU100" s="411"/>
      <c r="AV100" s="411" t="str">
        <f ca="1">IF(AND('Mapa final'!$K$64="Muy Baja",'Mapa final'!$O$64="Mayor"),CONCATENATE("R",'Mapa final'!$A$64),"")</f>
        <v/>
      </c>
      <c r="AW100" s="446"/>
      <c r="AX100" s="438" t="str">
        <f ca="1">IF(AND('Mapa final'!$K$56="Muy Baja",'Mapa final'!$O$56="Catastrófico"),CONCATENATE("R",'Mapa final'!$A$56),"")</f>
        <v/>
      </c>
      <c r="AY100" s="436"/>
      <c r="AZ100" s="436" t="str">
        <f ca="1">IF(AND('Mapa final'!$K$58="Muy Baja",'Mapa final'!$O$58="Catastrófico"),CONCATENATE("R",'Mapa final'!$A$58),"")</f>
        <v/>
      </c>
      <c r="BA100" s="436"/>
      <c r="BB100" s="436" t="str">
        <f ca="1">IF(AND('Mapa final'!$K$61="Muy Baja",'Mapa final'!$O$61="Catastrófico"),CONCATENATE("R",'Mapa final'!$A$61),"")</f>
        <v/>
      </c>
      <c r="BC100" s="436"/>
      <c r="BD100" s="436" t="str">
        <f ca="1">IF(AND('Mapa final'!$K$63="Muy Baja",'Mapa final'!$O$63="Catastrófico"),CONCATENATE("R",'Mapa final'!$A$63),"")</f>
        <v/>
      </c>
      <c r="BE100" s="436"/>
      <c r="BF100" s="436" t="str">
        <f ca="1">IF(AND('Mapa final'!$K$64="Muy Baja",'Mapa final'!$O$64="Catastrófico"),CONCATENATE("R",'Mapa final'!$A$64),"")</f>
        <v/>
      </c>
      <c r="BG100" s="437"/>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308"/>
      <c r="C101" s="308"/>
      <c r="D101" s="309"/>
      <c r="E101" s="428"/>
      <c r="F101" s="429"/>
      <c r="G101" s="429"/>
      <c r="H101" s="429"/>
      <c r="I101" s="452"/>
      <c r="J101" s="412"/>
      <c r="K101" s="413"/>
      <c r="L101" s="413"/>
      <c r="M101" s="413"/>
      <c r="N101" s="413"/>
      <c r="O101" s="413"/>
      <c r="P101" s="413"/>
      <c r="Q101" s="413"/>
      <c r="R101" s="413"/>
      <c r="S101" s="455"/>
      <c r="T101" s="412"/>
      <c r="U101" s="413"/>
      <c r="V101" s="413"/>
      <c r="W101" s="413"/>
      <c r="X101" s="413"/>
      <c r="Y101" s="413"/>
      <c r="Z101" s="413"/>
      <c r="AA101" s="413"/>
      <c r="AB101" s="413"/>
      <c r="AC101" s="455"/>
      <c r="AD101" s="418"/>
      <c r="AE101" s="419"/>
      <c r="AF101" s="419"/>
      <c r="AG101" s="419"/>
      <c r="AH101" s="419"/>
      <c r="AI101" s="419"/>
      <c r="AJ101" s="419"/>
      <c r="AK101" s="419"/>
      <c r="AL101" s="419"/>
      <c r="AM101" s="422"/>
      <c r="AN101" s="410"/>
      <c r="AO101" s="411"/>
      <c r="AP101" s="411"/>
      <c r="AQ101" s="411"/>
      <c r="AR101" s="411"/>
      <c r="AS101" s="411"/>
      <c r="AT101" s="411"/>
      <c r="AU101" s="411"/>
      <c r="AV101" s="411"/>
      <c r="AW101" s="446"/>
      <c r="AX101" s="438"/>
      <c r="AY101" s="436"/>
      <c r="AZ101" s="436"/>
      <c r="BA101" s="436"/>
      <c r="BB101" s="436"/>
      <c r="BC101" s="436"/>
      <c r="BD101" s="436"/>
      <c r="BE101" s="436"/>
      <c r="BF101" s="436"/>
      <c r="BG101" s="437"/>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308"/>
      <c r="C102" s="308"/>
      <c r="D102" s="309"/>
      <c r="E102" s="428"/>
      <c r="F102" s="429"/>
      <c r="G102" s="429"/>
      <c r="H102" s="429"/>
      <c r="I102" s="452"/>
      <c r="J102" s="412" t="str">
        <f ca="1">IF(AND('Mapa final'!$K$65="Muy Baja",'Mapa final'!$O$65="Mayor"),CONCATENATE("R",'Mapa final'!$A$65),"")</f>
        <v/>
      </c>
      <c r="K102" s="413"/>
      <c r="L102" s="413" t="str">
        <f ca="1">IF(AND('Mapa final'!$K$68="Muy Baja",'Mapa final'!$O$68="Mayor"),CONCATENATE("R",'Mapa final'!$A$68),"")</f>
        <v/>
      </c>
      <c r="M102" s="413"/>
      <c r="N102" s="413" t="str">
        <f ca="1">IF(AND('Mapa final'!$K$71="Muy Baja",'Mapa final'!$O$71="Mayor"),CONCATENATE("R",'Mapa final'!$A$71),"")</f>
        <v/>
      </c>
      <c r="O102" s="413"/>
      <c r="P102" s="413" t="str">
        <f ca="1">IF(AND('Mapa final'!$K$72="Muy Baja",'Mapa final'!$O$72="Mayor"),CONCATENATE("R",'Mapa final'!$A$72),"")</f>
        <v/>
      </c>
      <c r="Q102" s="413"/>
      <c r="R102" s="413" t="str">
        <f ca="1">IF(AND('Mapa final'!$K$73="Muy Baja",'Mapa final'!$O$73="Mayor"),CONCATENATE("R",'Mapa final'!$A$73),"")</f>
        <v/>
      </c>
      <c r="S102" s="455"/>
      <c r="T102" s="412" t="str">
        <f ca="1">IF(AND('Mapa final'!$K$65="Muy Baja",'Mapa final'!$O$65="Mayor"),CONCATENATE("R",'Mapa final'!$A$65),"")</f>
        <v/>
      </c>
      <c r="U102" s="413"/>
      <c r="V102" s="413" t="str">
        <f ca="1">IF(AND('Mapa final'!$K$68="Muy Baja",'Mapa final'!$O$68="Mayor"),CONCATENATE("R",'Mapa final'!$A$68),"")</f>
        <v/>
      </c>
      <c r="W102" s="413"/>
      <c r="X102" s="413" t="str">
        <f ca="1">IF(AND('Mapa final'!$K$71="Muy Baja",'Mapa final'!$O$71="Mayor"),CONCATENATE("R",'Mapa final'!$A$71),"")</f>
        <v/>
      </c>
      <c r="Y102" s="413"/>
      <c r="Z102" s="413" t="str">
        <f ca="1">IF(AND('Mapa final'!$K$72="Muy Baja",'Mapa final'!$O$72="Mayor"),CONCATENATE("R",'Mapa final'!$A$72),"")</f>
        <v/>
      </c>
      <c r="AA102" s="413"/>
      <c r="AB102" s="413" t="str">
        <f ca="1">IF(AND('Mapa final'!$K$73="Muy Baja",'Mapa final'!$O$73="Mayor"),CONCATENATE("R",'Mapa final'!$A$73),"")</f>
        <v/>
      </c>
      <c r="AC102" s="455"/>
      <c r="AD102" s="418" t="str">
        <f ca="1">IF(AND('Mapa final'!$K$65="Muy Baja",'Mapa final'!$O$65="Mayor"),CONCATENATE("R",'Mapa final'!$A$65),"")</f>
        <v/>
      </c>
      <c r="AE102" s="419"/>
      <c r="AF102" s="419" t="str">
        <f ca="1">IF(AND('Mapa final'!$K$68="Muy Baja",'Mapa final'!$O$68="Mayor"),CONCATENATE("R",'Mapa final'!$A$68),"")</f>
        <v/>
      </c>
      <c r="AG102" s="419"/>
      <c r="AH102" s="419" t="str">
        <f ca="1">IF(AND('Mapa final'!$K$71="Muy Baja",'Mapa final'!$O$71="Mayor"),CONCATENATE("R",'Mapa final'!$A$71),"")</f>
        <v/>
      </c>
      <c r="AI102" s="419"/>
      <c r="AJ102" s="419" t="str">
        <f ca="1">IF(AND('Mapa final'!$K$72="Muy Baja",'Mapa final'!$O$72="Mayor"),CONCATENATE("R",'Mapa final'!$A$72),"")</f>
        <v/>
      </c>
      <c r="AK102" s="419"/>
      <c r="AL102" s="419" t="str">
        <f ca="1">IF(AND('Mapa final'!$K$73="Muy Baja",'Mapa final'!$O$73="Mayor"),CONCATENATE("R",'Mapa final'!$A$73),"")</f>
        <v/>
      </c>
      <c r="AM102" s="422"/>
      <c r="AN102" s="410" t="str">
        <f ca="1">IF(AND('Mapa final'!$K$65="Muy Baja",'Mapa final'!$O$65="Mayor"),CONCATENATE("R",'Mapa final'!$A$65),"")</f>
        <v/>
      </c>
      <c r="AO102" s="411"/>
      <c r="AP102" s="411" t="str">
        <f ca="1">IF(AND('Mapa final'!$K$68="Muy Baja",'Mapa final'!$O$68="Mayor"),CONCATENATE("R",'Mapa final'!$A$68),"")</f>
        <v/>
      </c>
      <c r="AQ102" s="411"/>
      <c r="AR102" s="411" t="str">
        <f ca="1">IF(AND('Mapa final'!$K$71="Muy Baja",'Mapa final'!$O$71="Mayor"),CONCATENATE("R",'Mapa final'!$A$71),"")</f>
        <v/>
      </c>
      <c r="AS102" s="411"/>
      <c r="AT102" s="411" t="str">
        <f ca="1">IF(AND('Mapa final'!$K$72="Muy Baja",'Mapa final'!$O$72="Mayor"),CONCATENATE("R",'Mapa final'!$A$72),"")</f>
        <v/>
      </c>
      <c r="AU102" s="411"/>
      <c r="AV102" s="411" t="str">
        <f ca="1">IF(AND('Mapa final'!$K$73="Muy Baja",'Mapa final'!$O$73="Mayor"),CONCATENATE("R",'Mapa final'!$A$73),"")</f>
        <v/>
      </c>
      <c r="AW102" s="446"/>
      <c r="AX102" s="438" t="str">
        <f ca="1">IF(AND('Mapa final'!$K$65="Muy Baja",'Mapa final'!$O$65="Catastrófico"),CONCATENATE("R",'Mapa final'!$A$65),"")</f>
        <v/>
      </c>
      <c r="AY102" s="436"/>
      <c r="AZ102" s="436" t="str">
        <f ca="1">IF(AND('Mapa final'!$K$68="Muy Baja",'Mapa final'!$O$68="Catastrófico"),CONCATENATE("R",'Mapa final'!$A$68),"")</f>
        <v/>
      </c>
      <c r="BA102" s="436"/>
      <c r="BB102" s="436" t="str">
        <f ca="1">IF(AND('Mapa final'!$K$71="Muy Baja",'Mapa final'!$O$71="Catastrófico"),CONCATENATE("R",'Mapa final'!$A$71),"")</f>
        <v/>
      </c>
      <c r="BC102" s="436"/>
      <c r="BD102" s="436" t="str">
        <f ca="1">IF(AND('Mapa final'!$K$72="Muy Baja",'Mapa final'!$O$72="Catastrófico"),CONCATENATE("R",'Mapa final'!$A$72),"")</f>
        <v/>
      </c>
      <c r="BE102" s="436"/>
      <c r="BF102" s="436" t="str">
        <f ca="1">IF(AND('Mapa final'!$K$73="Muy Baja",'Mapa final'!$O$73="Catastrófico"),CONCATENATE("R",'Mapa final'!$A$73),"")</f>
        <v/>
      </c>
      <c r="BG102" s="437"/>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308"/>
      <c r="C103" s="308"/>
      <c r="D103" s="309"/>
      <c r="E103" s="428"/>
      <c r="F103" s="429"/>
      <c r="G103" s="429"/>
      <c r="H103" s="429"/>
      <c r="I103" s="452"/>
      <c r="J103" s="412"/>
      <c r="K103" s="413"/>
      <c r="L103" s="413"/>
      <c r="M103" s="413"/>
      <c r="N103" s="413"/>
      <c r="O103" s="413"/>
      <c r="P103" s="413"/>
      <c r="Q103" s="413"/>
      <c r="R103" s="413"/>
      <c r="S103" s="455"/>
      <c r="T103" s="412"/>
      <c r="U103" s="413"/>
      <c r="V103" s="413"/>
      <c r="W103" s="413"/>
      <c r="X103" s="413"/>
      <c r="Y103" s="413"/>
      <c r="Z103" s="413"/>
      <c r="AA103" s="413"/>
      <c r="AB103" s="413"/>
      <c r="AC103" s="455"/>
      <c r="AD103" s="418"/>
      <c r="AE103" s="419"/>
      <c r="AF103" s="419"/>
      <c r="AG103" s="419"/>
      <c r="AH103" s="419"/>
      <c r="AI103" s="419"/>
      <c r="AJ103" s="419"/>
      <c r="AK103" s="419"/>
      <c r="AL103" s="419"/>
      <c r="AM103" s="422"/>
      <c r="AN103" s="410"/>
      <c r="AO103" s="411"/>
      <c r="AP103" s="411"/>
      <c r="AQ103" s="411"/>
      <c r="AR103" s="411"/>
      <c r="AS103" s="411"/>
      <c r="AT103" s="411"/>
      <c r="AU103" s="411"/>
      <c r="AV103" s="411"/>
      <c r="AW103" s="446"/>
      <c r="AX103" s="438"/>
      <c r="AY103" s="436"/>
      <c r="AZ103" s="436"/>
      <c r="BA103" s="436"/>
      <c r="BB103" s="436"/>
      <c r="BC103" s="436"/>
      <c r="BD103" s="436"/>
      <c r="BE103" s="436"/>
      <c r="BF103" s="436"/>
      <c r="BG103" s="437"/>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308"/>
      <c r="C104" s="308"/>
      <c r="D104" s="309"/>
      <c r="E104" s="428"/>
      <c r="F104" s="429"/>
      <c r="G104" s="429"/>
      <c r="H104" s="429"/>
      <c r="I104" s="452"/>
      <c r="J104" s="412" t="str">
        <f ca="1">IF(AND('Mapa final'!$K$74="Muy Baja",'Mapa final'!$O$74="Mayor"),CONCATENATE("R",'Mapa final'!$A$74),"")</f>
        <v/>
      </c>
      <c r="K104" s="413"/>
      <c r="L104" s="413" t="str">
        <f ca="1">IF(AND('Mapa final'!$K$75="Muy Baja",'Mapa final'!$O$75="Mayor"),CONCATENATE("R",'Mapa final'!$A$75),"")</f>
        <v/>
      </c>
      <c r="M104" s="413"/>
      <c r="N104" s="413" t="e">
        <f>IF(AND('Mapa final'!#REF!="Muy Baja",'Mapa final'!#REF!="Mayor"),CONCATENATE("R",'Mapa final'!#REF!),"")</f>
        <v>#REF!</v>
      </c>
      <c r="O104" s="413"/>
      <c r="P104" s="413" t="str">
        <f>IF(AND('Mapa final'!$K$76="Muy Baja",'Mapa final'!$O$76="Mayor"),CONCATENATE("R",'Mapa final'!$A$76),"")</f>
        <v/>
      </c>
      <c r="Q104" s="413"/>
      <c r="R104" s="413" t="str">
        <f>IF(AND('Mapa final'!$K$79="Muy Baja",'Mapa final'!$O$79="Mayor"),CONCATENATE("R",'Mapa final'!$A$79),"")</f>
        <v/>
      </c>
      <c r="S104" s="455"/>
      <c r="T104" s="412" t="str">
        <f ca="1">IF(AND('Mapa final'!$K$74="Muy Baja",'Mapa final'!$O$74="Mayor"),CONCATENATE("R",'Mapa final'!$A$74),"")</f>
        <v/>
      </c>
      <c r="U104" s="413"/>
      <c r="V104" s="413" t="str">
        <f ca="1">IF(AND('Mapa final'!$K$75="Muy Baja",'Mapa final'!$O$75="Mayor"),CONCATENATE("R",'Mapa final'!$A$75),"")</f>
        <v/>
      </c>
      <c r="W104" s="413"/>
      <c r="X104" s="413" t="e">
        <f>IF(AND('Mapa final'!#REF!="Muy Baja",'Mapa final'!#REF!="Mayor"),CONCATENATE("R",'Mapa final'!#REF!),"")</f>
        <v>#REF!</v>
      </c>
      <c r="Y104" s="413"/>
      <c r="Z104" s="413" t="str">
        <f>IF(AND('Mapa final'!$K$76="Muy Baja",'Mapa final'!$O$76="Mayor"),CONCATENATE("R",'Mapa final'!$A$76),"")</f>
        <v/>
      </c>
      <c r="AA104" s="413"/>
      <c r="AB104" s="413" t="str">
        <f>IF(AND('Mapa final'!$K$79="Muy Baja",'Mapa final'!$O$79="Mayor"),CONCATENATE("R",'Mapa final'!$A$79),"")</f>
        <v/>
      </c>
      <c r="AC104" s="455"/>
      <c r="AD104" s="418" t="str">
        <f ca="1">IF(AND('Mapa final'!$K$74="Muy Baja",'Mapa final'!$O$74="Mayor"),CONCATENATE("R",'Mapa final'!$A$74),"")</f>
        <v/>
      </c>
      <c r="AE104" s="419"/>
      <c r="AF104" s="419" t="str">
        <f ca="1">IF(AND('Mapa final'!$K$75="Muy Baja",'Mapa final'!$O$75="Mayor"),CONCATENATE("R",'Mapa final'!$A$75),"")</f>
        <v/>
      </c>
      <c r="AG104" s="419"/>
      <c r="AH104" s="419" t="e">
        <f>IF(AND('Mapa final'!#REF!="Muy Baja",'Mapa final'!#REF!="Mayor"),CONCATENATE("R",'Mapa final'!#REF!),"")</f>
        <v>#REF!</v>
      </c>
      <c r="AI104" s="419"/>
      <c r="AJ104" s="419" t="str">
        <f>IF(AND('Mapa final'!$K$76="Muy Baja",'Mapa final'!$O$76="Mayor"),CONCATENATE("R",'Mapa final'!$A$76),"")</f>
        <v/>
      </c>
      <c r="AK104" s="419"/>
      <c r="AL104" s="419" t="str">
        <f>IF(AND('Mapa final'!$K$79="Muy Baja",'Mapa final'!$O$79="Mayor"),CONCATENATE("R",'Mapa final'!$A$79),"")</f>
        <v/>
      </c>
      <c r="AM104" s="422"/>
      <c r="AN104" s="410" t="str">
        <f ca="1">IF(AND('Mapa final'!$K$74="Muy Baja",'Mapa final'!$O$74="Mayor"),CONCATENATE("R",'Mapa final'!$A$74),"")</f>
        <v/>
      </c>
      <c r="AO104" s="411"/>
      <c r="AP104" s="411" t="str">
        <f ca="1">IF(AND('Mapa final'!$K$75="Muy Baja",'Mapa final'!$O$75="Mayor"),CONCATENATE("R",'Mapa final'!$A$75),"")</f>
        <v/>
      </c>
      <c r="AQ104" s="411"/>
      <c r="AR104" s="411" t="e">
        <f>IF(AND('Mapa final'!#REF!="Muy Baja",'Mapa final'!#REF!="Mayor"),CONCATENATE("R",'Mapa final'!#REF!),"")</f>
        <v>#REF!</v>
      </c>
      <c r="AS104" s="411"/>
      <c r="AT104" s="411" t="str">
        <f>IF(AND('Mapa final'!$K$76="Muy Baja",'Mapa final'!$O$76="Mayor"),CONCATENATE("R",'Mapa final'!$A$76),"")</f>
        <v/>
      </c>
      <c r="AU104" s="411"/>
      <c r="AV104" s="411" t="str">
        <f>IF(AND('Mapa final'!$K$79="Muy Baja",'Mapa final'!$O$79="Mayor"),CONCATENATE("R",'Mapa final'!$A$79),"")</f>
        <v/>
      </c>
      <c r="AW104" s="446"/>
      <c r="AX104" s="438" t="str">
        <f ca="1">IF(AND('Mapa final'!$K$74="Muy Baja",'Mapa final'!$O$74="Catastrófico"),CONCATENATE("R",'Mapa final'!$A$74),"")</f>
        <v/>
      </c>
      <c r="AY104" s="436"/>
      <c r="AZ104" s="436" t="str">
        <f ca="1">IF(AND('Mapa final'!$K$75="Muy Baja",'Mapa final'!$O$75="Catastrófico"),CONCATENATE("R",'Mapa final'!$A$75),"")</f>
        <v/>
      </c>
      <c r="BA104" s="436"/>
      <c r="BB104" s="436" t="e">
        <f>IF(AND('Mapa final'!#REF!="Muy Baja",'Mapa final'!#REF!="Catastrófico"),CONCATENATE("R",'Mapa final'!#REF!),"")</f>
        <v>#REF!</v>
      </c>
      <c r="BC104" s="436"/>
      <c r="BD104" s="436" t="str">
        <f>IF(AND('Mapa final'!$K$76="Muy Baja",'Mapa final'!$O$76="Catastrófico"),CONCATENATE("R",'Mapa final'!$A$76),"")</f>
        <v/>
      </c>
      <c r="BE104" s="436"/>
      <c r="BF104" s="436" t="str">
        <f>IF(AND('Mapa final'!$K$79="Muy Baja",'Mapa final'!$O$79="Catastrófico"),CONCATENATE("R",'Mapa final'!$A$79),"")</f>
        <v/>
      </c>
      <c r="BG104" s="437"/>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308"/>
      <c r="C105" s="308"/>
      <c r="D105" s="309"/>
      <c r="E105" s="430"/>
      <c r="F105" s="431"/>
      <c r="G105" s="431"/>
      <c r="H105" s="431"/>
      <c r="I105" s="453"/>
      <c r="J105" s="414"/>
      <c r="K105" s="415"/>
      <c r="L105" s="415"/>
      <c r="M105" s="415"/>
      <c r="N105" s="415"/>
      <c r="O105" s="415"/>
      <c r="P105" s="415"/>
      <c r="Q105" s="415"/>
      <c r="R105" s="415"/>
      <c r="S105" s="493"/>
      <c r="T105" s="414"/>
      <c r="U105" s="415"/>
      <c r="V105" s="415"/>
      <c r="W105" s="415"/>
      <c r="X105" s="415"/>
      <c r="Y105" s="415"/>
      <c r="Z105" s="415"/>
      <c r="AA105" s="415"/>
      <c r="AB105" s="415"/>
      <c r="AC105" s="493"/>
      <c r="AD105" s="420"/>
      <c r="AE105" s="421"/>
      <c r="AF105" s="421"/>
      <c r="AG105" s="421"/>
      <c r="AH105" s="421"/>
      <c r="AI105" s="421"/>
      <c r="AJ105" s="421"/>
      <c r="AK105" s="421"/>
      <c r="AL105" s="421"/>
      <c r="AM105" s="423"/>
      <c r="AN105" s="447"/>
      <c r="AO105" s="445"/>
      <c r="AP105" s="445"/>
      <c r="AQ105" s="445"/>
      <c r="AR105" s="445"/>
      <c r="AS105" s="445"/>
      <c r="AT105" s="445"/>
      <c r="AU105" s="445"/>
      <c r="AV105" s="445"/>
      <c r="AW105" s="448"/>
      <c r="AX105" s="439"/>
      <c r="AY105" s="440"/>
      <c r="AZ105" s="440"/>
      <c r="BA105" s="440"/>
      <c r="BB105" s="440"/>
      <c r="BC105" s="440"/>
      <c r="BD105" s="440"/>
      <c r="BE105" s="440"/>
      <c r="BF105" s="440"/>
      <c r="BG105" s="4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450" t="s">
        <v>103</v>
      </c>
      <c r="K106" s="429"/>
      <c r="L106" s="429"/>
      <c r="M106" s="429"/>
      <c r="N106" s="429"/>
      <c r="O106" s="429"/>
      <c r="P106" s="429"/>
      <c r="Q106" s="429"/>
      <c r="R106" s="429"/>
      <c r="S106" s="452"/>
      <c r="T106" s="450" t="s">
        <v>102</v>
      </c>
      <c r="U106" s="429"/>
      <c r="V106" s="429"/>
      <c r="W106" s="429"/>
      <c r="X106" s="429"/>
      <c r="Y106" s="429"/>
      <c r="Z106" s="429"/>
      <c r="AA106" s="429"/>
      <c r="AB106" s="429"/>
      <c r="AC106" s="452"/>
      <c r="AD106" s="450" t="s">
        <v>101</v>
      </c>
      <c r="AE106" s="429"/>
      <c r="AF106" s="429"/>
      <c r="AG106" s="429"/>
      <c r="AH106" s="429"/>
      <c r="AI106" s="429"/>
      <c r="AJ106" s="429"/>
      <c r="AK106" s="429"/>
      <c r="AL106" s="429"/>
      <c r="AM106" s="452"/>
      <c r="AN106" s="450" t="s">
        <v>100</v>
      </c>
      <c r="AO106" s="451"/>
      <c r="AP106" s="451"/>
      <c r="AQ106" s="451"/>
      <c r="AR106" s="451"/>
      <c r="AS106" s="451"/>
      <c r="AT106" s="429"/>
      <c r="AU106" s="429"/>
      <c r="AV106" s="429"/>
      <c r="AW106" s="452"/>
      <c r="AX106" s="450" t="s">
        <v>99</v>
      </c>
      <c r="AY106" s="429"/>
      <c r="AZ106" s="429"/>
      <c r="BA106" s="429"/>
      <c r="BB106" s="429"/>
      <c r="BC106" s="429"/>
      <c r="BD106" s="429"/>
      <c r="BE106" s="429"/>
      <c r="BF106" s="429"/>
      <c r="BG106" s="452"/>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428"/>
      <c r="K107" s="429"/>
      <c r="L107" s="429"/>
      <c r="M107" s="429"/>
      <c r="N107" s="429"/>
      <c r="O107" s="429"/>
      <c r="P107" s="429"/>
      <c r="Q107" s="429"/>
      <c r="R107" s="429"/>
      <c r="S107" s="452"/>
      <c r="T107" s="428"/>
      <c r="U107" s="429"/>
      <c r="V107" s="429"/>
      <c r="W107" s="429"/>
      <c r="X107" s="429"/>
      <c r="Y107" s="429"/>
      <c r="Z107" s="429"/>
      <c r="AA107" s="429"/>
      <c r="AB107" s="429"/>
      <c r="AC107" s="452"/>
      <c r="AD107" s="428"/>
      <c r="AE107" s="429"/>
      <c r="AF107" s="429"/>
      <c r="AG107" s="429"/>
      <c r="AH107" s="429"/>
      <c r="AI107" s="429"/>
      <c r="AJ107" s="429"/>
      <c r="AK107" s="429"/>
      <c r="AL107" s="429"/>
      <c r="AM107" s="452"/>
      <c r="AN107" s="428"/>
      <c r="AO107" s="429"/>
      <c r="AP107" s="429"/>
      <c r="AQ107" s="429"/>
      <c r="AR107" s="429"/>
      <c r="AS107" s="429"/>
      <c r="AT107" s="429"/>
      <c r="AU107" s="429"/>
      <c r="AV107" s="429"/>
      <c r="AW107" s="452"/>
      <c r="AX107" s="428"/>
      <c r="AY107" s="429"/>
      <c r="AZ107" s="429"/>
      <c r="BA107" s="429"/>
      <c r="BB107" s="429"/>
      <c r="BC107" s="429"/>
      <c r="BD107" s="429"/>
      <c r="BE107" s="429"/>
      <c r="BF107" s="429"/>
      <c r="BG107" s="452"/>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428"/>
      <c r="K108" s="429"/>
      <c r="L108" s="429"/>
      <c r="M108" s="429"/>
      <c r="N108" s="429"/>
      <c r="O108" s="429"/>
      <c r="P108" s="429"/>
      <c r="Q108" s="429"/>
      <c r="R108" s="429"/>
      <c r="S108" s="452"/>
      <c r="T108" s="428"/>
      <c r="U108" s="429"/>
      <c r="V108" s="429"/>
      <c r="W108" s="429"/>
      <c r="X108" s="429"/>
      <c r="Y108" s="429"/>
      <c r="Z108" s="429"/>
      <c r="AA108" s="429"/>
      <c r="AB108" s="429"/>
      <c r="AC108" s="452"/>
      <c r="AD108" s="428"/>
      <c r="AE108" s="429"/>
      <c r="AF108" s="429"/>
      <c r="AG108" s="429"/>
      <c r="AH108" s="429"/>
      <c r="AI108" s="429"/>
      <c r="AJ108" s="429"/>
      <c r="AK108" s="429"/>
      <c r="AL108" s="429"/>
      <c r="AM108" s="452"/>
      <c r="AN108" s="428"/>
      <c r="AO108" s="429"/>
      <c r="AP108" s="429"/>
      <c r="AQ108" s="429"/>
      <c r="AR108" s="429"/>
      <c r="AS108" s="429"/>
      <c r="AT108" s="429"/>
      <c r="AU108" s="429"/>
      <c r="AV108" s="429"/>
      <c r="AW108" s="452"/>
      <c r="AX108" s="428"/>
      <c r="AY108" s="429"/>
      <c r="AZ108" s="429"/>
      <c r="BA108" s="429"/>
      <c r="BB108" s="429"/>
      <c r="BC108" s="429"/>
      <c r="BD108" s="429"/>
      <c r="BE108" s="429"/>
      <c r="BF108" s="429"/>
      <c r="BG108" s="452"/>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428"/>
      <c r="K109" s="429"/>
      <c r="L109" s="429"/>
      <c r="M109" s="429"/>
      <c r="N109" s="429"/>
      <c r="O109" s="429"/>
      <c r="P109" s="429"/>
      <c r="Q109" s="429"/>
      <c r="R109" s="429"/>
      <c r="S109" s="452"/>
      <c r="T109" s="428"/>
      <c r="U109" s="429"/>
      <c r="V109" s="429"/>
      <c r="W109" s="429"/>
      <c r="X109" s="429"/>
      <c r="Y109" s="429"/>
      <c r="Z109" s="429"/>
      <c r="AA109" s="429"/>
      <c r="AB109" s="429"/>
      <c r="AC109" s="452"/>
      <c r="AD109" s="428"/>
      <c r="AE109" s="429"/>
      <c r="AF109" s="429"/>
      <c r="AG109" s="429"/>
      <c r="AH109" s="429"/>
      <c r="AI109" s="429"/>
      <c r="AJ109" s="429"/>
      <c r="AK109" s="429"/>
      <c r="AL109" s="429"/>
      <c r="AM109" s="452"/>
      <c r="AN109" s="428"/>
      <c r="AO109" s="429"/>
      <c r="AP109" s="429"/>
      <c r="AQ109" s="429"/>
      <c r="AR109" s="429"/>
      <c r="AS109" s="429"/>
      <c r="AT109" s="429"/>
      <c r="AU109" s="429"/>
      <c r="AV109" s="429"/>
      <c r="AW109" s="452"/>
      <c r="AX109" s="428"/>
      <c r="AY109" s="429"/>
      <c r="AZ109" s="429"/>
      <c r="BA109" s="429"/>
      <c r="BB109" s="429"/>
      <c r="BC109" s="429"/>
      <c r="BD109" s="429"/>
      <c r="BE109" s="429"/>
      <c r="BF109" s="429"/>
      <c r="BG109" s="452"/>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428"/>
      <c r="K110" s="429"/>
      <c r="L110" s="429"/>
      <c r="M110" s="429"/>
      <c r="N110" s="429"/>
      <c r="O110" s="429"/>
      <c r="P110" s="429"/>
      <c r="Q110" s="429"/>
      <c r="R110" s="429"/>
      <c r="S110" s="452"/>
      <c r="T110" s="428"/>
      <c r="U110" s="429"/>
      <c r="V110" s="429"/>
      <c r="W110" s="429"/>
      <c r="X110" s="429"/>
      <c r="Y110" s="429"/>
      <c r="Z110" s="429"/>
      <c r="AA110" s="429"/>
      <c r="AB110" s="429"/>
      <c r="AC110" s="452"/>
      <c r="AD110" s="428"/>
      <c r="AE110" s="429"/>
      <c r="AF110" s="429"/>
      <c r="AG110" s="429"/>
      <c r="AH110" s="429"/>
      <c r="AI110" s="429"/>
      <c r="AJ110" s="429"/>
      <c r="AK110" s="429"/>
      <c r="AL110" s="429"/>
      <c r="AM110" s="452"/>
      <c r="AN110" s="428"/>
      <c r="AO110" s="429"/>
      <c r="AP110" s="429"/>
      <c r="AQ110" s="429"/>
      <c r="AR110" s="429"/>
      <c r="AS110" s="429"/>
      <c r="AT110" s="429"/>
      <c r="AU110" s="429"/>
      <c r="AV110" s="429"/>
      <c r="AW110" s="452"/>
      <c r="AX110" s="428"/>
      <c r="AY110" s="429"/>
      <c r="AZ110" s="429"/>
      <c r="BA110" s="429"/>
      <c r="BB110" s="429"/>
      <c r="BC110" s="429"/>
      <c r="BD110" s="429"/>
      <c r="BE110" s="429"/>
      <c r="BF110" s="429"/>
      <c r="BG110" s="452"/>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430"/>
      <c r="K111" s="431"/>
      <c r="L111" s="431"/>
      <c r="M111" s="431"/>
      <c r="N111" s="431"/>
      <c r="O111" s="431"/>
      <c r="P111" s="431"/>
      <c r="Q111" s="431"/>
      <c r="R111" s="431"/>
      <c r="S111" s="453"/>
      <c r="T111" s="430"/>
      <c r="U111" s="431"/>
      <c r="V111" s="431"/>
      <c r="W111" s="431"/>
      <c r="X111" s="431"/>
      <c r="Y111" s="431"/>
      <c r="Z111" s="431"/>
      <c r="AA111" s="431"/>
      <c r="AB111" s="431"/>
      <c r="AC111" s="453"/>
      <c r="AD111" s="430"/>
      <c r="AE111" s="431"/>
      <c r="AF111" s="431"/>
      <c r="AG111" s="431"/>
      <c r="AH111" s="431"/>
      <c r="AI111" s="431"/>
      <c r="AJ111" s="431"/>
      <c r="AK111" s="431"/>
      <c r="AL111" s="431"/>
      <c r="AM111" s="453"/>
      <c r="AN111" s="430"/>
      <c r="AO111" s="431"/>
      <c r="AP111" s="431"/>
      <c r="AQ111" s="431"/>
      <c r="AR111" s="431"/>
      <c r="AS111" s="431"/>
      <c r="AT111" s="431"/>
      <c r="AU111" s="431"/>
      <c r="AV111" s="431"/>
      <c r="AW111" s="453"/>
      <c r="AX111" s="430"/>
      <c r="AY111" s="431"/>
      <c r="AZ111" s="431"/>
      <c r="BA111" s="431"/>
      <c r="BB111" s="431"/>
      <c r="BC111" s="431"/>
      <c r="BD111" s="431"/>
      <c r="BE111" s="431"/>
      <c r="BF111" s="431"/>
      <c r="BG111" s="453"/>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494" t="s">
        <v>49</v>
      </c>
      <c r="C1" s="494"/>
      <c r="D1" s="494"/>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495" t="s">
        <v>57</v>
      </c>
      <c r="C1" s="495"/>
      <c r="D1" s="495"/>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483</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485</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475</v>
      </c>
      <c r="D11" s="61" t="s">
        <v>476</v>
      </c>
      <c r="E11" s="41"/>
      <c r="F11" s="41"/>
      <c r="G11" s="41"/>
      <c r="H11" s="41"/>
      <c r="I11" s="41"/>
      <c r="J11" s="41"/>
      <c r="K11" s="41"/>
      <c r="L11" s="41"/>
      <c r="M11" s="41"/>
      <c r="N11" s="41"/>
      <c r="O11" s="41"/>
      <c r="P11" s="41"/>
      <c r="Q11" s="41"/>
      <c r="R11" s="41"/>
      <c r="S11" s="41"/>
      <c r="T11" s="41"/>
      <c r="U11" s="41"/>
    </row>
    <row r="12" spans="1:21" x14ac:dyDescent="0.25">
      <c r="A12" s="61"/>
      <c r="B12" s="61" t="s">
        <v>82</v>
      </c>
      <c r="C12" s="61" t="s">
        <v>477</v>
      </c>
      <c r="D12" s="61" t="s">
        <v>484</v>
      </c>
      <c r="E12" s="41"/>
      <c r="F12" s="41"/>
      <c r="G12" s="41"/>
      <c r="H12" s="41"/>
      <c r="I12" s="41"/>
      <c r="J12" s="41"/>
      <c r="K12" s="41"/>
      <c r="L12" s="41"/>
      <c r="M12" s="41"/>
      <c r="N12" s="41"/>
      <c r="O12" s="41"/>
      <c r="P12" s="41"/>
      <c r="Q12" s="41"/>
      <c r="R12" s="41"/>
      <c r="S12" s="41"/>
      <c r="T12" s="41"/>
      <c r="U12" s="41"/>
    </row>
    <row r="13" spans="1:21" x14ac:dyDescent="0.25">
      <c r="A13" s="61"/>
      <c r="B13" s="61"/>
      <c r="C13" s="61" t="s">
        <v>478</v>
      </c>
      <c r="D13" s="61" t="s">
        <v>479</v>
      </c>
      <c r="E13" s="41"/>
      <c r="F13" s="41"/>
      <c r="G13" s="41"/>
      <c r="H13" s="41"/>
      <c r="I13" s="41"/>
      <c r="J13" s="41"/>
      <c r="K13" s="41"/>
      <c r="L13" s="41"/>
      <c r="M13" s="41"/>
      <c r="N13" s="41"/>
      <c r="O13" s="41"/>
      <c r="P13" s="41"/>
      <c r="Q13" s="41"/>
      <c r="R13" s="41"/>
      <c r="S13" s="41"/>
      <c r="T13" s="41"/>
      <c r="U13" s="41"/>
    </row>
    <row r="14" spans="1:21" x14ac:dyDescent="0.25">
      <c r="A14" s="61"/>
      <c r="B14" s="61"/>
      <c r="C14" s="61" t="s">
        <v>480</v>
      </c>
      <c r="D14" s="61" t="s">
        <v>486</v>
      </c>
      <c r="E14" s="41"/>
      <c r="F14" s="41"/>
      <c r="G14" s="41"/>
      <c r="H14" s="41"/>
      <c r="I14" s="41"/>
      <c r="J14" s="41"/>
      <c r="K14" s="41"/>
      <c r="L14" s="41"/>
      <c r="M14" s="41"/>
      <c r="N14" s="41"/>
      <c r="O14" s="41"/>
      <c r="P14" s="41"/>
      <c r="Q14" s="41"/>
      <c r="R14" s="41"/>
      <c r="S14" s="41"/>
      <c r="T14" s="41"/>
      <c r="U14" s="41"/>
    </row>
    <row r="15" spans="1:21" x14ac:dyDescent="0.25">
      <c r="A15" s="61"/>
      <c r="B15" s="61"/>
      <c r="C15" s="61" t="s">
        <v>481</v>
      </c>
      <c r="D15" s="61" t="s">
        <v>482</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483</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485</v>
      </c>
      <c r="E218" t="s">
        <v>483</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485</v>
      </c>
      <c r="F220" t="str">
        <f t="shared" si="0"/>
        <v xml:space="preserve"> El riesgo afecta la imagen de la entidad con efecto publicitario sostenido a nivel de sector administrativo, nivel departamental o municipal</v>
      </c>
    </row>
    <row r="221" spans="1:8" x14ac:dyDescent="0.25">
      <c r="A221" s="41"/>
      <c r="B221" s="26" t="e">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496" t="s">
        <v>72</v>
      </c>
      <c r="C1" s="497"/>
      <c r="D1" s="497"/>
      <c r="E1" s="497"/>
      <c r="F1" s="498"/>
    </row>
    <row r="2" spans="2:6" ht="16.5" thickBot="1" x14ac:dyDescent="0.3">
      <c r="B2" s="47"/>
      <c r="C2" s="47"/>
      <c r="D2" s="47"/>
      <c r="E2" s="47"/>
      <c r="F2" s="47"/>
    </row>
    <row r="3" spans="2:6" ht="16.5" thickBot="1" x14ac:dyDescent="0.25">
      <c r="B3" s="500" t="s">
        <v>58</v>
      </c>
      <c r="C3" s="501"/>
      <c r="D3" s="501"/>
      <c r="E3" s="59" t="s">
        <v>59</v>
      </c>
      <c r="F3" s="60" t="s">
        <v>60</v>
      </c>
    </row>
    <row r="4" spans="2:6" ht="31.5" x14ac:dyDescent="0.2">
      <c r="B4" s="502" t="s">
        <v>61</v>
      </c>
      <c r="C4" s="504" t="s">
        <v>13</v>
      </c>
      <c r="D4" s="48" t="s">
        <v>14</v>
      </c>
      <c r="E4" s="49" t="s">
        <v>62</v>
      </c>
      <c r="F4" s="50">
        <v>0.25</v>
      </c>
    </row>
    <row r="5" spans="2:6" ht="47.25" x14ac:dyDescent="0.2">
      <c r="B5" s="503"/>
      <c r="C5" s="505"/>
      <c r="D5" s="51" t="s">
        <v>15</v>
      </c>
      <c r="E5" s="52" t="s">
        <v>63</v>
      </c>
      <c r="F5" s="53">
        <v>0.15</v>
      </c>
    </row>
    <row r="6" spans="2:6" ht="47.25" x14ac:dyDescent="0.2">
      <c r="B6" s="503"/>
      <c r="C6" s="505"/>
      <c r="D6" s="51" t="s">
        <v>16</v>
      </c>
      <c r="E6" s="52" t="s">
        <v>64</v>
      </c>
      <c r="F6" s="53">
        <v>0.1</v>
      </c>
    </row>
    <row r="7" spans="2:6" ht="63" x14ac:dyDescent="0.2">
      <c r="B7" s="503"/>
      <c r="C7" s="505" t="s">
        <v>17</v>
      </c>
      <c r="D7" s="51" t="s">
        <v>10</v>
      </c>
      <c r="E7" s="52" t="s">
        <v>65</v>
      </c>
      <c r="F7" s="53">
        <v>0.25</v>
      </c>
    </row>
    <row r="8" spans="2:6" ht="31.5" x14ac:dyDescent="0.2">
      <c r="B8" s="503"/>
      <c r="C8" s="505"/>
      <c r="D8" s="51" t="s">
        <v>9</v>
      </c>
      <c r="E8" s="52" t="s">
        <v>66</v>
      </c>
      <c r="F8" s="53">
        <v>0.15</v>
      </c>
    </row>
    <row r="9" spans="2:6" ht="47.25" x14ac:dyDescent="0.2">
      <c r="B9" s="503" t="s">
        <v>136</v>
      </c>
      <c r="C9" s="505" t="s">
        <v>18</v>
      </c>
      <c r="D9" s="51" t="s">
        <v>19</v>
      </c>
      <c r="E9" s="52" t="s">
        <v>67</v>
      </c>
      <c r="F9" s="54" t="s">
        <v>68</v>
      </c>
    </row>
    <row r="10" spans="2:6" ht="63" x14ac:dyDescent="0.2">
      <c r="B10" s="503"/>
      <c r="C10" s="505"/>
      <c r="D10" s="51" t="s">
        <v>20</v>
      </c>
      <c r="E10" s="52" t="s">
        <v>69</v>
      </c>
      <c r="F10" s="54" t="s">
        <v>68</v>
      </c>
    </row>
    <row r="11" spans="2:6" ht="47.25" x14ac:dyDescent="0.2">
      <c r="B11" s="503"/>
      <c r="C11" s="505" t="s">
        <v>21</v>
      </c>
      <c r="D11" s="51" t="s">
        <v>22</v>
      </c>
      <c r="E11" s="52" t="s">
        <v>70</v>
      </c>
      <c r="F11" s="54" t="s">
        <v>68</v>
      </c>
    </row>
    <row r="12" spans="2:6" ht="47.25" x14ac:dyDescent="0.2">
      <c r="B12" s="503"/>
      <c r="C12" s="505"/>
      <c r="D12" s="51" t="s">
        <v>23</v>
      </c>
      <c r="E12" s="52" t="s">
        <v>71</v>
      </c>
      <c r="F12" s="54" t="s">
        <v>68</v>
      </c>
    </row>
    <row r="13" spans="2:6" ht="31.5" x14ac:dyDescent="0.2">
      <c r="B13" s="503"/>
      <c r="C13" s="505" t="s">
        <v>24</v>
      </c>
      <c r="D13" s="51" t="s">
        <v>110</v>
      </c>
      <c r="E13" s="52" t="s">
        <v>113</v>
      </c>
      <c r="F13" s="54" t="s">
        <v>68</v>
      </c>
    </row>
    <row r="14" spans="2:6" ht="32.25" thickBot="1" x14ac:dyDescent="0.25">
      <c r="B14" s="506"/>
      <c r="C14" s="507"/>
      <c r="D14" s="55" t="s">
        <v>111</v>
      </c>
      <c r="E14" s="56" t="s">
        <v>112</v>
      </c>
      <c r="F14" s="57" t="s">
        <v>68</v>
      </c>
    </row>
    <row r="15" spans="2:6" ht="49.5" customHeight="1" x14ac:dyDescent="0.2">
      <c r="B15" s="499" t="s">
        <v>133</v>
      </c>
      <c r="C15" s="499"/>
      <c r="D15" s="499"/>
      <c r="E15" s="499"/>
      <c r="F15" s="499"/>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487</v>
      </c>
    </row>
    <row r="9" spans="2:5" x14ac:dyDescent="0.25">
      <c r="B9" t="s">
        <v>36</v>
      </c>
    </row>
    <row r="10" spans="2:5" x14ac:dyDescent="0.25">
      <c r="B10" t="s">
        <v>37</v>
      </c>
    </row>
    <row r="13" spans="2:5" x14ac:dyDescent="0.25">
      <c r="B13" t="s">
        <v>327</v>
      </c>
    </row>
    <row r="14" spans="2:5" x14ac:dyDescent="0.25">
      <c r="B14" t="s">
        <v>325</v>
      </c>
    </row>
    <row r="15" spans="2:5" x14ac:dyDescent="0.25">
      <c r="B15" t="s">
        <v>332</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2023-03-27T14:56:44Z</cp:lastPrinted>
  <dcterms:created xsi:type="dcterms:W3CDTF">2020-03-24T23:12:47Z</dcterms:created>
  <dcterms:modified xsi:type="dcterms:W3CDTF">2024-01-16T06:44:15Z</dcterms:modified>
</cp:coreProperties>
</file>