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203\Owncloud\mpinzonv\files\MEMORANDOS INTERNOS\"/>
    </mc:Choice>
  </mc:AlternateContent>
  <bookViews>
    <workbookView xWindow="0" yWindow="0" windowWidth="28800" windowHeight="12210" firstSheet="3" activeTab="3"/>
  </bookViews>
  <sheets>
    <sheet name="Hoja1" sheetId="1" state="hidden" r:id="rId1"/>
    <sheet name="Hoja2" sheetId="2" state="hidden" r:id="rId2"/>
    <sheet name="CON CAMBIOS 1" sheetId="5" state="hidden" r:id="rId3"/>
    <sheet name="Matriz CIC" sheetId="8" r:id="rId4"/>
    <sheet name="Sheet1" sheetId="10" r:id="rId5"/>
    <sheet name="Hoja3" sheetId="7" state="hidden" r:id="rId6"/>
    <sheet name="Hoja4" sheetId="9" state="hidden" r:id="rId7"/>
  </sheets>
  <definedNames>
    <definedName name="_xlnm._FilterDatabase" localSheetId="2" hidden="1">'CON CAMBIOS 1'!$A$41:$D$109</definedName>
    <definedName name="_xlnm._FilterDatabase" localSheetId="3" hidden="1">'Matriz CIC'!$A$3</definedName>
    <definedName name="_xlnm.Print_Area" localSheetId="3">'Matriz CIC'!$A$3:$I$125</definedName>
    <definedName name="No_se_aplica">Hoja1!$C$13</definedName>
    <definedName name="Si">Hoja1!$C$13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0" i="8" l="1"/>
  <c r="K114" i="8"/>
  <c r="L124" i="8"/>
  <c r="K119" i="8"/>
  <c r="I4" i="9" l="1"/>
  <c r="I3" i="9"/>
  <c r="H6" i="8" l="1"/>
  <c r="I6" i="8"/>
  <c r="H7" i="8"/>
  <c r="I7" i="8"/>
  <c r="H8" i="8"/>
  <c r="I8" i="8"/>
  <c r="H9" i="8"/>
  <c r="I9" i="8"/>
  <c r="H10" i="8"/>
  <c r="I10" i="8"/>
  <c r="H12" i="8"/>
  <c r="I12" i="8"/>
  <c r="H13" i="8"/>
  <c r="I13" i="8"/>
  <c r="H14" i="8"/>
  <c r="I14" i="8"/>
  <c r="H15" i="8"/>
  <c r="I15" i="8"/>
  <c r="H16" i="8"/>
  <c r="I16" i="8"/>
  <c r="H17" i="8"/>
  <c r="I17" i="8"/>
  <c r="H18" i="8"/>
  <c r="I18" i="8"/>
  <c r="H19" i="8"/>
  <c r="I19" i="8"/>
  <c r="H20" i="8"/>
  <c r="I20" i="8"/>
  <c r="H21" i="8"/>
  <c r="I21" i="8"/>
  <c r="H22" i="8"/>
  <c r="I22" i="8"/>
  <c r="H23" i="8"/>
  <c r="I23" i="8"/>
  <c r="H24" i="8"/>
  <c r="I24" i="8"/>
  <c r="H25" i="8"/>
  <c r="I25" i="8"/>
  <c r="H26" i="8"/>
  <c r="I26" i="8"/>
  <c r="H27" i="8"/>
  <c r="I27" i="8"/>
  <c r="F27" i="8" s="1"/>
  <c r="H28" i="8"/>
  <c r="I28" i="8"/>
  <c r="H29" i="8"/>
  <c r="I29" i="8"/>
  <c r="H30" i="8"/>
  <c r="I30" i="8"/>
  <c r="H31" i="8"/>
  <c r="I31" i="8"/>
  <c r="H32" i="8"/>
  <c r="I32" i="8"/>
  <c r="H33" i="8"/>
  <c r="I33" i="8"/>
  <c r="H34" i="8"/>
  <c r="I34" i="8"/>
  <c r="H35" i="8"/>
  <c r="I35" i="8"/>
  <c r="H36" i="8"/>
  <c r="I36" i="8"/>
  <c r="H37" i="8"/>
  <c r="I37" i="8"/>
  <c r="H38" i="8"/>
  <c r="I38" i="8"/>
  <c r="H39" i="8"/>
  <c r="I39" i="8"/>
  <c r="H40" i="8"/>
  <c r="I40" i="8"/>
  <c r="H44" i="8"/>
  <c r="I44" i="8"/>
  <c r="H45" i="8"/>
  <c r="I45" i="8"/>
  <c r="H46" i="8"/>
  <c r="I46" i="8"/>
  <c r="H47" i="8"/>
  <c r="I47" i="8"/>
  <c r="H48" i="8"/>
  <c r="I48" i="8"/>
  <c r="H49" i="8"/>
  <c r="I49" i="8"/>
  <c r="H50" i="8"/>
  <c r="I50" i="8"/>
  <c r="H51" i="8"/>
  <c r="I51" i="8"/>
  <c r="H53" i="8"/>
  <c r="I53" i="8"/>
  <c r="H54" i="8"/>
  <c r="I54" i="8"/>
  <c r="H55" i="8"/>
  <c r="I55" i="8"/>
  <c r="H56" i="8"/>
  <c r="I56" i="8"/>
  <c r="H58" i="8"/>
  <c r="I58" i="8"/>
  <c r="H59" i="8"/>
  <c r="I59" i="8"/>
  <c r="H60" i="8"/>
  <c r="I60" i="8"/>
  <c r="H61" i="8"/>
  <c r="I61" i="8"/>
  <c r="H62" i="8"/>
  <c r="I62" i="8"/>
  <c r="H63" i="8"/>
  <c r="I63" i="8"/>
  <c r="H64" i="8"/>
  <c r="I64" i="8"/>
  <c r="H65" i="8"/>
  <c r="I65" i="8"/>
  <c r="H66" i="8"/>
  <c r="I66" i="8"/>
  <c r="H67" i="8"/>
  <c r="I67" i="8"/>
  <c r="H68" i="8"/>
  <c r="I68" i="8"/>
  <c r="H69" i="8"/>
  <c r="I69" i="8"/>
  <c r="H70" i="8"/>
  <c r="I70" i="8"/>
  <c r="H71" i="8"/>
  <c r="I71" i="8"/>
  <c r="H72" i="8"/>
  <c r="I72" i="8"/>
  <c r="H74" i="8"/>
  <c r="I74" i="8"/>
  <c r="H75" i="8"/>
  <c r="I75" i="8"/>
  <c r="H76" i="8"/>
  <c r="I76" i="8"/>
  <c r="H78" i="8"/>
  <c r="I78" i="8"/>
  <c r="H79" i="8"/>
  <c r="I79" i="8"/>
  <c r="H80" i="8"/>
  <c r="I80" i="8"/>
  <c r="H81" i="8"/>
  <c r="I81" i="8"/>
  <c r="H82" i="8"/>
  <c r="I82" i="8"/>
  <c r="H83" i="8"/>
  <c r="I83" i="8"/>
  <c r="H84" i="8"/>
  <c r="I84" i="8"/>
  <c r="H85" i="8"/>
  <c r="I85" i="8"/>
  <c r="H86" i="8"/>
  <c r="I86" i="8"/>
  <c r="H87" i="8"/>
  <c r="I87" i="8"/>
  <c r="H89" i="8"/>
  <c r="I89" i="8"/>
  <c r="H90" i="8"/>
  <c r="I90" i="8"/>
  <c r="H91" i="8"/>
  <c r="I91" i="8"/>
  <c r="H92" i="8"/>
  <c r="I92" i="8"/>
  <c r="H93" i="8"/>
  <c r="I93" i="8"/>
  <c r="H94" i="8"/>
  <c r="I94" i="8"/>
  <c r="H95" i="8"/>
  <c r="I95" i="8"/>
  <c r="H96" i="8"/>
  <c r="I96" i="8"/>
  <c r="H97" i="8"/>
  <c r="I97" i="8"/>
  <c r="H98" i="8"/>
  <c r="I98" i="8"/>
  <c r="H99" i="8"/>
  <c r="I99" i="8"/>
  <c r="H100" i="8"/>
  <c r="I100" i="8"/>
  <c r="H101" i="8"/>
  <c r="I101" i="8"/>
  <c r="H102" i="8"/>
  <c r="I102" i="8"/>
  <c r="H103" i="8"/>
  <c r="I103" i="8"/>
  <c r="H104" i="8"/>
  <c r="I104" i="8"/>
  <c r="H107" i="8"/>
  <c r="I107" i="8"/>
  <c r="H108" i="8"/>
  <c r="I108" i="8"/>
  <c r="H109" i="8"/>
  <c r="I109" i="8"/>
  <c r="H112" i="8"/>
  <c r="I112" i="8"/>
  <c r="H113" i="8"/>
  <c r="I113" i="8"/>
  <c r="H114" i="8"/>
  <c r="I114" i="8"/>
  <c r="H115" i="8"/>
  <c r="I115" i="8"/>
  <c r="H116" i="8"/>
  <c r="I116" i="8"/>
  <c r="H117" i="8"/>
  <c r="I117" i="8"/>
  <c r="H118" i="8"/>
  <c r="I118" i="8"/>
  <c r="H119" i="8"/>
  <c r="I119" i="8"/>
  <c r="H120" i="8"/>
  <c r="I120" i="8"/>
  <c r="H121" i="8"/>
  <c r="I121" i="8"/>
  <c r="H122" i="8"/>
  <c r="I122" i="8"/>
  <c r="H123" i="8"/>
  <c r="I123" i="8"/>
  <c r="L132" i="8"/>
  <c r="M89" i="8" l="1"/>
  <c r="M40" i="8"/>
  <c r="F7" i="10" l="1"/>
  <c r="F6" i="10"/>
  <c r="F5" i="10"/>
  <c r="F4" i="10"/>
  <c r="N78" i="8" l="1"/>
  <c r="F12" i="8" l="1"/>
  <c r="P78" i="8" l="1"/>
  <c r="N7" i="8"/>
  <c r="O7" i="8" s="1"/>
  <c r="P79" i="8" l="1"/>
  <c r="O8" i="8"/>
  <c r="O9" i="8" s="1"/>
  <c r="F7" i="8" l="1"/>
  <c r="F13" i="8"/>
  <c r="I5" i="9"/>
  <c r="F6" i="8"/>
  <c r="F91" i="8" l="1"/>
  <c r="F92" i="8"/>
  <c r="F93" i="8"/>
  <c r="F90" i="8"/>
  <c r="F89" i="8"/>
  <c r="J89" i="8" l="1"/>
  <c r="F123" i="8"/>
  <c r="F122" i="8"/>
  <c r="F120" i="8"/>
  <c r="F116" i="8"/>
  <c r="F117" i="8"/>
  <c r="F118" i="8"/>
  <c r="F115" i="8"/>
  <c r="F113" i="8"/>
  <c r="F109" i="8"/>
  <c r="F108" i="8"/>
  <c r="F101" i="8"/>
  <c r="F102" i="8"/>
  <c r="F103" i="8"/>
  <c r="F104" i="8"/>
  <c r="F100" i="8"/>
  <c r="F98" i="8"/>
  <c r="F97" i="8"/>
  <c r="F95" i="8"/>
  <c r="F84" i="8"/>
  <c r="F85" i="8"/>
  <c r="F86" i="8"/>
  <c r="F87" i="8"/>
  <c r="F83" i="8"/>
  <c r="F81" i="8"/>
  <c r="F80" i="8"/>
  <c r="F79" i="8"/>
  <c r="F76" i="8"/>
  <c r="F75" i="8"/>
  <c r="F72" i="8"/>
  <c r="F71" i="8"/>
  <c r="F69" i="8"/>
  <c r="F68" i="8"/>
  <c r="F66" i="8"/>
  <c r="F65" i="8"/>
  <c r="F63" i="8"/>
  <c r="F62" i="8"/>
  <c r="F60" i="8"/>
  <c r="F59" i="8"/>
  <c r="F56" i="8"/>
  <c r="F54" i="8"/>
  <c r="F51" i="8"/>
  <c r="F49" i="8"/>
  <c r="F48" i="8"/>
  <c r="F46" i="8"/>
  <c r="F45" i="8"/>
  <c r="F39" i="8"/>
  <c r="F40" i="8"/>
  <c r="F38" i="8"/>
  <c r="F36" i="8"/>
  <c r="F35" i="8"/>
  <c r="F33" i="8"/>
  <c r="F32" i="8"/>
  <c r="F30" i="8"/>
  <c r="F29" i="8"/>
  <c r="F26" i="8"/>
  <c r="F24" i="8"/>
  <c r="F23" i="8"/>
  <c r="F21" i="8"/>
  <c r="F20" i="8"/>
  <c r="F17" i="8"/>
  <c r="F18" i="8"/>
  <c r="F16" i="8"/>
  <c r="F14" i="8"/>
  <c r="J12" i="8" s="1"/>
  <c r="K12" i="8" s="1"/>
  <c r="F8" i="8"/>
  <c r="F9" i="8"/>
  <c r="F10" i="8"/>
  <c r="F121" i="8"/>
  <c r="F119" i="8"/>
  <c r="F114" i="8"/>
  <c r="F112" i="8"/>
  <c r="J112" i="8" s="1"/>
  <c r="F107" i="8"/>
  <c r="F99" i="8"/>
  <c r="F96" i="8"/>
  <c r="F94" i="8"/>
  <c r="J94" i="8" s="1"/>
  <c r="K94" i="8" s="1"/>
  <c r="F82" i="8"/>
  <c r="F78" i="8"/>
  <c r="F74" i="8"/>
  <c r="F70" i="8"/>
  <c r="F67" i="8"/>
  <c r="F64" i="8"/>
  <c r="F61" i="8"/>
  <c r="F58" i="8"/>
  <c r="F55" i="8"/>
  <c r="F53" i="8"/>
  <c r="F50" i="8"/>
  <c r="J50" i="8" s="1"/>
  <c r="K50" i="8" s="1"/>
  <c r="F47" i="8"/>
  <c r="F44" i="8"/>
  <c r="F37" i="8"/>
  <c r="F34" i="8"/>
  <c r="F31" i="8"/>
  <c r="F28" i="8"/>
  <c r="F25" i="8"/>
  <c r="F22" i="8"/>
  <c r="J22" i="8" s="1"/>
  <c r="K22" i="8" s="1"/>
  <c r="F19" i="8"/>
  <c r="J19" i="8" s="1"/>
  <c r="K19" i="8" s="1"/>
  <c r="F15" i="8"/>
  <c r="J70" i="8" l="1"/>
  <c r="K70" i="8" s="1"/>
  <c r="J47" i="8"/>
  <c r="K47" i="8" s="1"/>
  <c r="J53" i="8"/>
  <c r="K53" i="8" s="1"/>
  <c r="J96" i="8"/>
  <c r="K96" i="8" s="1"/>
  <c r="J31" i="8"/>
  <c r="K31" i="8" s="1"/>
  <c r="J58" i="8"/>
  <c r="K58" i="8" s="1"/>
  <c r="J119" i="8"/>
  <c r="J114" i="8"/>
  <c r="J74" i="8"/>
  <c r="K74" i="8" s="1"/>
  <c r="J61" i="8"/>
  <c r="K61" i="8" s="1"/>
  <c r="J44" i="8"/>
  <c r="K44" i="8" s="1"/>
  <c r="J34" i="8"/>
  <c r="K34" i="8" s="1"/>
  <c r="K112" i="8"/>
  <c r="J25" i="8"/>
  <c r="K25" i="8" s="1"/>
  <c r="J37" i="8"/>
  <c r="K37" i="8" s="1"/>
  <c r="J64" i="8"/>
  <c r="K64" i="8" s="1"/>
  <c r="J78" i="8"/>
  <c r="K78" i="8" s="1"/>
  <c r="J99" i="8"/>
  <c r="K99" i="8" s="1"/>
  <c r="J6" i="8"/>
  <c r="J15" i="8"/>
  <c r="K15" i="8" s="1"/>
  <c r="J28" i="8"/>
  <c r="K28" i="8" s="1"/>
  <c r="J55" i="8"/>
  <c r="K55" i="8" s="1"/>
  <c r="J67" i="8"/>
  <c r="K67" i="8" s="1"/>
  <c r="J82" i="8"/>
  <c r="K82" i="8" s="1"/>
  <c r="J107" i="8"/>
  <c r="K107" i="8" s="1"/>
  <c r="J121" i="8"/>
  <c r="K121" i="8" s="1"/>
  <c r="K89" i="8"/>
  <c r="K110" i="8" l="1"/>
  <c r="L110" i="8" s="1"/>
  <c r="M37" i="8"/>
  <c r="K88" i="8"/>
  <c r="L88" i="8" s="1"/>
  <c r="J41" i="8"/>
  <c r="K6" i="8"/>
  <c r="K41" i="8" s="1"/>
  <c r="L41" i="8" s="1"/>
  <c r="J88" i="8"/>
  <c r="J110" i="8"/>
  <c r="K124" i="8"/>
  <c r="J124" i="8"/>
  <c r="F130" i="5"/>
  <c r="F129" i="5"/>
  <c r="F125" i="5"/>
  <c r="F124" i="5"/>
  <c r="F123" i="5"/>
  <c r="F122" i="5"/>
  <c r="F115" i="5"/>
  <c r="F114" i="5"/>
  <c r="F101" i="5"/>
  <c r="F100" i="5"/>
  <c r="F95" i="5"/>
  <c r="F94" i="5"/>
  <c r="F93" i="5"/>
  <c r="F90" i="5"/>
  <c r="F89" i="5"/>
  <c r="F88" i="5"/>
  <c r="F87" i="5"/>
  <c r="F86" i="5"/>
  <c r="F84" i="5"/>
  <c r="F83" i="5"/>
  <c r="F82" i="5"/>
  <c r="F80" i="5"/>
  <c r="F78" i="5"/>
  <c r="F77" i="5"/>
  <c r="F76" i="5"/>
  <c r="F74" i="5"/>
  <c r="F73" i="5"/>
  <c r="F71" i="5"/>
  <c r="F70" i="5"/>
  <c r="F68" i="5"/>
  <c r="F67" i="5"/>
  <c r="F65" i="5"/>
  <c r="F64" i="5"/>
  <c r="F62" i="5"/>
  <c r="F61" i="5"/>
  <c r="F53" i="5"/>
  <c r="F52" i="5"/>
  <c r="F50" i="5"/>
  <c r="F49" i="5"/>
  <c r="F46" i="5"/>
  <c r="F45" i="5"/>
  <c r="G45" i="5"/>
  <c r="G46" i="5"/>
  <c r="G48" i="5"/>
  <c r="H48" i="5" s="1"/>
  <c r="G49" i="5"/>
  <c r="G50" i="5"/>
  <c r="H50" i="5" s="1"/>
  <c r="G51" i="5"/>
  <c r="H51" i="5" s="1"/>
  <c r="G52" i="5"/>
  <c r="G53" i="5"/>
  <c r="G54" i="5"/>
  <c r="H54" i="5" s="1"/>
  <c r="G56" i="5"/>
  <c r="H56" i="5" s="1"/>
  <c r="G57" i="5"/>
  <c r="H57" i="5" s="1"/>
  <c r="G58" i="5"/>
  <c r="H58" i="5" s="1"/>
  <c r="G59" i="5"/>
  <c r="H59" i="5" s="1"/>
  <c r="G60" i="5"/>
  <c r="H60" i="5" s="1"/>
  <c r="G61" i="5"/>
  <c r="G62" i="5"/>
  <c r="G63" i="5"/>
  <c r="H63" i="5" s="1"/>
  <c r="G64" i="5"/>
  <c r="G65" i="5"/>
  <c r="H65" i="5" s="1"/>
  <c r="G66" i="5"/>
  <c r="H66" i="5" s="1"/>
  <c r="G67" i="5"/>
  <c r="G68" i="5"/>
  <c r="G69" i="5"/>
  <c r="H69" i="5" s="1"/>
  <c r="G70" i="5"/>
  <c r="G71" i="5"/>
  <c r="G72" i="5"/>
  <c r="H72" i="5" s="1"/>
  <c r="G73" i="5"/>
  <c r="G74" i="5"/>
  <c r="G75" i="5"/>
  <c r="H75" i="5" s="1"/>
  <c r="G76" i="5"/>
  <c r="G77" i="5"/>
  <c r="G78" i="5"/>
  <c r="G79" i="5"/>
  <c r="H79" i="5" s="1"/>
  <c r="G80" i="5"/>
  <c r="G81" i="5"/>
  <c r="H81" i="5" s="1"/>
  <c r="G82" i="5"/>
  <c r="G83" i="5"/>
  <c r="G84" i="5"/>
  <c r="H84" i="5" s="1"/>
  <c r="G85" i="5"/>
  <c r="H85" i="5" s="1"/>
  <c r="G86" i="5"/>
  <c r="G87" i="5"/>
  <c r="G88" i="5"/>
  <c r="G89" i="5"/>
  <c r="G90" i="5"/>
  <c r="G91" i="5"/>
  <c r="H91" i="5" s="1"/>
  <c r="G92" i="5"/>
  <c r="H92" i="5" s="1"/>
  <c r="G93" i="5"/>
  <c r="G94" i="5"/>
  <c r="G95" i="5"/>
  <c r="G96" i="5"/>
  <c r="H96" i="5" s="1"/>
  <c r="G97" i="5"/>
  <c r="H97" i="5" s="1"/>
  <c r="G98" i="5"/>
  <c r="H98" i="5" s="1"/>
  <c r="G99" i="5"/>
  <c r="H99" i="5" s="1"/>
  <c r="G100" i="5"/>
  <c r="G101" i="5"/>
  <c r="G102" i="5"/>
  <c r="H102" i="5" s="1"/>
  <c r="G103" i="5"/>
  <c r="H103" i="5" s="1"/>
  <c r="G104" i="5"/>
  <c r="H104" i="5" s="1"/>
  <c r="G105" i="5"/>
  <c r="H105" i="5" s="1"/>
  <c r="G106" i="5"/>
  <c r="H106" i="5" s="1"/>
  <c r="G107" i="5"/>
  <c r="H107" i="5" s="1"/>
  <c r="G108" i="5"/>
  <c r="H108" i="5" s="1"/>
  <c r="G111" i="5"/>
  <c r="H111" i="5" s="1"/>
  <c r="G112" i="5"/>
  <c r="H112" i="5" s="1"/>
  <c r="G113" i="5"/>
  <c r="H113" i="5" s="1"/>
  <c r="G114" i="5"/>
  <c r="G115" i="5"/>
  <c r="G119" i="5"/>
  <c r="H119" i="5" s="1"/>
  <c r="G120" i="5"/>
  <c r="H120" i="5" s="1"/>
  <c r="G121" i="5"/>
  <c r="H121" i="5" s="1"/>
  <c r="G122" i="5"/>
  <c r="G123" i="5"/>
  <c r="G124" i="5"/>
  <c r="G125" i="5"/>
  <c r="H125" i="5" s="1"/>
  <c r="G126" i="5"/>
  <c r="H126" i="5" s="1"/>
  <c r="G127" i="5"/>
  <c r="H127" i="5" s="1"/>
  <c r="G128" i="5"/>
  <c r="H128" i="5" s="1"/>
  <c r="G129" i="5"/>
  <c r="G130" i="5"/>
  <c r="G44" i="5"/>
  <c r="H44" i="5" s="1"/>
  <c r="F38" i="5"/>
  <c r="F37" i="5"/>
  <c r="F36" i="5"/>
  <c r="F16" i="5"/>
  <c r="F15" i="5"/>
  <c r="F14" i="5"/>
  <c r="G5" i="5"/>
  <c r="G6" i="5"/>
  <c r="G7" i="5"/>
  <c r="H7" i="5" s="1"/>
  <c r="G8" i="5"/>
  <c r="G9" i="5"/>
  <c r="G10" i="5"/>
  <c r="H10" i="5" s="1"/>
  <c r="G11" i="5"/>
  <c r="H11" i="5" s="1"/>
  <c r="G12" i="5"/>
  <c r="H12" i="5" s="1"/>
  <c r="G13" i="5"/>
  <c r="H13" i="5" s="1"/>
  <c r="G14" i="5"/>
  <c r="G15" i="5"/>
  <c r="G16" i="5"/>
  <c r="G17" i="5"/>
  <c r="H17" i="5" s="1"/>
  <c r="G18" i="5"/>
  <c r="H18" i="5" s="1"/>
  <c r="G19" i="5"/>
  <c r="H19" i="5" s="1"/>
  <c r="G20" i="5"/>
  <c r="H20" i="5" s="1"/>
  <c r="G21" i="5"/>
  <c r="H21" i="5" s="1"/>
  <c r="G22" i="5"/>
  <c r="H22" i="5" s="1"/>
  <c r="G23" i="5"/>
  <c r="H23" i="5" s="1"/>
  <c r="G24" i="5"/>
  <c r="H24" i="5" s="1"/>
  <c r="G25" i="5"/>
  <c r="H25" i="5" s="1"/>
  <c r="G26" i="5"/>
  <c r="H26" i="5" s="1"/>
  <c r="G27" i="5"/>
  <c r="H27" i="5" s="1"/>
  <c r="G28" i="5"/>
  <c r="H28" i="5" s="1"/>
  <c r="G29" i="5"/>
  <c r="H29" i="5" s="1"/>
  <c r="G30" i="5"/>
  <c r="H30" i="5" s="1"/>
  <c r="G31" i="5"/>
  <c r="H31" i="5" s="1"/>
  <c r="G32" i="5"/>
  <c r="H32" i="5" s="1"/>
  <c r="G33" i="5"/>
  <c r="H33" i="5" s="1"/>
  <c r="G34" i="5"/>
  <c r="H34" i="5" s="1"/>
  <c r="G35" i="5"/>
  <c r="H35" i="5" s="1"/>
  <c r="G36" i="5"/>
  <c r="G37" i="5"/>
  <c r="G38" i="5"/>
  <c r="G39" i="5"/>
  <c r="H39" i="5" s="1"/>
  <c r="G4" i="5"/>
  <c r="H4" i="5" s="1"/>
  <c r="F6" i="5"/>
  <c r="F8" i="5"/>
  <c r="F9" i="5"/>
  <c r="F5" i="5"/>
  <c r="H15" i="5" l="1"/>
  <c r="H123" i="5"/>
  <c r="H70" i="5"/>
  <c r="M38" i="8"/>
  <c r="H38" i="5"/>
  <c r="H90" i="5"/>
  <c r="H74" i="5"/>
  <c r="H62" i="5"/>
  <c r="H122" i="5"/>
  <c r="H129" i="5"/>
  <c r="H114" i="5"/>
  <c r="H124" i="5"/>
  <c r="H83" i="5"/>
  <c r="H71" i="5"/>
  <c r="H94" i="5"/>
  <c r="H53" i="5"/>
  <c r="D131" i="8"/>
  <c r="H36" i="5"/>
  <c r="H100" i="5"/>
  <c r="H88" i="5"/>
  <c r="H68" i="5"/>
  <c r="H95" i="5"/>
  <c r="H67" i="5"/>
  <c r="H14" i="5"/>
  <c r="H6" i="5"/>
  <c r="H78" i="5"/>
  <c r="H49" i="5"/>
  <c r="H115" i="5"/>
  <c r="H89" i="5"/>
  <c r="H87" i="5"/>
  <c r="H45" i="5"/>
  <c r="H37" i="5"/>
  <c r="H9" i="5"/>
  <c r="H5" i="5"/>
  <c r="H130" i="5"/>
  <c r="H101" i="5"/>
  <c r="H93" i="5"/>
  <c r="H73" i="5"/>
  <c r="H61" i="5"/>
  <c r="H52" i="5"/>
  <c r="H16" i="5"/>
  <c r="H8" i="5"/>
  <c r="H76" i="5"/>
  <c r="H64" i="5"/>
  <c r="H77" i="5"/>
  <c r="H80" i="5"/>
  <c r="H86" i="5"/>
  <c r="H82" i="5"/>
  <c r="H46" i="5"/>
  <c r="M1" i="2"/>
  <c r="M2" i="2"/>
  <c r="M3" i="2"/>
  <c r="M4" i="2"/>
  <c r="M5"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6" i="2"/>
  <c r="N44" i="8" l="1"/>
  <c r="H131" i="5"/>
  <c r="C136" i="5" s="1"/>
  <c r="C137" i="5" s="1"/>
  <c r="C138" i="5" s="1"/>
  <c r="F13" i="1"/>
  <c r="F12" i="1" s="1"/>
  <c r="F15" i="1"/>
  <c r="F14" i="1" s="1"/>
  <c r="F19" i="1"/>
  <c r="F18" i="1" s="1"/>
  <c r="F21" i="1"/>
  <c r="F20" i="1" s="1"/>
  <c r="F23" i="1"/>
  <c r="F22" i="1" s="1"/>
  <c r="F25" i="1"/>
  <c r="F24" i="1" s="1"/>
  <c r="F27" i="1"/>
  <c r="F26" i="1" s="1"/>
  <c r="F29" i="1"/>
  <c r="F28" i="1" s="1"/>
  <c r="F32" i="1"/>
  <c r="F31" i="1" s="1"/>
  <c r="F30" i="1" s="1"/>
  <c r="F35" i="1"/>
  <c r="F34" i="1" s="1"/>
  <c r="F33" i="1" s="1"/>
  <c r="D35" i="1"/>
  <c r="D34" i="1" s="1"/>
  <c r="D33" i="1" s="1"/>
  <c r="D32" i="1"/>
  <c r="D31" i="1" s="1"/>
  <c r="D30" i="1" s="1"/>
  <c r="D29" i="1"/>
  <c r="D28" i="1" s="1"/>
  <c r="D27" i="1"/>
  <c r="D26" i="1" s="1"/>
  <c r="D25" i="1"/>
  <c r="D24" i="1" s="1"/>
  <c r="D23" i="1"/>
  <c r="D22" i="1" s="1"/>
  <c r="D21" i="1"/>
  <c r="D20" i="1" s="1"/>
  <c r="D19" i="1"/>
  <c r="D18" i="1" s="1"/>
  <c r="D15" i="1"/>
  <c r="D14" i="1" s="1"/>
  <c r="D13" i="1"/>
  <c r="D12" i="1" s="1"/>
  <c r="D1" i="2"/>
  <c r="D2" i="2"/>
  <c r="I2" i="2"/>
  <c r="I1" i="2"/>
  <c r="D3" i="2"/>
  <c r="D4" i="2"/>
  <c r="D5" i="2"/>
  <c r="D6" i="2"/>
  <c r="D7" i="2"/>
  <c r="D8" i="2"/>
  <c r="D9" i="2"/>
  <c r="D10" i="2"/>
  <c r="D11" i="2"/>
  <c r="D12" i="2"/>
  <c r="D13" i="2"/>
  <c r="D14" i="2"/>
  <c r="D15" i="2"/>
  <c r="D16" i="2"/>
  <c r="F17" i="1" l="1"/>
  <c r="F16" i="1" s="1"/>
  <c r="F11" i="1"/>
  <c r="F10" i="1" s="1"/>
  <c r="D17" i="1"/>
  <c r="D16" i="1" s="1"/>
  <c r="D11" i="1"/>
  <c r="D10" i="1" s="1"/>
  <c r="F9" i="1" l="1"/>
  <c r="D9" i="1"/>
  <c r="D5" i="1" l="1"/>
  <c r="F5" i="1" s="1"/>
</calcChain>
</file>

<file path=xl/comments1.xml><?xml version="1.0" encoding="utf-8"?>
<comments xmlns="http://schemas.openxmlformats.org/spreadsheetml/2006/main">
  <authors>
    <author>Yimmy Alexander Bueno Juez</author>
  </authors>
  <commentList>
    <comment ref="B48" authorId="0" shapeId="0">
      <text>
        <r>
          <rPr>
            <b/>
            <sz val="8"/>
            <color indexed="81"/>
            <rFont val="Tahoma"/>
            <family val="2"/>
          </rPr>
          <t>Yimmy Alexander Bueno Juez:</t>
        </r>
        <r>
          <rPr>
            <sz val="8"/>
            <color indexed="81"/>
            <rFont val="Tahoma"/>
            <family val="2"/>
          </rPr>
          <t xml:space="preserve">
La eficacia se podría medir en conjunto con las preguntas planteadas sobre el tema en políticas de operación.</t>
        </r>
      </text>
    </comment>
    <comment ref="B51" authorId="0" shapeId="0">
      <text>
        <r>
          <rPr>
            <b/>
            <sz val="8"/>
            <color indexed="81"/>
            <rFont val="Tahoma"/>
            <family val="2"/>
          </rPr>
          <t>Yimmy Alexander Bueno Juez:</t>
        </r>
        <r>
          <rPr>
            <sz val="8"/>
            <color indexed="81"/>
            <rFont val="Tahoma"/>
            <family val="2"/>
          </rPr>
          <t xml:space="preserve">
La eficacia se puede medir en conjunto con las preguntas planteadas en la parte correspondiente a políticas contables</t>
        </r>
      </text>
    </comment>
  </commentList>
</comments>
</file>

<file path=xl/sharedStrings.xml><?xml version="1.0" encoding="utf-8"?>
<sst xmlns="http://schemas.openxmlformats.org/spreadsheetml/2006/main" count="1370" uniqueCount="481">
  <si>
    <t>Elementos del Marco Normativo</t>
  </si>
  <si>
    <t>PREGUNTAS</t>
  </si>
  <si>
    <t xml:space="preserve">Marco de referencia del proceso contable </t>
  </si>
  <si>
    <t>Políticas Contables</t>
  </si>
  <si>
    <t>Política de operación</t>
  </si>
  <si>
    <t>EVALUACIÓN DE CONTROLES 1 FASE</t>
  </si>
  <si>
    <t>CALIFICACIÓN</t>
  </si>
  <si>
    <t>EVALUACIÓN DE CONTROLES 2 FASE</t>
  </si>
  <si>
    <t>OBSERVACIONES</t>
  </si>
  <si>
    <t>¿Se establecen cronogramas para el seguimiento al cumplimiento de los planes de mejoramiento derivados de los hallazgos de auditoría interna o externa?</t>
  </si>
  <si>
    <t>Etapas del proceso contable</t>
  </si>
  <si>
    <t>Reconocimiento</t>
  </si>
  <si>
    <t xml:space="preserve">Identificación </t>
  </si>
  <si>
    <t xml:space="preserve">Medición </t>
  </si>
  <si>
    <t>Registro</t>
  </si>
  <si>
    <t xml:space="preserve">Clasificación </t>
  </si>
  <si>
    <t>Medición posterior</t>
  </si>
  <si>
    <t>si</t>
  </si>
  <si>
    <t>no</t>
  </si>
  <si>
    <t>No aplica</t>
  </si>
  <si>
    <t>N/A</t>
  </si>
  <si>
    <t xml:space="preserve"> </t>
  </si>
  <si>
    <t>Si</t>
  </si>
  <si>
    <t>No</t>
  </si>
  <si>
    <t>Parcialmente</t>
  </si>
  <si>
    <t>No adecuado</t>
  </si>
  <si>
    <t>¿La entidad ha definido adecuadamente las políticas contables que debe aplicar para el reconocimiento, medición, revelación y presentación de los hechos económicos de acuerdo con el marco normativo que le corresponde?</t>
  </si>
  <si>
    <t>Adecuado</t>
  </si>
  <si>
    <t>1.1</t>
  </si>
  <si>
    <t>1.1.1</t>
  </si>
  <si>
    <t>1.1.1.1</t>
  </si>
  <si>
    <t>¿Se han identificado, en la entidad, los procesos que generan hechos económicos y que, por lo tanto, constituyen proveedores de información del proceso contable?</t>
  </si>
  <si>
    <t>1.1.2</t>
  </si>
  <si>
    <t>1.1.2.1</t>
  </si>
  <si>
    <t>2.1</t>
  </si>
  <si>
    <t>2.1.1</t>
  </si>
  <si>
    <t>2.1.1.1</t>
  </si>
  <si>
    <t>2.1.2</t>
  </si>
  <si>
    <t>2.1.2.1</t>
  </si>
  <si>
    <t>¿La clasificación de los hechos económicos corresponde a una correcta interpretación tanto del marco normativo, como del Catálogo de Cuentas aplicable a la entidad?</t>
  </si>
  <si>
    <t>2.1.3</t>
  </si>
  <si>
    <t>2.1.3.1</t>
  </si>
  <si>
    <t>¿Los hechos económicos registrados por la entidad tienen una medición monetaria confiable?</t>
  </si>
  <si>
    <t>¿Los hechos económicos se contabilizan cronológicamente y se deja evidencia de su registro en forma consecutiva?</t>
  </si>
  <si>
    <t>2.1.4</t>
  </si>
  <si>
    <t>2.1.4.1</t>
  </si>
  <si>
    <t>¿Se encuentran plenamente establecidos los criterios de medición posterior para cada uno de los elementos de los estados financieros de acuerdo al Marco normativo aplicable?</t>
  </si>
  <si>
    <t>2.2</t>
  </si>
  <si>
    <t>2.2.1</t>
  </si>
  <si>
    <t>Presentación de Estados Financieros</t>
  </si>
  <si>
    <t>2.3</t>
  </si>
  <si>
    <t>¿Se elaboran y presentan oportunamente los estados financieros, a los usuarios de la información?</t>
  </si>
  <si>
    <t>2.3.1</t>
  </si>
  <si>
    <t>Rendición de cuentas</t>
  </si>
  <si>
    <t xml:space="preserve">3. </t>
  </si>
  <si>
    <t>3.1</t>
  </si>
  <si>
    <t>¿Se adjuntan los estados financieros al informe de rendición de cuentas?</t>
  </si>
  <si>
    <t>3.1.1</t>
  </si>
  <si>
    <t>4.</t>
  </si>
  <si>
    <t>Administración del Riesgo Contable</t>
  </si>
  <si>
    <t>4.1</t>
  </si>
  <si>
    <t>4.1.1</t>
  </si>
  <si>
    <t>¿Se identifican, analizan y se da un tratamiento adecuado a los riesgos de índole contable en forma permanente?</t>
  </si>
  <si>
    <t>TOTAL CONTROL INTERNO CONTABLE</t>
  </si>
  <si>
    <t>FORMULARIO DE EVALUACIÓN DEL CONTROL INTERNO CONTABLE</t>
  </si>
  <si>
    <t>DEFICIENTE</t>
  </si>
  <si>
    <t>Efectividad</t>
  </si>
  <si>
    <t>Existencia</t>
  </si>
  <si>
    <t>A pesar de su existencia, no se aplica adecuadamente , ya que no incluyen las relacionadas con  la revelación A1</t>
  </si>
  <si>
    <t>MARCO DE REFERENCIA DEL PROCESO CONTABLE</t>
  </si>
  <si>
    <t>ELEMENTOS DEL MARCO NORMATIVO</t>
  </si>
  <si>
    <t>POLÍTICAS CONTABLES</t>
  </si>
  <si>
    <t>¿Las políticas contables son consistentes con las prescripciones del marco normativo aplicable a la entidad?</t>
  </si>
  <si>
    <t>POLÍTICAS DE OPERACIÓN</t>
  </si>
  <si>
    <t>¿Se cuenta con una política institucional para la presentación oportuna de la información financiera debidamente analizada?</t>
  </si>
  <si>
    <t>¿Existe una política para llevar a cabo, en forma adecuada, el cierre integral de la información producida en las áreas o dependencias que generan hechos económicos?</t>
  </si>
  <si>
    <t>¿La entidad tiene implementadas políticas para realizar periódicamente inventarios, conciliaciones y cruces de información, que le permitan verificar la existencia y medición confiable?</t>
  </si>
  <si>
    <t>¿Los manuales de políticas, procedimientos y demás prácticas contables se encuentran debidamente actualizados y sirven de guía u orientación efectiva del proceso contable?</t>
  </si>
  <si>
    <t>¿Se cuenta con una política de depuración contable permanente y sostenible de la calidad de la información?</t>
  </si>
  <si>
    <t>ETAPAS DEL PROCESO CONTABLE</t>
  </si>
  <si>
    <t>RECONOCIMIENTO</t>
  </si>
  <si>
    <t>IDENTIFICACIÓN</t>
  </si>
  <si>
    <t>¿Se han identificado debidamente los productos de los demás procesos que constituyen insumos del proceso contable?</t>
  </si>
  <si>
    <t>¿Se evidencia por medio de flujogramas, u otra técnica o mecanismo, la forma como circula la información a través de la entidad y su respectivo efecto en el proceso contable de la entidad?</t>
  </si>
  <si>
    <t>¿Los bienes, derechos y obligaciones se encuentran debidamente individualizados en la contabilidad, bien sea por el área contable, o bien por otras dependencias que administran las bases de datos  que contiene esta información?</t>
  </si>
  <si>
    <t>¿Para la identificación de los hechos económicos, se toma  con base el marco normativo aplicable a la entidad?</t>
  </si>
  <si>
    <t>CLASIFICACIÓN</t>
  </si>
  <si>
    <t>¿Se utiliza la versión actualizada del Catálogo General de Cuentas correspondiente al marco normativo aplicable a la entidad?</t>
  </si>
  <si>
    <t>¿Se llevan registros individualizados de los hechos económicos ocurridos en la entidad?</t>
  </si>
  <si>
    <t>MEDICIÓN</t>
  </si>
  <si>
    <t>REGISTRO</t>
  </si>
  <si>
    <t>¿Los hechos económicos registrados están respaldados en documentos soporte idóneos?</t>
  </si>
  <si>
    <t>¿Para el registro de los hechos económicos, se elaboran los respectivos comprobantes de contabilidad?</t>
  </si>
  <si>
    <t>¿Los libros de contabilidad se encuentran debidamente soportados en comprobantes de contabilidad?</t>
  </si>
  <si>
    <t>¿Los libros de contabilidad se encuentran actualizados y sus saldos están de acuerdo con el último informe trimestral transmitido a la Contaduría General de la Nación?</t>
  </si>
  <si>
    <t xml:space="preserve">¿Existe algún mecanismo a través del cual se verifique la completitud de los registros contables? </t>
  </si>
  <si>
    <t>MEDICIÓN POSTERIOR</t>
  </si>
  <si>
    <t>¿Se calculan, de manera adecuada, los valores correspondientes a los procesos de depreciación, amortización, agotamiento y deterioro, según aplique?</t>
  </si>
  <si>
    <t>¿La vida útil de la propiedad, planta y equipo, y la depreciación son objeto de revisión permanente?</t>
  </si>
  <si>
    <t xml:space="preserve">¿Se verifica que la totalidad de los hechos económicos que estén obligados a efectuar la medición posterior la efectúen? </t>
  </si>
  <si>
    <t xml:space="preserve">¿Se verifica que los cálculos efectuados apliquen los criterios de medición establecidos en las políticas? </t>
  </si>
  <si>
    <t>¿Se soportan las mediciones fundamentadas en estimaciones o juicios de profesionales expertos ajenos al proceso contable?</t>
  </si>
  <si>
    <t>PRESENTACIÓN DE ESTADOS FINANCIEROS</t>
  </si>
  <si>
    <t>¿Se elaboran y presentan oportunamente los estados financieros, los informes y reportes contables al representante legal, a la Contaduría General de la Nación, a los organismos de inspección, vigilancia y control, y a los demás usuarios de la información?</t>
  </si>
  <si>
    <t>¿Las cifras contenidas en los estados financieros, informes y reportes contables coinciden con los saldos de los libros de contabilidad?</t>
  </si>
  <si>
    <t xml:space="preserve">¿Se elabora el juego completo de estados financieros, con corte al 31 de diciembre? </t>
  </si>
  <si>
    <t>¿Se utiliza un sistema de indicadores para analizar e interpretar la realidad financiera de la entidad?</t>
  </si>
  <si>
    <t>¿La información financiera se acompaña de los respectivos análisis e interpretaciones que facilitan su adecuada comprensión por parte de los usuarios?</t>
  </si>
  <si>
    <t>¿Se corrobora que la información presentada a los distintos usuarios de la información sea consistente?</t>
  </si>
  <si>
    <t>¿Se producen informes de empalme cuando se presenta cambio de representante legal o cambio de contador?</t>
  </si>
  <si>
    <t>¿Se tienen en cuenta los estados financieros para la toma de decisiones?</t>
  </si>
  <si>
    <t>¿Las notas explicativas a los estados contables cumplen con las normas para la revelación y presentación de estados financieros de conformidad con el marco normativo aplicable?</t>
  </si>
  <si>
    <t>¿El contenido de las notas a los estados financieros revela en forma suficiente la información de tipo cualitativo, cuantitativo y físico que corresponde?</t>
  </si>
  <si>
    <t xml:space="preserve">¿En las notas a los estados contables, se hace referencia a las variaciones significativas que se presentan de un periodo a otro? </t>
  </si>
  <si>
    <t>¿Las notas explican la aplicación de metodologías o la aplicación de juicios profesionales en la preparación de la información, cuando a ello hay lugar?</t>
  </si>
  <si>
    <t>RENDICIÓN DE CUENTAS</t>
  </si>
  <si>
    <t>¿Se verifica la consistencia de las cifras presentadas en los estados financieros con las cifras reportadas a la CGN?</t>
  </si>
  <si>
    <t>ADMINISTRACIÓN DEL RIESGO CONTABLE</t>
  </si>
  <si>
    <t>¿Se realizan autoevaluaciones periódicas para determinar la efectividad de los controles implementados en cada una de las actividades del proceso contable?</t>
  </si>
  <si>
    <t>¿Se ha establecido la probabilidad de ocurrencia y el impacto que puede tener, en la entidad, la materialización de los riesgos de índole contable?</t>
  </si>
  <si>
    <t>¿Se han establecido controles que permitan mitigar o neutralizar la ocurrencia de cada riesgo identificado?</t>
  </si>
  <si>
    <t>¿Los riesgos identificados se revisan y actualizan periódicamente?</t>
  </si>
  <si>
    <t>¿Las personas que ejecutan las actividades relacionadas con el proceso contable conocen suficientemente el Régimen de Contabilidad Pública y el marco normativo aplicable para la entidad?</t>
  </si>
  <si>
    <t>¿Los funcionarios involucrados en el proceso contable cumplen los requerimientos técnicos señalados por la entidad, de acuerdo con la responsabilidad que demanda el ejercicio de la profesión contable en el sector público?</t>
  </si>
  <si>
    <t>Ex</t>
  </si>
  <si>
    <t>Ef</t>
  </si>
  <si>
    <t>¿Se verifica la aplicación de las normas sobre medición posterior para aquellos hechos económicos que deben ser objeto de actualización?</t>
  </si>
  <si>
    <t>¿Se verifica que la medición se efectúa con base en los criterios establecidos enlos Marcos Normativos aplicable a la entidad?</t>
  </si>
  <si>
    <t>¿Se presentan las aclaraciones y/o explicaciones importantes sobre las variaciones entre periodos?</t>
  </si>
  <si>
    <t>CRITERIO</t>
  </si>
  <si>
    <t>PREGUNTA</t>
  </si>
  <si>
    <t>TIPO</t>
  </si>
  <si>
    <t>¿La entidad ha definido las políticas contables que debe aplicar para el reconocimiento, medición, revelación y presentación de los hechos económicos de acuerdo con el marco normativo que le corresponde?</t>
  </si>
  <si>
    <t>SI;NO;PARCIALMENTE</t>
  </si>
  <si>
    <r>
      <t xml:space="preserve">EN TODOS LOS CASOS; </t>
    </r>
    <r>
      <rPr>
        <sz val="11"/>
        <color rgb="FFFF0000"/>
        <rFont val="Calibri"/>
        <family val="2"/>
        <scheme val="minor"/>
      </rPr>
      <t>ALGUNOS CASOS</t>
    </r>
    <r>
      <rPr>
        <sz val="11"/>
        <color theme="1"/>
        <rFont val="Calibri"/>
        <family val="2"/>
        <scheme val="minor"/>
      </rPr>
      <t>; RARA VEZ</t>
    </r>
  </si>
  <si>
    <t>¿Las políticas contables propenden por la representación fiel de la información financiera?</t>
  </si>
  <si>
    <t>¿Las políticas contables responden a la naturaleza de la entidad?</t>
  </si>
  <si>
    <t>¿Se cumple con los cronogramas?</t>
  </si>
  <si>
    <t>¿La política define los documentos idóneos mediante los cuales se informa al área contable?</t>
  </si>
  <si>
    <t>¿Se cumple con la poítica?</t>
  </si>
  <si>
    <t>¿Se han implementado políticas para la identificación de bienes en forma individualizada?</t>
  </si>
  <si>
    <t>¿Se cumple con la política?</t>
  </si>
  <si>
    <r>
      <t xml:space="preserve">¿Las políticas establecidas </t>
    </r>
    <r>
      <rPr>
        <sz val="11.5"/>
        <color rgb="FFFF0000"/>
        <rFont val="Calibri"/>
        <family val="2"/>
        <scheme val="minor"/>
      </rPr>
      <t xml:space="preserve">para el reconocimiento, medición, revelación y presentación de hechos económicos, </t>
    </r>
    <r>
      <rPr>
        <sz val="11.5"/>
        <color theme="1"/>
        <rFont val="Calibri"/>
        <family val="2"/>
        <scheme val="minor"/>
      </rPr>
      <t>son aplicadas en el desarrollo del proceso contable?</t>
    </r>
  </si>
  <si>
    <t>¿Se socializan las políticas con el personal involucrado en el proceso contable?</t>
  </si>
  <si>
    <t>¿Se socializan los cronogramas con los responsables?</t>
  </si>
  <si>
    <t>¿Se socializan las políticas con el personal involucrado en el proceso?</t>
  </si>
  <si>
    <r>
      <rPr>
        <b/>
        <sz val="11.5"/>
        <color rgb="FFFF0000"/>
        <rFont val="Calibri"/>
        <family val="2"/>
        <scheme val="minor"/>
      </rPr>
      <t>¿La entidad cuenta con una política establecida mediante la cual todos los hechos económicos realizados en cualquier dependencia sean debidamente informados al área de contabilidad, a través de los documentos fuente o soporte?</t>
    </r>
    <r>
      <rPr>
        <b/>
        <sz val="11.5"/>
        <color theme="1"/>
        <rFont val="Calibri"/>
        <family val="2"/>
        <scheme val="minor"/>
      </rPr>
      <t xml:space="preserve"> </t>
    </r>
    <r>
      <rPr>
        <b/>
        <sz val="11.5"/>
        <rFont val="Calibri"/>
        <family val="2"/>
        <scheme val="minor"/>
      </rPr>
      <t>¿La entidad cuenta con una política para informar al área contable los hechos económicos realizados en cualquier dependencia?</t>
    </r>
  </si>
  <si>
    <r>
      <t xml:space="preserve">¿Se cuenta con una política para realizar las conciliaciones de las partidas más relevantes </t>
    </r>
    <r>
      <rPr>
        <b/>
        <sz val="11.5"/>
        <color rgb="FFFF0000"/>
        <rFont val="Calibri"/>
        <family val="2"/>
        <scheme val="minor"/>
      </rPr>
      <t>asociadas a las pensiones de jubilación (cálculos actuariales), cesantías consolidadas y sus intereses, los préstamos por pagar, retenciones tributarias y demás pasivos que de acuerdo con la naturaleza de la entidad se consideren significativos</t>
    </r>
    <r>
      <rPr>
        <b/>
        <sz val="11.5"/>
        <color theme="1"/>
        <rFont val="Calibri"/>
        <family val="2"/>
        <scheme val="minor"/>
      </rPr>
      <t>, a fin de lograr una adecuada clasificación contable?</t>
    </r>
  </si>
  <si>
    <r>
      <t xml:space="preserve">¿Se cuenta con una política en la que se definan la segregación de funciones (Autorizaciones, registros y manejos) dentro de los procesos contables? </t>
    </r>
    <r>
      <rPr>
        <b/>
        <sz val="11.5"/>
        <color rgb="FFFF0000"/>
        <rFont val="Calibri"/>
        <family val="2"/>
        <scheme val="minor"/>
      </rPr>
      <t>procedimientos administrativos, para establecer la responsabilidad de registrar los recaudos generados; la autorización de los soportes por funcionarios competentes; el manejo de cajas menores o fondos rotatorios y sus respectivos arqueos periódicos; el manejo de propiedades, planta y equipos, y los demás bienes de la entidad contable pública?</t>
    </r>
  </si>
  <si>
    <t>¿Las depuraciones establecidas se realizan permanente o por lo menos perióodicamente?</t>
  </si>
  <si>
    <r>
      <rPr>
        <sz val="11"/>
        <color rgb="FFFF0000"/>
        <rFont val="Calibri"/>
        <family val="2"/>
        <scheme val="minor"/>
      </rPr>
      <t>¿Se han identificado, en la entidad, los procesos que generan hechos económicos y que, por lo tanto, constituyen proveedores de información del proceso contable?</t>
    </r>
    <r>
      <rPr>
        <sz val="11"/>
        <color theme="1"/>
        <rFont val="Calibri"/>
        <family val="2"/>
        <scheme val="minor"/>
      </rPr>
      <t xml:space="preserve"> ¿La entidad ha identificado los proveedores de información dentro del proceso contable?</t>
    </r>
  </si>
  <si>
    <t>¿La entidad ha identificado los receptores de información dentro del proceso contable?</t>
  </si>
  <si>
    <t>¿Los comprobantes de contabilidad se realizan cronológicamente?</t>
  </si>
  <si>
    <t>¿Los comprobantes de contabilidad se enumeran consecutivamente?</t>
  </si>
  <si>
    <t>¿En el proceso de individualización se tiene en cuenta la política establecida para ello?</t>
  </si>
  <si>
    <t>¿La política de individualización es de conocimiento de las dependencias involucradas en el proceso?</t>
  </si>
  <si>
    <t>¿En el proceso de identificación se tiene en cuenta la política establecida para ello?</t>
  </si>
  <si>
    <t>¿La política de identificación es de conocimiento del personal involucrado en el proceso?</t>
  </si>
  <si>
    <t>¿Se realizan revisiones permanentes sobre la vigencia del catálogo de cuentas?</t>
  </si>
  <si>
    <t>¿En el proceso de clasificación se tiene en cuenta la política establecida para ello?</t>
  </si>
  <si>
    <t>¿En el periodo ha presentado problemas de cronología en los registros de contabilidad?</t>
  </si>
  <si>
    <t>¿En el periodo ha presentado problemas de consecutivos en los registros de contabilidad?</t>
  </si>
  <si>
    <t>¿La idoneidad de los documentos está debidamente definida en la política contable?</t>
  </si>
  <si>
    <t>¿La política es de conocimiento por parte del personal involucrado en el proceso de registro?</t>
  </si>
  <si>
    <r>
      <t xml:space="preserve">¿Los libros de contabilidad se encuentran debidamente soportados </t>
    </r>
    <r>
      <rPr>
        <b/>
        <sz val="11.5"/>
        <color rgb="FFFF0000"/>
        <rFont val="Calibri"/>
        <family val="2"/>
        <scheme val="minor"/>
      </rPr>
      <t>en</t>
    </r>
    <r>
      <rPr>
        <b/>
        <sz val="11.5"/>
        <color theme="1"/>
        <rFont val="Calibri"/>
        <family val="2"/>
        <scheme val="minor"/>
      </rPr>
      <t xml:space="preserve"> comprobantes de contabilidad?</t>
    </r>
  </si>
  <si>
    <t>¿La información de los libros de contabilidad coincide con la registrada en los comprobantes de contabilidad?</t>
  </si>
  <si>
    <t>En caso de haber diferencias, ¿se realizan las conciliaciones y ajustes necesarias?</t>
  </si>
  <si>
    <t>¿Dicho mecanismo se aplica de manera permanente o periódica?</t>
  </si>
  <si>
    <t>¿En el proceso de medición se tiene en cuenta la política establecida para ello?</t>
  </si>
  <si>
    <r>
      <t xml:space="preserve">¿Los criterios de medición inicial de los hechos económicos utilizados por la entidad corresponden al marco conceptual aplicable a la entidad </t>
    </r>
    <r>
      <rPr>
        <b/>
        <sz val="11.5"/>
        <color rgb="FFFF0000"/>
        <rFont val="Calibri"/>
        <family val="2"/>
        <scheme val="minor"/>
      </rPr>
      <t>y han sido aplicados adecuadamente</t>
    </r>
    <r>
      <rPr>
        <b/>
        <sz val="11.5"/>
        <color theme="1"/>
        <rFont val="Calibri"/>
        <family val="2"/>
        <scheme val="minor"/>
      </rPr>
      <t>?</t>
    </r>
  </si>
  <si>
    <t>¿La política de medición es de conocimiento del personal involucrado en el proceso?</t>
  </si>
  <si>
    <t>¿La política de medición es aplicada adecuadamente?</t>
  </si>
  <si>
    <t xml:space="preserve">¿Los hechos económicos registrados por la entidad contable pública tienen una medición monetaria confiable? </t>
  </si>
  <si>
    <t>¿La medición se realiza con base en lo establecido en la política contable?</t>
  </si>
  <si>
    <t>¿Los cálculos de depreciación se realizan con base en lo establecido en la política?</t>
  </si>
  <si>
    <t>¿Se han identificado cuáles podrían ser los indicios de deterioro aplicables a la entidad?</t>
  </si>
  <si>
    <t>¿Los criterios se establecen con base en el marco normativo aplicable a la entidad?</t>
  </si>
  <si>
    <r>
      <t xml:space="preserve">¿Se encuentran plenamente establecidos los criterios de medición posterior para cada uno de los elementos de los estados financieros </t>
    </r>
    <r>
      <rPr>
        <b/>
        <sz val="11.5"/>
        <color rgb="FFFF0000"/>
        <rFont val="Calibri"/>
        <family val="2"/>
        <scheme val="minor"/>
      </rPr>
      <t>de acuerdo al marco conceptual aplicable</t>
    </r>
    <r>
      <rPr>
        <b/>
        <sz val="11.5"/>
        <color theme="1"/>
        <rFont val="Calibri"/>
        <family val="2"/>
        <scheme val="minor"/>
      </rPr>
      <t>?</t>
    </r>
  </si>
  <si>
    <t>¿Se tiene conocimiento de los plazos establecidos para la presentación de estados financieros ante los diferentes entes?</t>
  </si>
  <si>
    <t>¿Se cumplen a cabalidad los plazos establecidos para la presentación de estados financieros?</t>
  </si>
  <si>
    <t>¿Se realizan verificaciones de los saldos de las partidas contables de los estados financieros previo a la presentación de los estados financieros?</t>
  </si>
  <si>
    <t>¿Los indicadores se ajustan a las necesidades de la entidad y del proceso contable?</t>
  </si>
  <si>
    <t>¿Se verifica la fiabilidad de la información utilizada como insumo para la elaboración del indicador?</t>
  </si>
  <si>
    <r>
      <t xml:space="preserve">¿Se ha implementado una política o mecanismo de actualización o capacitación permanente para los funcionarios involucrados en el proceso contable </t>
    </r>
    <r>
      <rPr>
        <b/>
        <sz val="11.5"/>
        <color rgb="FFFF0000"/>
        <rFont val="Calibri"/>
        <family val="2"/>
        <scheme val="minor"/>
      </rPr>
      <t>y se lleva a cabo en forma satisfactoria</t>
    </r>
    <r>
      <rPr>
        <b/>
        <sz val="11.5"/>
        <color theme="1"/>
        <rFont val="Calibri"/>
        <family val="2"/>
        <scheme val="minor"/>
      </rPr>
      <t>?</t>
    </r>
  </si>
  <si>
    <t>¿Las capacitaciones se realizan de acuerdo al cronograma establecido?</t>
  </si>
  <si>
    <t>¿se establecen cronogramas para la realización de capacitaciones?</t>
  </si>
  <si>
    <r>
      <t xml:space="preserve">¿Se </t>
    </r>
    <r>
      <rPr>
        <sz val="11.5"/>
        <color rgb="FFFF0000"/>
        <rFont val="Calibri"/>
        <family val="2"/>
        <scheme val="minor"/>
      </rPr>
      <t xml:space="preserve">identifican, </t>
    </r>
    <r>
      <rPr>
        <sz val="11.5"/>
        <color theme="1"/>
        <rFont val="Calibri"/>
        <family val="2"/>
        <scheme val="minor"/>
      </rPr>
      <t>analizan y se da un tratamiento adecuado a los riesgos de índole contable en forma permanente?</t>
    </r>
  </si>
  <si>
    <t>¿Dicha instancia funciona de forma permanente dentro de la entidad?</t>
  </si>
  <si>
    <r>
      <t xml:space="preserve">¿Existe </t>
    </r>
    <r>
      <rPr>
        <b/>
        <sz val="11.5"/>
        <color rgb="FFFF0000"/>
        <rFont val="Calibri"/>
        <family val="2"/>
        <scheme val="minor"/>
      </rPr>
      <t xml:space="preserve">y funciona </t>
    </r>
    <r>
      <rPr>
        <b/>
        <sz val="11.5"/>
        <color theme="1"/>
        <rFont val="Calibri"/>
        <family val="2"/>
        <scheme val="minor"/>
      </rPr>
      <t>una instancia asesora que permita gestionar los riesgos de índole contable?</t>
    </r>
  </si>
  <si>
    <t>SI</t>
  </si>
  <si>
    <t>NO</t>
  </si>
  <si>
    <t>PARCIALMENTE</t>
  </si>
  <si>
    <t>TOTAL</t>
  </si>
  <si>
    <t>MÁXIMO A OBTENER</t>
  </si>
  <si>
    <t>TOTAL PREGUNTAS</t>
  </si>
  <si>
    <t>PUNTAJE OBTENIDO</t>
  </si>
  <si>
    <t>Porcentaje obtenido</t>
  </si>
  <si>
    <t>Calificación</t>
  </si>
  <si>
    <t>RESPUESTA</t>
  </si>
  <si>
    <t>VALOR</t>
  </si>
  <si>
    <t>1.2</t>
  </si>
  <si>
    <t>1.3</t>
  </si>
  <si>
    <t>1.4</t>
  </si>
  <si>
    <t>3.2</t>
  </si>
  <si>
    <t>3.3</t>
  </si>
  <si>
    <t>4.2</t>
  </si>
  <si>
    <t>5.1</t>
  </si>
  <si>
    <t>5.2</t>
  </si>
  <si>
    <t>6.1</t>
  </si>
  <si>
    <t>6.2</t>
  </si>
  <si>
    <t>7.1</t>
  </si>
  <si>
    <t>7.2</t>
  </si>
  <si>
    <t>8.1</t>
  </si>
  <si>
    <t>8.2</t>
  </si>
  <si>
    <t>9.1</t>
  </si>
  <si>
    <t>9.2</t>
  </si>
  <si>
    <t>10.1</t>
  </si>
  <si>
    <t>10.2</t>
  </si>
  <si>
    <t>10.3</t>
  </si>
  <si>
    <t>11.1</t>
  </si>
  <si>
    <t>11.2</t>
  </si>
  <si>
    <t>12.1</t>
  </si>
  <si>
    <t>12.2</t>
  </si>
  <si>
    <t>13.1</t>
  </si>
  <si>
    <t>14.1</t>
  </si>
  <si>
    <t>15.1</t>
  </si>
  <si>
    <t>16.1</t>
  </si>
  <si>
    <t>16.2</t>
  </si>
  <si>
    <t>17.1</t>
  </si>
  <si>
    <t>17.2</t>
  </si>
  <si>
    <t>18.1</t>
  </si>
  <si>
    <t>18.2</t>
  </si>
  <si>
    <t>19.1</t>
  </si>
  <si>
    <t>19.2</t>
  </si>
  <si>
    <t>20.1</t>
  </si>
  <si>
    <t>20.2</t>
  </si>
  <si>
    <t>21.1</t>
  </si>
  <si>
    <t>21.2</t>
  </si>
  <si>
    <t>22.1</t>
  </si>
  <si>
    <t>22.2</t>
  </si>
  <si>
    <t>22.3</t>
  </si>
  <si>
    <t>23.1</t>
  </si>
  <si>
    <t>23.2</t>
  </si>
  <si>
    <t>23.3</t>
  </si>
  <si>
    <t>23.4</t>
  </si>
  <si>
    <t>23.5</t>
  </si>
  <si>
    <t>24.1</t>
  </si>
  <si>
    <t>24.2</t>
  </si>
  <si>
    <t>24.3</t>
  </si>
  <si>
    <t>25.1</t>
  </si>
  <si>
    <t>26.1</t>
  </si>
  <si>
    <t>27.1</t>
  </si>
  <si>
    <t>27.2</t>
  </si>
  <si>
    <t>27.3</t>
  </si>
  <si>
    <t>27.4</t>
  </si>
  <si>
    <t>27.5</t>
  </si>
  <si>
    <t>29.1</t>
  </si>
  <si>
    <t>30.1</t>
  </si>
  <si>
    <t>31.1</t>
  </si>
  <si>
    <t>32.1</t>
  </si>
  <si>
    <t>¿Se realizan autoevaluaciones periódicas para determinar la eficacia de los controles implementados en cada una de las actividades del proceso contable?</t>
  </si>
  <si>
    <t>¿Existen procedimientos internos documentados que faciliten la aplicación de la política?</t>
  </si>
  <si>
    <t>¿Se realizan verificaciones de los saldos de las partidas de los estados financieros previo a la presentación de los estados financieros?</t>
  </si>
  <si>
    <t>¿La información financiera presenta la suficiente ilustración para su adecuada comprensión por parte de los usuarios?</t>
  </si>
  <si>
    <t>¿La entidad ha definido las políticas contables que debe aplicar para el reconocimiento, medición, revelación y presentación de los hechos económicos de acuerdo con el marco normativo que le corresponde aplicar?</t>
  </si>
  <si>
    <t>¿Las políticas establecidas son aplicadas en el desarrollo del proceso contable?</t>
  </si>
  <si>
    <t>¿Las políticas contables responden a la naturaleza y a la actividad de la entidad?</t>
  </si>
  <si>
    <t>¿Se tienen identificados los documentos idóneos mediante los cuales se informa al área contable?</t>
  </si>
  <si>
    <t>¿Se evidencia por medio de flujogramas, u otra técnica o mecanismo, la forma como circula la información hacia el área contable?</t>
  </si>
  <si>
    <t>¿En el proceso de identificación se tienen en cuenta los criterios para el reconocimiento de los hechos económicos definidos en las normas?</t>
  </si>
  <si>
    <t>¿En el proceso de clasificación se consideran los criterios definidos en el marco normativo aplicable a la entidad?</t>
  </si>
  <si>
    <t>¿Los hechos económicos se contabilizan cronológicamente?</t>
  </si>
  <si>
    <t>¿Se verifica el registro contable cronológico de los hechos económicos?</t>
  </si>
  <si>
    <t>¿Se verifica el registro consecutivo de los hechos económicos en los libros de contabilidad?</t>
  </si>
  <si>
    <t>¿Se conservan y custodian los documentos soporte?</t>
  </si>
  <si>
    <t>En caso de haber diferencias entre los registros en los libros y los comprobantes de contabilidad, ¿se realizan las conciliaciones y ajustes necesarios?</t>
  </si>
  <si>
    <t>¿Los criterios de medición inicial de los hechos económicos utilizados por la entidad corresponden al marco normativo aplicable a la entidad?</t>
  </si>
  <si>
    <t>¿Los criterios de medición de los activos, pasivos, ingresos, gastos y costos contenidos en el marco normativo aplicable a la entidad, son de conocimiento del personal involucrado en el proceso contable?</t>
  </si>
  <si>
    <t>¿Los criterios de medición de los activos, pasivos, ingresos, gastos y costos se aplican conforme al marco normativo que le corresponde a la entidad?</t>
  </si>
  <si>
    <t>¿Se identifican los hechos económicos que deben ser objeto de actualización posterior?</t>
  </si>
  <si>
    <t xml:space="preserve">¿La actualización de los hechos económicos se realiza de manera oportuna? </t>
  </si>
  <si>
    <t>¿Se elaboran y presentan oportunamente los estados financieros a los usuarios de la información financiera?</t>
  </si>
  <si>
    <t>¿Las cifras contenidas en los estados financieros coinciden con los saldos de los libros de contabilidad?</t>
  </si>
  <si>
    <t>¿Las notas a los estados financieros cumplen con las revelaciones requeridas en las normas para el reconocimiento, medición, revelación y presentación de los hechos económicos del marco normativo aplicable?</t>
  </si>
  <si>
    <t>¿El contenido de las notas a los estados financieros revela en forma suficiente la información de tipo cualitativo y cuantitativo para que sea útil al usuario?</t>
  </si>
  <si>
    <t xml:space="preserve">¿En las notas a los estados financieros, se hace referencia a las variaciones significativas que se presentan de un periodo a otro? </t>
  </si>
  <si>
    <t>¿Se tienen en cuenta los estados financieros para la toma de decisiones en la gestión de la entidad?</t>
  </si>
  <si>
    <t>¿Se deja evidencia de la aplicación de estos mecanismos?</t>
  </si>
  <si>
    <t>¿Se verifica la ejecución del plan de capacitación?</t>
  </si>
  <si>
    <t>¿Se verifica que los programas de capacitación desarrollados apuntan al mejoramiento de competencias y habilidades?</t>
  </si>
  <si>
    <t>¿Se verifican los indicios de deterioro de los activos por lo menos al final del periodo contable?</t>
  </si>
  <si>
    <t>Nota: En esta matriz se puede comprobar la calificación del Control Interno Contable de acuerdo con los valores que se han asignado a cada una de las opciones de respuesta (SI,PARCIALMENTE y NO). Cuando la respuesta a una pregunta relativa a la existencia (EX) de un control es NO, las preguntas relacionadas con la efectividad (EF) de dicho control necesariamente deben calificarse como NO; esto se implementará automáticamente en el instrumento que se publique en el CHIP.</t>
  </si>
  <si>
    <t>¿La vida útil de la propiedad, planta y equipo, y la depreciación son objeto de revisión periódica?</t>
  </si>
  <si>
    <t>X</t>
  </si>
  <si>
    <t>¿Se socializan estos instrumentos de seguimiento con los responsables?</t>
  </si>
  <si>
    <t>¿Se socializan estas herramientas con el personal involucrado en el proceso?</t>
  </si>
  <si>
    <t>¿Se hace seguimiento o monitoreo al cumplimiento de los planes de mejoramiento?</t>
  </si>
  <si>
    <t>¿Se verifica la individualización de los bienes físicos?</t>
  </si>
  <si>
    <t>¿Se ha socializado este instrumento con el personal involucrado en el proceso?</t>
  </si>
  <si>
    <t>¿Se cuenta con una directriz, procedimiento, guía, lineamiento o instrucción para la presentación oportuna de la información financiera?</t>
  </si>
  <si>
    <t>¿Los derechos y obligaciones se miden a partir de su individualización?</t>
  </si>
  <si>
    <t>¿Los funcionarios involucrados en el proceso contable poseen las habilidades y competencias necesarias para su ejecución?</t>
  </si>
  <si>
    <t>¿Se verifica la consistencia de las cifras presentadas en los estados financieros con las presentadas en la rendición de cuentas o la presentada para propósitos específicos?</t>
  </si>
  <si>
    <t>¿Se establecen instrumentos (planes, procedimientos, manuales, reglas de negocio, guías, etc) para el seguimiento al cumplimiento de los planes de mejoramiento derivados de los hallazgos de auditoría interna o externa?</t>
  </si>
  <si>
    <t>¿Se verifica la aplicación de estas directrices, guías o procedimientos?</t>
  </si>
  <si>
    <t>¿Se verifica el cumplimiento de esta directriz, guía, lineamiento, procedimiento o instrucción?</t>
  </si>
  <si>
    <t>¿Se cumple con la directriz, guía, lineamiento, procedimiento o instrucción?</t>
  </si>
  <si>
    <t>¿Se socializan las directrices, procedimientos, guías o lineamientos con el personal involucrado en el proceso?</t>
  </si>
  <si>
    <t>¿Se cumple con estas directrices, procedimientos, guías o lineamientos?</t>
  </si>
  <si>
    <t>¿Las personas involucradas en el proceso contable están capacitadas para identificar los hechos económicos propios de la entidad que tienen impacto contable?</t>
  </si>
  <si>
    <t>¿Existe un procedimiento para llevar a cabo, en forma adecuada, el cierre integral de la información producida en las áreas o dependencias que generan hechos económicos?</t>
  </si>
  <si>
    <t>¿Se socializa este procedimiento con el personal involucrado en el proceso?</t>
  </si>
  <si>
    <t>¿Se cumple con el procedimiento?</t>
  </si>
  <si>
    <t>¿Se cuenta con una política, directriz, procedimiento, guía o lineamiento para la divulgación de los estados financieros?</t>
  </si>
  <si>
    <t>¿Se cumple la política, directriz, procedimiento, guía o lineamiento establecida para la divulgación de los estados financieros?</t>
  </si>
  <si>
    <t>Eficiencia</t>
  </si>
  <si>
    <t>24.4</t>
  </si>
  <si>
    <t xml:space="preserve"> ¿La entidad cuenta con una política o instrumento (procedimiento, manual, regla de negocio, guía, instructivo, etc.) tendiente a facilitar el flujo de información relativo a los hechos económicos originados en cualquier dependencia?</t>
  </si>
  <si>
    <t>¿Se ha implementado una política o  instrumento (directriz, procedimiento, guía o lineamiento) sobre la identificación de los bienes físicos en forma individualizada dentro del proceso contable de la entidad?</t>
  </si>
  <si>
    <t>¿Se cuenta con una directriz, guía o procedimiento para realizar las conciliaciones de las partidas más relevantes, a fin de lograr una adecuada identificación y medición?</t>
  </si>
  <si>
    <t>¿Se socializan estas directrices, guías o procedimientos con el personal involucrado en el proceso?</t>
  </si>
  <si>
    <t xml:space="preserve">¿Se cuenta con una directriz, guía, lineamiento, procedimiento o instrucción en que se defina la segregación de funciones (autorizaciones, registros y manejos) dentro de los procesos contables? </t>
  </si>
  <si>
    <t>¿Se socializa esta directriz, guía, lineamiento, procedimiento o instrucción con el personal involucrado en el proceso?</t>
  </si>
  <si>
    <t>¿La entidad tiene implementadas directrices, procedimientos, guías o lineamientos para realizar periódicamente inventarios y cruces de información, que le permitan verificar la existencia de activos y pasivos?</t>
  </si>
  <si>
    <t>¿Se tienen establecidas directrices, procedimientos, instrucciones, o lineamientos sobre análisis, depuración y seguimiento de cuentas para el mejoramiento y sostenibilidad  de la calidad de la información?</t>
  </si>
  <si>
    <t>¿Se socializan estas directrices, procedimientos, instrucciones, o lineamientos con el personal involucrado en el proceso?</t>
  </si>
  <si>
    <t>¿Existen mecanismos para verificar el cumplimiento de estas directrices, procedimientos, instrucciones, o lineamientos?</t>
  </si>
  <si>
    <t>¿El análisis, la depuracion y el seguimiento de cuentas se realiza permanentemente o por lo menos periódicamente?</t>
  </si>
  <si>
    <t>¿Los derechos y obligaciones se encuentran debidamente individualizados en la contabilidad, bien sea por el área contable, o bien por otras dependencias?</t>
  </si>
  <si>
    <t>¿La baja en cuentas es factible a partir de la individualización de los derechos y obligaciones?</t>
  </si>
  <si>
    <t>¿Para la identificación de los hechos económicos, se toma como base el marco normativo aplicable a la entidad?</t>
  </si>
  <si>
    <t>¿Se verifica que los registros contables cuenten con los documentos de origen interno o externo que los soporten?</t>
  </si>
  <si>
    <t>¿Se encuentran plenamente establecidos los criterios de medición posterior para cada uno de los elementos de los estados financieros?</t>
  </si>
  <si>
    <t>¿Se verifica que la medición posterior se efectúa con base en los criterios establecidos en el marco normativo aplicable a la entidad?</t>
  </si>
  <si>
    <t>¿Para las entidades obligadas a realizar rendición de cuentas, se presentan los estados financieros en la misma? Si la entidad no está obligada a rendición de cuentas, ¿se prepara información financiera con propósitos específicos que propendan por la transparencia?</t>
  </si>
  <si>
    <t>28.1</t>
  </si>
  <si>
    <t>28.2</t>
  </si>
  <si>
    <t>¿Se presentan explicaciones que faciliten a los diferentes usuarios la comprensión de la información financiera presentada?</t>
  </si>
  <si>
    <t>¿Existen mecanismos de identificación y monitoreo de los riesgos de índole contable?</t>
  </si>
  <si>
    <t>¿Se analizan y se da un tratamiento adecuado a los riesgos de índole contable en forma permanente?</t>
  </si>
  <si>
    <t>30.2</t>
  </si>
  <si>
    <t>30.3</t>
  </si>
  <si>
    <t>30.4</t>
  </si>
  <si>
    <t>¿Dentro del plan institucional de capacitación se considera el desarrollo de competencias y actualización permanente del personal involucrado en el proceso contable?</t>
  </si>
  <si>
    <t>32.2</t>
  </si>
  <si>
    <t>EXISTENCIA</t>
  </si>
  <si>
    <t>EFECTIVIDAD</t>
  </si>
  <si>
    <t>26.2</t>
  </si>
  <si>
    <t>x</t>
  </si>
  <si>
    <t>¿La entidad ha identificado los proveedores de información dentro del proceso contable?</t>
  </si>
  <si>
    <t>N°</t>
  </si>
  <si>
    <t>EVALUACION DEL CONTROL INTERNO CONTABLE</t>
  </si>
  <si>
    <t>1.1.</t>
  </si>
  <si>
    <t>Políticas Contables y de Operación</t>
  </si>
  <si>
    <t>1.2.</t>
  </si>
  <si>
    <t>Etapa de Reconocimiento</t>
  </si>
  <si>
    <t>1.3.</t>
  </si>
  <si>
    <t>Etapa de Revelación</t>
  </si>
  <si>
    <t>1.4.</t>
  </si>
  <si>
    <t>Gestión de Riesgo Contable</t>
  </si>
  <si>
    <t>Políticas de Operación</t>
  </si>
  <si>
    <t>Identificación</t>
  </si>
  <si>
    <t>Medición</t>
  </si>
  <si>
    <t>Medición Posterior</t>
  </si>
  <si>
    <t>Rendición de Cuentas</t>
  </si>
  <si>
    <t>Detalle</t>
  </si>
  <si>
    <t>Resultado Integral del Período</t>
  </si>
  <si>
    <t>A diciembre
 de 2017</t>
  </si>
  <si>
    <t>A diciembre
 de 2018</t>
  </si>
  <si>
    <t>A diciembre
 de 2019</t>
  </si>
  <si>
    <t>A diciembre
 de 2020</t>
  </si>
  <si>
    <t>A diciembre
 de 2021</t>
  </si>
  <si>
    <t>(en millones de pesos)</t>
  </si>
  <si>
    <t>VARIACION</t>
  </si>
  <si>
    <t>A diciembre
 de 2022</t>
  </si>
  <si>
    <t>MATRIZ EVALUACION SISTEMA DE CONTROL INTERNO CONTABLE VIGENCIA 2025 A PRESENTAR EN FEBRERO DE 2026</t>
  </si>
  <si>
    <t>Se atiende rigurosamente el proceso previsto formalmente, se publicas los Estados Financieros en los tiempos establecidos por la CGN.</t>
  </si>
  <si>
    <t>Cada procedimiento formalmente adoptado por la Empresa incluye los flujogramas respectivos. Adicional se cuenta con las políticas de operación del proceso contable. Ver Numeral 1.  PL-02 V3</t>
  </si>
  <si>
    <t>El sistema administrativo y financiero de información JSP7, está parametrizado de forma tal,  que exige individualización de cada uno de los recursos, derechos, bienes y obligaciones, por tercero o item.</t>
  </si>
  <si>
    <t>Es factible, toda vez que, el sistema administrativo y financiero de información JSP7, está parametrizado de forma tal que exige individualización de cada uno de los recursos, derechos, bienes y obligaciones, por tercero o item.</t>
  </si>
  <si>
    <t>El sistema administrativo y financiero de información JSP7, está parametrizado de forma tal que exige individualización de cada uno de los recursos, derechos, bienes y obligaciones, por tercero o item.</t>
  </si>
  <si>
    <t xml:space="preserve">Se atiende lo previsto en el Manual de Políticas Contables de la Empresa y cuando la administración tiene inquietudes sobre la aplicación de la normas, se eleva consulta al ente rector de normas contables - CGN. Ahora bien, cuando, cada vez que, las areas misionales estructuran nuevos proyectos, se realiza un analisis contable y tributario por cada operacion.
</t>
  </si>
  <si>
    <t>Se atiende lo dispuesto en el Manual de las Politicas contables.</t>
  </si>
  <si>
    <t>Ver la actualización de Manual de Politicas Contables PL-02 V3, siguiendo lo dispuesto por la Contaduría General de la Nación CGN en la Resolución 414 de 2014 y sus modificaciones</t>
  </si>
  <si>
    <t>Evaluacion trimestral de la Matriz de Riesgos</t>
  </si>
  <si>
    <t>En coordinación con la Oficina Asesora de Planeación OAP de la Empresa.</t>
  </si>
  <si>
    <t>En el momento en que se determinaron los posibles riesgos en el proceso financiero de la Empresa, se establecieron controles a los mismos, en coordinación con la Oficina Asesora de Planeación OAP de la Empresa.</t>
  </si>
  <si>
    <t>Cada vez que se requiera, de lo contrario nó</t>
  </si>
  <si>
    <t>La realiza la Subgerencia de Gestión Corporativa</t>
  </si>
  <si>
    <t>Siguiendo lo previsto en los respectivos Procedimientos adoptados por la Empresa y por lo establecido en el Manual de Politicas de operación de la Empresa, PL-02 versión 3.</t>
  </si>
  <si>
    <t>Ello, no puede suceder, porque el sistema administrativo y financiero de información JSP7, crea el comprobante con base en el registro ordenado por el operador, no osbtante, al generar los libros oficiales de contabilidad se realiza un validación de los estados financieros, balance de prueba y libros oficiales de contabilidad.</t>
  </si>
  <si>
    <t>Las políticas contables adoptadas por la Empresa mediante PL-02 V3, fueron construidas y actualizadas de acuerdo con lo dispuesto  en el marco normativo para empresas que no cotizan en el mercado de valores y no captan ahorro del publico, marco aplicable a la entidad y sus modificaciones.</t>
  </si>
  <si>
    <t>Las políticas contables son socializadas con las áreas involucradas en el proceso contable (Dirección Financiera, DTGP, Dirección Jurídica, Contratación, Tesorería, entre otras), mediante mesas de trabajo, correo institucional interno y acompañamiento técnico permanente.</t>
  </si>
  <si>
    <t>Las políticas contables se aplican de manera efectiva en el desarrollo del proceso contable, evidenciándose en el registro, medición, reclasificación, depuración y revelación de las operaciones</t>
  </si>
  <si>
    <t>Las políticas contables responden a la naturaleza jurídica, misional y operativa de RENOBO como Empresa Industrial y Comercial del Distrito, que no cotiza en el mercado de valores ni capta ahorro del público, y cuya actividad principal es la gestión de proyectos de renovación y desarrollo urbano.</t>
  </si>
  <si>
    <t>Las políticas contables garantizan la representación fiel de la información financiera, en concordancia con los principios de relevancia, fiabilidad, comparabilidad y comprensibilidad definidos por la CGN.</t>
  </si>
  <si>
    <t>El cumplimiento de los planes de mejoramiento es coordinado por el área de Control Interno, con fechas establecidas para su ejecución. Para la vigencia 2025, Contabilidad no tuvo hallazgos  en la audiroría de la  vigencia 2024.</t>
  </si>
  <si>
    <t>La Empresa cuenta con procedimientos y lineamientos que regulan el flujo de información hacia el área contable, provenientes de las distintas dependencias generadoras de hechos económicos. Ver Manual de Políticas Contables, a través del documento PL-02-V3 del SIG.</t>
  </si>
  <si>
    <t xml:space="preserve">La actualización de las politicas contables se revisaron y actualizaron con las personas involucradas en el proceso contable. Adicionalmene, el área de comunicaciones de la Empresa, mediante correo masivo informa la actualización de los procedimientos y formatos contables a aplicar en la contabilidad de la Empresa. </t>
  </si>
  <si>
    <t xml:space="preserve">Existen documentos y se encuentran debidamente formalizados en el Sistema de Gestión MIPG de la Empresa </t>
  </si>
  <si>
    <t>La Empresa cuenta con un importante número de procedimientos  que identifican las obligaciones frente al área contable, documentados que facilitan la aplicación uniforme de las políticas contables.</t>
  </si>
  <si>
    <t>La Empresa cuenta con procedimientos establecidos para la individualizacion de los elementos y se realiza por medio del sistema adminitrativo y finaciero integral JSP-7, esto permite su contol y ubicacion  GI-70_Guia_Almacen_Activos_Fijos_V1  Administración de Inventarios  V6</t>
  </si>
  <si>
    <t>Por medio del correo electronico institucional se ha socializado las personas que hacen parte del proceso y sus funciones</t>
  </si>
  <si>
    <t>A través del sistema administrativo y financiero JSP-7, se registra, controla y valoriza los elementos incorporados a los inventarios y que son adquiridos por la Empresa, para el cumplimiento de su mision.</t>
  </si>
  <si>
    <t>Ver en MIPG Procedimiento PD-87  Conciliación de Información V4 , procedimiento acompañado por un conjunto de formatos diseñados para conciliar datos de diferentes fuentes de información.</t>
  </si>
  <si>
    <t>Se verifica la información en el momento de realizar las conciliaciones de información en forma mensual con las diferentes áreas de la Empresa.</t>
  </si>
  <si>
    <t>Las directrices y procedimientos relacionados con la segregación de funciones se socializan con el personal involucrado en el proceso contable, a través de la divulgación de los procedimientos vigentes y de las Políticas de Operación de la Empresa.</t>
  </si>
  <si>
    <t>El cumplimiento a la directriz, guia, de la segregación de funciones se verifica de manera permanente mediante la revisión de los registros contables, las conciliaciones, los controles internos definidos y las validaciones efectuadas por la Dirección Financiera, así como en el marco de los ejercicios de auditoría interna y externa.</t>
  </si>
  <si>
    <t>Ver en MIPG Procedimiento PD-61 V4  Generación de Estados Financieros</t>
  </si>
  <si>
    <t>Ver MIPG el Procedimiento adoptado por la Empresa, mediante PD-61 Generación de Estados Financieros V4</t>
  </si>
  <si>
    <t xml:space="preserve">Inicialmente fue socializado a todas las personas que participan en el proceso contable. Adicionalmente, en las reuniones mensuales de Estados Financieros se informa las fechas de cierre mensual y anual de la información contable de la Empresa, y la información que se requiere de las diferentes áreas. </t>
  </si>
  <si>
    <t>Se cumple y el resultado es la generación de estados financieros que son públicados</t>
  </si>
  <si>
    <t>Se realizan reuniones periódicas para definir y socializar las fechas de cierre de la información contable.</t>
  </si>
  <si>
    <t>Los instrumentos de seguimiento se socializan con los responsables, con el acompañamiento de la Oficina de Control Interno, a través de reuniones, comunicaciones y capacitaciones, garantizando claridad en roles, plazos y compromisos.</t>
  </si>
  <si>
    <t>La Entidad dispone de procedimientos, lineamientos y formatos para el seguimiento a los planes de mejoramiento derivados de auditorías de la contraloria, que permiten verificar avances, responsables, plazos y el cumplimiento oportuno de las acciones.</t>
  </si>
  <si>
    <t>El área de Comunicaciones informó, mediante correo institucional, las actualizaciones de los procedimientos y formatos aplicables.</t>
  </si>
  <si>
    <t>Se da cumplimiento a las directriz, guía, lineamiento y procedimientos.</t>
  </si>
  <si>
    <t>Las directrices y procedimientos relacionados con el análisis, depuración y seguimiento de cuentas son socializados con el personal involucrado en el proceso contable, a través de comunicaciones internas, mesas de trabajo y sesiones del Comité Técnico de Sostenibilidad Contable – CTSC, garantizando su conocimiento y adecuada aplicación.</t>
  </si>
  <si>
    <t>El análisis, la depuración y el seguimiento de cuentas se realizan de manera periódica, conforme a la programación del CTSC y a las actividades de cierre contable definidas por la Empresa, incluyendo la revisión y depuración de inventarios y de las partidas que presentan riesgos o impactos significativos en la información financiera.</t>
  </si>
  <si>
    <t>La Dirección Financiera  a través de Contabilidad, es el principal receptor de la información relacionada con los hechos económicos, sin perjuicio de los flujos de retroalimentación con otras áreas, permitiendo el adecuado registro, análisis y revelación de la información financiera.</t>
  </si>
  <si>
    <t>Se ha dispuesto lo pertinente para que un servidor del área contable revise este asunto. 
Adicionalmente la Empresa debe tener actualizadas las cuentas contables, por temas de validación de la información financiera a traves del CHIP de la CGN, en forma trimestral.</t>
  </si>
  <si>
    <t>El sistema administrativo y financiero de información JSP7, adoptado por la Empresa, se encuentra parametrizado de tal manera que exige el registro cronológico de los hechos económicos, garantizando su adecuada secuencia temporal dentro del proceso contable.</t>
  </si>
  <si>
    <t>La Empresa verifica el registro cronológico de los hechos económicos mediante controles internos del sistema JSP7, revisiones periódicas del área contable y validaciones previas al cierre contable mensual, lo que permite asegurar la correcta secuencia de los registros.</t>
  </si>
  <si>
    <t>El sistema JSP7 asigna de manera automática y consecutiva la numeración de los comprobantes contables, y el área contable realiza verificaciones periódicas para confirmar la integridad y consecutividad de los registros en los libros de contabilidad.</t>
  </si>
  <si>
    <t>Los hechos económicos registrados en la contabilidad de la Empresa se encuentran respaldados en documentos soporte idóneos, de conformidad con lo establecido en los Procedimientos y Políticas de Operación de la Empresa, PL-02 versión 3.</t>
  </si>
  <si>
    <t>El área contable verifica que cada registro contable cuente con los documentos soporte de origen interno o externo, como contratos, actas, facturas, resoluciones, certificaciones y demás documentos válidos, previo a su contabilización y durante los procesos de revisión y cierre contable.</t>
  </si>
  <si>
    <t>El sistema administrativo y financiero de información JSP7, utilizado por la Empresa, tiene parametrizadas diferentes clases de comprobantes contables, a través de los cuales se realiza el reconocimiento y registro de los hechos económicos, de conformidad con el marco normativo contable aplicable.</t>
  </si>
  <si>
    <t>Los comprobantes de contabilidad se elaboran de manera cronológica, dado que el sistema JSP7 exige el registro de las operaciones en el orden en que ocurren, conforme a la fecha del hecho económico y del documento soporte.</t>
  </si>
  <si>
    <t>El sistema JSP7 asigna de forma automática y consecutiva la numeración de los comprobantes contables, lo que garantiza la integridad, trazabilidad y control de los registros realizados por la Empresa.</t>
  </si>
  <si>
    <t>El registro en libros se realiza automáticamente a través del sistema administrativo y financiero de información JSP7, y es alimentado por los comprobantes de contabilidad. No obstante una vez se cierra el periodo contable, se verifica los saldos de los libros oficiales de contabilidad, con los estados financieros y balance de prueba.</t>
  </si>
  <si>
    <t>Se generan mensualmente, una vez se publican los Estados Financieros.</t>
  </si>
  <si>
    <t>Se socializó a traves de correo electrónico, comunicaciones internas y mesas de trabajo llevadas a cabo durante la vigencia,</t>
  </si>
  <si>
    <t>Se atiende lo previsto en el Manual de Políticas Contables de la Empresa PL-02 V3</t>
  </si>
  <si>
    <t>En el Manual de Políticas Contables PL-02 versión 3 y en los procedimientos contables internos de la Empresa se encuentran definidos los criterios y metodologías para el cálculo de la depreciación, amortización, agotamiento y deterioro de los activos, según aplique, de conformidad con el marco normativo expedido por la Contaduría General de la Nación.</t>
  </si>
  <si>
    <t>Los cálculos de depreciación se realizan con base en los lineamientos establecidos en el Manual de Políticas Contables PL-02 V3,</t>
  </si>
  <si>
    <t>Al cierre de cada periodo contable, la Empresa verifica la existencia de indicios de deterioro de los activos, de conformidad con los criterios definidos en el Manual de Políticas Contables PL-02 V3 y el marco normativo aplicable, procediendo a su reconocimiento contable cuando se cuenta con evidencia objetiva y medición fiable.</t>
  </si>
  <si>
    <t>Los criterios de medición posterior para los diferentes elementos de los estados financieros se encuentran plenamente establecidos en el Manual de Políticas Contables PL-02 versión 3, en concordancia con lo dispuesto por la Contaduría General de la Nación en la Resolución 414 de 2014 y sus modificaciones.</t>
  </si>
  <si>
    <t>Los criterios de medición posterior definidos por la Empresa se establecen con base en el marco normativo aplicable expedido por la Contaduría General de la Nación, particularmente el Régimen de Contabilidad Pública para empresas que no cotizan en el mercado de valores y que no captan ni administran ahorro del público.</t>
  </si>
  <si>
    <t>La Empresa identifica los hechos económicos que deben ser objeto de medición posterior, tales como depreciación, amortización, deterioro, provisiones, ajustes por estimaciones y reclasificaciones, con fundamento en el análisis técnico, jurídico y contable realizado por las áreas responsables.</t>
  </si>
  <si>
    <t>Se verifica que la medición posterior de los hechos económicos se efectúe de conformidad con los criterios definidos en el marco normativo aplicable y en el Manual de Políticas Contables PL-02 V3, dejando trazabilidad en los registros contables y en los documentos soporte correspondientes.</t>
  </si>
  <si>
    <t>La actualización de los hechos económicos que requieren medición posterior se realiza de manera oportuna, especialmente al cierre de cada periodo contable y durante el proceso de cierre trimestral y anual, conforme al cronograma establecido por la Empresa.</t>
  </si>
  <si>
    <t>Las mediciones que se fundamentan en estimaciones o juicios profesionales se encuentran debidamente soportadas en estudios técnicos, avalúos, conceptos especializados o informes elaborados por profesionales competentes, internos o externos, los cuales sirven de base para el reconocimiento contable correspondiente.</t>
  </si>
  <si>
    <t>Las Políticas Contables PL-02 v3 y el procedimiento PD-61 v4 son aplicados de manera permanente por el área financiera, garantizando la presentación oportuna y consistente de los estados financieros de forma mensual.</t>
  </si>
  <si>
    <t>Los estados financieros, preparados conforme a las Políticas Contables PL-02 v3, son utilizados como insumo para la toma de decisiones por parte de la Junta Directiva, La Gerencia, El Comité Financiero y en general las áreas responsables de la gestión financiera y de proyectos.</t>
  </si>
  <si>
    <t>Los indicadores utilizados se ajustan a la naturaleza, operación y necesidades de la Empresa, y permiten evaluar el comportamiento financiero, la ejecución de los recursos y la sostenibilidad de la información contable.</t>
  </si>
  <si>
    <t>La información utilizada para la elaboración de los indicadores proviene de los estados financieros generados en el sistema JSP7, previamente conciliados y validados conforme a las Políticas Contables PL-02 v3 y a los procedimientos internos de la Empresa, garantizando su fiabilidad y consistencia</t>
  </si>
  <si>
    <t>Se elabora un análisis financiero de los Estados Financieros, así como los indicadores, el cual se presenta al Comité Financiero para apoyar la toma de decisiones.</t>
  </si>
  <si>
    <t>Las notas a los estados financieros incluyen información cualitativa y cuantitativa suficiente, pertinente y confiable, que permite a los usuarios comprender la situación financiera, el desempeño y los cambios relevantes presentados durante la vigencia 2025.</t>
  </si>
  <si>
    <t>En las notas a los estados financieros se revelan y explican las variaciones significativas presentadas entre periodos, identificando sus principales causas, efectos y el impacto en los estados financieros de la Empresa.</t>
  </si>
  <si>
    <t>Cuando la preparación de la información financiera requiere la aplicación de metodologías específicas, estimaciones contables o juicios profesionales, estos se describen de manera expresa en las notas a los estados financieros, conforme a las Políticas Contables vigentes y a las disposiciones de la CGN.</t>
  </si>
  <si>
    <t>La Empresa verifica que la información financiera presentada a los diferentes usuarios sea consistente, coherente y conciliada, garantizando que los estados financieros, las notas y los reportes remitidos a los entes de control correspondan a los mismos registros contables y fuentes oficiales.</t>
  </si>
  <si>
    <t>Previo a la publicación y divulgación de la información financiera, la Empresa verifica la consistencia y concordancia de las cifras contenidas en los estados financieros con las presentadas en los informes de rendición de cuentas y en la información preparada para propósitos específicos, garantizando la integridad y confiabilidad de los datos divulgados.</t>
  </si>
  <si>
    <t>La información financiera publicada se acompaña de notas explicativas y análisis que facilitan su adecuada comprensión por parte de los diferentes usuarios, permitiendo interpretar los resultados financieros, las variaciones relevantes y los principales hechos económicos de la vigencia 2025.</t>
  </si>
  <si>
    <t>La Empresa ha formulado y adoptado una Matriz de Riesgos del proceso contable, en la cual se identifican los riesgos de índole contable y se establece, para cada uno de ellos, la probabilidad de ocurrencia y el impacto que podría generar su materialización en la información financiera y en la gestión de la Entidad.</t>
  </si>
  <si>
    <t>Los riesgos de índole contable identificados en la Matriz de Riesgos son objeto de análisis permanente por parte de las áreas responsables del proceso contable, con el fin de definir y aplicar acciones de tratamiento que permitan prevenir, mitigar o controlar su materialización, con el apoyo de la Oficina Asesora de Planeación OAP de la Empresa</t>
  </si>
  <si>
    <t>Se cuenta con el procedimiento GI-70_Guia_Almacen_Activos_Fijos_V1</t>
  </si>
  <si>
    <t>El Procedimiento PD-87 Conciliación de Información Financiera V4, el cual establece como mecanismo de verificación de la completitud de los registros contables la realización de conciliaciones de la información financiera entre el área contable y las dependencias que generan hechos económicos.</t>
  </si>
  <si>
    <t>De conformidad con lo establecido en el Procedimiento PD-87 Conciliación de Información Financiera V4, este mecanismo se aplica de forma periódica, con una periodicidad mensual, en el marco de las actividades de cierre contable.</t>
  </si>
  <si>
    <t>RENOBO cuenta con Políticas Contables versión 2025 v3, alineadas con el Marco Normativo para Entidades de Gobierno de la CGN (Resolución 414 de 2014 y modificatorias). Regulan el reconocimiento, medición, presentación y revelación de los hechos económicos.</t>
  </si>
  <si>
    <t>En los procedimientos contables se definen y documentan las responsabilidades de los servidores, garantizando la segregación de funciones: quien autoriza es distinto de quien registra, concilia o ejecuta. Las Políticas de Operación establecen las responsabilidades por área.</t>
  </si>
  <si>
    <t>La Empresa cuenta con directrices para el análisis, depuración y seguimiento de cuentas, a través del CTSC (Res. 243 de 2017 y 336 de 2023), que recomienda acciones conforme al marco normativo. En 2025 se enviaron comunicaciones internas para actualizar cuentas por pagar.</t>
  </si>
  <si>
    <t>El cumplimiento de directrices se verifica mediante el CTSC, con revisión periódica de partidas, evaluación de depuraciones contables e inventarios y seguimiento a compromisos consignados en actas y, cuando aplica, mediante comunicaciones internas.</t>
  </si>
  <si>
    <t>La Empresa tiene identificados los proveedores de información contable, correspondientes a las áreas que generan hechos económicos, como Gestión Predial, Jurídica, Administrativa y Financiera y Proyectos, conforme a los procedimientos y flujogramas del proceso contable.</t>
  </si>
  <si>
    <t>Conforme a las Resoluciones 418 y 442 de 2023 de la CGN, la Empresa revisó y actualizó el Catálogo General de Cuentas en el sistema JSP7, asegurando su parametrización y aplicación de acuerdo con la normatividad vigente.</t>
  </si>
  <si>
    <t>La Empresa conserva y custodia los soportes contables conforme a la PL-02 v3, lineamientos de gestión documental y normas vigentes. Cuenta con TRD que definen tiempos y condiciones de conservación, garantizando integridad, disponibilidad y trazabilidad para control y auditoría.</t>
  </si>
  <si>
    <t>La Empresa elabora el juego completo de estados financieros al 31 de diciembre, conforme al marco de la CGN y sus Políticas Contables. Incluye: Estado de Situación Financiera, Resultado Integral, Cambios en el Patrimonio, Flujos de Efectivo y Notas.</t>
  </si>
  <si>
    <t>La Empresa cuenta con mecanismos para identificar y monitorear riesgos contables: controles automáticos en JSP7 (evitan facturas duplicadas), conciliaciones mensuales para detectar y ajustar diferencias y matriz de riesgos actualizada trimestralmente.</t>
  </si>
  <si>
    <t>El Plan Institucional de Capacitación incluye formación para el personal contable. Se fortalece con capacitaciones de la Revisoría Fiscal y el Asesor Tributario, y con jornadas de la Dirección Distrital de Contabilidad y la CGN, asegurando actualización normativa y técnica.</t>
  </si>
  <si>
    <t>PUNTAJE OBTENIDO
2025</t>
  </si>
  <si>
    <t>PUNTAJE OBTENIDO
2024</t>
  </si>
  <si>
    <t>La vida útil de los activos clasificados como Propiedad, Planta y Equipo, así como su depreciación, son objeto de revisión periódica, de acuerdo con lo establecido en las políticas contables.</t>
  </si>
  <si>
    <t>La Empresa elabora y presenta oportunamente los estados financieros conforme al marco de la Contaduría General de la Nación. El proceso está definido en el Procedimiento PD-61 versión 4, que establece responsables, actividades y controles para asegurar información confiable y oportuna.</t>
  </si>
  <si>
    <t>La Empresa cuenta con el Manual de Políticas Contables PL-02 versión 3 y el Procedimiento PD-61 versión 4, adoptados en el marco del MIPG, que establecen lineamientos para la elaboración, validación y divulgación de los estados financieros.</t>
  </si>
  <si>
    <t>Las cifras de los estados financieros de la Empresa coinciden con los saldos contables, ya que la información se genera a través del sistema administrativo y financiero JSP7, garantizando la integridad y consistencia de los registros.</t>
  </si>
  <si>
    <t>Previo a la presentación de los estados financieros, la Empresa realiza verificaciones y conciliaciones conforme a las Políticas Contables PL-02 v3 y al Procedimiento PD-87 v4, para asegurar la razonabilidad, consistencia y representación fiel de la información financiera.</t>
  </si>
  <si>
    <t>La Empresa cumple las exigencias de revelación del Manual de Políticas Contables PL-02 v3 y del marco de la Contaduría General de la Nación, garantizando que la información financiera y sus notas presenten en forma clara y suficiente los hechos económicos relevantes.</t>
  </si>
  <si>
    <t>Las notas a los estados financieros cumplen el Marco Normativo para Empresas que no Cotizan ni Captan Ahorro del Público y lo definido en el Manual de Políticas Contables PL-02 v3, incluyendo reconocimiento, medición, presentación y revelación.</t>
  </si>
  <si>
    <t>La Empresa está obligada a llevar contabilidad y generar información financiera periódica. En cumplimiento de los principios de transparencia, elabora y publica mensualmente la información contable y financiera en su página web para consulta de usuarios y entes de control.</t>
  </si>
  <si>
    <t>El equipo de Contabilidad está conformado por Contadores Públicos titulados, con formación y experiencia para el proceso contable, así como estudios de especialización acordes con sus funciones, garantizando idoneidad técnica y profesional.</t>
  </si>
  <si>
    <t>Los funcionarios del proceso contable cuentan con formación y experiencia para identificar los hechos económicos de la actividad misional y su impacto, aplicando el Manual de Políticas Contables PL-02 v3 y el marco de la Contaduría General de la Nación.</t>
  </si>
  <si>
    <t>La Empresa verifica que las capacitaciones fortalezcan las competencias técnicas del personal contable, asegurando la adecuada aplicación del marco normativo, las políticas vigentes y los procedimientos internos, en beneficio de la calidad y confiabilidad de la información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</si>
</sst>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3" formatCode="_-* #,##0.00_-;\-* #,##0.00_-;_-* &quot;-&quot;??_-;_-@_-"/>
    <numFmt numFmtId="164" formatCode="#,##0.0"/>
    <numFmt numFmtId="165" formatCode="0.0"/>
  </numFmts>
  <fonts count="24" x14ac:knownFonts="1">
    <font>
      <sz val="11"/>
      <color theme="1"/>
      <name val="Calibri"/>
      <family val="2"/>
      <scheme val="minor"/>
    </font>
    <font>
      <b/>
      <sz val="11"/>
      <color theme="1"/>
      <name val="Calibri"/>
      <family val="2"/>
      <scheme val="minor"/>
    </font>
    <font>
      <sz val="11.5"/>
      <color theme="1"/>
      <name val="Calibri"/>
      <family val="2"/>
      <scheme val="minor"/>
    </font>
    <font>
      <b/>
      <sz val="12"/>
      <color theme="1"/>
      <name val="Calibri"/>
      <family val="2"/>
      <scheme val="minor"/>
    </font>
    <font>
      <b/>
      <sz val="14"/>
      <color theme="1"/>
      <name val="Calibri"/>
      <family val="2"/>
      <scheme val="minor"/>
    </font>
    <font>
      <sz val="9"/>
      <color rgb="FF2E8B57"/>
      <name val="Courier New"/>
      <family val="3"/>
    </font>
    <font>
      <sz val="11"/>
      <color theme="1"/>
      <name val="Calibri"/>
      <family val="2"/>
      <scheme val="minor"/>
    </font>
    <font>
      <sz val="11"/>
      <color rgb="FFFF0000"/>
      <name val="Calibri"/>
      <family val="2"/>
      <scheme val="minor"/>
    </font>
    <font>
      <b/>
      <sz val="11.5"/>
      <color theme="1"/>
      <name val="Calibri"/>
      <family val="2"/>
      <scheme val="minor"/>
    </font>
    <font>
      <sz val="11.5"/>
      <color rgb="FFFF0000"/>
      <name val="Calibri"/>
      <family val="2"/>
      <scheme val="minor"/>
    </font>
    <font>
      <b/>
      <sz val="11.5"/>
      <color rgb="FFFF0000"/>
      <name val="Calibri"/>
      <family val="2"/>
      <scheme val="minor"/>
    </font>
    <font>
      <b/>
      <sz val="11.5"/>
      <name val="Calibri"/>
      <family val="2"/>
      <scheme val="minor"/>
    </font>
    <font>
      <sz val="8"/>
      <color indexed="81"/>
      <name val="Tahoma"/>
      <family val="2"/>
    </font>
    <font>
      <b/>
      <sz val="8"/>
      <color indexed="81"/>
      <name val="Tahoma"/>
      <family val="2"/>
    </font>
    <font>
      <sz val="18"/>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0"/>
      <name val="Arial"/>
      <family val="2"/>
    </font>
    <font>
      <b/>
      <sz val="11"/>
      <color theme="1"/>
      <name val="Arial"/>
      <family val="2"/>
    </font>
    <font>
      <sz val="11"/>
      <color theme="1"/>
      <name val="Arial"/>
      <family val="2"/>
    </font>
    <font>
      <b/>
      <sz val="11"/>
      <color rgb="FFFF0000"/>
      <name val="Arial"/>
      <family val="2"/>
    </font>
    <font>
      <b/>
      <i/>
      <sz val="11"/>
      <color theme="1"/>
      <name val="Calibri"/>
      <family val="2"/>
      <scheme val="minor"/>
    </font>
    <font>
      <b/>
      <sz val="11"/>
      <color rgb="FFFF0000"/>
      <name val="Calibri"/>
      <family val="2"/>
      <scheme val="minor"/>
    </font>
  </fonts>
  <fills count="14">
    <fill>
      <patternFill patternType="none"/>
    </fill>
    <fill>
      <patternFill patternType="gray125"/>
    </fill>
    <fill>
      <patternFill patternType="solid">
        <fgColor theme="9" tint="0.39997558519241921"/>
        <bgColor indexed="64"/>
      </patternFill>
    </fill>
    <fill>
      <patternFill patternType="solid">
        <fgColor rgb="FFBFBFBF"/>
        <bgColor indexed="64"/>
      </patternFill>
    </fill>
    <fill>
      <patternFill patternType="solid">
        <fgColor rgb="FFD9D9D9"/>
        <bgColor indexed="64"/>
      </patternFill>
    </fill>
    <fill>
      <patternFill patternType="solid">
        <fgColor rgb="FFF2F2F2"/>
        <bgColor indexed="64"/>
      </patternFill>
    </fill>
    <fill>
      <patternFill patternType="solid">
        <fgColor rgb="FFFF0000"/>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31">
    <xf numFmtId="0" fontId="0" fillId="0" borderId="0"/>
    <xf numFmtId="0" fontId="18" fillId="0" borderId="0"/>
    <xf numFmtId="41"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172">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0" fontId="5" fillId="0" borderId="0" xfId="0" applyFont="1"/>
    <xf numFmtId="0" fontId="2" fillId="0" borderId="1" xfId="0" applyFont="1" applyBorder="1" applyAlignment="1">
      <alignment vertical="justify"/>
    </xf>
    <xf numFmtId="0" fontId="0" fillId="0" borderId="0" xfId="0" applyAlignment="1">
      <alignment horizontal="left"/>
    </xf>
    <xf numFmtId="0" fontId="1" fillId="0" borderId="0" xfId="0" applyFont="1" applyAlignment="1">
      <alignment horizontal="left"/>
    </xf>
    <xf numFmtId="0" fontId="4" fillId="2" borderId="1" xfId="0" applyFont="1" applyFill="1" applyBorder="1"/>
    <xf numFmtId="0" fontId="0" fillId="2" borderId="1" xfId="0" applyFill="1" applyBorder="1"/>
    <xf numFmtId="0" fontId="0" fillId="2" borderId="1" xfId="0" applyFill="1" applyBorder="1" applyAlignment="1">
      <alignment horizontal="center"/>
    </xf>
    <xf numFmtId="0" fontId="3" fillId="2" borderId="1" xfId="0" applyFont="1" applyFill="1" applyBorder="1"/>
    <xf numFmtId="0" fontId="1" fillId="2" borderId="1" xfId="0" applyFont="1" applyFill="1" applyBorder="1"/>
    <xf numFmtId="164" fontId="0" fillId="0" borderId="1" xfId="0" applyNumberFormat="1" applyBorder="1" applyAlignment="1">
      <alignment horizontal="center"/>
    </xf>
    <xf numFmtId="164" fontId="1" fillId="0" borderId="1" xfId="0" applyNumberFormat="1" applyFont="1" applyBorder="1" applyAlignment="1">
      <alignment horizontal="center"/>
    </xf>
    <xf numFmtId="164" fontId="0" fillId="2" borderId="1" xfId="0" applyNumberFormat="1" applyFill="1" applyBorder="1" applyAlignment="1">
      <alignment horizontal="center"/>
    </xf>
    <xf numFmtId="164" fontId="0" fillId="0" borderId="0" xfId="0" applyNumberFormat="1" applyAlignment="1">
      <alignment horizontal="center"/>
    </xf>
    <xf numFmtId="0" fontId="1" fillId="0" borderId="1" xfId="0" applyFont="1" applyBorder="1" applyAlignment="1">
      <alignment horizontal="center" vertical="justify"/>
    </xf>
    <xf numFmtId="0" fontId="2" fillId="0" borderId="1" xfId="0" applyFont="1" applyBorder="1" applyAlignment="1">
      <alignment horizontal="justify" vertical="center" wrapText="1"/>
    </xf>
    <xf numFmtId="2" fontId="0" fillId="0" borderId="0" xfId="0" applyNumberFormat="1"/>
    <xf numFmtId="0" fontId="0" fillId="0" borderId="5" xfId="0" applyBorder="1" applyAlignment="1">
      <alignment horizontal="justify" vertical="center" wrapText="1"/>
    </xf>
    <xf numFmtId="0" fontId="8" fillId="4" borderId="2" xfId="0" applyFont="1" applyFill="1" applyBorder="1" applyAlignment="1">
      <alignment vertical="center" wrapText="1"/>
    </xf>
    <xf numFmtId="0" fontId="1" fillId="3" borderId="0" xfId="0" applyFont="1" applyFill="1" applyAlignment="1">
      <alignment vertical="center"/>
    </xf>
    <xf numFmtId="0" fontId="1" fillId="3" borderId="0" xfId="0" applyFont="1" applyFill="1" applyAlignment="1">
      <alignment vertical="center" wrapText="1"/>
    </xf>
    <xf numFmtId="0" fontId="1" fillId="4" borderId="0" xfId="0" applyFont="1" applyFill="1" applyAlignment="1">
      <alignment vertical="center" wrapText="1"/>
    </xf>
    <xf numFmtId="0" fontId="0" fillId="5" borderId="0" xfId="0" applyFill="1" applyAlignment="1">
      <alignment vertical="center" wrapText="1"/>
    </xf>
    <xf numFmtId="0" fontId="1" fillId="5" borderId="0" xfId="0" applyFont="1" applyFill="1" applyAlignment="1">
      <alignment vertical="center" wrapText="1"/>
    </xf>
    <xf numFmtId="0" fontId="1" fillId="5" borderId="0" xfId="0" applyFont="1" applyFill="1" applyAlignment="1">
      <alignment horizontal="center" vertical="center" wrapText="1"/>
    </xf>
    <xf numFmtId="0" fontId="2" fillId="0" borderId="0" xfId="0" applyFont="1" applyAlignment="1">
      <alignment horizontal="justify" vertical="center" wrapText="1"/>
    </xf>
    <xf numFmtId="0" fontId="0" fillId="0" borderId="0" xfId="0" applyAlignment="1">
      <alignment horizontal="justify" vertical="center" wrapText="1"/>
    </xf>
    <xf numFmtId="0" fontId="2" fillId="6" borderId="0" xfId="0" applyFont="1" applyFill="1" applyAlignment="1">
      <alignment horizontal="justify" vertical="center" wrapText="1"/>
    </xf>
    <xf numFmtId="0" fontId="0" fillId="0" borderId="0" xfId="0"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1" fillId="0" borderId="0" xfId="0" applyFont="1"/>
    <xf numFmtId="0" fontId="11" fillId="6" borderId="0" xfId="0" applyFont="1" applyFill="1" applyAlignment="1">
      <alignment horizontal="justify" vertical="center" wrapText="1"/>
    </xf>
    <xf numFmtId="0" fontId="8" fillId="6" borderId="0" xfId="0" applyFont="1" applyFill="1" applyAlignment="1">
      <alignment horizontal="justify" vertical="center" wrapText="1"/>
    </xf>
    <xf numFmtId="0" fontId="1" fillId="5" borderId="6" xfId="0" applyFont="1" applyFill="1" applyBorder="1" applyAlignment="1">
      <alignment vertical="center" wrapText="1"/>
    </xf>
    <xf numFmtId="0" fontId="8" fillId="0" borderId="7" xfId="0" applyFont="1" applyBorder="1" applyAlignment="1">
      <alignment horizontal="justify" vertical="center" wrapText="1"/>
    </xf>
    <xf numFmtId="0" fontId="1" fillId="0" borderId="8" xfId="0" applyFont="1" applyBorder="1" applyAlignment="1">
      <alignment horizontal="justify" vertical="center" wrapText="1"/>
    </xf>
    <xf numFmtId="0" fontId="0" fillId="5" borderId="9" xfId="0" applyFill="1" applyBorder="1" applyAlignment="1">
      <alignment vertical="center" wrapText="1"/>
    </xf>
    <xf numFmtId="0" fontId="0" fillId="0" borderId="10" xfId="0" applyBorder="1" applyAlignment="1">
      <alignment horizontal="justify" vertical="center" wrapText="1"/>
    </xf>
    <xf numFmtId="0" fontId="0" fillId="6" borderId="9" xfId="0" applyFill="1" applyBorder="1" applyAlignment="1">
      <alignment vertical="center" wrapText="1"/>
    </xf>
    <xf numFmtId="0" fontId="6" fillId="6" borderId="10" xfId="0" applyFont="1" applyFill="1" applyBorder="1" applyAlignment="1">
      <alignment horizontal="justify" vertical="center" wrapText="1"/>
    </xf>
    <xf numFmtId="0" fontId="0" fillId="5" borderId="11" xfId="0" applyFill="1" applyBorder="1" applyAlignment="1">
      <alignment vertical="center" wrapText="1"/>
    </xf>
    <xf numFmtId="0" fontId="2" fillId="0" borderId="12" xfId="0" applyFont="1" applyBorder="1" applyAlignment="1">
      <alignment horizontal="justify" vertical="center" wrapText="1"/>
    </xf>
    <xf numFmtId="0" fontId="1" fillId="0" borderId="6" xfId="0" applyFont="1" applyBorder="1" applyAlignment="1">
      <alignment vertical="center" wrapText="1"/>
    </xf>
    <xf numFmtId="0" fontId="1" fillId="0" borderId="7" xfId="0" applyFont="1" applyBorder="1" applyAlignment="1">
      <alignment horizontal="justify" vertical="center" wrapText="1"/>
    </xf>
    <xf numFmtId="0" fontId="0" fillId="0" borderId="9" xfId="0" applyBorder="1" applyAlignment="1">
      <alignment vertical="center" wrapText="1"/>
    </xf>
    <xf numFmtId="0" fontId="0" fillId="0" borderId="11" xfId="0" applyBorder="1" applyAlignment="1">
      <alignment vertical="center" wrapText="1"/>
    </xf>
    <xf numFmtId="0" fontId="0" fillId="0" borderId="12" xfId="0" applyBorder="1" applyAlignment="1">
      <alignment horizontal="justify" vertical="center" wrapText="1"/>
    </xf>
    <xf numFmtId="0" fontId="1" fillId="0" borderId="2" xfId="0" applyFont="1" applyBorder="1" applyAlignment="1">
      <alignment vertical="center" wrapText="1"/>
    </xf>
    <xf numFmtId="0" fontId="8" fillId="0" borderId="3"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6" borderId="11" xfId="0" applyFont="1" applyFill="1" applyBorder="1" applyAlignment="1">
      <alignment vertical="center" wrapText="1"/>
    </xf>
    <xf numFmtId="0" fontId="6" fillId="6" borderId="12" xfId="0" applyFont="1" applyFill="1" applyBorder="1" applyAlignment="1">
      <alignment horizontal="justify" vertical="center" wrapText="1"/>
    </xf>
    <xf numFmtId="0" fontId="2" fillId="6" borderId="12" xfId="0" applyFont="1" applyFill="1" applyBorder="1" applyAlignment="1">
      <alignment horizontal="justify" vertical="center" wrapText="1"/>
    </xf>
    <xf numFmtId="0" fontId="6" fillId="6" borderId="5" xfId="0" applyFont="1" applyFill="1" applyBorder="1" applyAlignment="1">
      <alignment horizontal="justify" vertical="center" wrapText="1"/>
    </xf>
    <xf numFmtId="0" fontId="1" fillId="4" borderId="6" xfId="0" applyFont="1" applyFill="1" applyBorder="1" applyAlignment="1">
      <alignment vertical="center" wrapText="1"/>
    </xf>
    <xf numFmtId="0" fontId="0" fillId="4" borderId="11" xfId="0" applyFill="1" applyBorder="1" applyAlignment="1">
      <alignment vertical="center" wrapText="1"/>
    </xf>
    <xf numFmtId="0" fontId="0" fillId="4" borderId="9" xfId="0" applyFill="1" applyBorder="1" applyAlignment="1">
      <alignment vertical="center" wrapText="1"/>
    </xf>
    <xf numFmtId="0" fontId="8" fillId="0" borderId="7" xfId="0" applyFont="1" applyBorder="1" applyAlignment="1">
      <alignment vertical="center" wrapText="1"/>
    </xf>
    <xf numFmtId="0" fontId="2" fillId="0" borderId="12" xfId="0" applyFont="1" applyBorder="1" applyAlignment="1">
      <alignment vertical="center" wrapText="1"/>
    </xf>
    <xf numFmtId="0" fontId="1" fillId="6" borderId="9" xfId="0" applyFont="1" applyFill="1" applyBorder="1" applyAlignment="1">
      <alignment vertical="center" wrapText="1"/>
    </xf>
    <xf numFmtId="0" fontId="1" fillId="6" borderId="10" xfId="0" applyFont="1" applyFill="1" applyBorder="1" applyAlignment="1">
      <alignment horizontal="justify" vertical="center" wrapText="1"/>
    </xf>
    <xf numFmtId="0" fontId="1" fillId="5" borderId="9" xfId="0" applyFont="1" applyFill="1" applyBorder="1" applyAlignment="1">
      <alignment vertical="center" wrapText="1"/>
    </xf>
    <xf numFmtId="0" fontId="1" fillId="6" borderId="5" xfId="0" applyFont="1" applyFill="1" applyBorder="1" applyAlignment="1">
      <alignment horizontal="justify" vertical="center" wrapText="1"/>
    </xf>
    <xf numFmtId="0" fontId="8" fillId="4" borderId="6" xfId="0" applyFont="1" applyFill="1" applyBorder="1" applyAlignment="1">
      <alignment vertical="center" wrapText="1"/>
    </xf>
    <xf numFmtId="0" fontId="2" fillId="4" borderId="9" xfId="0" applyFont="1" applyFill="1" applyBorder="1" applyAlignment="1">
      <alignment vertical="center" wrapText="1"/>
    </xf>
    <xf numFmtId="0" fontId="8" fillId="4" borderId="11" xfId="0" applyFont="1" applyFill="1" applyBorder="1" applyAlignment="1">
      <alignment vertical="center" wrapText="1"/>
    </xf>
    <xf numFmtId="0" fontId="2" fillId="4" borderId="11" xfId="0" applyFont="1" applyFill="1" applyBorder="1" applyAlignment="1">
      <alignment vertical="center" wrapText="1"/>
    </xf>
    <xf numFmtId="0" fontId="8" fillId="0" borderId="12" xfId="0" applyFont="1" applyBorder="1" applyAlignment="1">
      <alignment horizontal="justify" vertical="center" wrapText="1"/>
    </xf>
    <xf numFmtId="0" fontId="1" fillId="0" borderId="5" xfId="0" applyFont="1" applyBorder="1" applyAlignment="1">
      <alignment horizontal="justify" vertical="center" wrapText="1"/>
    </xf>
    <xf numFmtId="0" fontId="8" fillId="6" borderId="11" xfId="0" applyFont="1" applyFill="1" applyBorder="1" applyAlignment="1">
      <alignment vertical="center" wrapText="1"/>
    </xf>
    <xf numFmtId="0" fontId="8" fillId="6" borderId="12" xfId="0" applyFont="1" applyFill="1" applyBorder="1" applyAlignment="1">
      <alignment horizontal="justify" vertical="center" wrapText="1"/>
    </xf>
    <xf numFmtId="0" fontId="8" fillId="4" borderId="9" xfId="0" applyFont="1" applyFill="1" applyBorder="1" applyAlignment="1">
      <alignment vertical="center" wrapText="1"/>
    </xf>
    <xf numFmtId="0" fontId="1" fillId="5" borderId="11"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horizontal="center"/>
    </xf>
    <xf numFmtId="0" fontId="14" fillId="0" borderId="1" xfId="0" applyFont="1" applyBorder="1"/>
    <xf numFmtId="0" fontId="15" fillId="7" borderId="1" xfId="0" applyFont="1" applyFill="1" applyBorder="1"/>
    <xf numFmtId="0" fontId="1" fillId="5"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 fillId="0" borderId="20" xfId="0" applyFont="1" applyBorder="1" applyAlignment="1">
      <alignment horizontal="center"/>
    </xf>
    <xf numFmtId="0" fontId="1" fillId="0" borderId="17" xfId="0" applyFont="1" applyBorder="1" applyAlignment="1">
      <alignment horizontal="center"/>
    </xf>
    <xf numFmtId="0" fontId="1" fillId="8" borderId="0" xfId="0" applyFont="1" applyFill="1" applyAlignment="1">
      <alignment vertical="center" wrapText="1"/>
    </xf>
    <xf numFmtId="0" fontId="0" fillId="10" borderId="0" xfId="0" applyFill="1" applyAlignment="1">
      <alignment horizontal="left"/>
    </xf>
    <xf numFmtId="0" fontId="1" fillId="10" borderId="0" xfId="0" applyFont="1" applyFill="1"/>
    <xf numFmtId="0" fontId="1" fillId="10" borderId="1" xfId="0" applyFont="1" applyFill="1" applyBorder="1" applyAlignment="1">
      <alignment horizontal="center" vertical="center"/>
    </xf>
    <xf numFmtId="0" fontId="1" fillId="3" borderId="1" xfId="0" applyFont="1" applyFill="1" applyBorder="1" applyAlignment="1">
      <alignment horizontal="center" vertical="center"/>
    </xf>
    <xf numFmtId="0" fontId="16" fillId="9"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center"/>
    </xf>
    <xf numFmtId="0" fontId="0" fillId="0" borderId="24" xfId="0" applyBorder="1"/>
    <xf numFmtId="0" fontId="0" fillId="0" borderId="25" xfId="0" applyBorder="1"/>
    <xf numFmtId="0" fontId="0" fillId="0" borderId="26" xfId="0" applyBorder="1"/>
    <xf numFmtId="0" fontId="1" fillId="0" borderId="21"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2" fontId="16" fillId="9" borderId="1" xfId="0" applyNumberFormat="1" applyFont="1" applyFill="1" applyBorder="1" applyAlignment="1">
      <alignment horizontal="center" vertical="center"/>
    </xf>
    <xf numFmtId="2" fontId="16" fillId="0" borderId="1" xfId="0" applyNumberFormat="1" applyFont="1" applyBorder="1" applyAlignment="1">
      <alignment horizontal="center" vertical="center"/>
    </xf>
    <xf numFmtId="0" fontId="17" fillId="0" borderId="0" xfId="0" applyFont="1" applyAlignment="1">
      <alignment horizontal="center" vertical="center"/>
    </xf>
    <xf numFmtId="2" fontId="16" fillId="0" borderId="0" xfId="0" applyNumberFormat="1" applyFont="1" applyAlignment="1">
      <alignment horizontal="center" vertical="center"/>
    </xf>
    <xf numFmtId="2" fontId="1" fillId="0" borderId="0" xfId="0" applyNumberFormat="1" applyFont="1"/>
    <xf numFmtId="0" fontId="16" fillId="0" borderId="1" xfId="0" applyFont="1" applyBorder="1" applyAlignment="1">
      <alignment horizontal="center" vertical="center" wrapText="1"/>
    </xf>
    <xf numFmtId="0" fontId="16" fillId="10" borderId="1" xfId="0" applyFont="1" applyFill="1" applyBorder="1" applyAlignment="1">
      <alignment horizontal="center" vertical="center" wrapText="1"/>
    </xf>
    <xf numFmtId="2" fontId="17" fillId="10" borderId="1" xfId="0" applyNumberFormat="1" applyFont="1" applyFill="1" applyBorder="1" applyAlignment="1">
      <alignment horizontal="center" vertical="center"/>
    </xf>
    <xf numFmtId="0" fontId="17" fillId="10" borderId="1"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wrapText="1"/>
    </xf>
    <xf numFmtId="0" fontId="19" fillId="0" borderId="0" xfId="0" applyFont="1" applyAlignment="1">
      <alignment horizontal="center"/>
    </xf>
    <xf numFmtId="0" fontId="20" fillId="0" borderId="1" xfId="0" applyFont="1" applyBorder="1" applyAlignment="1">
      <alignment horizontal="center"/>
    </xf>
    <xf numFmtId="0" fontId="20" fillId="0" borderId="1" xfId="0" applyFont="1" applyBorder="1" applyAlignment="1">
      <alignment horizontal="justify" vertical="center" wrapText="1"/>
    </xf>
    <xf numFmtId="0" fontId="20" fillId="0" borderId="1" xfId="0" applyFont="1" applyBorder="1" applyAlignment="1">
      <alignment horizontal="center" vertical="center" wrapText="1"/>
    </xf>
    <xf numFmtId="0" fontId="20" fillId="0" borderId="0" xfId="0" applyFont="1"/>
    <xf numFmtId="0" fontId="19" fillId="0" borderId="2" xfId="0" applyFont="1" applyBorder="1" applyAlignment="1">
      <alignment horizontal="center" vertical="center"/>
    </xf>
    <xf numFmtId="0" fontId="19" fillId="0" borderId="21" xfId="0" applyFont="1" applyBorder="1" applyAlignment="1">
      <alignment horizontal="center" wrapText="1"/>
    </xf>
    <xf numFmtId="0" fontId="20" fillId="0" borderId="30" xfId="0" applyFont="1" applyBorder="1" applyAlignment="1">
      <alignment horizontal="center" vertical="center" wrapText="1"/>
    </xf>
    <xf numFmtId="0" fontId="20" fillId="0" borderId="5" xfId="0" applyFont="1" applyBorder="1" applyAlignment="1">
      <alignment horizontal="center" vertical="center" wrapText="1"/>
    </xf>
    <xf numFmtId="41" fontId="19" fillId="11" borderId="1" xfId="2" applyFont="1" applyFill="1" applyBorder="1" applyAlignment="1">
      <alignment horizontal="center" vertical="center"/>
    </xf>
    <xf numFmtId="41" fontId="19" fillId="11" borderId="1" xfId="2" applyFont="1" applyFill="1" applyBorder="1" applyAlignment="1">
      <alignment horizontal="center" vertical="center" wrapText="1"/>
    </xf>
    <xf numFmtId="0" fontId="19" fillId="12" borderId="1" xfId="0" applyFont="1" applyFill="1" applyBorder="1"/>
    <xf numFmtId="41" fontId="19" fillId="12" borderId="1" xfId="2" applyFont="1" applyFill="1" applyBorder="1"/>
    <xf numFmtId="41" fontId="21" fillId="12" borderId="1" xfId="2" applyFont="1" applyFill="1" applyBorder="1"/>
    <xf numFmtId="0" fontId="20" fillId="9" borderId="0" xfId="0" applyFont="1" applyFill="1"/>
    <xf numFmtId="0" fontId="19" fillId="9" borderId="0" xfId="0" applyFont="1" applyFill="1"/>
    <xf numFmtId="2" fontId="20" fillId="0" borderId="0" xfId="0" applyNumberFormat="1" applyFont="1"/>
    <xf numFmtId="1" fontId="20" fillId="0" borderId="0" xfId="0" applyNumberFormat="1" applyFont="1"/>
    <xf numFmtId="0" fontId="17" fillId="3" borderId="1" xfId="0" applyFont="1" applyFill="1" applyBorder="1" applyAlignment="1">
      <alignment horizontal="center" vertical="center"/>
    </xf>
    <xf numFmtId="9" fontId="0" fillId="0" borderId="0" xfId="0" applyNumberFormat="1"/>
    <xf numFmtId="0" fontId="0" fillId="10" borderId="0" xfId="0" applyFill="1"/>
    <xf numFmtId="0" fontId="17" fillId="10"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16" fillId="9" borderId="1" xfId="0" applyFont="1" applyFill="1" applyBorder="1" applyAlignment="1">
      <alignment horizontal="justify" vertical="center" wrapText="1"/>
    </xf>
    <xf numFmtId="0" fontId="0" fillId="8" borderId="0" xfId="0" applyFill="1"/>
    <xf numFmtId="0" fontId="0" fillId="0" borderId="1" xfId="0" applyBorder="1" applyAlignment="1">
      <alignment horizontal="left" vertical="center" wrapText="1"/>
    </xf>
    <xf numFmtId="0" fontId="16" fillId="0" borderId="1" xfId="0" applyFont="1" applyBorder="1" applyAlignment="1">
      <alignment horizontal="justify" vertical="center" wrapText="1"/>
    </xf>
    <xf numFmtId="0" fontId="1" fillId="10" borderId="31" xfId="0" applyFont="1" applyFill="1" applyBorder="1" applyAlignment="1">
      <alignment horizontal="left" vertical="center" wrapText="1"/>
    </xf>
    <xf numFmtId="0" fontId="0" fillId="10" borderId="1" xfId="0" applyFill="1" applyBorder="1" applyAlignment="1">
      <alignment horizontal="center"/>
    </xf>
    <xf numFmtId="0" fontId="0" fillId="9" borderId="1" xfId="0" applyFill="1" applyBorder="1" applyAlignment="1">
      <alignment horizontal="justify" vertical="center" wrapText="1"/>
    </xf>
    <xf numFmtId="165" fontId="0" fillId="0" borderId="0" xfId="0" applyNumberFormat="1"/>
    <xf numFmtId="0" fontId="17" fillId="10" borderId="1" xfId="0" applyFont="1" applyFill="1" applyBorder="1" applyAlignment="1">
      <alignment horizontal="justify" vertical="top" wrapText="1"/>
    </xf>
    <xf numFmtId="0" fontId="16" fillId="0" borderId="1" xfId="0" applyFont="1" applyBorder="1" applyAlignment="1">
      <alignment vertical="center" wrapText="1"/>
    </xf>
    <xf numFmtId="0" fontId="0" fillId="0" borderId="0" xfId="0" applyAlignment="1">
      <alignment horizontal="left" wrapText="1"/>
    </xf>
    <xf numFmtId="0" fontId="0" fillId="0" borderId="0" xfId="0" applyAlignment="1">
      <alignment wrapText="1"/>
    </xf>
    <xf numFmtId="0" fontId="0" fillId="5" borderId="1" xfId="0"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wrapText="1"/>
    </xf>
    <xf numFmtId="0" fontId="1" fillId="0" borderId="0" xfId="0" applyFont="1" applyAlignment="1">
      <alignment horizontal="center" vertical="center"/>
    </xf>
    <xf numFmtId="2" fontId="0" fillId="0" borderId="0" xfId="0" applyNumberFormat="1" applyAlignment="1">
      <alignment horizontal="center" vertical="center"/>
    </xf>
    <xf numFmtId="0" fontId="1" fillId="8" borderId="0" xfId="0" applyFont="1" applyFill="1" applyAlignment="1">
      <alignment wrapText="1"/>
    </xf>
    <xf numFmtId="2" fontId="1" fillId="0" borderId="0" xfId="0" applyNumberFormat="1" applyFont="1" applyAlignment="1">
      <alignment horizontal="center" vertical="center"/>
    </xf>
    <xf numFmtId="165" fontId="0" fillId="0" borderId="0" xfId="0" applyNumberFormat="1" applyAlignment="1">
      <alignment horizontal="center" vertical="center"/>
    </xf>
    <xf numFmtId="0" fontId="16" fillId="0" borderId="0" xfId="0" applyFont="1"/>
    <xf numFmtId="0" fontId="23" fillId="0" borderId="0" xfId="0" applyFont="1"/>
    <xf numFmtId="49" fontId="23" fillId="0" borderId="0" xfId="0" applyNumberFormat="1" applyFont="1" applyAlignment="1">
      <alignment horizontal="center" vertical="center" wrapText="1"/>
    </xf>
    <xf numFmtId="0" fontId="0" fillId="0" borderId="1" xfId="0" applyBorder="1" applyAlignment="1">
      <alignment wrapText="1"/>
    </xf>
    <xf numFmtId="0" fontId="1" fillId="10" borderId="0" xfId="0" applyFont="1" applyFill="1" applyAlignment="1">
      <alignment horizontal="center"/>
    </xf>
    <xf numFmtId="0" fontId="22" fillId="13" borderId="1" xfId="0" applyFont="1" applyFill="1" applyBorder="1" applyAlignment="1">
      <alignment horizontal="center" wrapText="1"/>
    </xf>
    <xf numFmtId="0" fontId="1" fillId="0" borderId="22" xfId="0" applyFont="1" applyBorder="1" applyAlignment="1">
      <alignment horizontal="center"/>
    </xf>
    <xf numFmtId="0" fontId="1" fillId="0" borderId="23" xfId="0" applyFont="1" applyBorder="1" applyAlignment="1">
      <alignment horizontal="center"/>
    </xf>
  </cellXfs>
  <cellStyles count="31">
    <cellStyle name="Millares [0]" xfId="2" builtinId="6"/>
    <cellStyle name="Millares [0] 2" xfId="3"/>
    <cellStyle name="Millares [0] 3" xfId="14"/>
    <cellStyle name="Millares [0] 4" xfId="25"/>
    <cellStyle name="Millares 10" xfId="12"/>
    <cellStyle name="Millares 11" xfId="13"/>
    <cellStyle name="Millares 12" xfId="15"/>
    <cellStyle name="Millares 13" xfId="16"/>
    <cellStyle name="Millares 14" xfId="17"/>
    <cellStyle name="Millares 15" xfId="18"/>
    <cellStyle name="Millares 16" xfId="19"/>
    <cellStyle name="Millares 17" xfId="20"/>
    <cellStyle name="Millares 18" xfId="21"/>
    <cellStyle name="Millares 19" xfId="22"/>
    <cellStyle name="Millares 2" xfId="4"/>
    <cellStyle name="Millares 20" xfId="23"/>
    <cellStyle name="Millares 21" xfId="24"/>
    <cellStyle name="Millares 22" xfId="26"/>
    <cellStyle name="Millares 23" xfId="27"/>
    <cellStyle name="Millares 24" xfId="28"/>
    <cellStyle name="Millares 25" xfId="29"/>
    <cellStyle name="Millares 26" xfId="30"/>
    <cellStyle name="Millares 3" xfId="5"/>
    <cellStyle name="Millares 4" xfId="6"/>
    <cellStyle name="Millares 5" xfId="7"/>
    <cellStyle name="Millares 6" xfId="8"/>
    <cellStyle name="Millares 7" xfId="9"/>
    <cellStyle name="Millares 8" xfId="10"/>
    <cellStyle name="Millares 9" xfId="11"/>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CO" sz="1400" b="1" i="0" u="none" strike="noStrike" kern="1200" cap="none" spc="0" normalizeH="0" baseline="0" noProof="0">
                <a:ln>
                  <a:noFill/>
                </a:ln>
                <a:solidFill>
                  <a:sysClr val="windowText" lastClr="000000">
                    <a:lumMod val="65000"/>
                    <a:lumOff val="35000"/>
                  </a:sysClr>
                </a:solidFill>
                <a:effectLst/>
                <a:uLnTx/>
                <a:uFillTx/>
                <a:latin typeface="Arial" panose="020B0604020202020204" pitchFamily="34" charset="0"/>
                <a:cs typeface="Arial" panose="020B0604020202020204" pitchFamily="34" charset="0"/>
              </a:rPr>
              <a:t>EVALUACION DEL CONTROL INTERNO CONTABLE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Sheet1!$D$3</c:f>
              <c:strCache>
                <c:ptCount val="1"/>
                <c:pt idx="0">
                  <c:v>PUNTAJE OBTENIDO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Sheet1!$C$4:$C$7</c:f>
              <c:strCache>
                <c:ptCount val="4"/>
                <c:pt idx="0">
                  <c:v>Políticas Contables y de Operación</c:v>
                </c:pt>
                <c:pt idx="1">
                  <c:v>Etapa de Reconocimiento</c:v>
                </c:pt>
                <c:pt idx="2">
                  <c:v>Etapa de Revelación</c:v>
                </c:pt>
                <c:pt idx="3">
                  <c:v>Gestión de Riesgo Contable</c:v>
                </c:pt>
              </c:strCache>
            </c:strRef>
          </c:cat>
          <c:val>
            <c:numRef>
              <c:f>Sheet1!$D$4:$D$7</c:f>
              <c:numCache>
                <c:formatCode>General</c:formatCode>
                <c:ptCount val="4"/>
                <c:pt idx="0">
                  <c:v>5</c:v>
                </c:pt>
                <c:pt idx="1">
                  <c:v>5</c:v>
                </c:pt>
                <c:pt idx="2">
                  <c:v>5</c:v>
                </c:pt>
                <c:pt idx="3">
                  <c:v>4.9400000000000004</c:v>
                </c:pt>
              </c:numCache>
            </c:numRef>
          </c:val>
          <c:extLst>
            <c:ext xmlns:c16="http://schemas.microsoft.com/office/drawing/2014/chart" uri="{C3380CC4-5D6E-409C-BE32-E72D297353CC}">
              <c16:uniqueId val="{00000000-7791-4765-8835-618E03E93A68}"/>
            </c:ext>
          </c:extLst>
        </c:ser>
        <c:ser>
          <c:idx val="1"/>
          <c:order val="1"/>
          <c:tx>
            <c:strRef>
              <c:f>Sheet1!$E$3</c:f>
              <c:strCache>
                <c:ptCount val="1"/>
                <c:pt idx="0">
                  <c:v>PUNTAJE OBTENIDO
2024</c:v>
                </c:pt>
              </c:strCache>
            </c:strRef>
          </c:tx>
          <c:spPr>
            <a:solidFill>
              <a:schemeClr val="accent2"/>
            </a:solidFill>
            <a:ln>
              <a:noFill/>
            </a:ln>
            <a:effectLst/>
          </c:spPr>
          <c:invertIfNegative val="0"/>
          <c:dLbls>
            <c:dLbl>
              <c:idx val="2"/>
              <c:layout>
                <c:manualLayout>
                  <c:x val="1.4781966001478197E-3"/>
                  <c:y val="2.424242424242424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791-4765-8835-618E03E93A68}"/>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Sheet1!$C$4:$C$7</c:f>
              <c:strCache>
                <c:ptCount val="4"/>
                <c:pt idx="0">
                  <c:v>Políticas Contables y de Operación</c:v>
                </c:pt>
                <c:pt idx="1">
                  <c:v>Etapa de Reconocimiento</c:v>
                </c:pt>
                <c:pt idx="2">
                  <c:v>Etapa de Revelación</c:v>
                </c:pt>
                <c:pt idx="3">
                  <c:v>Gestión de Riesgo Contable</c:v>
                </c:pt>
              </c:strCache>
            </c:strRef>
          </c:cat>
          <c:val>
            <c:numRef>
              <c:f>Sheet1!$E$4:$E$7</c:f>
              <c:numCache>
                <c:formatCode>General</c:formatCode>
                <c:ptCount val="4"/>
                <c:pt idx="0">
                  <c:v>4.93</c:v>
                </c:pt>
                <c:pt idx="1">
                  <c:v>4.8</c:v>
                </c:pt>
                <c:pt idx="2">
                  <c:v>5</c:v>
                </c:pt>
                <c:pt idx="3">
                  <c:v>5</c:v>
                </c:pt>
              </c:numCache>
            </c:numRef>
          </c:val>
          <c:extLst>
            <c:ext xmlns:c16="http://schemas.microsoft.com/office/drawing/2014/chart" uri="{C3380CC4-5D6E-409C-BE32-E72D297353CC}">
              <c16:uniqueId val="{00000001-7791-4765-8835-618E03E93A68}"/>
            </c:ext>
          </c:extLst>
        </c:ser>
        <c:dLbls>
          <c:showLegendKey val="0"/>
          <c:showVal val="0"/>
          <c:showCatName val="0"/>
          <c:showSerName val="0"/>
          <c:showPercent val="0"/>
          <c:showBubbleSize val="0"/>
        </c:dLbls>
        <c:gapWidth val="219"/>
        <c:axId val="-908116640"/>
        <c:axId val="-783735680"/>
      </c:barChart>
      <c:lineChart>
        <c:grouping val="standard"/>
        <c:varyColors val="0"/>
        <c:ser>
          <c:idx val="2"/>
          <c:order val="2"/>
          <c:tx>
            <c:strRef>
              <c:f>Sheet1!$F$3</c:f>
              <c:strCache>
                <c:ptCount val="1"/>
                <c:pt idx="0">
                  <c:v>VARIACION</c:v>
                </c:pt>
              </c:strCache>
            </c:strRef>
          </c:tx>
          <c:spPr>
            <a:ln w="28575" cap="rnd">
              <a:solidFill>
                <a:schemeClr val="accent3"/>
              </a:solidFill>
              <a:round/>
            </a:ln>
            <a:effectLst/>
          </c:spPr>
          <c:marker>
            <c:symbol val="none"/>
          </c:marker>
          <c:dLbls>
            <c:dLbl>
              <c:idx val="2"/>
              <c:layout>
                <c:manualLayout>
                  <c:x val="-2.2172949002217404E-2"/>
                  <c:y val="-2.90909090909090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791-4765-8835-618E03E93A68}"/>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Sheet1!$C$4:$C$7</c:f>
              <c:strCache>
                <c:ptCount val="4"/>
                <c:pt idx="0">
                  <c:v>Políticas Contables y de Operación</c:v>
                </c:pt>
                <c:pt idx="1">
                  <c:v>Etapa de Reconocimiento</c:v>
                </c:pt>
                <c:pt idx="2">
                  <c:v>Etapa de Revelación</c:v>
                </c:pt>
                <c:pt idx="3">
                  <c:v>Gestión de Riesgo Contable</c:v>
                </c:pt>
              </c:strCache>
            </c:strRef>
          </c:cat>
          <c:val>
            <c:numRef>
              <c:f>Sheet1!$F$4:$F$7</c:f>
              <c:numCache>
                <c:formatCode>General</c:formatCode>
                <c:ptCount val="4"/>
                <c:pt idx="0">
                  <c:v>7.0000000000000284E-2</c:v>
                </c:pt>
                <c:pt idx="1">
                  <c:v>0.20000000000000018</c:v>
                </c:pt>
                <c:pt idx="2">
                  <c:v>0</c:v>
                </c:pt>
                <c:pt idx="3" formatCode="0.00">
                  <c:v>-5.9999999999999609E-2</c:v>
                </c:pt>
              </c:numCache>
            </c:numRef>
          </c:val>
          <c:smooth val="0"/>
          <c:extLst>
            <c:ext xmlns:c16="http://schemas.microsoft.com/office/drawing/2014/chart" uri="{C3380CC4-5D6E-409C-BE32-E72D297353CC}">
              <c16:uniqueId val="{00000002-7791-4765-8835-618E03E93A68}"/>
            </c:ext>
          </c:extLst>
        </c:ser>
        <c:dLbls>
          <c:showLegendKey val="0"/>
          <c:showVal val="0"/>
          <c:showCatName val="0"/>
          <c:showSerName val="0"/>
          <c:showPercent val="0"/>
          <c:showBubbleSize val="0"/>
        </c:dLbls>
        <c:marker val="1"/>
        <c:smooth val="0"/>
        <c:axId val="-783735136"/>
        <c:axId val="-783737312"/>
      </c:lineChart>
      <c:catAx>
        <c:axId val="-908116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83735680"/>
        <c:crosses val="autoZero"/>
        <c:auto val="1"/>
        <c:lblAlgn val="ctr"/>
        <c:lblOffset val="100"/>
        <c:noMultiLvlLbl val="0"/>
      </c:catAx>
      <c:valAx>
        <c:axId val="-783735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8116640"/>
        <c:crosses val="autoZero"/>
        <c:crossBetween val="between"/>
      </c:valAx>
      <c:valAx>
        <c:axId val="-7837373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83735136"/>
        <c:crosses val="max"/>
        <c:crossBetween val="between"/>
      </c:valAx>
      <c:catAx>
        <c:axId val="-783735136"/>
        <c:scaling>
          <c:orientation val="minMax"/>
        </c:scaling>
        <c:delete val="1"/>
        <c:axPos val="b"/>
        <c:numFmt formatCode="General" sourceLinked="1"/>
        <c:majorTickMark val="out"/>
        <c:minorTickMark val="none"/>
        <c:tickLblPos val="nextTo"/>
        <c:crossAx val="-783737312"/>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legend>
      <c:legendPos val="b"/>
      <c:layout>
        <c:manualLayout>
          <c:xMode val="edge"/>
          <c:yMode val="edge"/>
          <c:x val="4.7143181381706444E-2"/>
          <c:y val="0.90543736578382261"/>
          <c:w val="0.90571363723658727"/>
          <c:h val="8.486566451920782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a:t>EVALUACION DEL CONTROL INTERNO CONTABLE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strRef>
              <c:f>Sheet1!$D$41</c:f>
              <c:strCache>
                <c:ptCount val="1"/>
                <c:pt idx="0">
                  <c:v>PUNTAJE OBTENIDO
2025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5"/>
              <c:layout>
                <c:manualLayout>
                  <c:x val="-1.1454754755955632E-2"/>
                  <c:y val="3.2840722495894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1F-46D2-A5D9-617CFF090FF6}"/>
                </c:ext>
              </c:extLst>
            </c:dLbl>
            <c:dLbl>
              <c:idx val="9"/>
              <c:layout>
                <c:manualLayout>
                  <c:x val="1.5935708632215178E-3"/>
                  <c:y val="-1.52584826618123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71F-46D2-A5D9-617CFF090FF6}"/>
                </c:ext>
              </c:extLst>
            </c:dLbl>
            <c:spPr>
              <a:noFill/>
              <a:ln>
                <a:noFill/>
              </a:ln>
              <a:effectLst/>
            </c:spPr>
            <c:txPr>
              <a:bodyPr rot="0" spcFirstLastPara="1" vertOverflow="ellipsis" vert="horz" wrap="square" anchor="ctr" anchorCtr="1"/>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Sheet1!$C$42:$C$51</c:f>
              <c:strCache>
                <c:ptCount val="10"/>
                <c:pt idx="0">
                  <c:v>Políticas Contables</c:v>
                </c:pt>
                <c:pt idx="1">
                  <c:v>Políticas de Operación</c:v>
                </c:pt>
                <c:pt idx="2">
                  <c:v>Identificación</c:v>
                </c:pt>
                <c:pt idx="3">
                  <c:v>Clasificación </c:v>
                </c:pt>
                <c:pt idx="4">
                  <c:v>Registro</c:v>
                </c:pt>
                <c:pt idx="5">
                  <c:v>Medición</c:v>
                </c:pt>
                <c:pt idx="6">
                  <c:v>Medición Posterior</c:v>
                </c:pt>
                <c:pt idx="7">
                  <c:v>Presentación de Estados Financieros</c:v>
                </c:pt>
                <c:pt idx="8">
                  <c:v>Rendición de Cuentas</c:v>
                </c:pt>
                <c:pt idx="9">
                  <c:v>Administración del Riesgo Contable</c:v>
                </c:pt>
              </c:strCache>
            </c:strRef>
          </c:cat>
          <c:val>
            <c:numRef>
              <c:f>Sheet1!$D$42:$D$51</c:f>
              <c:numCache>
                <c:formatCode>General</c:formatCode>
                <c:ptCount val="10"/>
                <c:pt idx="0">
                  <c:v>5</c:v>
                </c:pt>
                <c:pt idx="1">
                  <c:v>5</c:v>
                </c:pt>
                <c:pt idx="2">
                  <c:v>5</c:v>
                </c:pt>
                <c:pt idx="3">
                  <c:v>5</c:v>
                </c:pt>
                <c:pt idx="4">
                  <c:v>5</c:v>
                </c:pt>
                <c:pt idx="5">
                  <c:v>5</c:v>
                </c:pt>
                <c:pt idx="6">
                  <c:v>5</c:v>
                </c:pt>
                <c:pt idx="7">
                  <c:v>5</c:v>
                </c:pt>
                <c:pt idx="8">
                  <c:v>5</c:v>
                </c:pt>
                <c:pt idx="9">
                  <c:v>4.9400000000000004</c:v>
                </c:pt>
              </c:numCache>
            </c:numRef>
          </c:val>
          <c:smooth val="0"/>
          <c:extLst>
            <c:ext xmlns:c16="http://schemas.microsoft.com/office/drawing/2014/chart" uri="{C3380CC4-5D6E-409C-BE32-E72D297353CC}">
              <c16:uniqueId val="{00000001-171F-46D2-A5D9-617CFF090FF6}"/>
            </c:ext>
          </c:extLst>
        </c:ser>
        <c:ser>
          <c:idx val="1"/>
          <c:order val="1"/>
          <c:tx>
            <c:strRef>
              <c:f>Sheet1!$E$41</c:f>
              <c:strCache>
                <c:ptCount val="1"/>
                <c:pt idx="0">
                  <c:v>PUNTAJE OBTENIDO
2024</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2"/>
              <c:layout>
                <c:manualLayout>
                  <c:x val="0"/>
                  <c:y val="2.84619594964422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71F-46D2-A5D9-617CFF090FF6}"/>
                </c:ext>
              </c:extLst>
            </c:dLbl>
            <c:dLbl>
              <c:idx val="3"/>
              <c:layout>
                <c:manualLayout>
                  <c:x val="-4.2000282247659127E-17"/>
                  <c:y val="3.06513409961685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1F-46D2-A5D9-617CFF090FF6}"/>
                </c:ext>
              </c:extLst>
            </c:dLbl>
            <c:dLbl>
              <c:idx val="4"/>
              <c:layout>
                <c:manualLayout>
                  <c:x val="-8.4000564495318255E-17"/>
                  <c:y val="3.50301039956212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71F-46D2-A5D9-617CFF090FF6}"/>
                </c:ext>
              </c:extLst>
            </c:dLbl>
            <c:dLbl>
              <c:idx val="5"/>
              <c:layout>
                <c:manualLayout>
                  <c:x val="-8.018328329168968E-3"/>
                  <c:y val="-1.9704433497536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1F-46D2-A5D9-617CFF090FF6}"/>
                </c:ext>
              </c:extLst>
            </c:dLbl>
            <c:dLbl>
              <c:idx val="8"/>
              <c:layout>
                <c:manualLayout>
                  <c:x val="-1.0309279280359993E-2"/>
                  <c:y val="3.2840722495894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71F-46D2-A5D9-617CFF090FF6}"/>
                </c:ext>
              </c:extLst>
            </c:dLbl>
            <c:spPr>
              <a:noFill/>
              <a:ln>
                <a:noFill/>
              </a:ln>
              <a:effectLst/>
            </c:spPr>
            <c:txPr>
              <a:bodyPr rot="0" spcFirstLastPara="1" vertOverflow="ellipsis" vert="horz" wrap="square" anchor="ctr" anchorCtr="1"/>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Sheet1!$C$42:$C$51</c:f>
              <c:strCache>
                <c:ptCount val="10"/>
                <c:pt idx="0">
                  <c:v>Políticas Contables</c:v>
                </c:pt>
                <c:pt idx="1">
                  <c:v>Políticas de Operación</c:v>
                </c:pt>
                <c:pt idx="2">
                  <c:v>Identificación</c:v>
                </c:pt>
                <c:pt idx="3">
                  <c:v>Clasificación </c:v>
                </c:pt>
                <c:pt idx="4">
                  <c:v>Registro</c:v>
                </c:pt>
                <c:pt idx="5">
                  <c:v>Medición</c:v>
                </c:pt>
                <c:pt idx="6">
                  <c:v>Medición Posterior</c:v>
                </c:pt>
                <c:pt idx="7">
                  <c:v>Presentación de Estados Financieros</c:v>
                </c:pt>
                <c:pt idx="8">
                  <c:v>Rendición de Cuentas</c:v>
                </c:pt>
                <c:pt idx="9">
                  <c:v>Administración del Riesgo Contable</c:v>
                </c:pt>
              </c:strCache>
            </c:strRef>
          </c:cat>
          <c:val>
            <c:numRef>
              <c:f>Sheet1!$E$42:$E$51</c:f>
              <c:numCache>
                <c:formatCode>General</c:formatCode>
                <c:ptCount val="10"/>
                <c:pt idx="0">
                  <c:v>5</c:v>
                </c:pt>
                <c:pt idx="1">
                  <c:v>4.8600000000000003</c:v>
                </c:pt>
                <c:pt idx="2">
                  <c:v>4.4400000000000004</c:v>
                </c:pt>
                <c:pt idx="3">
                  <c:v>5</c:v>
                </c:pt>
                <c:pt idx="4">
                  <c:v>5</c:v>
                </c:pt>
                <c:pt idx="5">
                  <c:v>5</c:v>
                </c:pt>
                <c:pt idx="6">
                  <c:v>5</c:v>
                </c:pt>
                <c:pt idx="7">
                  <c:v>5</c:v>
                </c:pt>
                <c:pt idx="8">
                  <c:v>5</c:v>
                </c:pt>
                <c:pt idx="9">
                  <c:v>5</c:v>
                </c:pt>
              </c:numCache>
            </c:numRef>
          </c:val>
          <c:smooth val="0"/>
          <c:extLst>
            <c:ext xmlns:c16="http://schemas.microsoft.com/office/drawing/2014/chart" uri="{C3380CC4-5D6E-409C-BE32-E72D297353CC}">
              <c16:uniqueId val="{00000007-171F-46D2-A5D9-617CFF090FF6}"/>
            </c:ext>
          </c:extLst>
        </c:ser>
        <c:dLbls>
          <c:showLegendKey val="0"/>
          <c:showVal val="0"/>
          <c:showCatName val="0"/>
          <c:showSerName val="0"/>
          <c:showPercent val="0"/>
          <c:showBubbleSize val="0"/>
        </c:dLbls>
        <c:marker val="1"/>
        <c:smooth val="0"/>
        <c:axId val="-783741120"/>
        <c:axId val="-783743840"/>
      </c:lineChart>
      <c:catAx>
        <c:axId val="-78374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83743840"/>
        <c:crosses val="autoZero"/>
        <c:auto val="1"/>
        <c:lblAlgn val="ctr"/>
        <c:lblOffset val="100"/>
        <c:noMultiLvlLbl val="0"/>
      </c:catAx>
      <c:valAx>
        <c:axId val="-783743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83741120"/>
        <c:crosses val="autoZero"/>
        <c:crossBetween val="between"/>
      </c:valAx>
      <c:spPr>
        <a:noFill/>
        <a:ln>
          <a:noFill/>
        </a:ln>
        <a:effectLst/>
      </c:spPr>
    </c:plotArea>
    <c:legend>
      <c:legendPos val="b"/>
      <c:layout>
        <c:manualLayout>
          <c:xMode val="edge"/>
          <c:yMode val="edge"/>
          <c:x val="0.23184485782072001"/>
          <c:y val="0.92152753968484569"/>
          <c:w val="0.57473823195681328"/>
          <c:h val="6.371231271367831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cked"/>
        <c:varyColors val="0"/>
        <c:ser>
          <c:idx val="0"/>
          <c:order val="0"/>
          <c:tx>
            <c:strRef>
              <c:f>Sheet1!$C$94</c:f>
              <c:strCache>
                <c:ptCount val="1"/>
                <c:pt idx="0">
                  <c:v>Resultado Integral del Período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0-0F06-45DE-9A56-16DA7DE4023C}"/>
                </c:ext>
              </c:extLst>
            </c:dLbl>
            <c:dLbl>
              <c:idx val="1"/>
              <c:layout>
                <c:manualLayout>
                  <c:x val="-9.6420233346319346E-3"/>
                  <c:y val="-3.28734501472581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BB-4E4F-99BF-B34B76E57BBC}"/>
                </c:ext>
              </c:extLst>
            </c:dLbl>
            <c:dLbl>
              <c:idx val="2"/>
              <c:layout>
                <c:manualLayout>
                  <c:x val="-3.6996289599657717E-3"/>
                  <c:y val="-2.40918924326021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BB-4E4F-99BF-B34B76E57BB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Sheet1!$D$93:$I$93</c:f>
              <c:strCache>
                <c:ptCount val="6"/>
                <c:pt idx="0">
                  <c:v>A diciembre
 de 2017</c:v>
                </c:pt>
                <c:pt idx="1">
                  <c:v>A diciembre
 de 2018</c:v>
                </c:pt>
                <c:pt idx="2">
                  <c:v>A diciembre
 de 2019</c:v>
                </c:pt>
                <c:pt idx="3">
                  <c:v>A diciembre
 de 2020</c:v>
                </c:pt>
                <c:pt idx="4">
                  <c:v>A diciembre
 de 2021</c:v>
                </c:pt>
                <c:pt idx="5">
                  <c:v>A diciembre
 de 2022</c:v>
                </c:pt>
              </c:strCache>
            </c:strRef>
          </c:cat>
          <c:val>
            <c:numRef>
              <c:f>Sheet1!$D$94:$I$94</c:f>
              <c:numCache>
                <c:formatCode>_(* #,##0_);_(* \(#,##0\);_(* "-"_);_(@_)</c:formatCode>
                <c:ptCount val="6"/>
                <c:pt idx="0">
                  <c:v>18017</c:v>
                </c:pt>
                <c:pt idx="1">
                  <c:v>-7917</c:v>
                </c:pt>
                <c:pt idx="2">
                  <c:v>-9256</c:v>
                </c:pt>
                <c:pt idx="3">
                  <c:v>-21338</c:v>
                </c:pt>
                <c:pt idx="4">
                  <c:v>-32439</c:v>
                </c:pt>
                <c:pt idx="5">
                  <c:v>-182702</c:v>
                </c:pt>
              </c:numCache>
            </c:numRef>
          </c:val>
          <c:smooth val="0"/>
          <c:extLst>
            <c:ext xmlns:c16="http://schemas.microsoft.com/office/drawing/2014/chart" uri="{C3380CC4-5D6E-409C-BE32-E72D297353CC}">
              <c16:uniqueId val="{00000000-49BB-4E4F-99BF-B34B76E57BBC}"/>
            </c:ext>
          </c:extLst>
        </c:ser>
        <c:dLbls>
          <c:showLegendKey val="0"/>
          <c:showVal val="0"/>
          <c:showCatName val="0"/>
          <c:showSerName val="0"/>
          <c:showPercent val="0"/>
          <c:showBubbleSize val="0"/>
        </c:dLbls>
        <c:marker val="1"/>
        <c:smooth val="0"/>
        <c:axId val="-783742752"/>
        <c:axId val="-783740032"/>
      </c:lineChart>
      <c:catAx>
        <c:axId val="-78374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83740032"/>
        <c:crosses val="autoZero"/>
        <c:auto val="1"/>
        <c:lblAlgn val="ctr"/>
        <c:lblOffset val="100"/>
        <c:noMultiLvlLbl val="0"/>
      </c:catAx>
      <c:valAx>
        <c:axId val="-78374003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7837427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942975</xdr:colOff>
      <xdr:row>10</xdr:row>
      <xdr:rowOff>19050</xdr:rowOff>
    </xdr:from>
    <xdr:to>
      <xdr:col>14</xdr:col>
      <xdr:colOff>285750</xdr:colOff>
      <xdr:row>39</xdr:row>
      <xdr:rowOff>9525</xdr:rowOff>
    </xdr:to>
    <xdr:graphicFrame macro="">
      <xdr:nvGraphicFramePr>
        <xdr:cNvPr id="2" name="Gráfico 14">
          <a:extLst>
            <a:ext uri="{FF2B5EF4-FFF2-40B4-BE49-F238E27FC236}">
              <a16:creationId xmlns:a16="http://schemas.microsoft.com/office/drawing/2014/main" id="{FCA04610-2F2E-4302-89BA-429335B9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114301</xdr:colOff>
      <xdr:row>57</xdr:row>
      <xdr:rowOff>104775</xdr:rowOff>
    </xdr:from>
    <xdr:to>
      <xdr:col>12</xdr:col>
      <xdr:colOff>266700</xdr:colOff>
      <xdr:row>89</xdr:row>
      <xdr:rowOff>114300</xdr:rowOff>
    </xdr:to>
    <xdr:graphicFrame macro="">
      <xdr:nvGraphicFramePr>
        <xdr:cNvPr id="3" name="Gráfico 15">
          <a:extLst>
            <a:ext uri="{FF2B5EF4-FFF2-40B4-BE49-F238E27FC236}">
              <a16:creationId xmlns:a16="http://schemas.microsoft.com/office/drawing/2014/main" id="{3B92EC46-1268-49DD-9B54-AF09931463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247650</xdr:colOff>
      <xdr:row>95</xdr:row>
      <xdr:rowOff>147637</xdr:rowOff>
    </xdr:from>
    <xdr:to>
      <xdr:col>13</xdr:col>
      <xdr:colOff>200025</xdr:colOff>
      <xdr:row>118</xdr:row>
      <xdr:rowOff>171450</xdr:rowOff>
    </xdr:to>
    <xdr:graphicFrame macro="">
      <xdr:nvGraphicFramePr>
        <xdr:cNvPr id="4" name="Chart 3">
          <a:extLst>
            <a:ext uri="{FF2B5EF4-FFF2-40B4-BE49-F238E27FC236}">
              <a16:creationId xmlns:a16="http://schemas.microsoft.com/office/drawing/2014/main" id="{B32D9172-277F-41F8-B22C-9D3C0BA993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5"/>
  <sheetViews>
    <sheetView zoomScale="80" zoomScaleNormal="80" workbookViewId="0">
      <selection activeCell="B10" sqref="B10:B35"/>
    </sheetView>
  </sheetViews>
  <sheetFormatPr baseColWidth="10" defaultColWidth="32.42578125" defaultRowHeight="15" x14ac:dyDescent="0.25"/>
  <cols>
    <col min="1" max="1" width="7.85546875" style="6" customWidth="1"/>
    <col min="2" max="2" width="50" bestFit="1" customWidth="1"/>
    <col min="3" max="3" width="17.42578125" customWidth="1"/>
    <col min="4" max="4" width="32.42578125" style="16"/>
    <col min="5" max="5" width="17.85546875" customWidth="1"/>
    <col min="6" max="6" width="17.5703125" style="16" customWidth="1"/>
    <col min="7" max="7" width="31.140625" customWidth="1"/>
  </cols>
  <sheetData>
    <row r="2" spans="1:7" x14ac:dyDescent="0.25">
      <c r="A2" s="94"/>
      <c r="B2" s="168" t="s">
        <v>64</v>
      </c>
      <c r="C2" s="168"/>
      <c r="D2" s="168"/>
      <c r="E2" s="168"/>
      <c r="F2" s="168"/>
      <c r="G2" s="168"/>
    </row>
    <row r="5" spans="1:7" x14ac:dyDescent="0.25">
      <c r="B5" s="1" t="s">
        <v>63</v>
      </c>
      <c r="C5" s="2"/>
      <c r="D5" s="13">
        <f>(+D9+F9)/2</f>
        <v>3.041666666666667</v>
      </c>
      <c r="E5" s="13" t="s">
        <v>21</v>
      </c>
      <c r="F5" s="1" t="str">
        <f>IF(AND(D5&gt;=1,D5&lt;=2),"INADECUADO",IF(AND(D5&gt;2,D5&lt;=3),"DEFICIENTE",IF(AND(D5&gt;3,D5&lt;=4),"ACEPTABLE",IF(AND(D5&gt;4,D5&lt;=4.7),"ADECUADO",IF(AND(D5&gt;4.7,D5&lt;=5),"ÓPTIMO","Fuera de rango")))))</f>
        <v>ACEPTABLE</v>
      </c>
      <c r="G5" s="1" t="s">
        <v>65</v>
      </c>
    </row>
    <row r="7" spans="1:7" x14ac:dyDescent="0.25">
      <c r="B7" s="1"/>
      <c r="C7" s="1"/>
      <c r="D7" s="13"/>
      <c r="E7" s="1"/>
      <c r="F7" s="13"/>
      <c r="G7" s="1"/>
    </row>
    <row r="8" spans="1:7" ht="34.5" customHeight="1" x14ac:dyDescent="0.25">
      <c r="B8" s="3" t="s">
        <v>1</v>
      </c>
      <c r="C8" s="17" t="s">
        <v>5</v>
      </c>
      <c r="D8" s="14" t="s">
        <v>6</v>
      </c>
      <c r="E8" s="17" t="s">
        <v>7</v>
      </c>
      <c r="F8" s="14" t="s">
        <v>6</v>
      </c>
      <c r="G8" s="3" t="s">
        <v>8</v>
      </c>
    </row>
    <row r="9" spans="1:7" ht="21.75" customHeight="1" x14ac:dyDescent="0.25">
      <c r="B9" s="3"/>
      <c r="C9" s="3" t="s">
        <v>67</v>
      </c>
      <c r="D9" s="14">
        <f>(+D10+D16+D28+D33)/4</f>
        <v>3.416666666666667</v>
      </c>
      <c r="E9" s="3" t="s">
        <v>66</v>
      </c>
      <c r="F9" s="14">
        <f>(+F10+F16+F28+F33)/4</f>
        <v>2.6666666666666665</v>
      </c>
      <c r="G9" s="3" t="s">
        <v>21</v>
      </c>
    </row>
    <row r="10" spans="1:7" ht="18.75" x14ac:dyDescent="0.3">
      <c r="A10" s="6">
        <v>1</v>
      </c>
      <c r="B10" s="8" t="s">
        <v>2</v>
      </c>
      <c r="C10" s="9" t="s">
        <v>21</v>
      </c>
      <c r="D10" s="15">
        <f>+D11</f>
        <v>3</v>
      </c>
      <c r="E10" s="9"/>
      <c r="F10" s="15">
        <f>+F11</f>
        <v>4</v>
      </c>
      <c r="G10" s="10" t="s">
        <v>21</v>
      </c>
    </row>
    <row r="11" spans="1:7" ht="15.75" x14ac:dyDescent="0.25">
      <c r="A11" s="6" t="s">
        <v>28</v>
      </c>
      <c r="B11" s="11" t="s">
        <v>0</v>
      </c>
      <c r="C11" s="9" t="s">
        <v>21</v>
      </c>
      <c r="D11" s="15">
        <f>(+D12+D14)/2</f>
        <v>3</v>
      </c>
      <c r="E11" s="9"/>
      <c r="F11" s="15">
        <f>(+F12+F14)/2</f>
        <v>4</v>
      </c>
      <c r="G11" s="10" t="s">
        <v>21</v>
      </c>
    </row>
    <row r="12" spans="1:7" x14ac:dyDescent="0.25">
      <c r="A12" s="6" t="s">
        <v>29</v>
      </c>
      <c r="B12" s="12" t="s">
        <v>3</v>
      </c>
      <c r="C12" s="9"/>
      <c r="D12" s="15">
        <f>+D13</f>
        <v>5</v>
      </c>
      <c r="E12" s="9"/>
      <c r="F12" s="15">
        <f>+F13</f>
        <v>5</v>
      </c>
      <c r="G12" s="10" t="s">
        <v>21</v>
      </c>
    </row>
    <row r="13" spans="1:7" ht="90" customHeight="1" x14ac:dyDescent="0.25">
      <c r="A13" s="6" t="s">
        <v>30</v>
      </c>
      <c r="B13" s="5" t="s">
        <v>26</v>
      </c>
      <c r="C13" s="1" t="s">
        <v>22</v>
      </c>
      <c r="D13" s="13">
        <f>IF(C13="Si",5,IF(C13="No",1,0))</f>
        <v>5</v>
      </c>
      <c r="E13" s="1" t="s">
        <v>27</v>
      </c>
      <c r="F13" s="13">
        <f>IF(E13="Adecuado",5,IF(E13="Parcialmente",3,IF(E13="No adecuado",1,0)))</f>
        <v>5</v>
      </c>
      <c r="G13" s="18" t="s">
        <v>68</v>
      </c>
    </row>
    <row r="14" spans="1:7" x14ac:dyDescent="0.25">
      <c r="A14" s="6" t="s">
        <v>32</v>
      </c>
      <c r="B14" s="12" t="s">
        <v>4</v>
      </c>
      <c r="C14" s="9" t="s">
        <v>21</v>
      </c>
      <c r="D14" s="15">
        <f>+D15</f>
        <v>1</v>
      </c>
      <c r="E14" s="9"/>
      <c r="F14" s="15">
        <f>+F15</f>
        <v>3</v>
      </c>
      <c r="G14" s="9"/>
    </row>
    <row r="15" spans="1:7" ht="60" x14ac:dyDescent="0.25">
      <c r="A15" s="6" t="s">
        <v>33</v>
      </c>
      <c r="B15" s="5" t="s">
        <v>9</v>
      </c>
      <c r="C15" s="1" t="s">
        <v>23</v>
      </c>
      <c r="D15" s="13">
        <f>IF(C15="Si",5,IF(C15="No",1,0))</f>
        <v>1</v>
      </c>
      <c r="E15" s="1" t="s">
        <v>24</v>
      </c>
      <c r="F15" s="13">
        <f>IF(E15="Adecuado",5,IF(E15="Parcialmente",3,IF(E15="No adecuado",1,0)))</f>
        <v>3</v>
      </c>
      <c r="G15" s="1"/>
    </row>
    <row r="16" spans="1:7" ht="15.75" x14ac:dyDescent="0.25">
      <c r="A16" s="6">
        <v>2</v>
      </c>
      <c r="B16" s="11" t="s">
        <v>10</v>
      </c>
      <c r="C16" s="9"/>
      <c r="D16" s="15">
        <f>(+D17+D26+D28)/3</f>
        <v>4.666666666666667</v>
      </c>
      <c r="E16" s="9"/>
      <c r="F16" s="15">
        <f>(+F17+F26+F28)/3</f>
        <v>2.6666666666666665</v>
      </c>
      <c r="G16" s="9"/>
    </row>
    <row r="17" spans="1:7" x14ac:dyDescent="0.25">
      <c r="A17" s="6" t="s">
        <v>34</v>
      </c>
      <c r="B17" s="12" t="s">
        <v>11</v>
      </c>
      <c r="C17" s="9"/>
      <c r="D17" s="15">
        <f>(+D18+D20+D22+D24)/4</f>
        <v>4</v>
      </c>
      <c r="E17" s="9"/>
      <c r="F17" s="15">
        <f>(+F18+F20+F22+F24)/4</f>
        <v>2</v>
      </c>
      <c r="G17" s="9"/>
    </row>
    <row r="18" spans="1:7" x14ac:dyDescent="0.25">
      <c r="A18" s="6" t="s">
        <v>35</v>
      </c>
      <c r="B18" s="9" t="s">
        <v>12</v>
      </c>
      <c r="C18" s="9"/>
      <c r="D18" s="15">
        <f>+D19</f>
        <v>1</v>
      </c>
      <c r="E18" s="9"/>
      <c r="F18" s="15">
        <f>+F19</f>
        <v>3</v>
      </c>
      <c r="G18" s="9"/>
    </row>
    <row r="19" spans="1:7" ht="60" x14ac:dyDescent="0.25">
      <c r="A19" s="6" t="s">
        <v>36</v>
      </c>
      <c r="B19" s="5" t="s">
        <v>31</v>
      </c>
      <c r="C19" s="1" t="s">
        <v>23</v>
      </c>
      <c r="D19" s="13">
        <f>IF(C19="Si",5,IF(C19="No",1,0))</f>
        <v>1</v>
      </c>
      <c r="E19" s="1" t="s">
        <v>24</v>
      </c>
      <c r="F19" s="13">
        <f>IF(E19="Adecuado",5,IF(E19="Parcialmente",3,IF(E19="No adecuado",1,0)))</f>
        <v>3</v>
      </c>
      <c r="G19" s="1"/>
    </row>
    <row r="20" spans="1:7" x14ac:dyDescent="0.25">
      <c r="A20" s="6" t="s">
        <v>37</v>
      </c>
      <c r="B20" s="9" t="s">
        <v>15</v>
      </c>
      <c r="C20" s="9"/>
      <c r="D20" s="15">
        <f>+D21</f>
        <v>5</v>
      </c>
      <c r="E20" s="9"/>
      <c r="F20" s="15">
        <f>+F21</f>
        <v>1</v>
      </c>
      <c r="G20" s="9"/>
    </row>
    <row r="21" spans="1:7" ht="60" x14ac:dyDescent="0.25">
      <c r="A21" s="6" t="s">
        <v>38</v>
      </c>
      <c r="B21" s="5" t="s">
        <v>39</v>
      </c>
      <c r="C21" s="1" t="s">
        <v>22</v>
      </c>
      <c r="D21" s="13">
        <f>IF(C21="Si",5,IF(C21="No",1,0))</f>
        <v>5</v>
      </c>
      <c r="E21" s="1" t="s">
        <v>25</v>
      </c>
      <c r="F21" s="13">
        <f>IF(E21="Adecuado",5,IF(E21="Parcialmente",3,IF(E21="No adecuado",1,0)))</f>
        <v>1</v>
      </c>
      <c r="G21" s="1"/>
    </row>
    <row r="22" spans="1:7" x14ac:dyDescent="0.25">
      <c r="A22" s="6" t="s">
        <v>40</v>
      </c>
      <c r="B22" s="9" t="s">
        <v>13</v>
      </c>
      <c r="C22" s="9"/>
      <c r="D22" s="15">
        <f>+D23</f>
        <v>5</v>
      </c>
      <c r="E22" s="9"/>
      <c r="F22" s="15">
        <f>+F23</f>
        <v>3</v>
      </c>
      <c r="G22" s="9"/>
    </row>
    <row r="23" spans="1:7" ht="30" x14ac:dyDescent="0.25">
      <c r="A23" s="6" t="s">
        <v>41</v>
      </c>
      <c r="B23" s="5" t="s">
        <v>42</v>
      </c>
      <c r="C23" s="1" t="s">
        <v>22</v>
      </c>
      <c r="D23" s="13">
        <f>IF(C23="Si",5,IF(C23="No",1,0))</f>
        <v>5</v>
      </c>
      <c r="E23" s="1" t="s">
        <v>24</v>
      </c>
      <c r="F23" s="13">
        <f>IF(E23="Adecuado",5,IF(E23="Parcialmente",3,IF(E23="No adecuado",1,0)))</f>
        <v>3</v>
      </c>
      <c r="G23" s="1"/>
    </row>
    <row r="24" spans="1:7" x14ac:dyDescent="0.25">
      <c r="A24" s="6" t="s">
        <v>44</v>
      </c>
      <c r="B24" s="9" t="s">
        <v>14</v>
      </c>
      <c r="C24" s="9"/>
      <c r="D24" s="15">
        <f>+D25</f>
        <v>5</v>
      </c>
      <c r="E24" s="9"/>
      <c r="F24" s="15">
        <f>+F25</f>
        <v>1</v>
      </c>
      <c r="G24" s="9"/>
    </row>
    <row r="25" spans="1:7" ht="45" x14ac:dyDescent="0.25">
      <c r="A25" s="6" t="s">
        <v>45</v>
      </c>
      <c r="B25" s="5" t="s">
        <v>43</v>
      </c>
      <c r="C25" s="1" t="s">
        <v>22</v>
      </c>
      <c r="D25" s="13">
        <f>IF(C25="Si",5,IF(C25="No",1,0))</f>
        <v>5</v>
      </c>
      <c r="E25" s="1" t="s">
        <v>25</v>
      </c>
      <c r="F25" s="13">
        <f>IF(E25="Adecuado",5,IF(E25="Parcialmente",3,IF(E25="No adecuado",1,0)))</f>
        <v>1</v>
      </c>
      <c r="G25" s="1"/>
    </row>
    <row r="26" spans="1:7" x14ac:dyDescent="0.25">
      <c r="A26" s="7" t="s">
        <v>47</v>
      </c>
      <c r="B26" s="12" t="s">
        <v>16</v>
      </c>
      <c r="C26" s="9"/>
      <c r="D26" s="15">
        <f>+D27</f>
        <v>5</v>
      </c>
      <c r="E26" s="9"/>
      <c r="F26" s="15">
        <f>+F27</f>
        <v>3</v>
      </c>
      <c r="G26" s="9"/>
    </row>
    <row r="27" spans="1:7" ht="60" x14ac:dyDescent="0.25">
      <c r="A27" s="6" t="s">
        <v>48</v>
      </c>
      <c r="B27" s="5" t="s">
        <v>46</v>
      </c>
      <c r="C27" s="1" t="s">
        <v>22</v>
      </c>
      <c r="D27" s="13">
        <f>IF(C27="Si",5,IF(C27="No",1,0))</f>
        <v>5</v>
      </c>
      <c r="E27" s="1" t="s">
        <v>24</v>
      </c>
      <c r="F27" s="13">
        <f>IF(E27="Adecuado",5,IF(E27="Parcialmente",3,IF(E27="No adecuado",1,0)))</f>
        <v>3</v>
      </c>
      <c r="G27" s="1"/>
    </row>
    <row r="28" spans="1:7" x14ac:dyDescent="0.25">
      <c r="A28" s="7" t="s">
        <v>50</v>
      </c>
      <c r="B28" s="12" t="s">
        <v>49</v>
      </c>
      <c r="C28" s="9"/>
      <c r="D28" s="15">
        <f>+D29</f>
        <v>5</v>
      </c>
      <c r="E28" s="9"/>
      <c r="F28" s="15">
        <f>+F29</f>
        <v>3</v>
      </c>
      <c r="G28" s="9"/>
    </row>
    <row r="29" spans="1:7" ht="30" x14ac:dyDescent="0.25">
      <c r="A29" s="6" t="s">
        <v>52</v>
      </c>
      <c r="B29" s="5" t="s">
        <v>51</v>
      </c>
      <c r="C29" s="1" t="s">
        <v>22</v>
      </c>
      <c r="D29" s="13">
        <f>IF(C29="Si",5,IF(C29="No",1,0))</f>
        <v>5</v>
      </c>
      <c r="E29" s="1" t="s">
        <v>24</v>
      </c>
      <c r="F29" s="13">
        <f>IF(E29="Adecuado",5,IF(E29="Parcialmente",3,IF(E29="No adecuado",1,0)))</f>
        <v>3</v>
      </c>
      <c r="G29" s="1"/>
    </row>
    <row r="30" spans="1:7" ht="15.75" x14ac:dyDescent="0.25">
      <c r="A30" s="7" t="s">
        <v>54</v>
      </c>
      <c r="B30" s="11" t="s">
        <v>53</v>
      </c>
      <c r="C30" s="9"/>
      <c r="D30" s="15">
        <f>+D31</f>
        <v>5</v>
      </c>
      <c r="E30" s="9"/>
      <c r="F30" s="15">
        <f>+F31</f>
        <v>1</v>
      </c>
      <c r="G30" s="9"/>
    </row>
    <row r="31" spans="1:7" x14ac:dyDescent="0.25">
      <c r="A31" s="6" t="s">
        <v>55</v>
      </c>
      <c r="B31" s="9" t="s">
        <v>53</v>
      </c>
      <c r="C31" s="9"/>
      <c r="D31" s="15">
        <f>+D32</f>
        <v>5</v>
      </c>
      <c r="E31" s="9"/>
      <c r="F31" s="15">
        <f>+F32</f>
        <v>1</v>
      </c>
      <c r="G31" s="9"/>
    </row>
    <row r="32" spans="1:7" ht="30" x14ac:dyDescent="0.25">
      <c r="A32" s="6" t="s">
        <v>57</v>
      </c>
      <c r="B32" s="5" t="s">
        <v>56</v>
      </c>
      <c r="C32" s="1" t="s">
        <v>22</v>
      </c>
      <c r="D32" s="13">
        <f>IF(C32="Si",5,IF(C32="No",1,0))</f>
        <v>5</v>
      </c>
      <c r="E32" s="1" t="s">
        <v>25</v>
      </c>
      <c r="F32" s="13">
        <f>IF(E32="Adecuado",5,IF(E32="Parcialmente",3,IF(E32="No adecuado",1,0)))</f>
        <v>1</v>
      </c>
      <c r="G32" s="1"/>
    </row>
    <row r="33" spans="1:7" x14ac:dyDescent="0.25">
      <c r="A33" s="7" t="s">
        <v>58</v>
      </c>
      <c r="B33" s="12" t="s">
        <v>59</v>
      </c>
      <c r="C33" s="9"/>
      <c r="D33" s="15">
        <f>+D34</f>
        <v>1</v>
      </c>
      <c r="E33" s="9"/>
      <c r="F33" s="15">
        <f>+F34</f>
        <v>1</v>
      </c>
      <c r="G33" s="9"/>
    </row>
    <row r="34" spans="1:7" x14ac:dyDescent="0.25">
      <c r="A34" s="6" t="s">
        <v>60</v>
      </c>
      <c r="B34" s="9" t="s">
        <v>59</v>
      </c>
      <c r="C34" s="9"/>
      <c r="D34" s="15">
        <f>+D35</f>
        <v>1</v>
      </c>
      <c r="E34" s="9"/>
      <c r="F34" s="15">
        <f>+F35</f>
        <v>1</v>
      </c>
      <c r="G34" s="9"/>
    </row>
    <row r="35" spans="1:7" ht="45" x14ac:dyDescent="0.25">
      <c r="A35" s="6" t="s">
        <v>61</v>
      </c>
      <c r="B35" s="5" t="s">
        <v>62</v>
      </c>
      <c r="C35" s="1" t="s">
        <v>23</v>
      </c>
      <c r="D35" s="13">
        <f>IF(C35="Si",5,IF(C35="No",1,0))</f>
        <v>1</v>
      </c>
      <c r="E35" s="1" t="s">
        <v>25</v>
      </c>
      <c r="F35" s="13">
        <f>IF(E35="Adecuado",5,IF(E35="Parcialmente",3,IF(E35="No adecuado",1,0)))</f>
        <v>1</v>
      </c>
      <c r="G35" s="1"/>
    </row>
  </sheetData>
  <mergeCells count="1">
    <mergeCell ref="B2:G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Hoja2!$H$20:$H$23</xm:f>
          </x14:formula1>
          <xm:sqref>E13 E15 E19 E21 E23 E25 E27 E29 E32 E35</xm:sqref>
        </x14:dataValidation>
        <x14:dataValidation type="list" allowBlank="1" showInputMessage="1" showErrorMessage="1">
          <x14:formula1>
            <xm:f>Hoja2!$F$20:$F$22</xm:f>
          </x14:formula1>
          <xm:sqref>D13 D15 D19 D21 D23 D25 D27 D29 D32 D35</xm:sqref>
        </x14:dataValidation>
        <x14:dataValidation type="list" allowBlank="1" showInputMessage="1" showErrorMessage="1">
          <x14:formula1>
            <xm:f>Hoja2!$E$20:$E$22</xm:f>
          </x14:formula1>
          <xm:sqref>C13 C15 C19 C21 C23 C25 C27 C29 C32 C35</xm:sqref>
        </x14:dataValidation>
        <x14:dataValidation type="list" allowBlank="1" showInputMessage="1" showErrorMessage="1">
          <x14:formula1>
            <xm:f>Hoja2!$I$20:$I$23</xm:f>
          </x14:formula1>
          <xm:sqref>F13 F15 F19 F21 F23 F25 F27 F29 F32 F35</xm:sqref>
        </x14:dataValidation>
        <x14:dataValidation type="list" allowBlank="1" showInputMessage="1" showErrorMessage="1">
          <x14:formula1>
            <xm:f>Hoja2!$L$20:$L$24</xm:f>
          </x14:formula1>
          <xm:sqref>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workbookViewId="0">
      <selection activeCell="D10" sqref="D10"/>
    </sheetView>
  </sheetViews>
  <sheetFormatPr baseColWidth="10" defaultColWidth="11.42578125" defaultRowHeight="15" x14ac:dyDescent="0.25"/>
  <cols>
    <col min="8" max="8" width="15.85546875" customWidth="1"/>
    <col min="12" max="12" width="18.85546875" customWidth="1"/>
  </cols>
  <sheetData>
    <row r="1" spans="1:13" x14ac:dyDescent="0.25">
      <c r="A1" t="s">
        <v>19</v>
      </c>
      <c r="C1" t="s">
        <v>17</v>
      </c>
      <c r="D1" s="4">
        <f>IF(C1="si",1,IF(C1="no",2,0))</f>
        <v>1</v>
      </c>
      <c r="F1" t="s">
        <v>20</v>
      </c>
      <c r="H1" t="s">
        <v>20</v>
      </c>
      <c r="I1">
        <f>IF(H1="N/A",0,IF(H1="si",1,IF(H1="no",2,"")))</f>
        <v>0</v>
      </c>
      <c r="K1">
        <v>1</v>
      </c>
      <c r="M1" t="str">
        <f t="shared" ref="M1:M5" si="0">IF(AND(K1&gt;=1,K1&lt;=2),"INADECUADO",IF(AND(K1&gt;2,K1&lt;=3),"DEFICIENTE",IF(AND(K1&gt;3,K1&lt;=4),"ACEPTABLE",IF(AND(K1&gt;4,K1&lt;=4.7),"ADECUADO",IF(AND(K1&gt;4.7,K1&lt;=5),"ÓPTIMO","Fuera de rango")))))</f>
        <v>INADECUADO</v>
      </c>
    </row>
    <row r="2" spans="1:13" x14ac:dyDescent="0.25">
      <c r="A2" t="s">
        <v>17</v>
      </c>
      <c r="C2" t="s">
        <v>19</v>
      </c>
      <c r="D2" s="4">
        <f>IF(B8="si",1,IF(B8="no",2,0))</f>
        <v>0</v>
      </c>
      <c r="F2" t="s">
        <v>17</v>
      </c>
      <c r="I2" t="str">
        <f>IF(H2="N/A",0,IF(H2="si",1,IF(H2="no",2,"")))</f>
        <v/>
      </c>
      <c r="K2">
        <v>8</v>
      </c>
      <c r="M2" t="str">
        <f t="shared" si="0"/>
        <v>Fuera de rango</v>
      </c>
    </row>
    <row r="3" spans="1:13" x14ac:dyDescent="0.25">
      <c r="A3" t="s">
        <v>18</v>
      </c>
      <c r="C3" t="s">
        <v>19</v>
      </c>
      <c r="D3" s="4">
        <f t="shared" ref="D3:D16" si="1">IF(C3="si",1,IF(C3="no",2,0))</f>
        <v>0</v>
      </c>
      <c r="F3" t="s">
        <v>18</v>
      </c>
      <c r="K3">
        <v>6</v>
      </c>
      <c r="M3" t="str">
        <f t="shared" si="0"/>
        <v>Fuera de rango</v>
      </c>
    </row>
    <row r="4" spans="1:13" x14ac:dyDescent="0.25">
      <c r="C4" t="s">
        <v>19</v>
      </c>
      <c r="D4" s="4">
        <f t="shared" si="1"/>
        <v>0</v>
      </c>
      <c r="K4">
        <v>0.99</v>
      </c>
      <c r="M4" t="str">
        <f t="shared" si="0"/>
        <v>Fuera de rango</v>
      </c>
    </row>
    <row r="5" spans="1:13" x14ac:dyDescent="0.25">
      <c r="C5" t="s">
        <v>17</v>
      </c>
      <c r="D5" s="4">
        <f t="shared" si="1"/>
        <v>1</v>
      </c>
      <c r="K5">
        <v>0.8</v>
      </c>
      <c r="M5" t="str">
        <f t="shared" si="0"/>
        <v>Fuera de rango</v>
      </c>
    </row>
    <row r="6" spans="1:13" x14ac:dyDescent="0.25">
      <c r="C6" t="s">
        <v>17</v>
      </c>
      <c r="D6" s="4">
        <f t="shared" si="1"/>
        <v>1</v>
      </c>
      <c r="K6" s="19">
        <v>1</v>
      </c>
      <c r="L6" t="str">
        <f>IF(AND(K6&gt;=1,K6&lt;=2),"INADECUADO",IF(AND(K6&gt;2,K6&lt;=3),"DEFICIENTE",IF(AND(K6&gt;3,K6&lt;=4),"ACEPTABLE",IF(AND(K6&gt;4,K6&lt;=4.7),"ADECUADO",IF(AND(K6&gt;4.7,K6&lt;=5),"ÓPTIMO","fuera del rango")))))</f>
        <v>INADECUADO</v>
      </c>
      <c r="M6" t="str">
        <f>IF(AND(K6&gt;=1,K6&lt;=2),"INADECUADO",IF(AND(K6&gt;2,K6&lt;=3),"DEFICIENTE",IF(AND(K6&gt;3,K6&lt;=4),"ACEPTABLE",IF(AND(K6&gt;4,K6&lt;=4.7),"ADECUADO",IF(AND(K6&gt;4.7,K6&lt;=5),"ÓPTIMO","Fuera de rango")))))</f>
        <v>INADECUADO</v>
      </c>
    </row>
    <row r="7" spans="1:13" x14ac:dyDescent="0.25">
      <c r="C7" t="s">
        <v>17</v>
      </c>
      <c r="D7" s="4">
        <f t="shared" si="1"/>
        <v>1</v>
      </c>
      <c r="I7">
        <v>1</v>
      </c>
      <c r="K7" s="19">
        <v>1.1000000000000001</v>
      </c>
      <c r="L7" t="str">
        <f t="shared" ref="L7:L46" si="2">IF(AND(K7&gt;=1,K7&lt;=2),"INADECUADO",IF(AND(K7&gt;2,K7&lt;=3),"DEFICIENTE",IF(AND(K7&gt;3,K7&lt;=4),"ACEPTABLE",IF(AND(K7&gt;4,K7&lt;=4.7),"ADECUADO",IF(AND(K7&gt;4.7,K7&lt;=5),"ÓPTIMO","fuera del rango")))))</f>
        <v>INADECUADO</v>
      </c>
      <c r="M7" t="str">
        <f t="shared" ref="M7:M46" si="3">IF(AND(K7&gt;=1,K7&lt;=2),"INADECUADO",IF(AND(K7&gt;2,K7&lt;=3),"DEFICIENTE",IF(AND(K7&gt;3,K7&lt;=4),"ACEPTABLE",IF(AND(K7&gt;4,K7&lt;=4.7),"ADECUADO",IF(AND(K7&gt;4.7,K7&lt;=5),"ÓPTIMO","Fuera de rango")))))</f>
        <v>INADECUADO</v>
      </c>
    </row>
    <row r="8" spans="1:13" x14ac:dyDescent="0.25">
      <c r="C8" t="s">
        <v>17</v>
      </c>
      <c r="D8" s="4">
        <f t="shared" si="1"/>
        <v>1</v>
      </c>
      <c r="I8">
        <v>2</v>
      </c>
      <c r="K8" s="19">
        <v>1.2</v>
      </c>
      <c r="L8" t="str">
        <f t="shared" si="2"/>
        <v>INADECUADO</v>
      </c>
      <c r="M8" t="str">
        <f t="shared" si="3"/>
        <v>INADECUADO</v>
      </c>
    </row>
    <row r="9" spans="1:13" x14ac:dyDescent="0.25">
      <c r="C9" t="s">
        <v>17</v>
      </c>
      <c r="D9" s="4">
        <f t="shared" si="1"/>
        <v>1</v>
      </c>
      <c r="I9">
        <v>3</v>
      </c>
      <c r="K9" s="19">
        <v>1.3</v>
      </c>
      <c r="L9" t="str">
        <f t="shared" si="2"/>
        <v>INADECUADO</v>
      </c>
      <c r="M9" t="str">
        <f t="shared" si="3"/>
        <v>INADECUADO</v>
      </c>
    </row>
    <row r="10" spans="1:13" x14ac:dyDescent="0.25">
      <c r="C10" t="s">
        <v>17</v>
      </c>
      <c r="D10" s="4">
        <f t="shared" si="1"/>
        <v>1</v>
      </c>
      <c r="I10">
        <v>4</v>
      </c>
      <c r="K10" s="19">
        <v>1.4</v>
      </c>
      <c r="L10" t="str">
        <f t="shared" si="2"/>
        <v>INADECUADO</v>
      </c>
      <c r="M10" t="str">
        <f t="shared" si="3"/>
        <v>INADECUADO</v>
      </c>
    </row>
    <row r="11" spans="1:13" x14ac:dyDescent="0.25">
      <c r="C11" t="s">
        <v>17</v>
      </c>
      <c r="D11" s="4">
        <f t="shared" si="1"/>
        <v>1</v>
      </c>
      <c r="I11">
        <v>4.7</v>
      </c>
      <c r="K11" s="19">
        <v>1.5</v>
      </c>
      <c r="L11" t="str">
        <f t="shared" si="2"/>
        <v>INADECUADO</v>
      </c>
      <c r="M11" t="str">
        <f t="shared" si="3"/>
        <v>INADECUADO</v>
      </c>
    </row>
    <row r="12" spans="1:13" x14ac:dyDescent="0.25">
      <c r="C12" t="s">
        <v>17</v>
      </c>
      <c r="D12" s="4">
        <f t="shared" si="1"/>
        <v>1</v>
      </c>
      <c r="I12">
        <v>5</v>
      </c>
      <c r="K12" s="19">
        <v>1.6</v>
      </c>
      <c r="L12" t="str">
        <f t="shared" si="2"/>
        <v>INADECUADO</v>
      </c>
      <c r="M12" t="str">
        <f t="shared" si="3"/>
        <v>INADECUADO</v>
      </c>
    </row>
    <row r="13" spans="1:13" x14ac:dyDescent="0.25">
      <c r="C13" t="s">
        <v>17</v>
      </c>
      <c r="D13" s="4">
        <f t="shared" si="1"/>
        <v>1</v>
      </c>
      <c r="K13" s="19">
        <v>1.7</v>
      </c>
      <c r="L13" t="str">
        <f t="shared" si="2"/>
        <v>INADECUADO</v>
      </c>
      <c r="M13" t="str">
        <f t="shared" si="3"/>
        <v>INADECUADO</v>
      </c>
    </row>
    <row r="14" spans="1:13" x14ac:dyDescent="0.25">
      <c r="C14" t="s">
        <v>17</v>
      </c>
      <c r="D14" s="4">
        <f t="shared" si="1"/>
        <v>1</v>
      </c>
      <c r="K14" s="19">
        <v>1.8</v>
      </c>
      <c r="L14" t="str">
        <f t="shared" si="2"/>
        <v>INADECUADO</v>
      </c>
      <c r="M14" t="str">
        <f t="shared" si="3"/>
        <v>INADECUADO</v>
      </c>
    </row>
    <row r="15" spans="1:13" x14ac:dyDescent="0.25">
      <c r="C15" t="s">
        <v>17</v>
      </c>
      <c r="D15" s="4">
        <f t="shared" si="1"/>
        <v>1</v>
      </c>
      <c r="K15" s="19">
        <v>1.9</v>
      </c>
      <c r="L15" t="str">
        <f t="shared" si="2"/>
        <v>INADECUADO</v>
      </c>
      <c r="M15" t="str">
        <f t="shared" si="3"/>
        <v>INADECUADO</v>
      </c>
    </row>
    <row r="16" spans="1:13" x14ac:dyDescent="0.25">
      <c r="D16" s="4">
        <f t="shared" si="1"/>
        <v>0</v>
      </c>
      <c r="K16" s="19">
        <v>2</v>
      </c>
      <c r="L16" t="str">
        <f t="shared" si="2"/>
        <v>INADECUADO</v>
      </c>
      <c r="M16" t="str">
        <f t="shared" si="3"/>
        <v>INADECUADO</v>
      </c>
    </row>
    <row r="17" spans="5:17" x14ac:dyDescent="0.25">
      <c r="K17" s="19">
        <v>2.1</v>
      </c>
      <c r="L17" t="str">
        <f t="shared" si="2"/>
        <v>DEFICIENTE</v>
      </c>
      <c r="M17" t="str">
        <f t="shared" si="3"/>
        <v>DEFICIENTE</v>
      </c>
    </row>
    <row r="18" spans="5:17" x14ac:dyDescent="0.25">
      <c r="K18" s="19">
        <v>2.2000000000000002</v>
      </c>
      <c r="L18" t="str">
        <f t="shared" si="2"/>
        <v>DEFICIENTE</v>
      </c>
      <c r="M18" t="str">
        <f t="shared" si="3"/>
        <v>DEFICIENTE</v>
      </c>
    </row>
    <row r="19" spans="5:17" x14ac:dyDescent="0.25">
      <c r="K19" s="19">
        <v>2.2999999999999998</v>
      </c>
      <c r="L19" t="str">
        <f t="shared" si="2"/>
        <v>DEFICIENTE</v>
      </c>
      <c r="M19" t="str">
        <f t="shared" si="3"/>
        <v>DEFICIENTE</v>
      </c>
    </row>
    <row r="20" spans="5:17" x14ac:dyDescent="0.25">
      <c r="E20" t="s">
        <v>20</v>
      </c>
      <c r="H20" t="s">
        <v>20</v>
      </c>
      <c r="I20">
        <v>0</v>
      </c>
      <c r="K20" s="19">
        <v>2.4</v>
      </c>
      <c r="L20" t="str">
        <f t="shared" si="2"/>
        <v>DEFICIENTE</v>
      </c>
      <c r="M20" t="str">
        <f t="shared" si="3"/>
        <v>DEFICIENTE</v>
      </c>
    </row>
    <row r="21" spans="5:17" x14ac:dyDescent="0.25">
      <c r="E21" t="s">
        <v>22</v>
      </c>
      <c r="F21">
        <v>5</v>
      </c>
      <c r="H21" t="s">
        <v>27</v>
      </c>
      <c r="I21">
        <v>5</v>
      </c>
      <c r="K21" s="19">
        <v>2.5</v>
      </c>
      <c r="L21" t="str">
        <f t="shared" si="2"/>
        <v>DEFICIENTE</v>
      </c>
      <c r="M21" t="str">
        <f t="shared" si="3"/>
        <v>DEFICIENTE</v>
      </c>
    </row>
    <row r="22" spans="5:17" x14ac:dyDescent="0.25">
      <c r="E22" t="s">
        <v>23</v>
      </c>
      <c r="F22">
        <v>1</v>
      </c>
      <c r="H22" t="s">
        <v>24</v>
      </c>
      <c r="I22">
        <v>3</v>
      </c>
      <c r="K22" s="19">
        <v>2.6</v>
      </c>
      <c r="L22" t="str">
        <f t="shared" si="2"/>
        <v>DEFICIENTE</v>
      </c>
      <c r="M22" t="str">
        <f t="shared" si="3"/>
        <v>DEFICIENTE</v>
      </c>
    </row>
    <row r="23" spans="5:17" x14ac:dyDescent="0.25">
      <c r="H23" t="s">
        <v>25</v>
      </c>
      <c r="I23">
        <v>1</v>
      </c>
      <c r="K23" s="19">
        <v>2.7</v>
      </c>
      <c r="L23" t="str">
        <f t="shared" si="2"/>
        <v>DEFICIENTE</v>
      </c>
      <c r="M23" t="str">
        <f t="shared" si="3"/>
        <v>DEFICIENTE</v>
      </c>
    </row>
    <row r="24" spans="5:17" x14ac:dyDescent="0.25">
      <c r="K24" s="19">
        <v>2.8</v>
      </c>
      <c r="L24" t="str">
        <f t="shared" si="2"/>
        <v>DEFICIENTE</v>
      </c>
      <c r="M24" t="str">
        <f t="shared" si="3"/>
        <v>DEFICIENTE</v>
      </c>
      <c r="Q24">
        <v>4.7</v>
      </c>
    </row>
    <row r="25" spans="5:17" x14ac:dyDescent="0.25">
      <c r="K25" s="19">
        <v>2.9</v>
      </c>
      <c r="L25" t="str">
        <f t="shared" si="2"/>
        <v>DEFICIENTE</v>
      </c>
      <c r="M25" t="str">
        <f t="shared" si="3"/>
        <v>DEFICIENTE</v>
      </c>
    </row>
    <row r="26" spans="5:17" x14ac:dyDescent="0.25">
      <c r="K26" s="19">
        <v>3</v>
      </c>
      <c r="L26" t="str">
        <f t="shared" si="2"/>
        <v>DEFICIENTE</v>
      </c>
      <c r="M26" t="str">
        <f t="shared" si="3"/>
        <v>DEFICIENTE</v>
      </c>
    </row>
    <row r="27" spans="5:17" x14ac:dyDescent="0.25">
      <c r="K27" s="19">
        <v>3.1</v>
      </c>
      <c r="L27" t="str">
        <f t="shared" si="2"/>
        <v>ACEPTABLE</v>
      </c>
      <c r="M27" t="str">
        <f t="shared" si="3"/>
        <v>ACEPTABLE</v>
      </c>
    </row>
    <row r="28" spans="5:17" x14ac:dyDescent="0.25">
      <c r="K28" s="19">
        <v>3.2</v>
      </c>
      <c r="L28" t="str">
        <f t="shared" si="2"/>
        <v>ACEPTABLE</v>
      </c>
      <c r="M28" t="str">
        <f t="shared" si="3"/>
        <v>ACEPTABLE</v>
      </c>
    </row>
    <row r="29" spans="5:17" x14ac:dyDescent="0.25">
      <c r="K29" s="19">
        <v>3.3</v>
      </c>
      <c r="L29" t="str">
        <f t="shared" si="2"/>
        <v>ACEPTABLE</v>
      </c>
      <c r="M29" t="str">
        <f t="shared" si="3"/>
        <v>ACEPTABLE</v>
      </c>
    </row>
    <row r="30" spans="5:17" x14ac:dyDescent="0.25">
      <c r="K30" s="19">
        <v>3.4</v>
      </c>
      <c r="L30" t="str">
        <f t="shared" si="2"/>
        <v>ACEPTABLE</v>
      </c>
      <c r="M30" t="str">
        <f t="shared" si="3"/>
        <v>ACEPTABLE</v>
      </c>
    </row>
    <row r="31" spans="5:17" x14ac:dyDescent="0.25">
      <c r="K31" s="19">
        <v>3.5</v>
      </c>
      <c r="L31" t="str">
        <f t="shared" si="2"/>
        <v>ACEPTABLE</v>
      </c>
      <c r="M31" t="str">
        <f t="shared" si="3"/>
        <v>ACEPTABLE</v>
      </c>
    </row>
    <row r="32" spans="5:17" x14ac:dyDescent="0.25">
      <c r="K32" s="19">
        <v>3.6</v>
      </c>
      <c r="L32" t="str">
        <f t="shared" si="2"/>
        <v>ACEPTABLE</v>
      </c>
      <c r="M32" t="str">
        <f t="shared" si="3"/>
        <v>ACEPTABLE</v>
      </c>
    </row>
    <row r="33" spans="11:13" x14ac:dyDescent="0.25">
      <c r="K33" s="19">
        <v>3.7</v>
      </c>
      <c r="L33" t="str">
        <f t="shared" si="2"/>
        <v>ACEPTABLE</v>
      </c>
      <c r="M33" t="str">
        <f t="shared" si="3"/>
        <v>ACEPTABLE</v>
      </c>
    </row>
    <row r="34" spans="11:13" x14ac:dyDescent="0.25">
      <c r="K34" s="19">
        <v>3.8</v>
      </c>
      <c r="L34" t="str">
        <f t="shared" si="2"/>
        <v>ACEPTABLE</v>
      </c>
      <c r="M34" t="str">
        <f t="shared" si="3"/>
        <v>ACEPTABLE</v>
      </c>
    </row>
    <row r="35" spans="11:13" x14ac:dyDescent="0.25">
      <c r="K35" s="19">
        <v>3.9</v>
      </c>
      <c r="L35" t="str">
        <f t="shared" si="2"/>
        <v>ACEPTABLE</v>
      </c>
      <c r="M35" t="str">
        <f t="shared" si="3"/>
        <v>ACEPTABLE</v>
      </c>
    </row>
    <row r="36" spans="11:13" x14ac:dyDescent="0.25">
      <c r="K36" s="19">
        <v>4</v>
      </c>
      <c r="L36" t="str">
        <f t="shared" si="2"/>
        <v>ACEPTABLE</v>
      </c>
      <c r="M36" t="str">
        <f t="shared" si="3"/>
        <v>ACEPTABLE</v>
      </c>
    </row>
    <row r="37" spans="11:13" x14ac:dyDescent="0.25">
      <c r="K37" s="19">
        <v>4.0999999999999996</v>
      </c>
      <c r="L37" t="str">
        <f t="shared" si="2"/>
        <v>ADECUADO</v>
      </c>
      <c r="M37" t="str">
        <f t="shared" si="3"/>
        <v>ADECUADO</v>
      </c>
    </row>
    <row r="38" spans="11:13" x14ac:dyDescent="0.25">
      <c r="K38" s="19">
        <v>4.2</v>
      </c>
      <c r="L38" t="str">
        <f t="shared" si="2"/>
        <v>ADECUADO</v>
      </c>
      <c r="M38" t="str">
        <f t="shared" si="3"/>
        <v>ADECUADO</v>
      </c>
    </row>
    <row r="39" spans="11:13" x14ac:dyDescent="0.25">
      <c r="K39" s="19">
        <v>4.3</v>
      </c>
      <c r="L39" t="str">
        <f t="shared" si="2"/>
        <v>ADECUADO</v>
      </c>
      <c r="M39" t="str">
        <f t="shared" si="3"/>
        <v>ADECUADO</v>
      </c>
    </row>
    <row r="40" spans="11:13" x14ac:dyDescent="0.25">
      <c r="K40" s="19">
        <v>4.4000000000000004</v>
      </c>
      <c r="L40" t="str">
        <f t="shared" si="2"/>
        <v>ADECUADO</v>
      </c>
      <c r="M40" t="str">
        <f t="shared" si="3"/>
        <v>ADECUADO</v>
      </c>
    </row>
    <row r="41" spans="11:13" x14ac:dyDescent="0.25">
      <c r="K41" s="19">
        <v>4.5</v>
      </c>
      <c r="L41" t="str">
        <f t="shared" si="2"/>
        <v>ADECUADO</v>
      </c>
      <c r="M41" t="str">
        <f t="shared" si="3"/>
        <v>ADECUADO</v>
      </c>
    </row>
    <row r="42" spans="11:13" x14ac:dyDescent="0.25">
      <c r="K42" s="19">
        <v>4.5999999999999996</v>
      </c>
      <c r="L42" t="str">
        <f t="shared" si="2"/>
        <v>ADECUADO</v>
      </c>
      <c r="M42" t="str">
        <f t="shared" si="3"/>
        <v>ADECUADO</v>
      </c>
    </row>
    <row r="43" spans="11:13" x14ac:dyDescent="0.25">
      <c r="K43" s="19">
        <v>4.7</v>
      </c>
      <c r="L43" t="str">
        <f t="shared" si="2"/>
        <v>ADECUADO</v>
      </c>
      <c r="M43" t="str">
        <f t="shared" si="3"/>
        <v>ADECUADO</v>
      </c>
    </row>
    <row r="44" spans="11:13" x14ac:dyDescent="0.25">
      <c r="K44" s="19">
        <v>4.8</v>
      </c>
      <c r="L44" t="str">
        <f t="shared" si="2"/>
        <v>ÓPTIMO</v>
      </c>
      <c r="M44" t="str">
        <f t="shared" si="3"/>
        <v>ÓPTIMO</v>
      </c>
    </row>
    <row r="45" spans="11:13" x14ac:dyDescent="0.25">
      <c r="K45" s="19">
        <v>4.9000000000000004</v>
      </c>
      <c r="L45" t="str">
        <f t="shared" si="2"/>
        <v>ÓPTIMO</v>
      </c>
      <c r="M45" t="str">
        <f t="shared" si="3"/>
        <v>ÓPTIMO</v>
      </c>
    </row>
    <row r="46" spans="11:13" x14ac:dyDescent="0.25">
      <c r="K46" s="19">
        <v>5</v>
      </c>
      <c r="L46" t="str">
        <f t="shared" si="2"/>
        <v>ÓPTIMO</v>
      </c>
      <c r="M46" t="str">
        <f t="shared" si="3"/>
        <v>ÓPTIMO</v>
      </c>
    </row>
  </sheetData>
  <dataConsolidate/>
  <dataValidations xWindow="626" yWindow="279" count="3">
    <dataValidation type="list" allowBlank="1" showInputMessage="1" showErrorMessage="1" sqref="C1:C15">
      <formula1>$A$1:$A$3</formula1>
    </dataValidation>
    <dataValidation type="list" allowBlank="1" showInputMessage="1" showErrorMessage="1" sqref="H1">
      <formula1>$F$1:$F$3</formula1>
    </dataValidation>
    <dataValidation type="list" errorStyle="warning" allowBlank="1" showInputMessage="1" showErrorMessage="1" error="Solo se pueden las tres opciones" prompt="Digite la opción correspondiente" sqref="H2">
      <formula1>$F$1:$F$3</formula1>
    </dataValidation>
  </dataValidation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38"/>
  <sheetViews>
    <sheetView topLeftCell="A22" zoomScale="85" zoomScaleNormal="85" workbookViewId="0">
      <selection activeCell="B115" sqref="B115"/>
    </sheetView>
  </sheetViews>
  <sheetFormatPr baseColWidth="10" defaultColWidth="11.42578125" defaultRowHeight="15" x14ac:dyDescent="0.25"/>
  <cols>
    <col min="1" max="1" width="41.85546875" customWidth="1"/>
    <col min="2" max="2" width="51.140625" customWidth="1"/>
    <col min="3" max="3" width="8.5703125" bestFit="1" customWidth="1"/>
    <col min="4" max="4" width="48.5703125" customWidth="1"/>
    <col min="5" max="5" width="21.42578125" style="79" customWidth="1"/>
    <col min="6" max="7" width="0" hidden="1" customWidth="1"/>
  </cols>
  <sheetData>
    <row r="1" spans="1:8" x14ac:dyDescent="0.25">
      <c r="A1" s="22" t="s">
        <v>69</v>
      </c>
      <c r="B1" s="23"/>
      <c r="C1" s="23"/>
      <c r="D1" s="23"/>
      <c r="E1" s="78"/>
    </row>
    <row r="2" spans="1:8" x14ac:dyDescent="0.25">
      <c r="A2" s="24" t="s">
        <v>70</v>
      </c>
      <c r="B2" s="24"/>
      <c r="C2" s="24"/>
      <c r="D2" s="24"/>
      <c r="E2" s="78"/>
    </row>
    <row r="3" spans="1:8" ht="15.75" thickBot="1" x14ac:dyDescent="0.3">
      <c r="A3" s="25" t="s">
        <v>129</v>
      </c>
      <c r="B3" s="26" t="s">
        <v>130</v>
      </c>
      <c r="C3" s="27" t="s">
        <v>131</v>
      </c>
      <c r="D3" s="27" t="s">
        <v>6</v>
      </c>
      <c r="E3" s="27" t="s">
        <v>6</v>
      </c>
      <c r="H3" s="27" t="s">
        <v>192</v>
      </c>
    </row>
    <row r="4" spans="1:8" ht="60" x14ac:dyDescent="0.25">
      <c r="A4" s="37" t="s">
        <v>71</v>
      </c>
      <c r="B4" s="38" t="s">
        <v>132</v>
      </c>
      <c r="C4" s="38" t="s">
        <v>124</v>
      </c>
      <c r="D4" s="39" t="s">
        <v>133</v>
      </c>
      <c r="E4" s="78" t="s">
        <v>189</v>
      </c>
      <c r="F4">
        <v>0.5</v>
      </c>
      <c r="G4">
        <f>+IF(E4="SI",1,IF(E4="PARCIALMENTE",0.6,IF(E4="NO",0,0)))</f>
        <v>1</v>
      </c>
      <c r="H4">
        <f>+F4*G4</f>
        <v>0.5</v>
      </c>
    </row>
    <row r="5" spans="1:8" ht="30" x14ac:dyDescent="0.25">
      <c r="A5" s="40" t="s">
        <v>71</v>
      </c>
      <c r="B5" s="28" t="s">
        <v>143</v>
      </c>
      <c r="C5" s="28" t="s">
        <v>125</v>
      </c>
      <c r="D5" s="41" t="s">
        <v>133</v>
      </c>
      <c r="E5" s="78" t="s">
        <v>189</v>
      </c>
      <c r="F5">
        <f>+(0.5)/4</f>
        <v>0.125</v>
      </c>
      <c r="G5">
        <f t="shared" ref="G5:G39" si="0">+IF(E5="SI",1,IF(E5="PARCIALMENTE",0.6,IF(E5="NO",0,0)))</f>
        <v>1</v>
      </c>
      <c r="H5">
        <f t="shared" ref="H5:H38" si="1">+F5*G5</f>
        <v>0.125</v>
      </c>
    </row>
    <row r="6" spans="1:8" ht="60" x14ac:dyDescent="0.25">
      <c r="A6" s="40" t="s">
        <v>71</v>
      </c>
      <c r="B6" s="28" t="s">
        <v>142</v>
      </c>
      <c r="C6" s="28" t="s">
        <v>125</v>
      </c>
      <c r="D6" s="41" t="s">
        <v>134</v>
      </c>
      <c r="E6" s="78" t="s">
        <v>189</v>
      </c>
      <c r="F6">
        <f t="shared" ref="F6:F9" si="2">+(0.5)/4</f>
        <v>0.125</v>
      </c>
      <c r="G6">
        <f t="shared" si="0"/>
        <v>1</v>
      </c>
      <c r="H6">
        <f t="shared" si="1"/>
        <v>0.125</v>
      </c>
    </row>
    <row r="7" spans="1:8" ht="45" x14ac:dyDescent="0.25">
      <c r="A7" s="42" t="s">
        <v>71</v>
      </c>
      <c r="B7" s="30" t="s">
        <v>72</v>
      </c>
      <c r="C7" s="30" t="s">
        <v>125</v>
      </c>
      <c r="D7" s="43"/>
      <c r="E7" s="78" t="s">
        <v>189</v>
      </c>
      <c r="G7">
        <f t="shared" si="0"/>
        <v>1</v>
      </c>
      <c r="H7">
        <f t="shared" si="1"/>
        <v>0</v>
      </c>
    </row>
    <row r="8" spans="1:8" ht="30" x14ac:dyDescent="0.25">
      <c r="A8" s="40" t="s">
        <v>71</v>
      </c>
      <c r="B8" s="28" t="s">
        <v>136</v>
      </c>
      <c r="C8" s="28" t="s">
        <v>125</v>
      </c>
      <c r="D8" s="41" t="s">
        <v>133</v>
      </c>
      <c r="E8" s="78" t="s">
        <v>189</v>
      </c>
      <c r="F8">
        <f t="shared" si="2"/>
        <v>0.125</v>
      </c>
      <c r="G8">
        <f t="shared" si="0"/>
        <v>1</v>
      </c>
      <c r="H8">
        <f t="shared" si="1"/>
        <v>0.125</v>
      </c>
    </row>
    <row r="9" spans="1:8" ht="30.75" thickBot="1" x14ac:dyDescent="0.3">
      <c r="A9" s="44" t="s">
        <v>71</v>
      </c>
      <c r="B9" s="45" t="s">
        <v>135</v>
      </c>
      <c r="C9" s="45" t="s">
        <v>125</v>
      </c>
      <c r="D9" s="20" t="s">
        <v>133</v>
      </c>
      <c r="E9" s="78" t="s">
        <v>189</v>
      </c>
      <c r="F9">
        <f t="shared" si="2"/>
        <v>0.125</v>
      </c>
      <c r="G9">
        <f t="shared" si="0"/>
        <v>1</v>
      </c>
      <c r="H9">
        <f t="shared" si="1"/>
        <v>0.125</v>
      </c>
    </row>
    <row r="10" spans="1:8" ht="60" x14ac:dyDescent="0.25">
      <c r="A10" s="46" t="s">
        <v>73</v>
      </c>
      <c r="B10" s="38" t="s">
        <v>9</v>
      </c>
      <c r="C10" s="47" t="s">
        <v>124</v>
      </c>
      <c r="D10" s="39" t="s">
        <v>133</v>
      </c>
      <c r="E10" s="78" t="s">
        <v>189</v>
      </c>
      <c r="F10">
        <v>0.5</v>
      </c>
      <c r="G10">
        <f t="shared" si="0"/>
        <v>1</v>
      </c>
      <c r="H10">
        <f t="shared" si="1"/>
        <v>0.5</v>
      </c>
    </row>
    <row r="11" spans="1:8" x14ac:dyDescent="0.25">
      <c r="A11" s="48" t="s">
        <v>73</v>
      </c>
      <c r="B11" s="28" t="s">
        <v>144</v>
      </c>
      <c r="C11" s="29" t="s">
        <v>125</v>
      </c>
      <c r="D11" s="41" t="s">
        <v>133</v>
      </c>
      <c r="E11" s="78" t="s">
        <v>189</v>
      </c>
      <c r="F11">
        <v>0.25</v>
      </c>
      <c r="G11">
        <f t="shared" si="0"/>
        <v>1</v>
      </c>
      <c r="H11">
        <f t="shared" si="1"/>
        <v>0.25</v>
      </c>
    </row>
    <row r="12" spans="1:8" ht="15.75" thickBot="1" x14ac:dyDescent="0.3">
      <c r="A12" s="49" t="s">
        <v>73</v>
      </c>
      <c r="B12" s="45" t="s">
        <v>137</v>
      </c>
      <c r="C12" s="50" t="s">
        <v>125</v>
      </c>
      <c r="D12" s="20" t="s">
        <v>133</v>
      </c>
      <c r="E12" s="78" t="s">
        <v>189</v>
      </c>
      <c r="F12">
        <v>0.25</v>
      </c>
      <c r="G12">
        <f t="shared" si="0"/>
        <v>1</v>
      </c>
      <c r="H12">
        <f t="shared" si="1"/>
        <v>0.25</v>
      </c>
    </row>
    <row r="13" spans="1:8" ht="120" x14ac:dyDescent="0.25">
      <c r="A13" s="46" t="s">
        <v>73</v>
      </c>
      <c r="B13" s="38" t="s">
        <v>146</v>
      </c>
      <c r="C13" s="47" t="s">
        <v>124</v>
      </c>
      <c r="D13" s="39" t="s">
        <v>133</v>
      </c>
      <c r="E13" s="78" t="s">
        <v>189</v>
      </c>
      <c r="F13">
        <v>0.5</v>
      </c>
      <c r="G13">
        <f t="shared" si="0"/>
        <v>1</v>
      </c>
      <c r="H13">
        <f t="shared" si="1"/>
        <v>0.5</v>
      </c>
    </row>
    <row r="14" spans="1:8" ht="30" x14ac:dyDescent="0.25">
      <c r="A14" s="48" t="s">
        <v>73</v>
      </c>
      <c r="B14" s="28" t="s">
        <v>145</v>
      </c>
      <c r="C14" s="29" t="s">
        <v>125</v>
      </c>
      <c r="D14" s="41" t="s">
        <v>133</v>
      </c>
      <c r="E14" s="78" t="s">
        <v>189</v>
      </c>
      <c r="F14">
        <f>0.5/3</f>
        <v>0.16666666666666666</v>
      </c>
      <c r="G14">
        <f t="shared" si="0"/>
        <v>1</v>
      </c>
      <c r="H14">
        <f t="shared" si="1"/>
        <v>0.16666666666666666</v>
      </c>
    </row>
    <row r="15" spans="1:8" ht="30" x14ac:dyDescent="0.25">
      <c r="A15" s="48" t="s">
        <v>73</v>
      </c>
      <c r="B15" s="28" t="s">
        <v>138</v>
      </c>
      <c r="C15" s="29" t="s">
        <v>125</v>
      </c>
      <c r="D15" s="41" t="s">
        <v>133</v>
      </c>
      <c r="E15" s="78" t="s">
        <v>189</v>
      </c>
      <c r="F15">
        <f>0.5/3</f>
        <v>0.16666666666666666</v>
      </c>
      <c r="G15">
        <f t="shared" si="0"/>
        <v>1</v>
      </c>
      <c r="H15">
        <f t="shared" si="1"/>
        <v>0.16666666666666666</v>
      </c>
    </row>
    <row r="16" spans="1:8" ht="15.75" thickBot="1" x14ac:dyDescent="0.3">
      <c r="A16" s="49" t="s">
        <v>73</v>
      </c>
      <c r="B16" s="45" t="s">
        <v>139</v>
      </c>
      <c r="C16" s="50" t="s">
        <v>125</v>
      </c>
      <c r="D16" s="20" t="s">
        <v>133</v>
      </c>
      <c r="E16" s="78" t="s">
        <v>189</v>
      </c>
      <c r="F16">
        <f>0.5/3</f>
        <v>0.16666666666666666</v>
      </c>
      <c r="G16">
        <f t="shared" si="0"/>
        <v>1</v>
      </c>
      <c r="H16">
        <f t="shared" si="1"/>
        <v>0.16666666666666666</v>
      </c>
    </row>
    <row r="17" spans="1:8" ht="30" x14ac:dyDescent="0.25">
      <c r="A17" s="46" t="s">
        <v>73</v>
      </c>
      <c r="B17" s="38" t="s">
        <v>140</v>
      </c>
      <c r="C17" s="47" t="s">
        <v>124</v>
      </c>
      <c r="D17" s="39" t="s">
        <v>133</v>
      </c>
      <c r="E17" s="78" t="s">
        <v>189</v>
      </c>
      <c r="F17">
        <v>0.5</v>
      </c>
      <c r="G17">
        <f t="shared" si="0"/>
        <v>1</v>
      </c>
      <c r="H17">
        <f t="shared" si="1"/>
        <v>0.5</v>
      </c>
    </row>
    <row r="18" spans="1:8" ht="30" x14ac:dyDescent="0.25">
      <c r="A18" s="48" t="s">
        <v>73</v>
      </c>
      <c r="B18" s="28" t="s">
        <v>145</v>
      </c>
      <c r="C18" s="29" t="s">
        <v>125</v>
      </c>
      <c r="D18" s="41" t="s">
        <v>133</v>
      </c>
      <c r="E18" s="78" t="s">
        <v>189</v>
      </c>
      <c r="F18">
        <v>0.25</v>
      </c>
      <c r="G18">
        <f t="shared" si="0"/>
        <v>1</v>
      </c>
      <c r="H18">
        <f t="shared" si="1"/>
        <v>0.25</v>
      </c>
    </row>
    <row r="19" spans="1:8" ht="15.75" thickBot="1" x14ac:dyDescent="0.3">
      <c r="A19" s="49" t="s">
        <v>73</v>
      </c>
      <c r="B19" s="45" t="s">
        <v>141</v>
      </c>
      <c r="C19" s="50" t="s">
        <v>125</v>
      </c>
      <c r="D19" s="20" t="s">
        <v>133</v>
      </c>
      <c r="E19" s="78" t="s">
        <v>189</v>
      </c>
      <c r="F19">
        <v>0.25</v>
      </c>
      <c r="G19">
        <f t="shared" si="0"/>
        <v>1</v>
      </c>
      <c r="H19">
        <f t="shared" si="1"/>
        <v>0.25</v>
      </c>
    </row>
    <row r="20" spans="1:8" ht="120" x14ac:dyDescent="0.25">
      <c r="A20" s="46" t="s">
        <v>73</v>
      </c>
      <c r="B20" s="38" t="s">
        <v>147</v>
      </c>
      <c r="C20" s="47" t="s">
        <v>124</v>
      </c>
      <c r="D20" s="39" t="s">
        <v>133</v>
      </c>
      <c r="E20" s="78" t="s">
        <v>191</v>
      </c>
      <c r="F20">
        <v>0.5</v>
      </c>
      <c r="G20">
        <f t="shared" si="0"/>
        <v>0.6</v>
      </c>
      <c r="H20">
        <f t="shared" si="1"/>
        <v>0.3</v>
      </c>
    </row>
    <row r="21" spans="1:8" ht="30" x14ac:dyDescent="0.25">
      <c r="A21" s="48" t="s">
        <v>73</v>
      </c>
      <c r="B21" s="28" t="s">
        <v>145</v>
      </c>
      <c r="C21" s="29" t="s">
        <v>125</v>
      </c>
      <c r="D21" s="41" t="s">
        <v>133</v>
      </c>
      <c r="E21" s="78" t="s">
        <v>191</v>
      </c>
      <c r="F21">
        <v>0.25</v>
      </c>
      <c r="G21">
        <f t="shared" si="0"/>
        <v>0.6</v>
      </c>
      <c r="H21">
        <f t="shared" si="1"/>
        <v>0.15</v>
      </c>
    </row>
    <row r="22" spans="1:8" ht="15.75" thickBot="1" x14ac:dyDescent="0.3">
      <c r="A22" s="49" t="s">
        <v>73</v>
      </c>
      <c r="B22" s="45" t="s">
        <v>141</v>
      </c>
      <c r="C22" s="50" t="s">
        <v>125</v>
      </c>
      <c r="D22" s="20" t="s">
        <v>133</v>
      </c>
      <c r="E22" s="78" t="s">
        <v>191</v>
      </c>
      <c r="F22">
        <v>0.25</v>
      </c>
      <c r="G22">
        <f t="shared" si="0"/>
        <v>0.6</v>
      </c>
      <c r="H22">
        <f t="shared" si="1"/>
        <v>0.15</v>
      </c>
    </row>
    <row r="23" spans="1:8" ht="150" x14ac:dyDescent="0.25">
      <c r="A23" s="46" t="s">
        <v>73</v>
      </c>
      <c r="B23" s="38" t="s">
        <v>148</v>
      </c>
      <c r="C23" s="47" t="s">
        <v>124</v>
      </c>
      <c r="D23" s="39" t="s">
        <v>133</v>
      </c>
      <c r="E23" s="78" t="s">
        <v>191</v>
      </c>
      <c r="F23">
        <v>0.5</v>
      </c>
      <c r="G23">
        <f t="shared" si="0"/>
        <v>0.6</v>
      </c>
      <c r="H23">
        <f t="shared" si="1"/>
        <v>0.3</v>
      </c>
    </row>
    <row r="24" spans="1:8" ht="30" x14ac:dyDescent="0.25">
      <c r="A24" s="48" t="s">
        <v>73</v>
      </c>
      <c r="B24" s="28" t="s">
        <v>145</v>
      </c>
      <c r="C24" s="29" t="s">
        <v>125</v>
      </c>
      <c r="D24" s="41" t="s">
        <v>133</v>
      </c>
      <c r="E24" s="78" t="s">
        <v>191</v>
      </c>
      <c r="F24">
        <v>0.25</v>
      </c>
      <c r="G24">
        <f t="shared" si="0"/>
        <v>0.6</v>
      </c>
      <c r="H24">
        <f t="shared" si="1"/>
        <v>0.15</v>
      </c>
    </row>
    <row r="25" spans="1:8" ht="15.75" thickBot="1" x14ac:dyDescent="0.3">
      <c r="A25" s="49" t="s">
        <v>73</v>
      </c>
      <c r="B25" s="45" t="s">
        <v>141</v>
      </c>
      <c r="C25" s="50" t="s">
        <v>125</v>
      </c>
      <c r="D25" s="20" t="s">
        <v>133</v>
      </c>
      <c r="E25" s="78" t="s">
        <v>191</v>
      </c>
      <c r="F25">
        <v>0.25</v>
      </c>
      <c r="G25">
        <f t="shared" si="0"/>
        <v>0.6</v>
      </c>
      <c r="H25">
        <f t="shared" si="1"/>
        <v>0.15</v>
      </c>
    </row>
    <row r="26" spans="1:8" ht="45" x14ac:dyDescent="0.25">
      <c r="A26" s="46" t="s">
        <v>73</v>
      </c>
      <c r="B26" s="38" t="s">
        <v>74</v>
      </c>
      <c r="C26" s="47" t="s">
        <v>124</v>
      </c>
      <c r="D26" s="39" t="s">
        <v>133</v>
      </c>
      <c r="E26" s="78" t="s">
        <v>191</v>
      </c>
      <c r="F26">
        <v>0.5</v>
      </c>
      <c r="G26">
        <f t="shared" si="0"/>
        <v>0.6</v>
      </c>
      <c r="H26">
        <f t="shared" si="1"/>
        <v>0.3</v>
      </c>
    </row>
    <row r="27" spans="1:8" ht="30" x14ac:dyDescent="0.25">
      <c r="A27" s="48" t="s">
        <v>73</v>
      </c>
      <c r="B27" s="28" t="s">
        <v>145</v>
      </c>
      <c r="C27" s="29" t="s">
        <v>125</v>
      </c>
      <c r="D27" s="41" t="s">
        <v>133</v>
      </c>
      <c r="E27" s="78" t="s">
        <v>191</v>
      </c>
      <c r="F27">
        <v>0.25</v>
      </c>
      <c r="G27">
        <f t="shared" si="0"/>
        <v>0.6</v>
      </c>
      <c r="H27">
        <f t="shared" si="1"/>
        <v>0.15</v>
      </c>
    </row>
    <row r="28" spans="1:8" ht="15.75" thickBot="1" x14ac:dyDescent="0.3">
      <c r="A28" s="49" t="s">
        <v>73</v>
      </c>
      <c r="B28" s="45" t="s">
        <v>141</v>
      </c>
      <c r="C28" s="50" t="s">
        <v>125</v>
      </c>
      <c r="D28" s="20" t="s">
        <v>133</v>
      </c>
      <c r="E28" s="78" t="s">
        <v>191</v>
      </c>
      <c r="F28">
        <v>0.25</v>
      </c>
      <c r="G28">
        <f t="shared" si="0"/>
        <v>0.6</v>
      </c>
      <c r="H28">
        <f t="shared" si="1"/>
        <v>0.15</v>
      </c>
    </row>
    <row r="29" spans="1:8" ht="60" x14ac:dyDescent="0.25">
      <c r="A29" s="46" t="s">
        <v>73</v>
      </c>
      <c r="B29" s="38" t="s">
        <v>75</v>
      </c>
      <c r="C29" s="47" t="s">
        <v>124</v>
      </c>
      <c r="D29" s="39" t="s">
        <v>133</v>
      </c>
      <c r="E29" s="78" t="s">
        <v>191</v>
      </c>
      <c r="F29">
        <v>0.5</v>
      </c>
      <c r="G29">
        <f t="shared" si="0"/>
        <v>0.6</v>
      </c>
      <c r="H29">
        <f t="shared" si="1"/>
        <v>0.3</v>
      </c>
    </row>
    <row r="30" spans="1:8" ht="30" x14ac:dyDescent="0.25">
      <c r="A30" s="48" t="s">
        <v>73</v>
      </c>
      <c r="B30" s="28" t="s">
        <v>145</v>
      </c>
      <c r="C30" s="29" t="s">
        <v>125</v>
      </c>
      <c r="D30" s="41" t="s">
        <v>133</v>
      </c>
      <c r="E30" s="78" t="s">
        <v>191</v>
      </c>
      <c r="F30">
        <v>0.25</v>
      </c>
      <c r="G30">
        <f t="shared" si="0"/>
        <v>0.6</v>
      </c>
      <c r="H30">
        <f t="shared" si="1"/>
        <v>0.15</v>
      </c>
    </row>
    <row r="31" spans="1:8" ht="15.75" thickBot="1" x14ac:dyDescent="0.3">
      <c r="A31" s="49" t="s">
        <v>73</v>
      </c>
      <c r="B31" s="45" t="s">
        <v>141</v>
      </c>
      <c r="C31" s="50" t="s">
        <v>125</v>
      </c>
      <c r="D31" s="20" t="s">
        <v>133</v>
      </c>
      <c r="E31" s="78" t="s">
        <v>191</v>
      </c>
      <c r="F31">
        <v>0.25</v>
      </c>
      <c r="G31">
        <f t="shared" si="0"/>
        <v>0.6</v>
      </c>
      <c r="H31">
        <f t="shared" si="1"/>
        <v>0.15</v>
      </c>
    </row>
    <row r="32" spans="1:8" ht="60" x14ac:dyDescent="0.25">
      <c r="A32" s="46" t="s">
        <v>73</v>
      </c>
      <c r="B32" s="38" t="s">
        <v>76</v>
      </c>
      <c r="C32" s="47" t="s">
        <v>124</v>
      </c>
      <c r="D32" s="39" t="s">
        <v>133</v>
      </c>
      <c r="E32" s="78" t="s">
        <v>191</v>
      </c>
      <c r="F32">
        <v>0.5</v>
      </c>
      <c r="G32">
        <f t="shared" si="0"/>
        <v>0.6</v>
      </c>
      <c r="H32">
        <f t="shared" si="1"/>
        <v>0.3</v>
      </c>
    </row>
    <row r="33" spans="1:8" ht="30" x14ac:dyDescent="0.25">
      <c r="A33" s="48" t="s">
        <v>73</v>
      </c>
      <c r="B33" s="28" t="s">
        <v>145</v>
      </c>
      <c r="C33" s="29" t="s">
        <v>125</v>
      </c>
      <c r="D33" s="41" t="s">
        <v>133</v>
      </c>
      <c r="E33" s="78" t="s">
        <v>191</v>
      </c>
      <c r="F33">
        <v>0.25</v>
      </c>
      <c r="G33">
        <f t="shared" si="0"/>
        <v>0.6</v>
      </c>
      <c r="H33">
        <f t="shared" si="1"/>
        <v>0.15</v>
      </c>
    </row>
    <row r="34" spans="1:8" ht="15.75" thickBot="1" x14ac:dyDescent="0.3">
      <c r="A34" s="49" t="s">
        <v>73</v>
      </c>
      <c r="B34" s="45" t="s">
        <v>141</v>
      </c>
      <c r="C34" s="50" t="s">
        <v>125</v>
      </c>
      <c r="D34" s="20" t="s">
        <v>133</v>
      </c>
      <c r="E34" s="78" t="s">
        <v>191</v>
      </c>
      <c r="F34">
        <v>0.25</v>
      </c>
      <c r="G34">
        <f t="shared" si="0"/>
        <v>0.6</v>
      </c>
      <c r="H34">
        <f t="shared" si="1"/>
        <v>0.15</v>
      </c>
    </row>
    <row r="35" spans="1:8" ht="45" x14ac:dyDescent="0.25">
      <c r="A35" s="46" t="s">
        <v>73</v>
      </c>
      <c r="B35" s="38" t="s">
        <v>78</v>
      </c>
      <c r="C35" s="47" t="s">
        <v>124</v>
      </c>
      <c r="D35" s="39" t="s">
        <v>133</v>
      </c>
      <c r="E35" s="78" t="s">
        <v>191</v>
      </c>
      <c r="F35">
        <v>0.5</v>
      </c>
      <c r="G35">
        <f t="shared" si="0"/>
        <v>0.6</v>
      </c>
      <c r="H35">
        <f t="shared" si="1"/>
        <v>0.3</v>
      </c>
    </row>
    <row r="36" spans="1:8" ht="30" x14ac:dyDescent="0.25">
      <c r="A36" s="48" t="s">
        <v>73</v>
      </c>
      <c r="B36" s="28" t="s">
        <v>145</v>
      </c>
      <c r="C36" s="29" t="s">
        <v>125</v>
      </c>
      <c r="D36" s="41" t="s">
        <v>133</v>
      </c>
      <c r="E36" s="78" t="s">
        <v>191</v>
      </c>
      <c r="F36">
        <f>0.5/3</f>
        <v>0.16666666666666666</v>
      </c>
      <c r="G36">
        <f t="shared" si="0"/>
        <v>0.6</v>
      </c>
      <c r="H36">
        <f t="shared" si="1"/>
        <v>9.9999999999999992E-2</v>
      </c>
    </row>
    <row r="37" spans="1:8" x14ac:dyDescent="0.25">
      <c r="A37" s="48" t="s">
        <v>73</v>
      </c>
      <c r="B37" s="28" t="s">
        <v>141</v>
      </c>
      <c r="C37" s="29" t="s">
        <v>125</v>
      </c>
      <c r="D37" s="41" t="s">
        <v>133</v>
      </c>
      <c r="E37" s="78" t="s">
        <v>191</v>
      </c>
      <c r="F37">
        <f>0.5/3</f>
        <v>0.16666666666666666</v>
      </c>
      <c r="G37">
        <f t="shared" si="0"/>
        <v>0.6</v>
      </c>
      <c r="H37">
        <f t="shared" si="1"/>
        <v>9.9999999999999992E-2</v>
      </c>
    </row>
    <row r="38" spans="1:8" ht="30.75" thickBot="1" x14ac:dyDescent="0.3">
      <c r="A38" s="49" t="s">
        <v>73</v>
      </c>
      <c r="B38" s="45" t="s">
        <v>149</v>
      </c>
      <c r="C38" s="50" t="s">
        <v>125</v>
      </c>
      <c r="D38" s="20" t="s">
        <v>133</v>
      </c>
      <c r="E38" s="78" t="s">
        <v>191</v>
      </c>
      <c r="F38">
        <f>0.5/3</f>
        <v>0.16666666666666666</v>
      </c>
      <c r="G38">
        <f t="shared" si="0"/>
        <v>0.6</v>
      </c>
      <c r="H38">
        <f t="shared" si="1"/>
        <v>9.9999999999999992E-2</v>
      </c>
    </row>
    <row r="39" spans="1:8" ht="60.75" thickBot="1" x14ac:dyDescent="0.3">
      <c r="A39" s="51" t="s">
        <v>73</v>
      </c>
      <c r="B39" s="52" t="s">
        <v>77</v>
      </c>
      <c r="C39" s="53" t="s">
        <v>125</v>
      </c>
      <c r="D39" s="54" t="s">
        <v>133</v>
      </c>
      <c r="E39" s="78" t="s">
        <v>191</v>
      </c>
      <c r="F39">
        <v>1</v>
      </c>
      <c r="G39">
        <f t="shared" si="0"/>
        <v>0.6</v>
      </c>
      <c r="H39">
        <f>+F39*G39</f>
        <v>0.6</v>
      </c>
    </row>
    <row r="40" spans="1:8" x14ac:dyDescent="0.25">
      <c r="A40" s="32"/>
    </row>
    <row r="41" spans="1:8" x14ac:dyDescent="0.25">
      <c r="A41" s="23" t="s">
        <v>79</v>
      </c>
      <c r="B41" s="23"/>
      <c r="C41" s="23"/>
      <c r="D41" s="23"/>
      <c r="E41" s="78"/>
    </row>
    <row r="42" spans="1:8" x14ac:dyDescent="0.25">
      <c r="A42" s="24" t="s">
        <v>80</v>
      </c>
      <c r="B42" s="24"/>
      <c r="C42" s="24"/>
      <c r="D42" s="24"/>
      <c r="E42" s="24"/>
    </row>
    <row r="43" spans="1:8" ht="15.75" thickBot="1" x14ac:dyDescent="0.3">
      <c r="A43" s="27" t="s">
        <v>129</v>
      </c>
      <c r="B43" s="27" t="s">
        <v>130</v>
      </c>
      <c r="C43" s="27" t="s">
        <v>131</v>
      </c>
      <c r="D43" s="27" t="s">
        <v>8</v>
      </c>
      <c r="E43" s="27"/>
    </row>
    <row r="44" spans="1:8" ht="60" x14ac:dyDescent="0.25">
      <c r="A44" s="37" t="s">
        <v>81</v>
      </c>
      <c r="B44" s="47" t="s">
        <v>83</v>
      </c>
      <c r="C44" s="38" t="s">
        <v>124</v>
      </c>
      <c r="D44" s="39" t="s">
        <v>133</v>
      </c>
      <c r="E44" s="78" t="s">
        <v>191</v>
      </c>
      <c r="F44">
        <v>0.5</v>
      </c>
      <c r="G44">
        <f t="shared" ref="G44:G107" si="3">+IF(E44="SI",1,IF(E44="PARCIALMENTE",0.6,IF(E44="NO",0,0)))</f>
        <v>0.6</v>
      </c>
      <c r="H44">
        <f t="shared" ref="H44:H107" si="4">+F44*G44</f>
        <v>0.3</v>
      </c>
    </row>
    <row r="45" spans="1:8" ht="75" x14ac:dyDescent="0.25">
      <c r="A45" s="40" t="s">
        <v>81</v>
      </c>
      <c r="B45" s="31" t="s">
        <v>150</v>
      </c>
      <c r="C45" s="33" t="s">
        <v>125</v>
      </c>
      <c r="D45" s="41" t="s">
        <v>133</v>
      </c>
      <c r="E45" s="78" t="s">
        <v>191</v>
      </c>
      <c r="F45">
        <f>0.5/2</f>
        <v>0.25</v>
      </c>
      <c r="G45">
        <f t="shared" si="3"/>
        <v>0.6</v>
      </c>
      <c r="H45">
        <f t="shared" si="4"/>
        <v>0.15</v>
      </c>
    </row>
    <row r="46" spans="1:8" ht="30" x14ac:dyDescent="0.25">
      <c r="A46" s="40" t="s">
        <v>81</v>
      </c>
      <c r="B46" s="31" t="s">
        <v>151</v>
      </c>
      <c r="C46" s="33" t="s">
        <v>125</v>
      </c>
      <c r="D46" s="41" t="s">
        <v>133</v>
      </c>
      <c r="E46" s="78" t="s">
        <v>191</v>
      </c>
      <c r="F46">
        <f>0.5/2</f>
        <v>0.25</v>
      </c>
      <c r="G46">
        <f t="shared" si="3"/>
        <v>0.6</v>
      </c>
      <c r="H46">
        <f t="shared" si="4"/>
        <v>0.15</v>
      </c>
    </row>
    <row r="47" spans="1:8" ht="45.75" thickBot="1" x14ac:dyDescent="0.3">
      <c r="A47" s="55" t="s">
        <v>81</v>
      </c>
      <c r="B47" s="56" t="s">
        <v>82</v>
      </c>
      <c r="C47" s="57" t="s">
        <v>124</v>
      </c>
      <c r="D47" s="58"/>
      <c r="E47" s="78" t="s">
        <v>191</v>
      </c>
    </row>
    <row r="48" spans="1:8" ht="75" x14ac:dyDescent="0.25">
      <c r="A48" s="37" t="s">
        <v>81</v>
      </c>
      <c r="B48" s="47" t="s">
        <v>84</v>
      </c>
      <c r="C48" s="38" t="s">
        <v>124</v>
      </c>
      <c r="D48" s="39" t="s">
        <v>133</v>
      </c>
      <c r="E48" s="78" t="s">
        <v>191</v>
      </c>
      <c r="F48">
        <v>0.5</v>
      </c>
      <c r="G48">
        <f t="shared" si="3"/>
        <v>0.6</v>
      </c>
      <c r="H48">
        <f t="shared" si="4"/>
        <v>0.3</v>
      </c>
    </row>
    <row r="49" spans="1:8" ht="30" x14ac:dyDescent="0.25">
      <c r="A49" s="40" t="s">
        <v>81</v>
      </c>
      <c r="B49" s="29" t="s">
        <v>154</v>
      </c>
      <c r="C49" s="28" t="s">
        <v>125</v>
      </c>
      <c r="D49" s="41" t="s">
        <v>133</v>
      </c>
      <c r="E49" s="78" t="s">
        <v>191</v>
      </c>
      <c r="F49">
        <f>0.5/2</f>
        <v>0.25</v>
      </c>
      <c r="G49">
        <f t="shared" si="3"/>
        <v>0.6</v>
      </c>
      <c r="H49">
        <f t="shared" si="4"/>
        <v>0.15</v>
      </c>
    </row>
    <row r="50" spans="1:8" ht="30.75" thickBot="1" x14ac:dyDescent="0.3">
      <c r="A50" s="44" t="s">
        <v>81</v>
      </c>
      <c r="B50" s="50" t="s">
        <v>155</v>
      </c>
      <c r="C50" s="45" t="s">
        <v>125</v>
      </c>
      <c r="D50" s="20" t="s">
        <v>133</v>
      </c>
      <c r="E50" s="78" t="s">
        <v>191</v>
      </c>
      <c r="F50">
        <f>0.5/2</f>
        <v>0.25</v>
      </c>
      <c r="G50">
        <f t="shared" si="3"/>
        <v>0.6</v>
      </c>
      <c r="H50">
        <f t="shared" si="4"/>
        <v>0.15</v>
      </c>
    </row>
    <row r="51" spans="1:8" ht="45" x14ac:dyDescent="0.25">
      <c r="A51" s="37" t="s">
        <v>81</v>
      </c>
      <c r="B51" s="47" t="s">
        <v>85</v>
      </c>
      <c r="C51" s="38" t="s">
        <v>124</v>
      </c>
      <c r="D51" s="39" t="s">
        <v>133</v>
      </c>
      <c r="E51" s="78" t="s">
        <v>191</v>
      </c>
      <c r="F51">
        <v>0.5</v>
      </c>
      <c r="G51">
        <f t="shared" si="3"/>
        <v>0.6</v>
      </c>
      <c r="H51">
        <f t="shared" si="4"/>
        <v>0.3</v>
      </c>
    </row>
    <row r="52" spans="1:8" ht="30" x14ac:dyDescent="0.25">
      <c r="A52" s="40" t="s">
        <v>81</v>
      </c>
      <c r="B52" s="29" t="s">
        <v>156</v>
      </c>
      <c r="C52" s="28" t="s">
        <v>125</v>
      </c>
      <c r="D52" s="41" t="s">
        <v>133</v>
      </c>
      <c r="E52" s="78" t="s">
        <v>191</v>
      </c>
      <c r="F52">
        <f>0.5/2</f>
        <v>0.25</v>
      </c>
      <c r="G52">
        <f t="shared" si="3"/>
        <v>0.6</v>
      </c>
      <c r="H52">
        <f t="shared" si="4"/>
        <v>0.15</v>
      </c>
    </row>
    <row r="53" spans="1:8" ht="30.75" thickBot="1" x14ac:dyDescent="0.3">
      <c r="A53" s="44" t="s">
        <v>81</v>
      </c>
      <c r="B53" s="50" t="s">
        <v>157</v>
      </c>
      <c r="C53" s="45" t="s">
        <v>125</v>
      </c>
      <c r="D53" s="20" t="s">
        <v>133</v>
      </c>
      <c r="E53" s="78" t="s">
        <v>191</v>
      </c>
      <c r="F53">
        <f>0.5/2</f>
        <v>0.25</v>
      </c>
      <c r="G53">
        <f t="shared" si="3"/>
        <v>0.6</v>
      </c>
      <c r="H53">
        <f t="shared" si="4"/>
        <v>0.15</v>
      </c>
    </row>
    <row r="54" spans="1:8" s="34" customFormat="1" ht="45" x14ac:dyDescent="0.25">
      <c r="A54" s="59" t="s">
        <v>86</v>
      </c>
      <c r="B54" s="38" t="s">
        <v>87</v>
      </c>
      <c r="C54" s="38" t="s">
        <v>124</v>
      </c>
      <c r="D54" s="39" t="s">
        <v>133</v>
      </c>
      <c r="E54" s="78" t="s">
        <v>191</v>
      </c>
      <c r="F54" s="34">
        <v>0.5</v>
      </c>
      <c r="G54">
        <f t="shared" si="3"/>
        <v>0.6</v>
      </c>
      <c r="H54">
        <f t="shared" si="4"/>
        <v>0.3</v>
      </c>
    </row>
    <row r="55" spans="1:8" ht="60" x14ac:dyDescent="0.25">
      <c r="A55" s="42" t="s">
        <v>86</v>
      </c>
      <c r="B55" s="30" t="s">
        <v>39</v>
      </c>
      <c r="C55" s="30" t="s">
        <v>125</v>
      </c>
      <c r="D55" s="43"/>
      <c r="E55" s="78" t="s">
        <v>191</v>
      </c>
    </row>
    <row r="56" spans="1:8" s="34" customFormat="1" ht="30.75" thickBot="1" x14ac:dyDescent="0.3">
      <c r="A56" s="60" t="s">
        <v>86</v>
      </c>
      <c r="B56" s="45" t="s">
        <v>158</v>
      </c>
      <c r="C56" s="45" t="s">
        <v>125</v>
      </c>
      <c r="D56" s="20" t="s">
        <v>133</v>
      </c>
      <c r="E56" s="78" t="s">
        <v>191</v>
      </c>
      <c r="F56" s="34">
        <v>0.5</v>
      </c>
      <c r="G56">
        <f t="shared" si="3"/>
        <v>0.6</v>
      </c>
      <c r="H56">
        <f t="shared" si="4"/>
        <v>0.3</v>
      </c>
    </row>
    <row r="57" spans="1:8" ht="30" x14ac:dyDescent="0.25">
      <c r="A57" s="59" t="s">
        <v>86</v>
      </c>
      <c r="B57" s="38" t="s">
        <v>88</v>
      </c>
      <c r="C57" s="38" t="s">
        <v>124</v>
      </c>
      <c r="D57" s="39" t="s">
        <v>133</v>
      </c>
      <c r="E57" s="78" t="s">
        <v>191</v>
      </c>
      <c r="F57">
        <v>0.5</v>
      </c>
      <c r="G57">
        <f t="shared" si="3"/>
        <v>0.6</v>
      </c>
      <c r="H57">
        <f t="shared" si="4"/>
        <v>0.3</v>
      </c>
    </row>
    <row r="58" spans="1:8" ht="30" x14ac:dyDescent="0.25">
      <c r="A58" s="61" t="s">
        <v>86</v>
      </c>
      <c r="B58" s="29" t="s">
        <v>159</v>
      </c>
      <c r="C58" s="28" t="s">
        <v>125</v>
      </c>
      <c r="D58" s="41" t="s">
        <v>133</v>
      </c>
      <c r="E58" s="78" t="s">
        <v>191</v>
      </c>
      <c r="F58" s="34">
        <v>0.5</v>
      </c>
      <c r="G58">
        <f t="shared" si="3"/>
        <v>0.6</v>
      </c>
      <c r="H58">
        <f t="shared" si="4"/>
        <v>0.3</v>
      </c>
    </row>
    <row r="59" spans="1:8" ht="15.75" thickBot="1" x14ac:dyDescent="0.3">
      <c r="A59" s="60" t="s">
        <v>86</v>
      </c>
      <c r="B59" s="45"/>
      <c r="C59" s="45"/>
      <c r="D59" s="20"/>
      <c r="E59" s="78" t="s">
        <v>191</v>
      </c>
      <c r="G59">
        <f t="shared" si="3"/>
        <v>0.6</v>
      </c>
      <c r="H59">
        <f t="shared" si="4"/>
        <v>0</v>
      </c>
    </row>
    <row r="60" spans="1:8" ht="45" x14ac:dyDescent="0.25">
      <c r="A60" s="59" t="s">
        <v>90</v>
      </c>
      <c r="B60" s="38" t="s">
        <v>43</v>
      </c>
      <c r="C60" s="38" t="s">
        <v>124</v>
      </c>
      <c r="D60" s="39" t="s">
        <v>133</v>
      </c>
      <c r="E60" s="78" t="s">
        <v>191</v>
      </c>
      <c r="F60">
        <v>0.5</v>
      </c>
      <c r="G60">
        <f t="shared" si="3"/>
        <v>0.6</v>
      </c>
      <c r="H60">
        <f t="shared" si="4"/>
        <v>0.3</v>
      </c>
    </row>
    <row r="61" spans="1:8" ht="30" x14ac:dyDescent="0.25">
      <c r="A61" s="61" t="s">
        <v>90</v>
      </c>
      <c r="B61" s="28" t="s">
        <v>160</v>
      </c>
      <c r="C61" s="28" t="s">
        <v>125</v>
      </c>
      <c r="D61" s="41" t="s">
        <v>133</v>
      </c>
      <c r="E61" s="78" t="s">
        <v>191</v>
      </c>
      <c r="F61">
        <f>0.5/2</f>
        <v>0.25</v>
      </c>
      <c r="G61">
        <f t="shared" si="3"/>
        <v>0.6</v>
      </c>
      <c r="H61">
        <f t="shared" si="4"/>
        <v>0.15</v>
      </c>
    </row>
    <row r="62" spans="1:8" ht="30.75" thickBot="1" x14ac:dyDescent="0.3">
      <c r="A62" s="60" t="s">
        <v>90</v>
      </c>
      <c r="B62" s="45" t="s">
        <v>161</v>
      </c>
      <c r="C62" s="45" t="s">
        <v>125</v>
      </c>
      <c r="D62" s="20" t="s">
        <v>133</v>
      </c>
      <c r="E62" s="78" t="s">
        <v>191</v>
      </c>
      <c r="F62">
        <f>0.5/2</f>
        <v>0.25</v>
      </c>
      <c r="G62">
        <f t="shared" si="3"/>
        <v>0.6</v>
      </c>
      <c r="H62">
        <f t="shared" si="4"/>
        <v>0.15</v>
      </c>
    </row>
    <row r="63" spans="1:8" ht="30" x14ac:dyDescent="0.25">
      <c r="A63" s="59" t="s">
        <v>90</v>
      </c>
      <c r="B63" s="38" t="s">
        <v>91</v>
      </c>
      <c r="C63" s="38" t="s">
        <v>124</v>
      </c>
      <c r="D63" s="39" t="s">
        <v>133</v>
      </c>
      <c r="E63" s="78" t="s">
        <v>191</v>
      </c>
      <c r="F63">
        <v>0.5</v>
      </c>
      <c r="G63">
        <f t="shared" si="3"/>
        <v>0.6</v>
      </c>
      <c r="H63">
        <f t="shared" si="4"/>
        <v>0.3</v>
      </c>
    </row>
    <row r="64" spans="1:8" ht="30" x14ac:dyDescent="0.25">
      <c r="A64" s="61" t="s">
        <v>90</v>
      </c>
      <c r="B64" s="28" t="s">
        <v>162</v>
      </c>
      <c r="C64" s="28" t="s">
        <v>125</v>
      </c>
      <c r="D64" s="41" t="s">
        <v>133</v>
      </c>
      <c r="E64" s="78" t="s">
        <v>191</v>
      </c>
      <c r="F64">
        <f>0.5/2</f>
        <v>0.25</v>
      </c>
      <c r="G64">
        <f t="shared" si="3"/>
        <v>0.6</v>
      </c>
      <c r="H64">
        <f t="shared" si="4"/>
        <v>0.15</v>
      </c>
    </row>
    <row r="65" spans="1:8" ht="30.75" thickBot="1" x14ac:dyDescent="0.3">
      <c r="A65" s="60"/>
      <c r="B65" s="45" t="s">
        <v>163</v>
      </c>
      <c r="C65" s="45" t="s">
        <v>125</v>
      </c>
      <c r="D65" s="20" t="s">
        <v>133</v>
      </c>
      <c r="E65" s="78" t="s">
        <v>191</v>
      </c>
      <c r="F65">
        <f>0.5/2</f>
        <v>0.25</v>
      </c>
      <c r="G65">
        <f t="shared" si="3"/>
        <v>0.6</v>
      </c>
      <c r="H65">
        <f t="shared" si="4"/>
        <v>0.15</v>
      </c>
    </row>
    <row r="66" spans="1:8" ht="30" x14ac:dyDescent="0.25">
      <c r="A66" s="59" t="s">
        <v>90</v>
      </c>
      <c r="B66" s="38" t="s">
        <v>92</v>
      </c>
      <c r="C66" s="38" t="s">
        <v>124</v>
      </c>
      <c r="D66" s="39" t="s">
        <v>133</v>
      </c>
      <c r="E66" s="78" t="s">
        <v>191</v>
      </c>
      <c r="F66">
        <v>0.5</v>
      </c>
      <c r="G66">
        <f t="shared" si="3"/>
        <v>0.6</v>
      </c>
      <c r="H66">
        <f t="shared" si="4"/>
        <v>0.3</v>
      </c>
    </row>
    <row r="67" spans="1:8" ht="30" x14ac:dyDescent="0.25">
      <c r="A67" s="61" t="s">
        <v>90</v>
      </c>
      <c r="B67" s="28" t="s">
        <v>152</v>
      </c>
      <c r="C67" s="28" t="s">
        <v>125</v>
      </c>
      <c r="D67" s="41" t="s">
        <v>133</v>
      </c>
      <c r="E67" s="78" t="s">
        <v>191</v>
      </c>
      <c r="F67">
        <f>0.5/2</f>
        <v>0.25</v>
      </c>
      <c r="G67">
        <f t="shared" si="3"/>
        <v>0.6</v>
      </c>
      <c r="H67">
        <f t="shared" si="4"/>
        <v>0.15</v>
      </c>
    </row>
    <row r="68" spans="1:8" ht="30.75" thickBot="1" x14ac:dyDescent="0.3">
      <c r="A68" s="60" t="s">
        <v>90</v>
      </c>
      <c r="B68" s="45" t="s">
        <v>153</v>
      </c>
      <c r="C68" s="45" t="s">
        <v>125</v>
      </c>
      <c r="D68" s="20" t="s">
        <v>133</v>
      </c>
      <c r="E68" s="78" t="s">
        <v>191</v>
      </c>
      <c r="F68">
        <f>0.5/2</f>
        <v>0.25</v>
      </c>
      <c r="G68">
        <f t="shared" si="3"/>
        <v>0.6</v>
      </c>
      <c r="H68">
        <f t="shared" si="4"/>
        <v>0.15</v>
      </c>
    </row>
    <row r="69" spans="1:8" ht="30" x14ac:dyDescent="0.25">
      <c r="A69" s="59" t="s">
        <v>90</v>
      </c>
      <c r="B69" s="38" t="s">
        <v>164</v>
      </c>
      <c r="C69" s="38" t="s">
        <v>124</v>
      </c>
      <c r="D69" s="39" t="s">
        <v>133</v>
      </c>
      <c r="E69" s="78" t="s">
        <v>191</v>
      </c>
      <c r="F69">
        <v>0.5</v>
      </c>
      <c r="G69">
        <f t="shared" si="3"/>
        <v>0.6</v>
      </c>
      <c r="H69">
        <f t="shared" si="4"/>
        <v>0.3</v>
      </c>
    </row>
    <row r="70" spans="1:8" ht="30" x14ac:dyDescent="0.25">
      <c r="A70" s="61" t="s">
        <v>90</v>
      </c>
      <c r="B70" s="28" t="s">
        <v>165</v>
      </c>
      <c r="C70" s="28" t="s">
        <v>125</v>
      </c>
      <c r="D70" s="41" t="s">
        <v>133</v>
      </c>
      <c r="E70" s="78" t="s">
        <v>191</v>
      </c>
      <c r="F70">
        <f>0.5/2</f>
        <v>0.25</v>
      </c>
      <c r="G70">
        <f t="shared" si="3"/>
        <v>0.6</v>
      </c>
      <c r="H70">
        <f t="shared" si="4"/>
        <v>0.15</v>
      </c>
    </row>
    <row r="71" spans="1:8" ht="30.75" thickBot="1" x14ac:dyDescent="0.3">
      <c r="A71" s="60" t="s">
        <v>90</v>
      </c>
      <c r="B71" s="45" t="s">
        <v>166</v>
      </c>
      <c r="C71" s="45" t="s">
        <v>125</v>
      </c>
      <c r="D71" s="20" t="s">
        <v>133</v>
      </c>
      <c r="E71" s="78" t="s">
        <v>191</v>
      </c>
      <c r="F71">
        <f>0.5/2</f>
        <v>0.25</v>
      </c>
      <c r="G71">
        <f t="shared" si="3"/>
        <v>0.6</v>
      </c>
      <c r="H71">
        <f t="shared" si="4"/>
        <v>0.15</v>
      </c>
    </row>
    <row r="72" spans="1:8" ht="30" x14ac:dyDescent="0.25">
      <c r="A72" s="59" t="s">
        <v>90</v>
      </c>
      <c r="B72" s="38" t="s">
        <v>95</v>
      </c>
      <c r="C72" s="38" t="s">
        <v>124</v>
      </c>
      <c r="D72" s="39" t="s">
        <v>133</v>
      </c>
      <c r="E72" s="78" t="s">
        <v>191</v>
      </c>
      <c r="F72">
        <v>0.5</v>
      </c>
      <c r="G72">
        <f t="shared" si="3"/>
        <v>0.6</v>
      </c>
      <c r="H72">
        <f t="shared" si="4"/>
        <v>0.3</v>
      </c>
    </row>
    <row r="73" spans="1:8" ht="30" x14ac:dyDescent="0.25">
      <c r="A73" s="61" t="s">
        <v>90</v>
      </c>
      <c r="B73" s="28" t="s">
        <v>167</v>
      </c>
      <c r="C73" s="28" t="s">
        <v>125</v>
      </c>
      <c r="D73" s="41" t="s">
        <v>133</v>
      </c>
      <c r="E73" s="78" t="s">
        <v>191</v>
      </c>
      <c r="F73">
        <f>0.5/2</f>
        <v>0.25</v>
      </c>
      <c r="G73">
        <f t="shared" si="3"/>
        <v>0.6</v>
      </c>
      <c r="H73">
        <f t="shared" si="4"/>
        <v>0.15</v>
      </c>
    </row>
    <row r="74" spans="1:8" ht="60.75" thickBot="1" x14ac:dyDescent="0.3">
      <c r="A74" s="60" t="s">
        <v>90</v>
      </c>
      <c r="B74" s="45" t="s">
        <v>94</v>
      </c>
      <c r="C74" s="45" t="s">
        <v>125</v>
      </c>
      <c r="D74" s="20" t="s">
        <v>133</v>
      </c>
      <c r="E74" s="78" t="s">
        <v>191</v>
      </c>
      <c r="F74">
        <f>0.5/2</f>
        <v>0.25</v>
      </c>
      <c r="G74">
        <f t="shared" si="3"/>
        <v>0.6</v>
      </c>
      <c r="H74">
        <f t="shared" si="4"/>
        <v>0.15</v>
      </c>
    </row>
    <row r="75" spans="1:8" ht="60" x14ac:dyDescent="0.25">
      <c r="A75" s="59" t="s">
        <v>89</v>
      </c>
      <c r="B75" s="62" t="s">
        <v>169</v>
      </c>
      <c r="C75" s="62" t="s">
        <v>124</v>
      </c>
      <c r="D75" s="39" t="s">
        <v>133</v>
      </c>
      <c r="E75" s="78" t="s">
        <v>191</v>
      </c>
      <c r="F75">
        <v>0.5</v>
      </c>
      <c r="G75">
        <f t="shared" si="3"/>
        <v>0.6</v>
      </c>
      <c r="H75">
        <f t="shared" si="4"/>
        <v>0.3</v>
      </c>
    </row>
    <row r="76" spans="1:8" ht="30" x14ac:dyDescent="0.25">
      <c r="A76" s="61" t="s">
        <v>89</v>
      </c>
      <c r="B76" s="29" t="s">
        <v>168</v>
      </c>
      <c r="C76" s="33" t="s">
        <v>125</v>
      </c>
      <c r="D76" s="41" t="s">
        <v>133</v>
      </c>
      <c r="E76" s="78" t="s">
        <v>191</v>
      </c>
      <c r="F76">
        <f>0.5/4</f>
        <v>0.125</v>
      </c>
      <c r="G76">
        <f t="shared" si="3"/>
        <v>0.6</v>
      </c>
      <c r="H76">
        <f t="shared" si="4"/>
        <v>7.4999999999999997E-2</v>
      </c>
    </row>
    <row r="77" spans="1:8" ht="30" x14ac:dyDescent="0.25">
      <c r="A77" s="61" t="s">
        <v>89</v>
      </c>
      <c r="B77" s="29" t="s">
        <v>170</v>
      </c>
      <c r="C77" s="33" t="s">
        <v>125</v>
      </c>
      <c r="D77" s="41" t="s">
        <v>133</v>
      </c>
      <c r="E77" s="78" t="s">
        <v>191</v>
      </c>
      <c r="F77">
        <f>0.5/4</f>
        <v>0.125</v>
      </c>
      <c r="G77">
        <f t="shared" si="3"/>
        <v>0.6</v>
      </c>
      <c r="H77">
        <f t="shared" si="4"/>
        <v>7.4999999999999997E-2</v>
      </c>
    </row>
    <row r="78" spans="1:8" ht="15.75" thickBot="1" x14ac:dyDescent="0.3">
      <c r="A78" s="60" t="s">
        <v>89</v>
      </c>
      <c r="B78" s="50" t="s">
        <v>171</v>
      </c>
      <c r="C78" s="63" t="s">
        <v>125</v>
      </c>
      <c r="D78" s="20" t="s">
        <v>133</v>
      </c>
      <c r="E78" s="78" t="s">
        <v>191</v>
      </c>
      <c r="F78">
        <f>0.5/4</f>
        <v>0.125</v>
      </c>
      <c r="G78">
        <f t="shared" si="3"/>
        <v>0.6</v>
      </c>
      <c r="H78">
        <f t="shared" si="4"/>
        <v>7.4999999999999997E-2</v>
      </c>
    </row>
    <row r="79" spans="1:8" ht="45" x14ac:dyDescent="0.25">
      <c r="A79" s="64" t="s">
        <v>89</v>
      </c>
      <c r="B79" s="35" t="s">
        <v>172</v>
      </c>
      <c r="C79" s="36" t="s">
        <v>124</v>
      </c>
      <c r="D79" s="65" t="s">
        <v>133</v>
      </c>
      <c r="E79" s="78" t="s">
        <v>191</v>
      </c>
      <c r="G79">
        <f t="shared" si="3"/>
        <v>0.6</v>
      </c>
      <c r="H79">
        <f t="shared" si="4"/>
        <v>0</v>
      </c>
    </row>
    <row r="80" spans="1:8" ht="30.75" thickBot="1" x14ac:dyDescent="0.3">
      <c r="A80" s="60" t="s">
        <v>89</v>
      </c>
      <c r="B80" s="45" t="s">
        <v>173</v>
      </c>
      <c r="C80" s="63" t="s">
        <v>125</v>
      </c>
      <c r="D80" s="20" t="s">
        <v>133</v>
      </c>
      <c r="E80" s="78" t="s">
        <v>191</v>
      </c>
      <c r="F80">
        <f>0.5/4</f>
        <v>0.125</v>
      </c>
      <c r="G80">
        <f t="shared" si="3"/>
        <v>0.6</v>
      </c>
      <c r="H80">
        <f t="shared" si="4"/>
        <v>7.4999999999999997E-2</v>
      </c>
    </row>
    <row r="81" spans="1:8" ht="45" x14ac:dyDescent="0.25">
      <c r="A81" s="37" t="s">
        <v>96</v>
      </c>
      <c r="B81" s="38" t="s">
        <v>97</v>
      </c>
      <c r="C81" s="38" t="s">
        <v>124</v>
      </c>
      <c r="D81" s="39" t="s">
        <v>133</v>
      </c>
      <c r="E81" s="78" t="s">
        <v>191</v>
      </c>
      <c r="F81">
        <v>0.5</v>
      </c>
      <c r="G81">
        <f t="shared" si="3"/>
        <v>0.6</v>
      </c>
      <c r="H81">
        <f t="shared" si="4"/>
        <v>0.3</v>
      </c>
    </row>
    <row r="82" spans="1:8" ht="30" x14ac:dyDescent="0.25">
      <c r="A82" s="40" t="s">
        <v>96</v>
      </c>
      <c r="B82" s="28" t="s">
        <v>174</v>
      </c>
      <c r="C82" s="28" t="s">
        <v>125</v>
      </c>
      <c r="D82" s="41" t="s">
        <v>133</v>
      </c>
      <c r="E82" s="78" t="s">
        <v>191</v>
      </c>
      <c r="F82">
        <f>0.5/3</f>
        <v>0.16666666666666666</v>
      </c>
      <c r="G82">
        <f t="shared" si="3"/>
        <v>0.6</v>
      </c>
      <c r="H82">
        <f t="shared" si="4"/>
        <v>9.9999999999999992E-2</v>
      </c>
    </row>
    <row r="83" spans="1:8" ht="30" x14ac:dyDescent="0.25">
      <c r="A83" s="40" t="s">
        <v>96</v>
      </c>
      <c r="B83" s="28" t="s">
        <v>98</v>
      </c>
      <c r="C83" s="28" t="s">
        <v>125</v>
      </c>
      <c r="D83" s="41" t="s">
        <v>133</v>
      </c>
      <c r="E83" s="78" t="s">
        <v>191</v>
      </c>
      <c r="F83">
        <f t="shared" ref="F83:F84" si="5">0.5/3</f>
        <v>0.16666666666666666</v>
      </c>
      <c r="G83">
        <f t="shared" si="3"/>
        <v>0.6</v>
      </c>
      <c r="H83">
        <f t="shared" si="4"/>
        <v>9.9999999999999992E-2</v>
      </c>
    </row>
    <row r="84" spans="1:8" ht="30.75" thickBot="1" x14ac:dyDescent="0.3">
      <c r="A84" s="44" t="s">
        <v>96</v>
      </c>
      <c r="B84" s="45" t="s">
        <v>175</v>
      </c>
      <c r="C84" s="45" t="s">
        <v>125</v>
      </c>
      <c r="D84" s="20" t="s">
        <v>133</v>
      </c>
      <c r="E84" s="78" t="s">
        <v>191</v>
      </c>
      <c r="F84">
        <f t="shared" si="5"/>
        <v>0.16666666666666666</v>
      </c>
      <c r="G84">
        <f t="shared" si="3"/>
        <v>0.6</v>
      </c>
      <c r="H84">
        <f t="shared" si="4"/>
        <v>9.9999999999999992E-2</v>
      </c>
    </row>
    <row r="85" spans="1:8" ht="60" x14ac:dyDescent="0.25">
      <c r="A85" s="37" t="s">
        <v>96</v>
      </c>
      <c r="B85" s="62" t="s">
        <v>177</v>
      </c>
      <c r="C85" s="62" t="s">
        <v>124</v>
      </c>
      <c r="D85" s="39" t="s">
        <v>133</v>
      </c>
      <c r="E85" s="78" t="s">
        <v>191</v>
      </c>
      <c r="F85">
        <v>0.5</v>
      </c>
      <c r="G85">
        <f t="shared" si="3"/>
        <v>0.6</v>
      </c>
      <c r="H85">
        <f t="shared" si="4"/>
        <v>0.3</v>
      </c>
    </row>
    <row r="86" spans="1:8" ht="30" x14ac:dyDescent="0.25">
      <c r="A86" s="40" t="s">
        <v>96</v>
      </c>
      <c r="B86" s="33" t="s">
        <v>176</v>
      </c>
      <c r="C86" s="33" t="s">
        <v>125</v>
      </c>
      <c r="D86" s="41" t="s">
        <v>133</v>
      </c>
      <c r="E86" s="78" t="s">
        <v>191</v>
      </c>
      <c r="F86">
        <f>0.5/5</f>
        <v>0.1</v>
      </c>
      <c r="G86">
        <f t="shared" si="3"/>
        <v>0.6</v>
      </c>
      <c r="H86">
        <f t="shared" si="4"/>
        <v>0.06</v>
      </c>
    </row>
    <row r="87" spans="1:8" ht="45" x14ac:dyDescent="0.25">
      <c r="A87" s="66" t="s">
        <v>96</v>
      </c>
      <c r="B87" s="28" t="s">
        <v>127</v>
      </c>
      <c r="C87" s="33" t="s">
        <v>125</v>
      </c>
      <c r="D87" s="41" t="s">
        <v>133</v>
      </c>
      <c r="E87" s="78" t="s">
        <v>191</v>
      </c>
      <c r="F87">
        <f t="shared" ref="F87:F90" si="6">0.5/5</f>
        <v>0.1</v>
      </c>
      <c r="G87">
        <f t="shared" si="3"/>
        <v>0.6</v>
      </c>
      <c r="H87">
        <f t="shared" si="4"/>
        <v>0.06</v>
      </c>
    </row>
    <row r="88" spans="1:8" ht="45" x14ac:dyDescent="0.25">
      <c r="A88" s="66" t="s">
        <v>96</v>
      </c>
      <c r="B88" s="28" t="s">
        <v>126</v>
      </c>
      <c r="C88" s="28" t="s">
        <v>125</v>
      </c>
      <c r="D88" s="41" t="s">
        <v>133</v>
      </c>
      <c r="E88" s="78" t="s">
        <v>191</v>
      </c>
      <c r="F88">
        <f t="shared" si="6"/>
        <v>0.1</v>
      </c>
      <c r="G88">
        <f t="shared" si="3"/>
        <v>0.6</v>
      </c>
      <c r="H88">
        <f t="shared" si="4"/>
        <v>0.06</v>
      </c>
    </row>
    <row r="89" spans="1:8" ht="45" x14ac:dyDescent="0.25">
      <c r="A89" s="40" t="s">
        <v>96</v>
      </c>
      <c r="B89" s="28" t="s">
        <v>99</v>
      </c>
      <c r="C89" s="28" t="s">
        <v>125</v>
      </c>
      <c r="D89" s="41" t="s">
        <v>133</v>
      </c>
      <c r="E89" s="78" t="s">
        <v>191</v>
      </c>
      <c r="F89">
        <f t="shared" si="6"/>
        <v>0.1</v>
      </c>
      <c r="G89">
        <f t="shared" si="3"/>
        <v>0.6</v>
      </c>
      <c r="H89">
        <f t="shared" si="4"/>
        <v>0.06</v>
      </c>
    </row>
    <row r="90" spans="1:8" ht="45" x14ac:dyDescent="0.25">
      <c r="A90" s="66" t="s">
        <v>96</v>
      </c>
      <c r="B90" s="28" t="s">
        <v>101</v>
      </c>
      <c r="C90" s="28" t="s">
        <v>125</v>
      </c>
      <c r="D90" s="41" t="s">
        <v>133</v>
      </c>
      <c r="E90" s="78" t="s">
        <v>191</v>
      </c>
      <c r="F90">
        <f t="shared" si="6"/>
        <v>0.1</v>
      </c>
      <c r="G90">
        <f t="shared" si="3"/>
        <v>0.6</v>
      </c>
      <c r="H90">
        <f t="shared" si="4"/>
        <v>0.06</v>
      </c>
    </row>
    <row r="91" spans="1:8" ht="30.75" thickBot="1" x14ac:dyDescent="0.3">
      <c r="A91" s="55" t="s">
        <v>96</v>
      </c>
      <c r="B91" s="57" t="s">
        <v>100</v>
      </c>
      <c r="C91" s="57" t="s">
        <v>124</v>
      </c>
      <c r="D91" s="67" t="s">
        <v>133</v>
      </c>
      <c r="E91" s="78" t="s">
        <v>191</v>
      </c>
      <c r="G91">
        <f t="shared" si="3"/>
        <v>0.6</v>
      </c>
      <c r="H91">
        <f t="shared" si="4"/>
        <v>0</v>
      </c>
    </row>
    <row r="92" spans="1:8" ht="75" x14ac:dyDescent="0.25">
      <c r="A92" s="68" t="s">
        <v>102</v>
      </c>
      <c r="B92" s="38" t="s">
        <v>103</v>
      </c>
      <c r="C92" s="38" t="s">
        <v>124</v>
      </c>
      <c r="D92" s="39" t="s">
        <v>133</v>
      </c>
      <c r="E92" s="78" t="s">
        <v>191</v>
      </c>
      <c r="F92">
        <v>0.5</v>
      </c>
      <c r="G92">
        <f t="shared" si="3"/>
        <v>0.6</v>
      </c>
      <c r="H92">
        <f t="shared" si="4"/>
        <v>0.3</v>
      </c>
    </row>
    <row r="93" spans="1:8" ht="45" x14ac:dyDescent="0.25">
      <c r="A93" s="69" t="s">
        <v>102</v>
      </c>
      <c r="B93" s="28" t="s">
        <v>178</v>
      </c>
      <c r="C93" s="28" t="s">
        <v>125</v>
      </c>
      <c r="D93" s="41" t="s">
        <v>133</v>
      </c>
      <c r="E93" s="78" t="s">
        <v>191</v>
      </c>
      <c r="F93">
        <f>0.5/3</f>
        <v>0.16666666666666666</v>
      </c>
      <c r="G93">
        <f t="shared" si="3"/>
        <v>0.6</v>
      </c>
      <c r="H93">
        <f t="shared" si="4"/>
        <v>9.9999999999999992E-2</v>
      </c>
    </row>
    <row r="94" spans="1:8" ht="30" x14ac:dyDescent="0.25">
      <c r="A94" s="69" t="s">
        <v>102</v>
      </c>
      <c r="B94" s="28" t="s">
        <v>179</v>
      </c>
      <c r="C94" s="28" t="s">
        <v>125</v>
      </c>
      <c r="D94" s="41" t="s">
        <v>133</v>
      </c>
      <c r="E94" s="78" t="s">
        <v>191</v>
      </c>
      <c r="F94">
        <f t="shared" ref="F94:F95" si="7">0.5/3</f>
        <v>0.16666666666666666</v>
      </c>
      <c r="G94">
        <f t="shared" si="3"/>
        <v>0.6</v>
      </c>
      <c r="H94">
        <f t="shared" si="4"/>
        <v>9.9999999999999992E-2</v>
      </c>
    </row>
    <row r="95" spans="1:8" ht="30.75" thickBot="1" x14ac:dyDescent="0.3">
      <c r="A95" s="70" t="s">
        <v>102</v>
      </c>
      <c r="B95" s="45" t="s">
        <v>105</v>
      </c>
      <c r="C95" s="45" t="s">
        <v>125</v>
      </c>
      <c r="D95" s="20" t="s">
        <v>133</v>
      </c>
      <c r="E95" s="78" t="s">
        <v>191</v>
      </c>
      <c r="F95">
        <f t="shared" si="7"/>
        <v>0.16666666666666666</v>
      </c>
      <c r="G95">
        <f t="shared" si="3"/>
        <v>0.6</v>
      </c>
      <c r="H95">
        <f t="shared" si="4"/>
        <v>9.9999999999999992E-2</v>
      </c>
    </row>
    <row r="96" spans="1:8" ht="45" x14ac:dyDescent="0.25">
      <c r="A96" s="68" t="s">
        <v>102</v>
      </c>
      <c r="B96" s="38" t="s">
        <v>104</v>
      </c>
      <c r="C96" s="38" t="s">
        <v>124</v>
      </c>
      <c r="D96" s="39" t="s">
        <v>133</v>
      </c>
      <c r="E96" s="78" t="s">
        <v>191</v>
      </c>
      <c r="F96">
        <v>0.5</v>
      </c>
      <c r="G96">
        <f t="shared" si="3"/>
        <v>0.6</v>
      </c>
      <c r="H96">
        <f t="shared" si="4"/>
        <v>0.3</v>
      </c>
    </row>
    <row r="97" spans="1:8" ht="45" x14ac:dyDescent="0.25">
      <c r="A97" s="69" t="s">
        <v>102</v>
      </c>
      <c r="B97" s="28" t="s">
        <v>180</v>
      </c>
      <c r="C97" s="28" t="s">
        <v>125</v>
      </c>
      <c r="D97" s="41" t="s">
        <v>133</v>
      </c>
      <c r="E97" s="78" t="s">
        <v>191</v>
      </c>
      <c r="F97">
        <v>0.5</v>
      </c>
      <c r="G97">
        <f t="shared" si="3"/>
        <v>0.6</v>
      </c>
      <c r="H97">
        <f t="shared" si="4"/>
        <v>0.3</v>
      </c>
    </row>
    <row r="98" spans="1:8" ht="15.75" thickBot="1" x14ac:dyDescent="0.3">
      <c r="A98" s="71" t="s">
        <v>102</v>
      </c>
      <c r="B98" s="72"/>
      <c r="C98" s="72"/>
      <c r="D98" s="73"/>
      <c r="E98" s="78" t="s">
        <v>191</v>
      </c>
      <c r="G98">
        <f t="shared" si="3"/>
        <v>0.6</v>
      </c>
      <c r="H98">
        <f t="shared" si="4"/>
        <v>0</v>
      </c>
    </row>
    <row r="99" spans="1:8" ht="30" x14ac:dyDescent="0.25">
      <c r="A99" s="68" t="s">
        <v>102</v>
      </c>
      <c r="B99" s="38" t="s">
        <v>106</v>
      </c>
      <c r="C99" s="38" t="s">
        <v>124</v>
      </c>
      <c r="D99" s="39" t="s">
        <v>133</v>
      </c>
      <c r="E99" s="78" t="s">
        <v>191</v>
      </c>
      <c r="F99">
        <v>0.5</v>
      </c>
      <c r="G99">
        <f t="shared" si="3"/>
        <v>0.6</v>
      </c>
      <c r="H99">
        <f t="shared" si="4"/>
        <v>0.3</v>
      </c>
    </row>
    <row r="100" spans="1:8" ht="30" x14ac:dyDescent="0.25">
      <c r="A100" s="69" t="s">
        <v>102</v>
      </c>
      <c r="B100" s="28" t="s">
        <v>181</v>
      </c>
      <c r="C100" s="28" t="s">
        <v>125</v>
      </c>
      <c r="D100" s="41" t="s">
        <v>133</v>
      </c>
      <c r="E100" s="78" t="s">
        <v>191</v>
      </c>
      <c r="F100">
        <f>0.5/2</f>
        <v>0.25</v>
      </c>
      <c r="G100">
        <f t="shared" si="3"/>
        <v>0.6</v>
      </c>
      <c r="H100">
        <f t="shared" si="4"/>
        <v>0.15</v>
      </c>
    </row>
    <row r="101" spans="1:8" ht="30" x14ac:dyDescent="0.25">
      <c r="A101" s="69" t="s">
        <v>102</v>
      </c>
      <c r="B101" s="28" t="s">
        <v>182</v>
      </c>
      <c r="C101" s="28" t="s">
        <v>125</v>
      </c>
      <c r="D101" s="41" t="s">
        <v>133</v>
      </c>
      <c r="E101" s="78" t="s">
        <v>191</v>
      </c>
      <c r="F101">
        <f>0.5/2</f>
        <v>0.25</v>
      </c>
      <c r="G101">
        <f t="shared" si="3"/>
        <v>0.6</v>
      </c>
      <c r="H101">
        <f t="shared" si="4"/>
        <v>0.15</v>
      </c>
    </row>
    <row r="102" spans="1:8" ht="45.75" thickBot="1" x14ac:dyDescent="0.3">
      <c r="A102" s="74" t="s">
        <v>102</v>
      </c>
      <c r="B102" s="75" t="s">
        <v>109</v>
      </c>
      <c r="C102" s="75" t="s">
        <v>124</v>
      </c>
      <c r="D102" s="67"/>
      <c r="E102" s="78" t="s">
        <v>189</v>
      </c>
      <c r="G102">
        <f t="shared" si="3"/>
        <v>1</v>
      </c>
      <c r="H102">
        <f t="shared" si="4"/>
        <v>0</v>
      </c>
    </row>
    <row r="103" spans="1:8" ht="45" x14ac:dyDescent="0.25">
      <c r="A103" s="68" t="s">
        <v>102</v>
      </c>
      <c r="B103" s="38" t="s">
        <v>107</v>
      </c>
      <c r="C103" s="38" t="s">
        <v>124</v>
      </c>
      <c r="D103" s="39" t="s">
        <v>133</v>
      </c>
      <c r="E103" s="78" t="s">
        <v>189</v>
      </c>
      <c r="F103">
        <v>0.5</v>
      </c>
      <c r="G103">
        <f t="shared" si="3"/>
        <v>1</v>
      </c>
      <c r="H103">
        <f t="shared" si="4"/>
        <v>0.5</v>
      </c>
    </row>
    <row r="104" spans="1:8" ht="60" x14ac:dyDescent="0.25">
      <c r="A104" s="76" t="s">
        <v>102</v>
      </c>
      <c r="B104" s="28" t="s">
        <v>111</v>
      </c>
      <c r="C104" s="28" t="s">
        <v>125</v>
      </c>
      <c r="D104" s="41" t="s">
        <v>133</v>
      </c>
      <c r="E104" s="78" t="s">
        <v>189</v>
      </c>
      <c r="F104">
        <v>0.1</v>
      </c>
      <c r="G104">
        <f t="shared" si="3"/>
        <v>1</v>
      </c>
      <c r="H104">
        <f t="shared" si="4"/>
        <v>0.1</v>
      </c>
    </row>
    <row r="105" spans="1:8" ht="45" x14ac:dyDescent="0.25">
      <c r="A105" s="76" t="s">
        <v>102</v>
      </c>
      <c r="B105" s="28" t="s">
        <v>112</v>
      </c>
      <c r="C105" s="28" t="s">
        <v>125</v>
      </c>
      <c r="D105" s="41" t="s">
        <v>133</v>
      </c>
      <c r="E105" s="78" t="s">
        <v>189</v>
      </c>
      <c r="F105">
        <v>0.1</v>
      </c>
      <c r="G105">
        <f t="shared" si="3"/>
        <v>1</v>
      </c>
      <c r="H105">
        <f t="shared" si="4"/>
        <v>0.1</v>
      </c>
    </row>
    <row r="106" spans="1:8" ht="45" x14ac:dyDescent="0.25">
      <c r="A106" s="76" t="s">
        <v>102</v>
      </c>
      <c r="B106" s="28" t="s">
        <v>113</v>
      </c>
      <c r="C106" s="28" t="s">
        <v>125</v>
      </c>
      <c r="D106" s="41" t="s">
        <v>133</v>
      </c>
      <c r="E106" s="78" t="s">
        <v>189</v>
      </c>
      <c r="F106">
        <v>0.1</v>
      </c>
      <c r="G106">
        <f t="shared" si="3"/>
        <v>1</v>
      </c>
      <c r="H106">
        <f t="shared" si="4"/>
        <v>0.1</v>
      </c>
    </row>
    <row r="107" spans="1:8" ht="45" x14ac:dyDescent="0.25">
      <c r="A107" s="76" t="s">
        <v>102</v>
      </c>
      <c r="B107" s="28" t="s">
        <v>114</v>
      </c>
      <c r="C107" s="28" t="s">
        <v>125</v>
      </c>
      <c r="D107" s="41" t="s">
        <v>133</v>
      </c>
      <c r="E107" s="78" t="s">
        <v>189</v>
      </c>
      <c r="F107">
        <v>0.1</v>
      </c>
      <c r="G107">
        <f t="shared" si="3"/>
        <v>1</v>
      </c>
      <c r="H107">
        <f t="shared" si="4"/>
        <v>0.1</v>
      </c>
    </row>
    <row r="108" spans="1:8" ht="30.75" thickBot="1" x14ac:dyDescent="0.3">
      <c r="A108" s="71" t="s">
        <v>102</v>
      </c>
      <c r="B108" s="45" t="s">
        <v>108</v>
      </c>
      <c r="C108" s="45" t="s">
        <v>125</v>
      </c>
      <c r="D108" s="20" t="s">
        <v>133</v>
      </c>
      <c r="E108" s="78" t="s">
        <v>191</v>
      </c>
      <c r="F108">
        <v>0.1</v>
      </c>
      <c r="G108">
        <f t="shared" ref="G108:G130" si="8">+IF(E108="SI",1,IF(E108="PARCIALMENTE",0.6,IF(E108="NO",0,0)))</f>
        <v>0.6</v>
      </c>
      <c r="H108">
        <f t="shared" ref="H108:H130" si="9">+F108*G108</f>
        <v>0.06</v>
      </c>
    </row>
    <row r="109" spans="1:8" ht="30.75" thickBot="1" x14ac:dyDescent="0.3">
      <c r="A109" s="21" t="s">
        <v>102</v>
      </c>
      <c r="B109" s="52" t="s">
        <v>110</v>
      </c>
      <c r="C109" s="52" t="s">
        <v>124</v>
      </c>
      <c r="D109" s="54" t="s">
        <v>133</v>
      </c>
      <c r="E109" s="78" t="s">
        <v>191</v>
      </c>
    </row>
    <row r="110" spans="1:8" x14ac:dyDescent="0.25">
      <c r="E110" s="78"/>
    </row>
    <row r="111" spans="1:8" x14ac:dyDescent="0.25">
      <c r="A111" s="23" t="s">
        <v>115</v>
      </c>
      <c r="B111" s="23"/>
      <c r="C111" s="23"/>
      <c r="D111" s="23"/>
      <c r="E111" s="78"/>
      <c r="G111">
        <f t="shared" si="8"/>
        <v>0</v>
      </c>
      <c r="H111">
        <f t="shared" si="9"/>
        <v>0</v>
      </c>
    </row>
    <row r="112" spans="1:8" ht="15.75" thickBot="1" x14ac:dyDescent="0.3">
      <c r="A112" s="26" t="s">
        <v>129</v>
      </c>
      <c r="B112" s="26" t="s">
        <v>130</v>
      </c>
      <c r="C112" s="27" t="s">
        <v>131</v>
      </c>
      <c r="D112" s="27" t="s">
        <v>8</v>
      </c>
      <c r="E112" s="78"/>
      <c r="G112">
        <f t="shared" si="8"/>
        <v>0</v>
      </c>
      <c r="H112">
        <f t="shared" si="9"/>
        <v>0</v>
      </c>
    </row>
    <row r="113" spans="1:8" ht="30" x14ac:dyDescent="0.25">
      <c r="A113" s="37" t="s">
        <v>115</v>
      </c>
      <c r="B113" s="62" t="s">
        <v>56</v>
      </c>
      <c r="C113" s="62" t="s">
        <v>124</v>
      </c>
      <c r="D113" s="39" t="s">
        <v>133</v>
      </c>
      <c r="E113" s="78" t="s">
        <v>191</v>
      </c>
      <c r="F113">
        <v>0.5</v>
      </c>
      <c r="G113">
        <f t="shared" si="8"/>
        <v>0.6</v>
      </c>
      <c r="H113">
        <f t="shared" si="9"/>
        <v>0.3</v>
      </c>
    </row>
    <row r="114" spans="1:8" ht="45" x14ac:dyDescent="0.25">
      <c r="A114" s="66" t="s">
        <v>115</v>
      </c>
      <c r="B114" s="28" t="s">
        <v>116</v>
      </c>
      <c r="C114" s="28" t="s">
        <v>125</v>
      </c>
      <c r="D114" s="41" t="s">
        <v>133</v>
      </c>
      <c r="E114" s="78" t="s">
        <v>191</v>
      </c>
      <c r="F114">
        <f>0.5/2</f>
        <v>0.25</v>
      </c>
      <c r="G114">
        <f t="shared" si="8"/>
        <v>0.6</v>
      </c>
      <c r="H114">
        <f t="shared" si="9"/>
        <v>0.15</v>
      </c>
    </row>
    <row r="115" spans="1:8" ht="30.75" thickBot="1" x14ac:dyDescent="0.3">
      <c r="A115" s="77" t="s">
        <v>115</v>
      </c>
      <c r="B115" s="45" t="s">
        <v>128</v>
      </c>
      <c r="C115" s="45" t="s">
        <v>125</v>
      </c>
      <c r="D115" s="20" t="s">
        <v>133</v>
      </c>
      <c r="E115" s="78" t="s">
        <v>191</v>
      </c>
      <c r="F115">
        <f>0.5/2</f>
        <v>0.25</v>
      </c>
      <c r="G115">
        <f t="shared" si="8"/>
        <v>0.6</v>
      </c>
      <c r="H115">
        <f t="shared" si="9"/>
        <v>0.15</v>
      </c>
    </row>
    <row r="116" spans="1:8" x14ac:dyDescent="0.25">
      <c r="E116" s="78"/>
    </row>
    <row r="117" spans="1:8" x14ac:dyDescent="0.25">
      <c r="A117" s="23" t="s">
        <v>117</v>
      </c>
      <c r="B117" s="23"/>
      <c r="C117" s="23"/>
      <c r="D117" s="23"/>
      <c r="E117" s="78"/>
    </row>
    <row r="118" spans="1:8" ht="15.75" thickBot="1" x14ac:dyDescent="0.3">
      <c r="A118" s="26" t="s">
        <v>129</v>
      </c>
      <c r="B118" s="26" t="s">
        <v>130</v>
      </c>
      <c r="C118" s="27" t="s">
        <v>131</v>
      </c>
      <c r="D118" s="27" t="s">
        <v>8</v>
      </c>
      <c r="E118" s="78"/>
    </row>
    <row r="119" spans="1:8" ht="30" x14ac:dyDescent="0.25">
      <c r="A119" s="37" t="s">
        <v>117</v>
      </c>
      <c r="B119" s="38" t="s">
        <v>188</v>
      </c>
      <c r="C119" s="38" t="s">
        <v>124</v>
      </c>
      <c r="D119" s="39" t="s">
        <v>133</v>
      </c>
      <c r="E119" s="78" t="s">
        <v>191</v>
      </c>
      <c r="F119">
        <v>0.5</v>
      </c>
      <c r="G119">
        <f t="shared" si="8"/>
        <v>0.6</v>
      </c>
      <c r="H119">
        <f t="shared" si="9"/>
        <v>0.3</v>
      </c>
    </row>
    <row r="120" spans="1:8" ht="30.75" thickBot="1" x14ac:dyDescent="0.3">
      <c r="A120" s="44" t="s">
        <v>117</v>
      </c>
      <c r="B120" s="45" t="s">
        <v>187</v>
      </c>
      <c r="C120" s="63" t="s">
        <v>125</v>
      </c>
      <c r="D120" s="20" t="s">
        <v>133</v>
      </c>
      <c r="E120" s="78" t="s">
        <v>191</v>
      </c>
      <c r="F120">
        <v>0.5</v>
      </c>
      <c r="G120">
        <f t="shared" si="8"/>
        <v>0.6</v>
      </c>
      <c r="H120">
        <f t="shared" si="9"/>
        <v>0.3</v>
      </c>
    </row>
    <row r="121" spans="1:8" ht="45" x14ac:dyDescent="0.25">
      <c r="A121" s="37" t="s">
        <v>117</v>
      </c>
      <c r="B121" s="38" t="s">
        <v>119</v>
      </c>
      <c r="C121" s="38" t="s">
        <v>124</v>
      </c>
      <c r="D121" s="39" t="s">
        <v>133</v>
      </c>
      <c r="E121" s="78" t="s">
        <v>191</v>
      </c>
      <c r="F121">
        <v>0.5</v>
      </c>
      <c r="G121">
        <f t="shared" si="8"/>
        <v>0.6</v>
      </c>
      <c r="H121">
        <f t="shared" si="9"/>
        <v>0.3</v>
      </c>
    </row>
    <row r="122" spans="1:8" ht="45" x14ac:dyDescent="0.25">
      <c r="A122" s="40" t="s">
        <v>117</v>
      </c>
      <c r="B122" s="33" t="s">
        <v>186</v>
      </c>
      <c r="C122" s="33" t="s">
        <v>125</v>
      </c>
      <c r="D122" s="41" t="s">
        <v>133</v>
      </c>
      <c r="E122" s="78" t="s">
        <v>191</v>
      </c>
      <c r="F122">
        <f>0.5/4</f>
        <v>0.125</v>
      </c>
      <c r="G122">
        <f t="shared" si="8"/>
        <v>0.6</v>
      </c>
      <c r="H122">
        <f t="shared" si="9"/>
        <v>7.4999999999999997E-2</v>
      </c>
    </row>
    <row r="123" spans="1:8" ht="30" x14ac:dyDescent="0.25">
      <c r="A123" s="40" t="s">
        <v>117</v>
      </c>
      <c r="B123" s="28" t="s">
        <v>121</v>
      </c>
      <c r="C123" s="28" t="s">
        <v>125</v>
      </c>
      <c r="D123" s="41" t="s">
        <v>133</v>
      </c>
      <c r="E123" s="78" t="s">
        <v>191</v>
      </c>
      <c r="F123">
        <f t="shared" ref="F123:F125" si="10">0.5/4</f>
        <v>0.125</v>
      </c>
      <c r="G123">
        <f t="shared" si="8"/>
        <v>0.6</v>
      </c>
      <c r="H123">
        <f t="shared" si="9"/>
        <v>7.4999999999999997E-2</v>
      </c>
    </row>
    <row r="124" spans="1:8" ht="30" x14ac:dyDescent="0.25">
      <c r="A124" s="40" t="s">
        <v>117</v>
      </c>
      <c r="B124" s="28" t="s">
        <v>120</v>
      </c>
      <c r="C124" s="28" t="s">
        <v>125</v>
      </c>
      <c r="D124" s="41" t="s">
        <v>133</v>
      </c>
      <c r="E124" s="78" t="s">
        <v>191</v>
      </c>
      <c r="F124">
        <f t="shared" si="10"/>
        <v>0.125</v>
      </c>
      <c r="G124">
        <f t="shared" si="8"/>
        <v>0.6</v>
      </c>
      <c r="H124">
        <f t="shared" si="9"/>
        <v>7.4999999999999997E-2</v>
      </c>
    </row>
    <row r="125" spans="1:8" ht="60.75" thickBot="1" x14ac:dyDescent="0.3">
      <c r="A125" s="44" t="s">
        <v>117</v>
      </c>
      <c r="B125" s="45" t="s">
        <v>118</v>
      </c>
      <c r="C125" s="45" t="s">
        <v>125</v>
      </c>
      <c r="D125" s="20" t="s">
        <v>133</v>
      </c>
      <c r="E125" s="78" t="s">
        <v>191</v>
      </c>
      <c r="F125">
        <f t="shared" si="10"/>
        <v>0.125</v>
      </c>
      <c r="G125">
        <f t="shared" si="8"/>
        <v>0.6</v>
      </c>
      <c r="H125">
        <f t="shared" si="9"/>
        <v>7.4999999999999997E-2</v>
      </c>
    </row>
    <row r="126" spans="1:8" ht="75" x14ac:dyDescent="0.25">
      <c r="A126" s="37" t="s">
        <v>117</v>
      </c>
      <c r="B126" s="38" t="s">
        <v>123</v>
      </c>
      <c r="C126" s="38" t="s">
        <v>124</v>
      </c>
      <c r="D126" s="39" t="s">
        <v>133</v>
      </c>
      <c r="E126" s="78" t="s">
        <v>191</v>
      </c>
      <c r="F126">
        <v>0.5</v>
      </c>
      <c r="G126">
        <f t="shared" si="8"/>
        <v>0.6</v>
      </c>
      <c r="H126">
        <f t="shared" si="9"/>
        <v>0.3</v>
      </c>
    </row>
    <row r="127" spans="1:8" ht="60.75" thickBot="1" x14ac:dyDescent="0.3">
      <c r="A127" s="44" t="s">
        <v>117</v>
      </c>
      <c r="B127" s="45" t="s">
        <v>122</v>
      </c>
      <c r="C127" s="45" t="s">
        <v>125</v>
      </c>
      <c r="D127" s="20" t="s">
        <v>133</v>
      </c>
      <c r="E127" s="78" t="s">
        <v>191</v>
      </c>
      <c r="F127">
        <v>0.5</v>
      </c>
      <c r="G127">
        <f t="shared" si="8"/>
        <v>0.6</v>
      </c>
      <c r="H127">
        <f t="shared" si="9"/>
        <v>0.3</v>
      </c>
    </row>
    <row r="128" spans="1:8" ht="60" x14ac:dyDescent="0.25">
      <c r="A128" s="37" t="s">
        <v>117</v>
      </c>
      <c r="B128" s="38" t="s">
        <v>183</v>
      </c>
      <c r="C128" s="38" t="s">
        <v>124</v>
      </c>
      <c r="D128" s="39" t="s">
        <v>133</v>
      </c>
      <c r="E128" s="78" t="s">
        <v>191</v>
      </c>
      <c r="F128">
        <v>0.5</v>
      </c>
      <c r="G128">
        <f t="shared" si="8"/>
        <v>0.6</v>
      </c>
      <c r="H128">
        <f t="shared" si="9"/>
        <v>0.3</v>
      </c>
    </row>
    <row r="129" spans="1:8" ht="30" x14ac:dyDescent="0.25">
      <c r="A129" s="40" t="s">
        <v>117</v>
      </c>
      <c r="B129" s="28" t="s">
        <v>185</v>
      </c>
      <c r="C129" s="28" t="s">
        <v>125</v>
      </c>
      <c r="D129" s="41" t="s">
        <v>133</v>
      </c>
      <c r="E129" s="78" t="s">
        <v>191</v>
      </c>
      <c r="F129">
        <f>0.5/2</f>
        <v>0.25</v>
      </c>
      <c r="G129">
        <f t="shared" si="8"/>
        <v>0.6</v>
      </c>
      <c r="H129">
        <f t="shared" si="9"/>
        <v>0.15</v>
      </c>
    </row>
    <row r="130" spans="1:8" ht="30.75" thickBot="1" x14ac:dyDescent="0.3">
      <c r="A130" s="44" t="s">
        <v>117</v>
      </c>
      <c r="B130" s="45" t="s">
        <v>184</v>
      </c>
      <c r="C130" s="45" t="s">
        <v>125</v>
      </c>
      <c r="D130" s="20" t="s">
        <v>133</v>
      </c>
      <c r="E130" s="78" t="s">
        <v>191</v>
      </c>
      <c r="F130">
        <f>0.5/2</f>
        <v>0.25</v>
      </c>
      <c r="G130">
        <f t="shared" si="8"/>
        <v>0.6</v>
      </c>
      <c r="H130">
        <f t="shared" si="9"/>
        <v>0.15</v>
      </c>
    </row>
    <row r="131" spans="1:8" x14ac:dyDescent="0.25">
      <c r="H131">
        <f>SUM(H4:H130)</f>
        <v>21.760000000000019</v>
      </c>
    </row>
    <row r="134" spans="1:8" ht="23.25" x14ac:dyDescent="0.35">
      <c r="B134" s="80" t="s">
        <v>193</v>
      </c>
      <c r="C134" s="80">
        <v>5</v>
      </c>
    </row>
    <row r="135" spans="1:8" ht="23.25" x14ac:dyDescent="0.35">
      <c r="B135" s="80" t="s">
        <v>194</v>
      </c>
      <c r="C135" s="80">
        <v>33</v>
      </c>
    </row>
    <row r="136" spans="1:8" ht="23.25" x14ac:dyDescent="0.35">
      <c r="B136" s="80" t="s">
        <v>195</v>
      </c>
      <c r="C136" s="80">
        <f>+H131</f>
        <v>21.760000000000019</v>
      </c>
    </row>
    <row r="137" spans="1:8" ht="23.25" x14ac:dyDescent="0.35">
      <c r="B137" s="80" t="s">
        <v>196</v>
      </c>
      <c r="C137" s="80">
        <f>+C136/C135</f>
        <v>0.65939393939393998</v>
      </c>
    </row>
    <row r="138" spans="1:8" ht="23.25" x14ac:dyDescent="0.35">
      <c r="B138" s="81" t="s">
        <v>197</v>
      </c>
      <c r="C138" s="81">
        <f>+C134*C137</f>
        <v>3.2969696969697</v>
      </c>
    </row>
  </sheetData>
  <sortState ref="A72:D80">
    <sortCondition descending="1" ref="C72:C80"/>
  </sortState>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Hoja3!$A$1:$A$3</xm:f>
          </x14:formula1>
          <xm:sqref>E4:E130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134"/>
  <sheetViews>
    <sheetView tabSelected="1" zoomScale="90" zoomScaleNormal="90" workbookViewId="0">
      <pane xSplit="1" ySplit="5" topLeftCell="B6" activePane="bottomRight" state="frozen"/>
      <selection pane="topRight" activeCell="B1" sqref="B1"/>
      <selection pane="bottomLeft" activeCell="A4" sqref="A4"/>
      <selection pane="bottomRight" activeCell="G131" sqref="G131"/>
    </sheetView>
  </sheetViews>
  <sheetFormatPr baseColWidth="10" defaultColWidth="11.42578125" defaultRowHeight="15" x14ac:dyDescent="0.25"/>
  <cols>
    <col min="1" max="1" width="4.42578125" customWidth="1"/>
    <col min="2" max="2" width="4.5703125" style="79" customWidth="1"/>
    <col min="3" max="3" width="48.5703125" style="155" customWidth="1"/>
    <col min="4" max="4" width="16" style="157" bestFit="1" customWidth="1"/>
    <col min="5" max="5" width="15.85546875" style="157" customWidth="1"/>
    <col min="6" max="6" width="7.85546875" style="157" customWidth="1"/>
    <col min="7" max="7" width="79.85546875" style="164" customWidth="1"/>
    <col min="8" max="8" width="6.140625" hidden="1" customWidth="1"/>
    <col min="9" max="9" width="5.140625" hidden="1" customWidth="1"/>
    <col min="10" max="16" width="11.42578125" hidden="1" customWidth="1"/>
    <col min="17" max="17" width="21.140625" style="165" customWidth="1"/>
  </cols>
  <sheetData>
    <row r="1" spans="1:17" ht="30.75" customHeight="1" x14ac:dyDescent="0.25">
      <c r="C1" s="169" t="s">
        <v>375</v>
      </c>
      <c r="D1" s="169"/>
      <c r="E1" s="169"/>
      <c r="F1" s="169"/>
      <c r="G1" s="169"/>
    </row>
    <row r="3" spans="1:17" x14ac:dyDescent="0.25">
      <c r="A3" t="s">
        <v>293</v>
      </c>
      <c r="B3" s="2"/>
      <c r="C3" s="84" t="s">
        <v>69</v>
      </c>
      <c r="D3" s="97"/>
      <c r="E3" s="97"/>
      <c r="F3" s="97"/>
      <c r="G3" s="138"/>
      <c r="J3" t="s">
        <v>67</v>
      </c>
      <c r="K3" s="139">
        <v>0.3</v>
      </c>
    </row>
    <row r="4" spans="1:17" x14ac:dyDescent="0.25">
      <c r="B4" s="2"/>
      <c r="C4" s="83" t="s">
        <v>70</v>
      </c>
      <c r="D4" s="83"/>
      <c r="E4" s="83"/>
      <c r="F4" s="83"/>
      <c r="G4" s="83"/>
      <c r="J4" t="s">
        <v>315</v>
      </c>
      <c r="K4" s="139">
        <v>0.7</v>
      </c>
    </row>
    <row r="5" spans="1:17" x14ac:dyDescent="0.25">
      <c r="B5" s="2"/>
      <c r="C5" s="82" t="s">
        <v>71</v>
      </c>
      <c r="D5" s="82" t="s">
        <v>131</v>
      </c>
      <c r="E5" s="82" t="s">
        <v>6</v>
      </c>
      <c r="F5" s="82" t="s">
        <v>192</v>
      </c>
      <c r="G5" s="82" t="s">
        <v>8</v>
      </c>
    </row>
    <row r="6" spans="1:17" ht="75" x14ac:dyDescent="0.25">
      <c r="A6" s="140" t="s">
        <v>348</v>
      </c>
      <c r="B6" s="96">
        <v>1</v>
      </c>
      <c r="C6" s="141" t="s">
        <v>264</v>
      </c>
      <c r="D6" s="99" t="s">
        <v>124</v>
      </c>
      <c r="E6" s="117" t="s">
        <v>189</v>
      </c>
      <c r="F6" s="116">
        <f>+H6*I6</f>
        <v>0.3</v>
      </c>
      <c r="G6" s="141" t="s">
        <v>458</v>
      </c>
      <c r="H6" s="19">
        <f>+$K$3</f>
        <v>0.3</v>
      </c>
      <c r="I6">
        <f>+IF(E6="SI",1,IF(E6="PARCIALMENTE",0.6,IF(E6="NO",0.2,0)))</f>
        <v>1</v>
      </c>
      <c r="J6" s="19">
        <f>SUM(F6:F10)</f>
        <v>1</v>
      </c>
      <c r="K6">
        <f>+J6*5</f>
        <v>5</v>
      </c>
      <c r="O6">
        <v>4.6500000000000004</v>
      </c>
    </row>
    <row r="7" spans="1:17" ht="67.5" customHeight="1" x14ac:dyDescent="0.25">
      <c r="B7" s="2" t="s">
        <v>28</v>
      </c>
      <c r="C7" s="142" t="s">
        <v>143</v>
      </c>
      <c r="D7" s="143" t="s">
        <v>125</v>
      </c>
      <c r="E7" s="114" t="s">
        <v>189</v>
      </c>
      <c r="F7" s="110">
        <f>+H7*I7</f>
        <v>0.17499999999999999</v>
      </c>
      <c r="G7" s="144" t="s">
        <v>392</v>
      </c>
      <c r="H7" s="19">
        <f>+$K$4/4</f>
        <v>0.17499999999999999</v>
      </c>
      <c r="I7">
        <f>+IF(E7="SI",1,IF(E7="PARCIALMENTE",0.6,IF(E7="NO",0.2,0)))</f>
        <v>1</v>
      </c>
      <c r="M7" s="19">
        <v>5.79</v>
      </c>
      <c r="N7">
        <f>+M7/9</f>
        <v>0.64333333333333331</v>
      </c>
      <c r="O7">
        <f>+N7*5</f>
        <v>3.2166666666666668</v>
      </c>
    </row>
    <row r="8" spans="1:17" ht="45" x14ac:dyDescent="0.25">
      <c r="B8" s="2" t="s">
        <v>200</v>
      </c>
      <c r="C8" s="142" t="s">
        <v>265</v>
      </c>
      <c r="D8" s="143" t="s">
        <v>125</v>
      </c>
      <c r="E8" s="98" t="s">
        <v>189</v>
      </c>
      <c r="F8" s="109">
        <f>+H8*I8</f>
        <v>0.17499999999999999</v>
      </c>
      <c r="G8" s="144" t="s">
        <v>393</v>
      </c>
      <c r="H8" s="19">
        <f t="shared" ref="H8:H10" si="0">+$K$4/4</f>
        <v>0.17499999999999999</v>
      </c>
      <c r="I8">
        <f>+IF(E8="SI",1,IF(E8="PARCIALMENTE",0.6,IF(E8="NO",0.2,0)))</f>
        <v>1</v>
      </c>
      <c r="O8">
        <f>+O7+O6</f>
        <v>7.8666666666666671</v>
      </c>
    </row>
    <row r="9" spans="1:17" ht="59.25" customHeight="1" x14ac:dyDescent="0.25">
      <c r="B9" s="2" t="s">
        <v>201</v>
      </c>
      <c r="C9" s="142" t="s">
        <v>266</v>
      </c>
      <c r="D9" s="143" t="s">
        <v>125</v>
      </c>
      <c r="E9" s="98" t="s">
        <v>189</v>
      </c>
      <c r="F9" s="109">
        <f>+H9*I9</f>
        <v>0.17499999999999999</v>
      </c>
      <c r="G9" s="144" t="s">
        <v>394</v>
      </c>
      <c r="H9" s="19">
        <f t="shared" si="0"/>
        <v>0.17499999999999999</v>
      </c>
      <c r="I9">
        <f>+IF(E9="SI",1,IF(E9="PARCIALMENTE",0.6,IF(E9="NO",0.2,0)))</f>
        <v>1</v>
      </c>
      <c r="O9">
        <f>+O8/2</f>
        <v>3.9333333333333336</v>
      </c>
    </row>
    <row r="10" spans="1:17" ht="49.5" customHeight="1" x14ac:dyDescent="0.25">
      <c r="B10" s="2" t="s">
        <v>202</v>
      </c>
      <c r="C10" s="142" t="s">
        <v>135</v>
      </c>
      <c r="D10" s="143" t="s">
        <v>125</v>
      </c>
      <c r="E10" s="98" t="s">
        <v>189</v>
      </c>
      <c r="F10" s="109">
        <f>+H10*I10</f>
        <v>0.17499999999999999</v>
      </c>
      <c r="G10" s="144" t="s">
        <v>395</v>
      </c>
      <c r="H10" s="19">
        <f t="shared" si="0"/>
        <v>0.17499999999999999</v>
      </c>
      <c r="I10">
        <f>+IF(E10="SI",1,IF(E10="PARCIALMENTE",0.6,IF(E10="NO",0.2,0)))</f>
        <v>1</v>
      </c>
    </row>
    <row r="11" spans="1:17" x14ac:dyDescent="0.25">
      <c r="B11" s="2"/>
      <c r="C11" s="82" t="s">
        <v>73</v>
      </c>
      <c r="D11" s="82" t="s">
        <v>131</v>
      </c>
      <c r="E11" s="82" t="s">
        <v>6</v>
      </c>
      <c r="F11" s="82" t="s">
        <v>192</v>
      </c>
      <c r="G11" s="82" t="s">
        <v>8</v>
      </c>
      <c r="H11" s="93"/>
      <c r="I11" s="145"/>
    </row>
    <row r="12" spans="1:17" ht="81.599999999999994" customHeight="1" x14ac:dyDescent="0.25">
      <c r="A12" s="140" t="s">
        <v>293</v>
      </c>
      <c r="B12" s="96">
        <v>2</v>
      </c>
      <c r="C12" s="141" t="s">
        <v>303</v>
      </c>
      <c r="D12" s="99" t="s">
        <v>124</v>
      </c>
      <c r="E12" s="117" t="s">
        <v>189</v>
      </c>
      <c r="F12" s="116">
        <f t="shared" ref="F12:F40" si="1">+H12*I12</f>
        <v>0.3</v>
      </c>
      <c r="G12" s="141" t="s">
        <v>414</v>
      </c>
      <c r="H12" s="19">
        <f>+$K$3</f>
        <v>0.3</v>
      </c>
      <c r="I12">
        <f>+IF(E12="SI",1,IF(E12="PARCIALMENTE",0.6,IF(E12="NO",0.2,0)))</f>
        <v>1</v>
      </c>
      <c r="J12" s="19">
        <f>SUM(F12:F14)</f>
        <v>0.99999999999999989</v>
      </c>
      <c r="K12">
        <f>+J12*5</f>
        <v>4.9999999999999991</v>
      </c>
    </row>
    <row r="13" spans="1:17" ht="60" x14ac:dyDescent="0.25">
      <c r="B13" s="2" t="s">
        <v>34</v>
      </c>
      <c r="C13" s="146" t="s">
        <v>294</v>
      </c>
      <c r="D13" s="143" t="s">
        <v>125</v>
      </c>
      <c r="E13" s="114" t="s">
        <v>189</v>
      </c>
      <c r="F13" s="110">
        <f t="shared" si="1"/>
        <v>0.35</v>
      </c>
      <c r="G13" s="142" t="s">
        <v>413</v>
      </c>
      <c r="H13" s="19">
        <f>$K$4/2</f>
        <v>0.35</v>
      </c>
      <c r="I13">
        <f t="shared" ref="I13:I40" si="2">+IF(E13="SI",1,IF(E13="PARCIALMENTE",0.6,IF(E13="NO",0.2,0)))</f>
        <v>1</v>
      </c>
    </row>
    <row r="14" spans="1:17" ht="48.75" customHeight="1" x14ac:dyDescent="0.25">
      <c r="B14" s="2" t="s">
        <v>47</v>
      </c>
      <c r="C14" s="142" t="s">
        <v>296</v>
      </c>
      <c r="D14" s="143" t="s">
        <v>125</v>
      </c>
      <c r="E14" s="98" t="s">
        <v>189</v>
      </c>
      <c r="F14" s="110">
        <f t="shared" si="1"/>
        <v>0.35</v>
      </c>
      <c r="G14" s="142" t="s">
        <v>396</v>
      </c>
      <c r="H14" s="19">
        <f>$K$4/2</f>
        <v>0.35</v>
      </c>
      <c r="I14">
        <f t="shared" si="2"/>
        <v>1</v>
      </c>
      <c r="Q14" s="166"/>
    </row>
    <row r="15" spans="1:17" ht="75" x14ac:dyDescent="0.25">
      <c r="A15" s="140" t="s">
        <v>293</v>
      </c>
      <c r="B15" s="96">
        <v>3</v>
      </c>
      <c r="C15" s="141" t="s">
        <v>317</v>
      </c>
      <c r="D15" s="99" t="s">
        <v>124</v>
      </c>
      <c r="E15" s="117" t="s">
        <v>189</v>
      </c>
      <c r="F15" s="116">
        <f t="shared" si="1"/>
        <v>0.3</v>
      </c>
      <c r="G15" s="141" t="s">
        <v>397</v>
      </c>
      <c r="H15" s="19">
        <f>+$K$3</f>
        <v>0.3</v>
      </c>
      <c r="I15">
        <f t="shared" si="2"/>
        <v>1</v>
      </c>
      <c r="J15" s="19">
        <f>SUM(F15:F18)</f>
        <v>0.99999999999999989</v>
      </c>
      <c r="K15">
        <f>+J15*5</f>
        <v>4.9999999999999991</v>
      </c>
    </row>
    <row r="16" spans="1:17" ht="60" x14ac:dyDescent="0.25">
      <c r="B16" s="2" t="s">
        <v>55</v>
      </c>
      <c r="C16" s="142" t="s">
        <v>295</v>
      </c>
      <c r="D16" s="143" t="s">
        <v>125</v>
      </c>
      <c r="E16" s="98" t="s">
        <v>189</v>
      </c>
      <c r="F16" s="110">
        <f t="shared" si="1"/>
        <v>0.23333333333333331</v>
      </c>
      <c r="G16" s="142" t="s">
        <v>398</v>
      </c>
      <c r="H16" s="19">
        <f>$K$4/3</f>
        <v>0.23333333333333331</v>
      </c>
      <c r="I16">
        <f>+IF(E16="SI",1,IF(E16="PARCIALMENTE",0.6,IF(E16="NO",0.2,0)))</f>
        <v>1</v>
      </c>
    </row>
    <row r="17" spans="1:17" ht="30" x14ac:dyDescent="0.25">
      <c r="B17" s="2" t="s">
        <v>203</v>
      </c>
      <c r="C17" s="142" t="s">
        <v>267</v>
      </c>
      <c r="D17" s="143" t="s">
        <v>125</v>
      </c>
      <c r="E17" s="114" t="s">
        <v>189</v>
      </c>
      <c r="F17" s="110">
        <f t="shared" si="1"/>
        <v>0.23333333333333331</v>
      </c>
      <c r="G17" s="142" t="s">
        <v>399</v>
      </c>
      <c r="H17" s="19">
        <f t="shared" ref="H17:H18" si="3">$K$4/3</f>
        <v>0.23333333333333331</v>
      </c>
      <c r="I17">
        <f t="shared" si="2"/>
        <v>1</v>
      </c>
    </row>
    <row r="18" spans="1:17" ht="45.75" thickBot="1" x14ac:dyDescent="0.3">
      <c r="B18" s="2" t="s">
        <v>204</v>
      </c>
      <c r="C18" s="142" t="s">
        <v>261</v>
      </c>
      <c r="D18" s="143" t="s">
        <v>125</v>
      </c>
      <c r="E18" s="114" t="s">
        <v>189</v>
      </c>
      <c r="F18" s="110">
        <f t="shared" si="1"/>
        <v>0.23333333333333331</v>
      </c>
      <c r="G18" s="142" t="s">
        <v>400</v>
      </c>
      <c r="H18" s="19">
        <f t="shared" si="3"/>
        <v>0.23333333333333331</v>
      </c>
      <c r="I18">
        <f t="shared" si="2"/>
        <v>1</v>
      </c>
    </row>
    <row r="19" spans="1:17" ht="75.75" thickBot="1" x14ac:dyDescent="0.3">
      <c r="A19" s="140" t="s">
        <v>293</v>
      </c>
      <c r="B19" s="96">
        <v>4</v>
      </c>
      <c r="C19" s="141" t="s">
        <v>318</v>
      </c>
      <c r="D19" s="99" t="s">
        <v>124</v>
      </c>
      <c r="E19" s="117" t="s">
        <v>189</v>
      </c>
      <c r="F19" s="116">
        <f t="shared" si="1"/>
        <v>0.3</v>
      </c>
      <c r="G19" s="148" t="s">
        <v>401</v>
      </c>
      <c r="H19" s="19">
        <f>+$K$3</f>
        <v>0.3</v>
      </c>
      <c r="I19">
        <f t="shared" si="2"/>
        <v>1</v>
      </c>
      <c r="J19" s="19">
        <f>SUM(F19:F21)</f>
        <v>0.99999999999999989</v>
      </c>
      <c r="K19">
        <f>+J19*5</f>
        <v>4.9999999999999991</v>
      </c>
      <c r="Q19" s="166"/>
    </row>
    <row r="20" spans="1:17" ht="30" x14ac:dyDescent="0.25">
      <c r="B20" s="2" t="s">
        <v>60</v>
      </c>
      <c r="C20" s="142" t="s">
        <v>298</v>
      </c>
      <c r="D20" s="143" t="s">
        <v>125</v>
      </c>
      <c r="E20" s="114" t="s">
        <v>189</v>
      </c>
      <c r="F20" s="110">
        <f t="shared" si="1"/>
        <v>0.35</v>
      </c>
      <c r="G20" s="147" t="s">
        <v>402</v>
      </c>
      <c r="H20" s="19">
        <f>$K$4/2</f>
        <v>0.35</v>
      </c>
      <c r="I20">
        <f t="shared" si="2"/>
        <v>1</v>
      </c>
    </row>
    <row r="21" spans="1:17" ht="50.25" customHeight="1" thickBot="1" x14ac:dyDescent="0.3">
      <c r="B21" s="2" t="s">
        <v>205</v>
      </c>
      <c r="C21" s="142" t="s">
        <v>297</v>
      </c>
      <c r="D21" s="143" t="s">
        <v>125</v>
      </c>
      <c r="E21" s="114" t="s">
        <v>189</v>
      </c>
      <c r="F21" s="110">
        <f t="shared" si="1"/>
        <v>0.35</v>
      </c>
      <c r="G21" s="142" t="s">
        <v>403</v>
      </c>
      <c r="H21" s="19">
        <f>$K$4/2</f>
        <v>0.35</v>
      </c>
      <c r="I21">
        <f t="shared" si="2"/>
        <v>1</v>
      </c>
    </row>
    <row r="22" spans="1:17" ht="60.75" thickBot="1" x14ac:dyDescent="0.3">
      <c r="A22" s="140" t="s">
        <v>293</v>
      </c>
      <c r="B22" s="96">
        <v>5</v>
      </c>
      <c r="C22" s="141" t="s">
        <v>319</v>
      </c>
      <c r="D22" s="99" t="s">
        <v>124</v>
      </c>
      <c r="E22" s="117" t="s">
        <v>189</v>
      </c>
      <c r="F22" s="116">
        <f t="shared" si="1"/>
        <v>0.3</v>
      </c>
      <c r="G22" s="148" t="s">
        <v>404</v>
      </c>
      <c r="H22" s="19">
        <f>+$K$3</f>
        <v>0.3</v>
      </c>
      <c r="I22">
        <f t="shared" si="2"/>
        <v>1</v>
      </c>
      <c r="J22" s="19">
        <f>SUM(F22:F24)</f>
        <v>0.99999999999999989</v>
      </c>
      <c r="K22">
        <f>+J22*5</f>
        <v>4.9999999999999991</v>
      </c>
    </row>
    <row r="23" spans="1:17" ht="45" x14ac:dyDescent="0.25">
      <c r="B23" s="2" t="s">
        <v>206</v>
      </c>
      <c r="C23" s="142" t="s">
        <v>320</v>
      </c>
      <c r="D23" s="143" t="s">
        <v>125</v>
      </c>
      <c r="E23" s="114" t="s">
        <v>189</v>
      </c>
      <c r="F23" s="110">
        <f t="shared" si="1"/>
        <v>0.35</v>
      </c>
      <c r="G23" s="142" t="s">
        <v>415</v>
      </c>
      <c r="H23" s="19">
        <f>$K$4/2</f>
        <v>0.35</v>
      </c>
      <c r="I23">
        <f t="shared" si="2"/>
        <v>1</v>
      </c>
    </row>
    <row r="24" spans="1:17" ht="30" x14ac:dyDescent="0.25">
      <c r="B24" s="2" t="s">
        <v>207</v>
      </c>
      <c r="C24" s="142" t="s">
        <v>304</v>
      </c>
      <c r="D24" s="143" t="s">
        <v>125</v>
      </c>
      <c r="E24" s="114" t="s">
        <v>189</v>
      </c>
      <c r="F24" s="110">
        <f t="shared" si="1"/>
        <v>0.35</v>
      </c>
      <c r="G24" s="142" t="s">
        <v>405</v>
      </c>
      <c r="H24" s="19">
        <f>$K$4/2</f>
        <v>0.35</v>
      </c>
      <c r="I24">
        <f t="shared" si="2"/>
        <v>1</v>
      </c>
    </row>
    <row r="25" spans="1:17" ht="60" x14ac:dyDescent="0.25">
      <c r="A25" s="140" t="s">
        <v>293</v>
      </c>
      <c r="B25" s="96">
        <v>6</v>
      </c>
      <c r="C25" s="141" t="s">
        <v>321</v>
      </c>
      <c r="D25" s="99" t="s">
        <v>124</v>
      </c>
      <c r="E25" s="117" t="s">
        <v>189</v>
      </c>
      <c r="F25" s="116">
        <f t="shared" si="1"/>
        <v>0.3</v>
      </c>
      <c r="G25" s="141" t="s">
        <v>459</v>
      </c>
      <c r="H25" s="19">
        <f>+$K$3</f>
        <v>0.3</v>
      </c>
      <c r="I25">
        <f t="shared" si="2"/>
        <v>1</v>
      </c>
      <c r="J25" s="19">
        <f>SUM(F25:F27)</f>
        <v>0.99999999999999989</v>
      </c>
      <c r="K25">
        <f>+J25*5</f>
        <v>4.9999999999999991</v>
      </c>
    </row>
    <row r="26" spans="1:17" ht="47.45" customHeight="1" x14ac:dyDescent="0.25">
      <c r="B26" s="2" t="s">
        <v>208</v>
      </c>
      <c r="C26" s="142" t="s">
        <v>322</v>
      </c>
      <c r="D26" s="143" t="s">
        <v>125</v>
      </c>
      <c r="E26" s="114" t="s">
        <v>189</v>
      </c>
      <c r="F26" s="110">
        <f t="shared" si="1"/>
        <v>0.35</v>
      </c>
      <c r="G26" s="147" t="s">
        <v>406</v>
      </c>
      <c r="H26" s="19">
        <f>+$K$4/2</f>
        <v>0.35</v>
      </c>
      <c r="I26">
        <f t="shared" si="2"/>
        <v>1</v>
      </c>
    </row>
    <row r="27" spans="1:17" ht="63" customHeight="1" thickBot="1" x14ac:dyDescent="0.3">
      <c r="B27" s="2" t="s">
        <v>209</v>
      </c>
      <c r="C27" s="142" t="s">
        <v>305</v>
      </c>
      <c r="D27" s="143" t="s">
        <v>125</v>
      </c>
      <c r="E27" s="98" t="s">
        <v>189</v>
      </c>
      <c r="F27" s="110">
        <f>+H27*I27</f>
        <v>0.35</v>
      </c>
      <c r="G27" s="147" t="s">
        <v>407</v>
      </c>
      <c r="H27" s="19">
        <f>+$K$4/2</f>
        <v>0.35</v>
      </c>
      <c r="I27">
        <f t="shared" si="2"/>
        <v>1</v>
      </c>
    </row>
    <row r="28" spans="1:17" ht="45.75" thickBot="1" x14ac:dyDescent="0.3">
      <c r="A28" s="140" t="s">
        <v>293</v>
      </c>
      <c r="B28" s="96">
        <v>7</v>
      </c>
      <c r="C28" s="141" t="s">
        <v>299</v>
      </c>
      <c r="D28" s="99" t="s">
        <v>124</v>
      </c>
      <c r="E28" s="117" t="s">
        <v>189</v>
      </c>
      <c r="F28" s="116">
        <f t="shared" si="1"/>
        <v>0.3</v>
      </c>
      <c r="G28" s="148" t="s">
        <v>408</v>
      </c>
      <c r="H28" s="19">
        <f>+$K$3</f>
        <v>0.3</v>
      </c>
      <c r="I28">
        <f t="shared" si="2"/>
        <v>1</v>
      </c>
      <c r="J28" s="19">
        <f>SUM(F28:F30)</f>
        <v>0.99999999999999989</v>
      </c>
      <c r="K28">
        <f>+J28*5</f>
        <v>4.9999999999999991</v>
      </c>
    </row>
    <row r="29" spans="1:17" ht="63" customHeight="1" x14ac:dyDescent="0.25">
      <c r="B29" s="2" t="s">
        <v>210</v>
      </c>
      <c r="C29" s="142" t="s">
        <v>322</v>
      </c>
      <c r="D29" s="143" t="s">
        <v>125</v>
      </c>
      <c r="E29" s="114" t="s">
        <v>189</v>
      </c>
      <c r="F29" s="110">
        <f t="shared" si="1"/>
        <v>0.35</v>
      </c>
      <c r="G29" s="147" t="s">
        <v>412</v>
      </c>
      <c r="H29" s="19">
        <f>+$K$4/2</f>
        <v>0.35</v>
      </c>
      <c r="I29">
        <f t="shared" si="2"/>
        <v>1</v>
      </c>
    </row>
    <row r="30" spans="1:17" ht="34.700000000000003" customHeight="1" thickBot="1" x14ac:dyDescent="0.3">
      <c r="B30" s="2" t="s">
        <v>211</v>
      </c>
      <c r="C30" s="142" t="s">
        <v>306</v>
      </c>
      <c r="D30" s="143" t="s">
        <v>125</v>
      </c>
      <c r="E30" s="98" t="s">
        <v>189</v>
      </c>
      <c r="F30" s="110">
        <f t="shared" si="1"/>
        <v>0.35</v>
      </c>
      <c r="G30" s="142" t="s">
        <v>376</v>
      </c>
      <c r="H30" s="19">
        <f>+$K$4/2</f>
        <v>0.35</v>
      </c>
      <c r="I30">
        <f t="shared" si="2"/>
        <v>1</v>
      </c>
    </row>
    <row r="31" spans="1:17" ht="74.25" customHeight="1" thickBot="1" x14ac:dyDescent="0.3">
      <c r="A31" s="140" t="s">
        <v>293</v>
      </c>
      <c r="B31" s="96">
        <v>8</v>
      </c>
      <c r="C31" s="141" t="s">
        <v>310</v>
      </c>
      <c r="D31" s="99" t="s">
        <v>124</v>
      </c>
      <c r="E31" s="117" t="s">
        <v>189</v>
      </c>
      <c r="F31" s="116">
        <f t="shared" si="1"/>
        <v>0.3</v>
      </c>
      <c r="G31" s="148" t="s">
        <v>409</v>
      </c>
      <c r="H31" s="19">
        <f>+$K$3</f>
        <v>0.3</v>
      </c>
      <c r="I31">
        <f t="shared" si="2"/>
        <v>1</v>
      </c>
      <c r="J31" s="19">
        <f>SUM(F31:F33)</f>
        <v>0.99999999999999989</v>
      </c>
      <c r="K31">
        <f>+J31*5</f>
        <v>4.9999999999999991</v>
      </c>
    </row>
    <row r="32" spans="1:17" ht="60" x14ac:dyDescent="0.25">
      <c r="B32" s="2" t="s">
        <v>212</v>
      </c>
      <c r="C32" s="142" t="s">
        <v>311</v>
      </c>
      <c r="D32" s="143" t="s">
        <v>125</v>
      </c>
      <c r="E32" s="114" t="s">
        <v>189</v>
      </c>
      <c r="F32" s="110">
        <f t="shared" si="1"/>
        <v>0.35</v>
      </c>
      <c r="G32" s="147" t="s">
        <v>410</v>
      </c>
      <c r="H32" s="19">
        <f t="shared" ref="H32:H36" si="4">+$K$4/2</f>
        <v>0.35</v>
      </c>
      <c r="I32">
        <f t="shared" si="2"/>
        <v>1</v>
      </c>
    </row>
    <row r="33" spans="1:14" x14ac:dyDescent="0.25">
      <c r="B33" s="2" t="s">
        <v>213</v>
      </c>
      <c r="C33" s="142" t="s">
        <v>312</v>
      </c>
      <c r="D33" s="143" t="s">
        <v>125</v>
      </c>
      <c r="E33" s="98" t="s">
        <v>189</v>
      </c>
      <c r="F33" s="110">
        <f t="shared" si="1"/>
        <v>0.35</v>
      </c>
      <c r="G33" s="142" t="s">
        <v>411</v>
      </c>
      <c r="H33" s="19">
        <f t="shared" si="4"/>
        <v>0.35</v>
      </c>
      <c r="I33">
        <f t="shared" si="2"/>
        <v>1</v>
      </c>
    </row>
    <row r="34" spans="1:14" ht="75" x14ac:dyDescent="0.25">
      <c r="A34" s="140" t="s">
        <v>293</v>
      </c>
      <c r="B34" s="96">
        <v>9</v>
      </c>
      <c r="C34" s="141" t="s">
        <v>323</v>
      </c>
      <c r="D34" s="99" t="s">
        <v>124</v>
      </c>
      <c r="E34" s="117" t="s">
        <v>189</v>
      </c>
      <c r="F34" s="116">
        <f t="shared" si="1"/>
        <v>0.3</v>
      </c>
      <c r="G34" s="141" t="s">
        <v>455</v>
      </c>
      <c r="H34" s="19">
        <f>+$K$3</f>
        <v>0.3</v>
      </c>
      <c r="I34">
        <f t="shared" si="2"/>
        <v>1</v>
      </c>
      <c r="J34" s="19">
        <f>SUM(F34:F36)</f>
        <v>0.99999999999999989</v>
      </c>
      <c r="K34">
        <f>+J34*5</f>
        <v>4.9999999999999991</v>
      </c>
    </row>
    <row r="35" spans="1:14" ht="45" x14ac:dyDescent="0.25">
      <c r="B35" s="2" t="s">
        <v>214</v>
      </c>
      <c r="C35" s="142" t="s">
        <v>307</v>
      </c>
      <c r="D35" s="143" t="s">
        <v>125</v>
      </c>
      <c r="E35" s="114" t="s">
        <v>189</v>
      </c>
      <c r="F35" s="110">
        <f t="shared" si="1"/>
        <v>0.35</v>
      </c>
      <c r="G35" s="142" t="s">
        <v>402</v>
      </c>
      <c r="H35" s="19">
        <f t="shared" si="4"/>
        <v>0.35</v>
      </c>
      <c r="I35">
        <f t="shared" si="2"/>
        <v>1</v>
      </c>
    </row>
    <row r="36" spans="1:14" ht="30.75" thickBot="1" x14ac:dyDescent="0.3">
      <c r="B36" s="2" t="s">
        <v>215</v>
      </c>
      <c r="C36" s="142" t="s">
        <v>308</v>
      </c>
      <c r="D36" s="143" t="s">
        <v>125</v>
      </c>
      <c r="E36" s="114" t="s">
        <v>189</v>
      </c>
      <c r="F36" s="110">
        <f t="shared" si="1"/>
        <v>0.35</v>
      </c>
      <c r="G36" s="147" t="s">
        <v>416</v>
      </c>
      <c r="H36" s="19">
        <f t="shared" si="4"/>
        <v>0.35</v>
      </c>
      <c r="I36">
        <f t="shared" si="2"/>
        <v>1</v>
      </c>
    </row>
    <row r="37" spans="1:14" ht="75.75" thickBot="1" x14ac:dyDescent="0.3">
      <c r="A37" s="140" t="s">
        <v>293</v>
      </c>
      <c r="B37" s="96">
        <v>10</v>
      </c>
      <c r="C37" s="141" t="s">
        <v>324</v>
      </c>
      <c r="D37" s="99" t="s">
        <v>124</v>
      </c>
      <c r="E37" s="117" t="s">
        <v>189</v>
      </c>
      <c r="F37" s="116">
        <f t="shared" si="1"/>
        <v>0.3</v>
      </c>
      <c r="G37" s="148" t="s">
        <v>460</v>
      </c>
      <c r="H37" s="19">
        <f>+$K$3</f>
        <v>0.3</v>
      </c>
      <c r="I37">
        <f t="shared" si="2"/>
        <v>1</v>
      </c>
      <c r="J37" s="19">
        <f>SUM(F37:F40)</f>
        <v>0.99999999999999989</v>
      </c>
      <c r="K37" s="19">
        <f>+J37*5</f>
        <v>4.9999999999999991</v>
      </c>
      <c r="M37">
        <f>SUM(K12:K37)</f>
        <v>44.999999999999993</v>
      </c>
    </row>
    <row r="38" spans="1:14" ht="60" x14ac:dyDescent="0.25">
      <c r="B38" s="2" t="s">
        <v>216</v>
      </c>
      <c r="C38" s="142" t="s">
        <v>325</v>
      </c>
      <c r="D38" s="143" t="s">
        <v>125</v>
      </c>
      <c r="E38" s="98" t="s">
        <v>189</v>
      </c>
      <c r="F38" s="110">
        <f t="shared" si="1"/>
        <v>0.23333333333333331</v>
      </c>
      <c r="G38" s="147" t="s">
        <v>417</v>
      </c>
      <c r="H38" s="19">
        <f>+$K$4/3</f>
        <v>0.23333333333333331</v>
      </c>
      <c r="I38">
        <f t="shared" si="2"/>
        <v>1</v>
      </c>
      <c r="M38">
        <f>+M37/9</f>
        <v>4.9999999999999991</v>
      </c>
    </row>
    <row r="39" spans="1:14" ht="60" x14ac:dyDescent="0.25">
      <c r="B39" s="2" t="s">
        <v>217</v>
      </c>
      <c r="C39" s="142" t="s">
        <v>326</v>
      </c>
      <c r="D39" s="143" t="s">
        <v>125</v>
      </c>
      <c r="E39" s="98" t="s">
        <v>189</v>
      </c>
      <c r="F39" s="110">
        <f t="shared" si="1"/>
        <v>0.23333333333333331</v>
      </c>
      <c r="G39" s="147" t="s">
        <v>461</v>
      </c>
      <c r="H39" s="19">
        <f t="shared" ref="H39:H40" si="5">+$K$4/3</f>
        <v>0.23333333333333331</v>
      </c>
      <c r="I39">
        <f>+IF(E39="SI",1,IF(E39="PARCIALMENTE",0.6,IF(E39="NO",0.2,0)))</f>
        <v>1</v>
      </c>
      <c r="M39">
        <v>9.58</v>
      </c>
    </row>
    <row r="40" spans="1:14" ht="71.25" customHeight="1" x14ac:dyDescent="0.25">
      <c r="B40" s="2" t="s">
        <v>218</v>
      </c>
      <c r="C40" s="142" t="s">
        <v>327</v>
      </c>
      <c r="D40" s="143" t="s">
        <v>125</v>
      </c>
      <c r="E40" s="98" t="s">
        <v>189</v>
      </c>
      <c r="F40" s="110">
        <f t="shared" si="1"/>
        <v>0.23333333333333331</v>
      </c>
      <c r="G40" s="142" t="s">
        <v>418</v>
      </c>
      <c r="H40" s="19">
        <f t="shared" si="5"/>
        <v>0.23333333333333331</v>
      </c>
      <c r="I40">
        <f t="shared" si="2"/>
        <v>1</v>
      </c>
      <c r="M40" s="19">
        <f>+M39/2</f>
        <v>4.79</v>
      </c>
    </row>
    <row r="41" spans="1:14" x14ac:dyDescent="0.25">
      <c r="B41" s="149"/>
      <c r="C41" s="84" t="s">
        <v>79</v>
      </c>
      <c r="D41" s="84"/>
      <c r="E41" s="84"/>
      <c r="F41" s="84"/>
      <c r="G41" s="84"/>
      <c r="H41" s="145"/>
      <c r="I41" s="145"/>
      <c r="J41" s="19">
        <f>SUM(J6:J40)</f>
        <v>10</v>
      </c>
      <c r="K41" s="19">
        <f>SUM(K6:K40)</f>
        <v>50</v>
      </c>
      <c r="L41" s="19">
        <f>+K41/10</f>
        <v>5</v>
      </c>
    </row>
    <row r="42" spans="1:14" x14ac:dyDescent="0.25">
      <c r="B42" s="149"/>
      <c r="C42" s="83" t="s">
        <v>80</v>
      </c>
      <c r="D42" s="83"/>
      <c r="E42" s="115"/>
      <c r="F42" s="83"/>
      <c r="G42" s="83"/>
      <c r="H42" s="145"/>
      <c r="I42" s="145"/>
    </row>
    <row r="43" spans="1:14" x14ac:dyDescent="0.25">
      <c r="B43" s="2"/>
      <c r="C43" s="82" t="s">
        <v>81</v>
      </c>
      <c r="D43" s="82" t="s">
        <v>131</v>
      </c>
      <c r="E43" s="82" t="s">
        <v>6</v>
      </c>
      <c r="F43" s="82" t="s">
        <v>192</v>
      </c>
      <c r="G43" s="82" t="s">
        <v>8</v>
      </c>
      <c r="H43" s="145"/>
      <c r="I43" s="145"/>
    </row>
    <row r="44" spans="1:14" ht="45" x14ac:dyDescent="0.25">
      <c r="A44" s="140" t="s">
        <v>293</v>
      </c>
      <c r="B44" s="96">
        <v>11</v>
      </c>
      <c r="C44" s="141" t="s">
        <v>268</v>
      </c>
      <c r="D44" s="99" t="s">
        <v>124</v>
      </c>
      <c r="E44" s="117" t="s">
        <v>189</v>
      </c>
      <c r="F44" s="116">
        <f t="shared" ref="F44:F51" si="6">+H44*I44</f>
        <v>0.3</v>
      </c>
      <c r="G44" s="141" t="s">
        <v>377</v>
      </c>
      <c r="H44" s="19">
        <f>+$K$3</f>
        <v>0.3</v>
      </c>
      <c r="I44">
        <f t="shared" ref="I44:I51" si="7">+IF(E44="SI",1,IF(E44="PARCIALMENTE",0.6,IF(E44="NO",0.2,0)))</f>
        <v>1</v>
      </c>
      <c r="J44" s="19">
        <f>SUM(F44:F46)</f>
        <v>0.99999999999999989</v>
      </c>
      <c r="K44">
        <f>+J44*5</f>
        <v>4.9999999999999991</v>
      </c>
      <c r="N44">
        <f>SUM(K44:K87)</f>
        <v>65</v>
      </c>
    </row>
    <row r="45" spans="1:14" ht="60" x14ac:dyDescent="0.25">
      <c r="B45" s="2" t="s">
        <v>219</v>
      </c>
      <c r="C45" s="142" t="s">
        <v>349</v>
      </c>
      <c r="D45" s="143" t="s">
        <v>125</v>
      </c>
      <c r="E45" s="98" t="s">
        <v>189</v>
      </c>
      <c r="F45" s="110">
        <f t="shared" si="6"/>
        <v>0.35</v>
      </c>
      <c r="G45" s="147" t="s">
        <v>462</v>
      </c>
      <c r="H45" s="19">
        <f>$K$4/2</f>
        <v>0.35</v>
      </c>
      <c r="I45">
        <f t="shared" si="7"/>
        <v>1</v>
      </c>
    </row>
    <row r="46" spans="1:14" ht="60" x14ac:dyDescent="0.25">
      <c r="B46" s="2" t="s">
        <v>220</v>
      </c>
      <c r="C46" s="142" t="s">
        <v>151</v>
      </c>
      <c r="D46" s="143" t="s">
        <v>125</v>
      </c>
      <c r="E46" s="98" t="s">
        <v>189</v>
      </c>
      <c r="F46" s="110">
        <f t="shared" si="6"/>
        <v>0.35</v>
      </c>
      <c r="G46" s="147" t="s">
        <v>419</v>
      </c>
      <c r="H46" s="19">
        <f>$K$4/2</f>
        <v>0.35</v>
      </c>
      <c r="I46">
        <f t="shared" si="7"/>
        <v>1</v>
      </c>
    </row>
    <row r="47" spans="1:14" ht="60" x14ac:dyDescent="0.25">
      <c r="A47" s="140" t="s">
        <v>293</v>
      </c>
      <c r="B47" s="96">
        <v>12</v>
      </c>
      <c r="C47" s="141" t="s">
        <v>328</v>
      </c>
      <c r="D47" s="99" t="s">
        <v>124</v>
      </c>
      <c r="E47" s="117" t="s">
        <v>189</v>
      </c>
      <c r="F47" s="116">
        <f t="shared" si="6"/>
        <v>0.3</v>
      </c>
      <c r="G47" s="141" t="s">
        <v>378</v>
      </c>
      <c r="H47" s="19">
        <f>+$K$3</f>
        <v>0.3</v>
      </c>
      <c r="I47">
        <f t="shared" si="7"/>
        <v>1</v>
      </c>
      <c r="J47" s="19">
        <f>SUM(F47:F49)</f>
        <v>0.99999999999999989</v>
      </c>
      <c r="K47">
        <f>+J47*5</f>
        <v>4.9999999999999991</v>
      </c>
    </row>
    <row r="48" spans="1:14" ht="48" customHeight="1" x14ac:dyDescent="0.25">
      <c r="B48" s="2" t="s">
        <v>221</v>
      </c>
      <c r="C48" s="142" t="s">
        <v>300</v>
      </c>
      <c r="D48" s="143" t="s">
        <v>125</v>
      </c>
      <c r="E48" s="98" t="s">
        <v>189</v>
      </c>
      <c r="F48" s="110">
        <f t="shared" si="6"/>
        <v>0.35</v>
      </c>
      <c r="G48" s="147" t="s">
        <v>380</v>
      </c>
      <c r="H48" s="19">
        <f>+$K$4/2</f>
        <v>0.35</v>
      </c>
      <c r="I48">
        <f t="shared" si="7"/>
        <v>1</v>
      </c>
    </row>
    <row r="49" spans="1:17" ht="49.5" customHeight="1" x14ac:dyDescent="0.25">
      <c r="B49" s="2" t="s">
        <v>222</v>
      </c>
      <c r="C49" s="142" t="s">
        <v>329</v>
      </c>
      <c r="D49" s="143" t="s">
        <v>125</v>
      </c>
      <c r="E49" s="98" t="s">
        <v>189</v>
      </c>
      <c r="F49" s="110">
        <f t="shared" si="6"/>
        <v>0.35</v>
      </c>
      <c r="G49" s="147" t="s">
        <v>379</v>
      </c>
      <c r="H49" s="19">
        <f>+$K$4/2</f>
        <v>0.35</v>
      </c>
      <c r="I49">
        <f t="shared" si="7"/>
        <v>1</v>
      </c>
    </row>
    <row r="50" spans="1:17" ht="72" customHeight="1" x14ac:dyDescent="0.25">
      <c r="A50" s="140" t="s">
        <v>293</v>
      </c>
      <c r="B50" s="96">
        <v>13</v>
      </c>
      <c r="C50" s="141" t="s">
        <v>330</v>
      </c>
      <c r="D50" s="99" t="s">
        <v>124</v>
      </c>
      <c r="E50" s="117" t="s">
        <v>189</v>
      </c>
      <c r="F50" s="116">
        <f t="shared" si="6"/>
        <v>0.3</v>
      </c>
      <c r="G50" s="141" t="s">
        <v>391</v>
      </c>
      <c r="H50" s="19">
        <f>+$K$3</f>
        <v>0.3</v>
      </c>
      <c r="I50">
        <f t="shared" si="7"/>
        <v>1</v>
      </c>
      <c r="J50" s="19">
        <f>SUM(F50:F51)</f>
        <v>1</v>
      </c>
      <c r="K50">
        <f>+J50*5</f>
        <v>5</v>
      </c>
    </row>
    <row r="51" spans="1:17" ht="90" x14ac:dyDescent="0.25">
      <c r="B51" s="2" t="s">
        <v>223</v>
      </c>
      <c r="C51" s="142" t="s">
        <v>269</v>
      </c>
      <c r="D51" s="143" t="s">
        <v>125</v>
      </c>
      <c r="E51" s="98" t="s">
        <v>189</v>
      </c>
      <c r="F51" s="110">
        <f t="shared" si="6"/>
        <v>0.7</v>
      </c>
      <c r="G51" s="147" t="s">
        <v>381</v>
      </c>
      <c r="H51" s="19">
        <f>+$K$4</f>
        <v>0.7</v>
      </c>
      <c r="I51">
        <f t="shared" si="7"/>
        <v>1</v>
      </c>
    </row>
    <row r="52" spans="1:17" x14ac:dyDescent="0.25">
      <c r="B52" s="2"/>
      <c r="C52" s="82" t="s">
        <v>86</v>
      </c>
      <c r="D52" s="82" t="s">
        <v>131</v>
      </c>
      <c r="E52" s="82" t="s">
        <v>6</v>
      </c>
      <c r="F52" s="82" t="s">
        <v>192</v>
      </c>
      <c r="G52" s="82" t="s">
        <v>8</v>
      </c>
      <c r="H52" s="145"/>
      <c r="I52" s="145"/>
      <c r="J52" s="19"/>
      <c r="K52" s="19"/>
    </row>
    <row r="53" spans="1:17" s="34" customFormat="1" ht="45" x14ac:dyDescent="0.25">
      <c r="A53" s="95" t="s">
        <v>293</v>
      </c>
      <c r="B53" s="96">
        <v>14</v>
      </c>
      <c r="C53" s="141" t="s">
        <v>87</v>
      </c>
      <c r="D53" s="99" t="s">
        <v>124</v>
      </c>
      <c r="E53" s="117" t="s">
        <v>189</v>
      </c>
      <c r="F53" s="116">
        <f>+H53*I53</f>
        <v>0.3</v>
      </c>
      <c r="G53" s="141" t="s">
        <v>463</v>
      </c>
      <c r="H53" s="19">
        <f>+$K$3</f>
        <v>0.3</v>
      </c>
      <c r="I53">
        <f>+IF(E53="SI",1,IF(E53="PARCIALMENTE",0.6,IF(E53="NO",0.2,0)))</f>
        <v>1</v>
      </c>
      <c r="J53" s="113">
        <f>SUM(F53:F54)</f>
        <v>1</v>
      </c>
      <c r="K53" s="34">
        <f>+J53*5</f>
        <v>5</v>
      </c>
      <c r="Q53" s="165"/>
    </row>
    <row r="54" spans="1:17" s="34" customFormat="1" ht="57.6" customHeight="1" x14ac:dyDescent="0.25">
      <c r="B54" s="3" t="s">
        <v>224</v>
      </c>
      <c r="C54" s="142" t="s">
        <v>158</v>
      </c>
      <c r="D54" s="143" t="s">
        <v>125</v>
      </c>
      <c r="E54" s="98" t="s">
        <v>189</v>
      </c>
      <c r="F54" s="110">
        <f>+H54*I54</f>
        <v>0.7</v>
      </c>
      <c r="G54" s="147" t="s">
        <v>420</v>
      </c>
      <c r="H54" s="19">
        <f>+$K$4</f>
        <v>0.7</v>
      </c>
      <c r="I54">
        <f>+IF(E54="SI",1,IF(E54="PARCIALMENTE",0.6,IF(E54="NO",0.2,0)))</f>
        <v>1</v>
      </c>
      <c r="Q54" s="165"/>
    </row>
    <row r="55" spans="1:17" ht="60.75" customHeight="1" x14ac:dyDescent="0.25">
      <c r="A55" s="140" t="s">
        <v>293</v>
      </c>
      <c r="B55" s="96">
        <v>15</v>
      </c>
      <c r="C55" s="141" t="s">
        <v>88</v>
      </c>
      <c r="D55" s="99" t="s">
        <v>124</v>
      </c>
      <c r="E55" s="117" t="s">
        <v>189</v>
      </c>
      <c r="F55" s="116">
        <f>+H55*I55</f>
        <v>0.3</v>
      </c>
      <c r="G55" s="141" t="s">
        <v>380</v>
      </c>
      <c r="H55" s="19">
        <f>+$K$3</f>
        <v>0.3</v>
      </c>
      <c r="I55">
        <f>+IF(E55="SI",1,IF(E55="PARCIALMENTE",0.6,IF(E55="NO",0.2,0)))</f>
        <v>1</v>
      </c>
      <c r="J55" s="19">
        <f>SUM(F55:F56)</f>
        <v>1</v>
      </c>
      <c r="K55">
        <f>+J55*5</f>
        <v>5</v>
      </c>
    </row>
    <row r="56" spans="1:17" ht="45" x14ac:dyDescent="0.25">
      <c r="B56" s="2" t="s">
        <v>225</v>
      </c>
      <c r="C56" s="142" t="s">
        <v>270</v>
      </c>
      <c r="D56" s="143" t="s">
        <v>125</v>
      </c>
      <c r="E56" s="98" t="s">
        <v>189</v>
      </c>
      <c r="F56" s="110">
        <f>+H56*I56</f>
        <v>0.7</v>
      </c>
      <c r="G56" s="147" t="s">
        <v>382</v>
      </c>
      <c r="H56" s="19">
        <f>+$K$4</f>
        <v>0.7</v>
      </c>
      <c r="I56">
        <f>+IF(E56="SI",1,IF(E56="PARCIALMENTE",0.6,IF(E56="NO",0.2,0)))</f>
        <v>1</v>
      </c>
    </row>
    <row r="57" spans="1:17" x14ac:dyDescent="0.25">
      <c r="B57" s="2"/>
      <c r="C57" s="82" t="s">
        <v>90</v>
      </c>
      <c r="D57" s="82" t="s">
        <v>131</v>
      </c>
      <c r="E57" s="82" t="s">
        <v>6</v>
      </c>
      <c r="F57" s="82" t="s">
        <v>192</v>
      </c>
      <c r="G57" s="82" t="s">
        <v>8</v>
      </c>
      <c r="H57" s="145"/>
      <c r="I57" s="145"/>
      <c r="J57" s="19"/>
      <c r="K57" s="19"/>
    </row>
    <row r="58" spans="1:17" ht="63.75" customHeight="1" x14ac:dyDescent="0.25">
      <c r="A58" s="140" t="s">
        <v>293</v>
      </c>
      <c r="B58" s="96">
        <v>16</v>
      </c>
      <c r="C58" s="141" t="s">
        <v>271</v>
      </c>
      <c r="D58" s="99" t="s">
        <v>124</v>
      </c>
      <c r="E58" s="117" t="s">
        <v>189</v>
      </c>
      <c r="F58" s="116">
        <f t="shared" ref="F58:F72" si="8">+H58*I58</f>
        <v>0.3</v>
      </c>
      <c r="G58" s="141" t="s">
        <v>421</v>
      </c>
      <c r="H58" s="19">
        <f>+$K$3</f>
        <v>0.3</v>
      </c>
      <c r="I58">
        <f t="shared" ref="I58:I72" si="9">+IF(E58="SI",1,IF(E58="PARCIALMENTE",0.6,IF(E58="NO",0.2,0)))</f>
        <v>1</v>
      </c>
      <c r="J58" s="19">
        <f>SUM(F58:F60)</f>
        <v>0.99999999999999989</v>
      </c>
      <c r="K58">
        <f>+J58*5</f>
        <v>4.9999999999999991</v>
      </c>
    </row>
    <row r="59" spans="1:17" ht="70.5" customHeight="1" x14ac:dyDescent="0.25">
      <c r="B59" s="2" t="s">
        <v>226</v>
      </c>
      <c r="C59" s="142" t="s">
        <v>272</v>
      </c>
      <c r="D59" s="143" t="s">
        <v>125</v>
      </c>
      <c r="E59" s="98" t="s">
        <v>189</v>
      </c>
      <c r="F59" s="110">
        <f t="shared" si="8"/>
        <v>0.35</v>
      </c>
      <c r="G59" s="150" t="s">
        <v>422</v>
      </c>
      <c r="H59" s="19">
        <f>$K$4/2</f>
        <v>0.35</v>
      </c>
      <c r="I59">
        <f t="shared" si="9"/>
        <v>1</v>
      </c>
    </row>
    <row r="60" spans="1:17" ht="45" x14ac:dyDescent="0.25">
      <c r="B60" s="2" t="s">
        <v>227</v>
      </c>
      <c r="C60" s="142" t="s">
        <v>273</v>
      </c>
      <c r="D60" s="143" t="s">
        <v>125</v>
      </c>
      <c r="E60" s="98" t="s">
        <v>189</v>
      </c>
      <c r="F60" s="110">
        <f t="shared" si="8"/>
        <v>0.35</v>
      </c>
      <c r="G60" s="150" t="s">
        <v>423</v>
      </c>
      <c r="H60" s="19">
        <f>$K$4/2</f>
        <v>0.35</v>
      </c>
      <c r="I60">
        <f t="shared" si="9"/>
        <v>1</v>
      </c>
    </row>
    <row r="61" spans="1:17" ht="68.25" customHeight="1" x14ac:dyDescent="0.25">
      <c r="A61" s="140" t="s">
        <v>293</v>
      </c>
      <c r="B61" s="96">
        <v>17</v>
      </c>
      <c r="C61" s="141" t="s">
        <v>91</v>
      </c>
      <c r="D61" s="99" t="s">
        <v>124</v>
      </c>
      <c r="E61" s="117" t="s">
        <v>189</v>
      </c>
      <c r="F61" s="116">
        <f t="shared" si="8"/>
        <v>0.3</v>
      </c>
      <c r="G61" s="141" t="s">
        <v>424</v>
      </c>
      <c r="H61" s="19">
        <f>+$K$3</f>
        <v>0.3</v>
      </c>
      <c r="I61">
        <f t="shared" si="9"/>
        <v>1</v>
      </c>
      <c r="J61" s="19">
        <f>SUM(F61:F63)</f>
        <v>0.99999999999999989</v>
      </c>
      <c r="K61">
        <f>+J61*5</f>
        <v>4.9999999999999991</v>
      </c>
    </row>
    <row r="62" spans="1:17" ht="60" x14ac:dyDescent="0.25">
      <c r="B62" s="2" t="s">
        <v>228</v>
      </c>
      <c r="C62" s="142" t="s">
        <v>331</v>
      </c>
      <c r="D62" s="143" t="s">
        <v>125</v>
      </c>
      <c r="E62" s="98" t="s">
        <v>189</v>
      </c>
      <c r="F62" s="110">
        <f t="shared" si="8"/>
        <v>0.35</v>
      </c>
      <c r="G62" s="150" t="s">
        <v>425</v>
      </c>
      <c r="H62" s="19">
        <f t="shared" ref="H62:H63" si="10">$K$4/2</f>
        <v>0.35</v>
      </c>
      <c r="I62">
        <f t="shared" si="9"/>
        <v>1</v>
      </c>
    </row>
    <row r="63" spans="1:17" ht="60" x14ac:dyDescent="0.25">
      <c r="B63" s="2" t="s">
        <v>229</v>
      </c>
      <c r="C63" s="142" t="s">
        <v>274</v>
      </c>
      <c r="D63" s="143" t="s">
        <v>125</v>
      </c>
      <c r="E63" s="98" t="s">
        <v>189</v>
      </c>
      <c r="F63" s="110">
        <f t="shared" si="8"/>
        <v>0.35</v>
      </c>
      <c r="G63" s="142" t="s">
        <v>464</v>
      </c>
      <c r="H63" s="19">
        <f t="shared" si="10"/>
        <v>0.35</v>
      </c>
      <c r="I63">
        <f t="shared" si="9"/>
        <v>1</v>
      </c>
    </row>
    <row r="64" spans="1:17" ht="60" x14ac:dyDescent="0.25">
      <c r="A64" s="140" t="s">
        <v>293</v>
      </c>
      <c r="B64" s="96">
        <v>18</v>
      </c>
      <c r="C64" s="141" t="s">
        <v>92</v>
      </c>
      <c r="D64" s="99" t="s">
        <v>124</v>
      </c>
      <c r="E64" s="117" t="s">
        <v>189</v>
      </c>
      <c r="F64" s="116">
        <f t="shared" si="8"/>
        <v>0.3</v>
      </c>
      <c r="G64" s="141" t="s">
        <v>426</v>
      </c>
      <c r="H64" s="19">
        <f>+$K$3</f>
        <v>0.3</v>
      </c>
      <c r="I64">
        <f t="shared" si="9"/>
        <v>1</v>
      </c>
      <c r="J64" s="19">
        <f>SUM(F64:F66)</f>
        <v>0.99999999999999989</v>
      </c>
      <c r="K64">
        <f>+J64*5</f>
        <v>4.9999999999999991</v>
      </c>
    </row>
    <row r="65" spans="1:16" ht="45" x14ac:dyDescent="0.25">
      <c r="B65" s="2" t="s">
        <v>230</v>
      </c>
      <c r="C65" s="142" t="s">
        <v>152</v>
      </c>
      <c r="D65" s="143" t="s">
        <v>125</v>
      </c>
      <c r="E65" s="98" t="s">
        <v>189</v>
      </c>
      <c r="F65" s="110">
        <f t="shared" si="8"/>
        <v>0.35</v>
      </c>
      <c r="G65" s="150" t="s">
        <v>427</v>
      </c>
      <c r="H65" s="19">
        <f t="shared" ref="H65:H66" si="11">$K$4/2</f>
        <v>0.35</v>
      </c>
      <c r="I65">
        <f t="shared" si="9"/>
        <v>1</v>
      </c>
    </row>
    <row r="66" spans="1:16" ht="45" x14ac:dyDescent="0.25">
      <c r="B66" s="2" t="s">
        <v>231</v>
      </c>
      <c r="C66" s="142" t="s">
        <v>153</v>
      </c>
      <c r="D66" s="143" t="s">
        <v>125</v>
      </c>
      <c r="E66" s="98" t="s">
        <v>189</v>
      </c>
      <c r="F66" s="110">
        <f t="shared" si="8"/>
        <v>0.35</v>
      </c>
      <c r="G66" s="150" t="s">
        <v>428</v>
      </c>
      <c r="H66" s="19">
        <f t="shared" si="11"/>
        <v>0.35</v>
      </c>
      <c r="I66">
        <f t="shared" si="9"/>
        <v>1</v>
      </c>
    </row>
    <row r="67" spans="1:16" ht="45" x14ac:dyDescent="0.25">
      <c r="A67" s="140" t="s">
        <v>293</v>
      </c>
      <c r="B67" s="96">
        <v>19</v>
      </c>
      <c r="C67" s="141" t="s">
        <v>93</v>
      </c>
      <c r="D67" s="99" t="s">
        <v>124</v>
      </c>
      <c r="E67" s="117" t="s">
        <v>189</v>
      </c>
      <c r="F67" s="116">
        <f t="shared" si="8"/>
        <v>0.3</v>
      </c>
      <c r="G67" s="141" t="s">
        <v>389</v>
      </c>
      <c r="H67" s="19">
        <f>+$K$3</f>
        <v>0.3</v>
      </c>
      <c r="I67">
        <f t="shared" si="9"/>
        <v>1</v>
      </c>
      <c r="J67" s="19">
        <f>SUM(F67:F69)</f>
        <v>0.99999999999999989</v>
      </c>
      <c r="K67">
        <f>+J67*5</f>
        <v>4.9999999999999991</v>
      </c>
    </row>
    <row r="68" spans="1:16" ht="60" x14ac:dyDescent="0.25">
      <c r="B68" s="2" t="s">
        <v>232</v>
      </c>
      <c r="C68" s="142" t="s">
        <v>165</v>
      </c>
      <c r="D68" s="143" t="s">
        <v>125</v>
      </c>
      <c r="E68" s="98" t="s">
        <v>189</v>
      </c>
      <c r="F68" s="110">
        <f t="shared" si="8"/>
        <v>0.35</v>
      </c>
      <c r="G68" s="147" t="s">
        <v>429</v>
      </c>
      <c r="H68" s="19">
        <f t="shared" ref="H68:H69" si="12">$K$4/2</f>
        <v>0.35</v>
      </c>
      <c r="I68">
        <f t="shared" si="9"/>
        <v>1</v>
      </c>
    </row>
    <row r="69" spans="1:16" ht="61.35" customHeight="1" x14ac:dyDescent="0.25">
      <c r="B69" s="2" t="s">
        <v>233</v>
      </c>
      <c r="C69" s="142" t="s">
        <v>275</v>
      </c>
      <c r="D69" s="143" t="s">
        <v>125</v>
      </c>
      <c r="E69" s="98" t="s">
        <v>189</v>
      </c>
      <c r="F69" s="110">
        <f t="shared" si="8"/>
        <v>0.35</v>
      </c>
      <c r="G69" s="147" t="s">
        <v>390</v>
      </c>
      <c r="H69" s="19">
        <f t="shared" si="12"/>
        <v>0.35</v>
      </c>
      <c r="I69">
        <f t="shared" si="9"/>
        <v>1</v>
      </c>
    </row>
    <row r="70" spans="1:16" ht="60" x14ac:dyDescent="0.25">
      <c r="A70" s="140" t="s">
        <v>293</v>
      </c>
      <c r="B70" s="96">
        <v>20</v>
      </c>
      <c r="C70" s="141" t="s">
        <v>95</v>
      </c>
      <c r="D70" s="99" t="s">
        <v>124</v>
      </c>
      <c r="E70" s="117" t="s">
        <v>189</v>
      </c>
      <c r="F70" s="116">
        <f t="shared" si="8"/>
        <v>0.3</v>
      </c>
      <c r="G70" s="141" t="s">
        <v>456</v>
      </c>
      <c r="H70" s="19">
        <f>+$K$3</f>
        <v>0.3</v>
      </c>
      <c r="I70">
        <f t="shared" si="9"/>
        <v>1</v>
      </c>
      <c r="J70" s="19">
        <f>SUM(F70:F72)</f>
        <v>0.99999999999999989</v>
      </c>
      <c r="K70">
        <f>+J70*5</f>
        <v>4.9999999999999991</v>
      </c>
    </row>
    <row r="71" spans="1:16" ht="45" x14ac:dyDescent="0.25">
      <c r="B71" s="2" t="s">
        <v>234</v>
      </c>
      <c r="C71" s="142" t="s">
        <v>167</v>
      </c>
      <c r="D71" s="143" t="s">
        <v>125</v>
      </c>
      <c r="E71" s="98" t="s">
        <v>189</v>
      </c>
      <c r="F71" s="110">
        <f t="shared" si="8"/>
        <v>0.35</v>
      </c>
      <c r="G71" s="147" t="s">
        <v>457</v>
      </c>
      <c r="H71" s="19">
        <f t="shared" ref="H71:H72" si="13">$K$4/2</f>
        <v>0.35</v>
      </c>
      <c r="I71">
        <f t="shared" si="9"/>
        <v>1</v>
      </c>
    </row>
    <row r="72" spans="1:16" ht="60" x14ac:dyDescent="0.25">
      <c r="B72" s="2" t="s">
        <v>235</v>
      </c>
      <c r="C72" s="142" t="s">
        <v>94</v>
      </c>
      <c r="D72" s="143" t="s">
        <v>125</v>
      </c>
      <c r="E72" s="98" t="s">
        <v>189</v>
      </c>
      <c r="F72" s="110">
        <f t="shared" si="8"/>
        <v>0.35</v>
      </c>
      <c r="G72" s="147" t="s">
        <v>430</v>
      </c>
      <c r="H72" s="19">
        <f t="shared" si="13"/>
        <v>0.35</v>
      </c>
      <c r="I72">
        <f t="shared" si="9"/>
        <v>1</v>
      </c>
    </row>
    <row r="73" spans="1:16" x14ac:dyDescent="0.25">
      <c r="B73" s="2"/>
      <c r="C73" s="82" t="s">
        <v>89</v>
      </c>
      <c r="D73" s="82" t="s">
        <v>131</v>
      </c>
      <c r="E73" s="82" t="s">
        <v>6</v>
      </c>
      <c r="F73" s="82" t="s">
        <v>192</v>
      </c>
      <c r="G73" s="82" t="s">
        <v>8</v>
      </c>
      <c r="H73" s="145"/>
      <c r="I73" s="145"/>
      <c r="J73" s="19"/>
      <c r="K73" s="19"/>
    </row>
    <row r="74" spans="1:16" ht="68.25" customHeight="1" x14ac:dyDescent="0.25">
      <c r="A74" s="140" t="s">
        <v>293</v>
      </c>
      <c r="B74" s="96">
        <v>21</v>
      </c>
      <c r="C74" s="141" t="s">
        <v>276</v>
      </c>
      <c r="D74" s="99" t="s">
        <v>124</v>
      </c>
      <c r="E74" s="117" t="s">
        <v>189</v>
      </c>
      <c r="F74" s="116">
        <f>+H74*I74</f>
        <v>0.3</v>
      </c>
      <c r="G74" s="141" t="s">
        <v>383</v>
      </c>
      <c r="H74" s="19">
        <f>+$K$3</f>
        <v>0.3</v>
      </c>
      <c r="I74">
        <f>+IF(E74="SI",1,IF(E74="PARCIALMENTE",0.6,IF(E74="NO",0.2,0)))</f>
        <v>1</v>
      </c>
      <c r="J74" s="19">
        <f>SUM(F74:F76)</f>
        <v>0.99999999999999989</v>
      </c>
      <c r="K74" s="151">
        <f>+J74*5</f>
        <v>4.9999999999999991</v>
      </c>
    </row>
    <row r="75" spans="1:16" ht="75" x14ac:dyDescent="0.25">
      <c r="B75" s="2" t="s">
        <v>236</v>
      </c>
      <c r="C75" s="142" t="s">
        <v>277</v>
      </c>
      <c r="D75" s="143" t="s">
        <v>125</v>
      </c>
      <c r="E75" s="98" t="s">
        <v>189</v>
      </c>
      <c r="F75" s="110">
        <f>+H75*I75</f>
        <v>0.35</v>
      </c>
      <c r="G75" s="147" t="s">
        <v>431</v>
      </c>
      <c r="H75" s="19">
        <f t="shared" ref="H75:H76" si="14">$K$4/2</f>
        <v>0.35</v>
      </c>
      <c r="I75">
        <f>+IF(E75="SI",1,IF(E75="PARCIALMENTE",0.6,IF(E75="NO",0.2,0)))</f>
        <v>1</v>
      </c>
    </row>
    <row r="76" spans="1:16" ht="45" x14ac:dyDescent="0.25">
      <c r="B76" s="2" t="s">
        <v>237</v>
      </c>
      <c r="C76" s="142" t="s">
        <v>278</v>
      </c>
      <c r="D76" s="143" t="s">
        <v>125</v>
      </c>
      <c r="E76" s="98" t="s">
        <v>189</v>
      </c>
      <c r="F76" s="110">
        <f>+H76*I76</f>
        <v>0.35</v>
      </c>
      <c r="G76" s="147" t="s">
        <v>432</v>
      </c>
      <c r="H76" s="19">
        <f t="shared" si="14"/>
        <v>0.35</v>
      </c>
      <c r="I76">
        <f>+IF(E76="SI",1,IF(E76="PARCIALMENTE",0.6,IF(E76="NO",0.2,0)))</f>
        <v>1</v>
      </c>
    </row>
    <row r="77" spans="1:16" x14ac:dyDescent="0.25">
      <c r="B77" s="2"/>
      <c r="C77" s="82" t="s">
        <v>96</v>
      </c>
      <c r="D77" s="82" t="s">
        <v>131</v>
      </c>
      <c r="E77" s="82" t="s">
        <v>6</v>
      </c>
      <c r="F77" s="82" t="s">
        <v>192</v>
      </c>
      <c r="G77" s="82" t="s">
        <v>8</v>
      </c>
      <c r="H77" s="145"/>
      <c r="I77" s="145"/>
    </row>
    <row r="78" spans="1:16" ht="71.25" customHeight="1" x14ac:dyDescent="0.25">
      <c r="A78" s="140" t="s">
        <v>293</v>
      </c>
      <c r="B78" s="96">
        <v>22</v>
      </c>
      <c r="C78" s="141" t="s">
        <v>97</v>
      </c>
      <c r="D78" s="99" t="s">
        <v>124</v>
      </c>
      <c r="E78" s="117" t="s">
        <v>189</v>
      </c>
      <c r="F78" s="116">
        <f t="shared" ref="F78:F87" si="15">+H78*I78</f>
        <v>0.3</v>
      </c>
      <c r="G78" s="141" t="s">
        <v>433</v>
      </c>
      <c r="H78" s="19">
        <f>+$K$3</f>
        <v>0.3</v>
      </c>
      <c r="I78">
        <f t="shared" ref="I78:I87" si="16">+IF(E78="SI",1,IF(E78="PARCIALMENTE",0.6,IF(E78="NO",0.2,0)))</f>
        <v>1</v>
      </c>
      <c r="J78" s="19">
        <f>SUM(F78:F81)</f>
        <v>0.99999999999999989</v>
      </c>
      <c r="K78" s="19">
        <f>+J78*5</f>
        <v>4.9999999999999991</v>
      </c>
      <c r="M78" s="19">
        <v>9.5299999999999994</v>
      </c>
      <c r="N78">
        <f>+M78/2</f>
        <v>4.7649999999999997</v>
      </c>
      <c r="P78">
        <f>15+4.8+N78</f>
        <v>24.565000000000001</v>
      </c>
    </row>
    <row r="79" spans="1:16" ht="31.7" customHeight="1" x14ac:dyDescent="0.25">
      <c r="B79" s="2" t="s">
        <v>238</v>
      </c>
      <c r="C79" s="142" t="s">
        <v>174</v>
      </c>
      <c r="D79" s="143" t="s">
        <v>125</v>
      </c>
      <c r="E79" s="98" t="s">
        <v>189</v>
      </c>
      <c r="F79" s="110">
        <f>+H79*I79</f>
        <v>0.23333333333333331</v>
      </c>
      <c r="G79" s="147" t="s">
        <v>434</v>
      </c>
      <c r="H79" s="19">
        <f>$K$4/3</f>
        <v>0.23333333333333331</v>
      </c>
      <c r="I79">
        <f t="shared" si="16"/>
        <v>1</v>
      </c>
      <c r="J79" s="29"/>
      <c r="P79">
        <f>+P78/5</f>
        <v>4.9130000000000003</v>
      </c>
    </row>
    <row r="80" spans="1:16" ht="45.6" customHeight="1" x14ac:dyDescent="0.25">
      <c r="B80" s="2" t="s">
        <v>239</v>
      </c>
      <c r="C80" s="142" t="s">
        <v>292</v>
      </c>
      <c r="D80" s="143" t="s">
        <v>125</v>
      </c>
      <c r="E80" s="98" t="s">
        <v>189</v>
      </c>
      <c r="F80" s="110">
        <f t="shared" si="15"/>
        <v>0.23333333333333331</v>
      </c>
      <c r="G80" s="147" t="s">
        <v>470</v>
      </c>
      <c r="H80" s="19">
        <f>$K$4/3</f>
        <v>0.23333333333333331</v>
      </c>
      <c r="I80">
        <f t="shared" si="16"/>
        <v>1</v>
      </c>
    </row>
    <row r="81" spans="1:17" ht="65.45" customHeight="1" x14ac:dyDescent="0.25">
      <c r="B81" s="2" t="s">
        <v>240</v>
      </c>
      <c r="C81" s="142" t="s">
        <v>290</v>
      </c>
      <c r="D81" s="143" t="s">
        <v>125</v>
      </c>
      <c r="E81" s="114" t="s">
        <v>189</v>
      </c>
      <c r="F81" s="110">
        <f t="shared" si="15"/>
        <v>0.23333333333333331</v>
      </c>
      <c r="G81" s="147" t="s">
        <v>435</v>
      </c>
      <c r="H81" s="19">
        <f>$K$4/3</f>
        <v>0.23333333333333331</v>
      </c>
      <c r="I81">
        <f t="shared" si="16"/>
        <v>1</v>
      </c>
    </row>
    <row r="82" spans="1:17" ht="60" x14ac:dyDescent="0.25">
      <c r="A82" s="140" t="s">
        <v>293</v>
      </c>
      <c r="B82" s="96">
        <v>23</v>
      </c>
      <c r="C82" s="152" t="s">
        <v>332</v>
      </c>
      <c r="D82" s="99" t="s">
        <v>124</v>
      </c>
      <c r="E82" s="117" t="s">
        <v>189</v>
      </c>
      <c r="F82" s="116">
        <f t="shared" si="15"/>
        <v>0.3</v>
      </c>
      <c r="G82" s="152" t="s">
        <v>436</v>
      </c>
      <c r="H82" s="19">
        <f>+$K$3</f>
        <v>0.3</v>
      </c>
      <c r="I82">
        <f t="shared" si="16"/>
        <v>1</v>
      </c>
      <c r="J82" s="19">
        <f>SUM(F82:F87)</f>
        <v>1</v>
      </c>
      <c r="K82">
        <f>+J82*5</f>
        <v>5</v>
      </c>
    </row>
    <row r="83" spans="1:17" ht="60" x14ac:dyDescent="0.25">
      <c r="B83" s="2" t="s">
        <v>241</v>
      </c>
      <c r="C83" s="142" t="s">
        <v>176</v>
      </c>
      <c r="D83" s="143" t="s">
        <v>125</v>
      </c>
      <c r="E83" s="98" t="s">
        <v>189</v>
      </c>
      <c r="F83" s="110">
        <f t="shared" si="15"/>
        <v>0.13999999999999999</v>
      </c>
      <c r="G83" s="153" t="s">
        <v>437</v>
      </c>
      <c r="H83" s="19">
        <f>$K$4/5</f>
        <v>0.13999999999999999</v>
      </c>
      <c r="I83">
        <f t="shared" si="16"/>
        <v>1</v>
      </c>
    </row>
    <row r="84" spans="1:17" ht="60" x14ac:dyDescent="0.25">
      <c r="B84" s="2" t="s">
        <v>242</v>
      </c>
      <c r="C84" s="142" t="s">
        <v>279</v>
      </c>
      <c r="D84" s="143" t="s">
        <v>125</v>
      </c>
      <c r="E84" s="98" t="s">
        <v>189</v>
      </c>
      <c r="F84" s="110">
        <f t="shared" si="15"/>
        <v>0.13999999999999999</v>
      </c>
      <c r="G84" s="142" t="s">
        <v>438</v>
      </c>
      <c r="H84" s="19">
        <f t="shared" ref="H84:H87" si="17">$K$4/5</f>
        <v>0.13999999999999999</v>
      </c>
      <c r="I84">
        <f t="shared" si="16"/>
        <v>1</v>
      </c>
      <c r="M84">
        <v>5</v>
      </c>
    </row>
    <row r="85" spans="1:17" ht="65.25" customHeight="1" x14ac:dyDescent="0.25">
      <c r="B85" s="2" t="s">
        <v>243</v>
      </c>
      <c r="C85" s="142" t="s">
        <v>333</v>
      </c>
      <c r="D85" s="143" t="s">
        <v>125</v>
      </c>
      <c r="E85" s="98" t="s">
        <v>189</v>
      </c>
      <c r="F85" s="110">
        <f t="shared" si="15"/>
        <v>0.13999999999999999</v>
      </c>
      <c r="G85" s="154" t="s">
        <v>439</v>
      </c>
      <c r="H85" s="19">
        <f t="shared" si="17"/>
        <v>0.13999999999999999</v>
      </c>
      <c r="I85">
        <f t="shared" si="16"/>
        <v>1</v>
      </c>
      <c r="M85">
        <v>5</v>
      </c>
    </row>
    <row r="86" spans="1:17" ht="60" x14ac:dyDescent="0.25">
      <c r="B86" s="2" t="s">
        <v>244</v>
      </c>
      <c r="C86" s="142" t="s">
        <v>280</v>
      </c>
      <c r="D86" s="143" t="s">
        <v>125</v>
      </c>
      <c r="E86" s="98" t="s">
        <v>189</v>
      </c>
      <c r="F86" s="110">
        <f t="shared" si="15"/>
        <v>0.13999999999999999</v>
      </c>
      <c r="G86" s="144" t="s">
        <v>440</v>
      </c>
      <c r="H86" s="19">
        <f t="shared" si="17"/>
        <v>0.13999999999999999</v>
      </c>
      <c r="I86">
        <f t="shared" si="16"/>
        <v>1</v>
      </c>
      <c r="M86">
        <v>5</v>
      </c>
    </row>
    <row r="87" spans="1:17" ht="62.25" customHeight="1" x14ac:dyDescent="0.25">
      <c r="B87" s="2" t="s">
        <v>245</v>
      </c>
      <c r="C87" s="142" t="s">
        <v>101</v>
      </c>
      <c r="D87" s="143" t="s">
        <v>125</v>
      </c>
      <c r="E87" s="98" t="s">
        <v>189</v>
      </c>
      <c r="F87" s="110">
        <f t="shared" si="15"/>
        <v>0.13999999999999999</v>
      </c>
      <c r="G87" s="147" t="s">
        <v>441</v>
      </c>
      <c r="H87" s="19">
        <f t="shared" si="17"/>
        <v>0.13999999999999999</v>
      </c>
      <c r="I87">
        <f t="shared" si="16"/>
        <v>1</v>
      </c>
      <c r="M87">
        <v>5</v>
      </c>
    </row>
    <row r="88" spans="1:17" x14ac:dyDescent="0.25">
      <c r="B88" s="2"/>
      <c r="C88" s="82" t="s">
        <v>102</v>
      </c>
      <c r="D88" s="82" t="s">
        <v>131</v>
      </c>
      <c r="E88" s="82" t="s">
        <v>6</v>
      </c>
      <c r="F88" s="82" t="s">
        <v>192</v>
      </c>
      <c r="G88" s="82" t="s">
        <v>8</v>
      </c>
      <c r="H88" s="145"/>
      <c r="I88" s="145"/>
      <c r="J88" s="19">
        <f>SUM(J44:J87)</f>
        <v>13</v>
      </c>
      <c r="K88" s="19">
        <f>SUM(K44:K87)</f>
        <v>65</v>
      </c>
      <c r="L88" s="19">
        <f>+K88/13</f>
        <v>5</v>
      </c>
      <c r="M88">
        <v>4.9000000000000004</v>
      </c>
    </row>
    <row r="89" spans="1:17" ht="60" x14ac:dyDescent="0.25">
      <c r="A89" s="140" t="s">
        <v>293</v>
      </c>
      <c r="B89" s="96">
        <v>24</v>
      </c>
      <c r="C89" s="141" t="s">
        <v>281</v>
      </c>
      <c r="D89" s="99" t="s">
        <v>124</v>
      </c>
      <c r="E89" s="117" t="s">
        <v>189</v>
      </c>
      <c r="F89" s="116">
        <f t="shared" ref="F89:F104" si="18">+H89*I89</f>
        <v>0.3</v>
      </c>
      <c r="G89" s="141" t="s">
        <v>471</v>
      </c>
      <c r="H89" s="19">
        <f>+$K$3</f>
        <v>0.3</v>
      </c>
      <c r="I89">
        <f t="shared" ref="I89:I92" si="19">+IF(E89="SI",1,IF(E89="PARCIALMENTE",0.6,IF(E89="NO",0.2,0)))</f>
        <v>1</v>
      </c>
      <c r="J89" s="19">
        <f>SUM(F89:F93)</f>
        <v>1</v>
      </c>
      <c r="K89">
        <f>+J89*5</f>
        <v>5</v>
      </c>
      <c r="M89">
        <f>+AVERAGE(M84:M88)</f>
        <v>4.9799999999999995</v>
      </c>
    </row>
    <row r="90" spans="1:17" ht="45" x14ac:dyDescent="0.25">
      <c r="B90" s="2" t="s">
        <v>246</v>
      </c>
      <c r="C90" s="142" t="s">
        <v>313</v>
      </c>
      <c r="D90" s="143" t="s">
        <v>125</v>
      </c>
      <c r="E90" s="98" t="s">
        <v>189</v>
      </c>
      <c r="F90" s="110">
        <f t="shared" si="18"/>
        <v>0.17499999999999999</v>
      </c>
      <c r="G90" s="147" t="s">
        <v>472</v>
      </c>
      <c r="H90" s="19">
        <f>$K$4/4</f>
        <v>0.17499999999999999</v>
      </c>
      <c r="I90">
        <f t="shared" si="19"/>
        <v>1</v>
      </c>
    </row>
    <row r="91" spans="1:17" ht="45" x14ac:dyDescent="0.25">
      <c r="B91" s="2" t="s">
        <v>247</v>
      </c>
      <c r="C91" s="142" t="s">
        <v>314</v>
      </c>
      <c r="D91" s="143" t="s">
        <v>125</v>
      </c>
      <c r="E91" s="98" t="s">
        <v>189</v>
      </c>
      <c r="F91" s="110">
        <f t="shared" si="18"/>
        <v>0.17499999999999999</v>
      </c>
      <c r="G91" s="147" t="s">
        <v>442</v>
      </c>
      <c r="H91" s="19">
        <f t="shared" ref="H91:H93" si="20">$K$4/4</f>
        <v>0.17499999999999999</v>
      </c>
      <c r="I91">
        <f t="shared" si="19"/>
        <v>1</v>
      </c>
    </row>
    <row r="92" spans="1:17" ht="62.1" customHeight="1" x14ac:dyDescent="0.25">
      <c r="B92" s="2" t="s">
        <v>248</v>
      </c>
      <c r="C92" s="142" t="s">
        <v>286</v>
      </c>
      <c r="D92" s="143" t="s">
        <v>125</v>
      </c>
      <c r="E92" s="98" t="s">
        <v>189</v>
      </c>
      <c r="F92" s="110">
        <f t="shared" si="18"/>
        <v>0.17499999999999999</v>
      </c>
      <c r="G92" s="167" t="s">
        <v>443</v>
      </c>
      <c r="H92" s="19">
        <f t="shared" si="20"/>
        <v>0.17499999999999999</v>
      </c>
      <c r="I92">
        <f t="shared" si="19"/>
        <v>1</v>
      </c>
    </row>
    <row r="93" spans="1:17" ht="45" x14ac:dyDescent="0.25">
      <c r="A93" s="140" t="s">
        <v>293</v>
      </c>
      <c r="B93" s="2" t="s">
        <v>316</v>
      </c>
      <c r="C93" s="142" t="s">
        <v>105</v>
      </c>
      <c r="D93" s="143" t="s">
        <v>125</v>
      </c>
      <c r="E93" s="98" t="s">
        <v>189</v>
      </c>
      <c r="F93" s="110">
        <f>+H93*I93</f>
        <v>0.17499999999999999</v>
      </c>
      <c r="G93" s="147" t="s">
        <v>465</v>
      </c>
      <c r="H93" s="19">
        <f t="shared" si="20"/>
        <v>0.17499999999999999</v>
      </c>
      <c r="I93">
        <f>+IF(E93="SI",1,IF(E93="PARCIALMENTE",0.6,IF(E93="NO",0.2,0)))</f>
        <v>1</v>
      </c>
    </row>
    <row r="94" spans="1:17" ht="72" customHeight="1" x14ac:dyDescent="0.25">
      <c r="A94" s="140" t="s">
        <v>293</v>
      </c>
      <c r="B94" s="96">
        <v>25</v>
      </c>
      <c r="C94" s="141" t="s">
        <v>282</v>
      </c>
      <c r="D94" s="99" t="s">
        <v>124</v>
      </c>
      <c r="E94" s="117" t="s">
        <v>189</v>
      </c>
      <c r="F94" s="116">
        <f t="shared" si="18"/>
        <v>0.3</v>
      </c>
      <c r="G94" s="141" t="s">
        <v>473</v>
      </c>
      <c r="H94" s="19">
        <f>+$K$3</f>
        <v>0.3</v>
      </c>
      <c r="I94">
        <f t="shared" ref="I94:I104" si="21">+IF(E94="SI",1,IF(E94="PARCIALMENTE",0.6,IF(E94="NO",0.2,0)))</f>
        <v>1</v>
      </c>
      <c r="J94" s="19">
        <f>SUM(F94:F95)</f>
        <v>1</v>
      </c>
      <c r="K94">
        <f>+J94*5</f>
        <v>5</v>
      </c>
    </row>
    <row r="95" spans="1:17" ht="60" x14ac:dyDescent="0.25">
      <c r="B95" s="2" t="s">
        <v>249</v>
      </c>
      <c r="C95" s="142" t="s">
        <v>262</v>
      </c>
      <c r="D95" s="143" t="s">
        <v>125</v>
      </c>
      <c r="E95" s="98" t="s">
        <v>189</v>
      </c>
      <c r="F95" s="110">
        <f t="shared" si="18"/>
        <v>0.7</v>
      </c>
      <c r="G95" s="147" t="s">
        <v>474</v>
      </c>
      <c r="H95" s="19">
        <f>+$K$4</f>
        <v>0.7</v>
      </c>
      <c r="I95">
        <f t="shared" si="21"/>
        <v>1</v>
      </c>
    </row>
    <row r="96" spans="1:17" ht="30" x14ac:dyDescent="0.25">
      <c r="A96" s="140" t="s">
        <v>293</v>
      </c>
      <c r="B96" s="96">
        <v>26</v>
      </c>
      <c r="C96" s="141" t="s">
        <v>106</v>
      </c>
      <c r="D96" s="99" t="s">
        <v>124</v>
      </c>
      <c r="E96" s="117" t="s">
        <v>189</v>
      </c>
      <c r="F96" s="116">
        <f t="shared" si="18"/>
        <v>0.3</v>
      </c>
      <c r="G96" s="141" t="s">
        <v>446</v>
      </c>
      <c r="H96" s="19">
        <f>+$K$3</f>
        <v>0.3</v>
      </c>
      <c r="I96">
        <f t="shared" si="21"/>
        <v>1</v>
      </c>
      <c r="J96" s="19">
        <f>SUM(F96:F98)</f>
        <v>0.99999999999999989</v>
      </c>
      <c r="K96">
        <f>+J96*5</f>
        <v>4.9999999999999991</v>
      </c>
      <c r="Q96" s="166"/>
    </row>
    <row r="97" spans="1:12" ht="47.45" customHeight="1" x14ac:dyDescent="0.25">
      <c r="B97" s="2" t="s">
        <v>250</v>
      </c>
      <c r="C97" s="142" t="s">
        <v>181</v>
      </c>
      <c r="D97" s="143" t="s">
        <v>125</v>
      </c>
      <c r="E97" s="114" t="s">
        <v>189</v>
      </c>
      <c r="F97" s="110">
        <f t="shared" si="18"/>
        <v>0.35</v>
      </c>
      <c r="G97" s="147" t="s">
        <v>444</v>
      </c>
      <c r="H97" s="19">
        <f>$K$4/2</f>
        <v>0.35</v>
      </c>
      <c r="I97">
        <f t="shared" si="21"/>
        <v>1</v>
      </c>
    </row>
    <row r="98" spans="1:12" ht="61.7" customHeight="1" x14ac:dyDescent="0.25">
      <c r="B98" s="2" t="s">
        <v>347</v>
      </c>
      <c r="C98" s="142" t="s">
        <v>182</v>
      </c>
      <c r="D98" s="143" t="s">
        <v>125</v>
      </c>
      <c r="E98" s="98" t="s">
        <v>189</v>
      </c>
      <c r="F98" s="110">
        <f t="shared" si="18"/>
        <v>0.35</v>
      </c>
      <c r="G98" s="147" t="s">
        <v>445</v>
      </c>
      <c r="H98" s="19">
        <f>$K$4/2</f>
        <v>0.35</v>
      </c>
      <c r="I98">
        <f t="shared" si="21"/>
        <v>1</v>
      </c>
    </row>
    <row r="99" spans="1:12" ht="60" x14ac:dyDescent="0.25">
      <c r="A99" s="140" t="s">
        <v>293</v>
      </c>
      <c r="B99" s="96">
        <v>27</v>
      </c>
      <c r="C99" s="141" t="s">
        <v>263</v>
      </c>
      <c r="D99" s="99" t="s">
        <v>124</v>
      </c>
      <c r="E99" s="117" t="s">
        <v>189</v>
      </c>
      <c r="F99" s="116">
        <f t="shared" si="18"/>
        <v>0.3</v>
      </c>
      <c r="G99" s="141" t="s">
        <v>475</v>
      </c>
      <c r="H99" s="19">
        <f>+$K$3</f>
        <v>0.3</v>
      </c>
      <c r="I99">
        <f t="shared" si="21"/>
        <v>1</v>
      </c>
      <c r="J99" s="19">
        <f>SUM(F99:F104)</f>
        <v>1</v>
      </c>
      <c r="K99">
        <f>+J99*5</f>
        <v>5</v>
      </c>
    </row>
    <row r="100" spans="1:12" ht="75" x14ac:dyDescent="0.25">
      <c r="B100" s="2" t="s">
        <v>251</v>
      </c>
      <c r="C100" s="142" t="s">
        <v>283</v>
      </c>
      <c r="D100" s="143" t="s">
        <v>125</v>
      </c>
      <c r="E100" s="98" t="s">
        <v>189</v>
      </c>
      <c r="F100" s="110">
        <f t="shared" si="18"/>
        <v>0.13999999999999999</v>
      </c>
      <c r="G100" s="147" t="s">
        <v>476</v>
      </c>
      <c r="H100" s="19">
        <f>+$K$4/5</f>
        <v>0.13999999999999999</v>
      </c>
      <c r="I100">
        <f t="shared" si="21"/>
        <v>1</v>
      </c>
    </row>
    <row r="101" spans="1:12" ht="60" x14ac:dyDescent="0.25">
      <c r="B101" s="2" t="s">
        <v>252</v>
      </c>
      <c r="C101" s="142" t="s">
        <v>284</v>
      </c>
      <c r="D101" s="143" t="s">
        <v>125</v>
      </c>
      <c r="E101" s="98" t="s">
        <v>189</v>
      </c>
      <c r="F101" s="110">
        <f t="shared" si="18"/>
        <v>0.13999999999999999</v>
      </c>
      <c r="G101" s="147" t="s">
        <v>447</v>
      </c>
      <c r="H101" s="19">
        <f t="shared" ref="H101:H104" si="22">+$K$4/5</f>
        <v>0.13999999999999999</v>
      </c>
      <c r="I101">
        <f t="shared" si="21"/>
        <v>1</v>
      </c>
    </row>
    <row r="102" spans="1:12" ht="45" x14ac:dyDescent="0.25">
      <c r="B102" s="2" t="s">
        <v>253</v>
      </c>
      <c r="C102" s="142" t="s">
        <v>285</v>
      </c>
      <c r="D102" s="143" t="s">
        <v>125</v>
      </c>
      <c r="E102" s="98" t="s">
        <v>189</v>
      </c>
      <c r="F102" s="110">
        <f t="shared" si="18"/>
        <v>0.13999999999999999</v>
      </c>
      <c r="G102" s="147" t="s">
        <v>448</v>
      </c>
      <c r="H102" s="19">
        <f t="shared" si="22"/>
        <v>0.13999999999999999</v>
      </c>
      <c r="I102">
        <f t="shared" si="21"/>
        <v>1</v>
      </c>
    </row>
    <row r="103" spans="1:12" ht="60" x14ac:dyDescent="0.25">
      <c r="B103" s="2" t="s">
        <v>254</v>
      </c>
      <c r="C103" s="142" t="s">
        <v>114</v>
      </c>
      <c r="D103" s="143" t="s">
        <v>125</v>
      </c>
      <c r="E103" s="98" t="s">
        <v>189</v>
      </c>
      <c r="F103" s="110">
        <f t="shared" si="18"/>
        <v>0.13999999999999999</v>
      </c>
      <c r="G103" s="147" t="s">
        <v>449</v>
      </c>
      <c r="H103" s="19">
        <f t="shared" si="22"/>
        <v>0.13999999999999999</v>
      </c>
      <c r="I103">
        <f t="shared" si="21"/>
        <v>1</v>
      </c>
    </row>
    <row r="104" spans="1:12" ht="69" customHeight="1" x14ac:dyDescent="0.25">
      <c r="B104" s="2" t="s">
        <v>255</v>
      </c>
      <c r="C104" s="142" t="s">
        <v>108</v>
      </c>
      <c r="D104" s="143" t="s">
        <v>125</v>
      </c>
      <c r="E104" s="98" t="s">
        <v>189</v>
      </c>
      <c r="F104" s="110">
        <f t="shared" si="18"/>
        <v>0.13999999999999999</v>
      </c>
      <c r="G104" s="147" t="s">
        <v>450</v>
      </c>
      <c r="H104" s="19">
        <f t="shared" si="22"/>
        <v>0.13999999999999999</v>
      </c>
      <c r="I104">
        <f t="shared" si="21"/>
        <v>1</v>
      </c>
    </row>
    <row r="105" spans="1:12" x14ac:dyDescent="0.25">
      <c r="B105" s="2"/>
      <c r="C105" s="84" t="s">
        <v>115</v>
      </c>
      <c r="D105" s="84"/>
      <c r="E105" s="84"/>
      <c r="F105" s="84"/>
      <c r="G105" s="84"/>
    </row>
    <row r="106" spans="1:12" x14ac:dyDescent="0.25">
      <c r="B106" s="2"/>
      <c r="C106" s="82" t="s">
        <v>115</v>
      </c>
      <c r="D106" s="82" t="s">
        <v>131</v>
      </c>
      <c r="E106" s="82" t="s">
        <v>6</v>
      </c>
      <c r="F106" s="82" t="s">
        <v>192</v>
      </c>
      <c r="G106" s="82" t="s">
        <v>8</v>
      </c>
    </row>
    <row r="107" spans="1:12" ht="95.45" customHeight="1" x14ac:dyDescent="0.25">
      <c r="A107" s="140" t="s">
        <v>293</v>
      </c>
      <c r="B107" s="100">
        <v>28</v>
      </c>
      <c r="C107" s="141" t="s">
        <v>334</v>
      </c>
      <c r="D107" s="99" t="s">
        <v>124</v>
      </c>
      <c r="E107" s="117" t="s">
        <v>189</v>
      </c>
      <c r="F107" s="116">
        <f>+H107*I107</f>
        <v>0.3</v>
      </c>
      <c r="G107" s="141" t="s">
        <v>477</v>
      </c>
      <c r="H107" s="19">
        <f>+$K$3</f>
        <v>0.3</v>
      </c>
      <c r="I107">
        <f>+IF(E107="SI",1,IF(E107="PARCIALMENTE",0.6,IF(E107="NO",0.2,0)))</f>
        <v>1</v>
      </c>
      <c r="J107" s="19">
        <f>SUM(F107:F109)</f>
        <v>0.99999999999999989</v>
      </c>
      <c r="K107">
        <f>+J107*5</f>
        <v>4.9999999999999991</v>
      </c>
    </row>
    <row r="108" spans="1:12" ht="75" x14ac:dyDescent="0.25">
      <c r="B108" s="100" t="s">
        <v>335</v>
      </c>
      <c r="C108" s="142" t="s">
        <v>302</v>
      </c>
      <c r="D108" s="143" t="s">
        <v>125</v>
      </c>
      <c r="E108" s="98" t="s">
        <v>189</v>
      </c>
      <c r="F108" s="110">
        <f>+H108*I108</f>
        <v>0.35</v>
      </c>
      <c r="G108" s="147" t="s">
        <v>451</v>
      </c>
      <c r="H108" s="19">
        <f>$K$4/2</f>
        <v>0.35</v>
      </c>
      <c r="I108">
        <f>+IF(E108="SI",1,IF(E108="PARCIALMENTE",0.6,IF(E108="NO",0.2,0)))</f>
        <v>1</v>
      </c>
    </row>
    <row r="109" spans="1:12" ht="60" x14ac:dyDescent="0.25">
      <c r="B109" s="100" t="s">
        <v>336</v>
      </c>
      <c r="C109" s="142" t="s">
        <v>337</v>
      </c>
      <c r="D109" s="143" t="s">
        <v>125</v>
      </c>
      <c r="E109" s="98" t="s">
        <v>189</v>
      </c>
      <c r="F109" s="110">
        <f>+H109*I109</f>
        <v>0.35</v>
      </c>
      <c r="G109" s="147" t="s">
        <v>452</v>
      </c>
      <c r="H109" s="19">
        <f>$K$4/2</f>
        <v>0.35</v>
      </c>
      <c r="I109">
        <f>+IF(E109="SI",1,IF(E109="PARCIALMENTE",0.6,IF(E109="NO",0.2,0)))</f>
        <v>1</v>
      </c>
    </row>
    <row r="110" spans="1:12" x14ac:dyDescent="0.25">
      <c r="B110" s="2"/>
      <c r="C110" s="84" t="s">
        <v>117</v>
      </c>
      <c r="D110" s="84"/>
      <c r="E110" s="84"/>
      <c r="F110" s="84"/>
      <c r="G110" s="84"/>
      <c r="H110" s="145"/>
      <c r="I110" s="145"/>
      <c r="J110" s="19">
        <f>SUM(J89:J109)</f>
        <v>5</v>
      </c>
      <c r="K110" s="19">
        <f>SUM(K89:K109)</f>
        <v>25</v>
      </c>
      <c r="L110">
        <f>+K110/5</f>
        <v>5</v>
      </c>
    </row>
    <row r="111" spans="1:12" x14ac:dyDescent="0.25">
      <c r="B111" s="2"/>
      <c r="C111" s="156" t="s">
        <v>117</v>
      </c>
      <c r="D111" s="82" t="s">
        <v>131</v>
      </c>
      <c r="E111" s="82" t="s">
        <v>6</v>
      </c>
      <c r="F111" s="82" t="s">
        <v>192</v>
      </c>
      <c r="G111" s="82" t="s">
        <v>8</v>
      </c>
      <c r="H111" s="145"/>
      <c r="I111" s="145"/>
    </row>
    <row r="112" spans="1:12" ht="45" x14ac:dyDescent="0.25">
      <c r="A112" s="140" t="s">
        <v>293</v>
      </c>
      <c r="B112" s="100">
        <v>29</v>
      </c>
      <c r="C112" s="141" t="s">
        <v>338</v>
      </c>
      <c r="D112" s="99" t="s">
        <v>124</v>
      </c>
      <c r="E112" s="117" t="s">
        <v>189</v>
      </c>
      <c r="F112" s="116">
        <f t="shared" ref="F112:F123" si="23">+H112*I112</f>
        <v>0.3</v>
      </c>
      <c r="G112" s="141" t="s">
        <v>466</v>
      </c>
      <c r="H112" s="19">
        <f>+$K$3</f>
        <v>0.3</v>
      </c>
      <c r="I112">
        <f t="shared" ref="I112:I122" si="24">+IF(E112="SI",1,IF(E112="PARCIALMENTE",0.6,IF(E112="NO",0.2,0)))</f>
        <v>1</v>
      </c>
      <c r="J112" s="19">
        <f>SUM(F112:F113)</f>
        <v>1</v>
      </c>
      <c r="K112">
        <f>+J112*5</f>
        <v>5</v>
      </c>
    </row>
    <row r="113" spans="1:12" ht="30" x14ac:dyDescent="0.25">
      <c r="B113" s="100" t="s">
        <v>256</v>
      </c>
      <c r="C113" s="142" t="s">
        <v>287</v>
      </c>
      <c r="D113" s="143" t="s">
        <v>125</v>
      </c>
      <c r="E113" s="98" t="s">
        <v>189</v>
      </c>
      <c r="F113" s="110">
        <f t="shared" si="23"/>
        <v>0.7</v>
      </c>
      <c r="G113" s="147" t="s">
        <v>384</v>
      </c>
      <c r="H113" s="19">
        <f>+$K$4</f>
        <v>0.7</v>
      </c>
      <c r="I113">
        <f t="shared" si="24"/>
        <v>1</v>
      </c>
    </row>
    <row r="114" spans="1:12" ht="68.45" customHeight="1" x14ac:dyDescent="0.25">
      <c r="A114" s="140" t="s">
        <v>293</v>
      </c>
      <c r="B114" s="100">
        <v>30</v>
      </c>
      <c r="C114" s="141" t="s">
        <v>119</v>
      </c>
      <c r="D114" s="99" t="s">
        <v>124</v>
      </c>
      <c r="E114" s="117" t="s">
        <v>189</v>
      </c>
      <c r="F114" s="116">
        <f t="shared" si="23"/>
        <v>0.3</v>
      </c>
      <c r="G114" s="141" t="s">
        <v>453</v>
      </c>
      <c r="H114" s="19">
        <f>+$K$3</f>
        <v>0.3</v>
      </c>
      <c r="I114">
        <f>+IF(E114="SI",1,IF(E114="PARCIALMENTE",0.6,IF(E114="NO",0.2,0)))</f>
        <v>1</v>
      </c>
      <c r="J114" s="19">
        <f>SUM(F114:F118)</f>
        <v>0.92999999999999994</v>
      </c>
      <c r="K114">
        <f>+J114*5</f>
        <v>4.6499999999999995</v>
      </c>
    </row>
    <row r="115" spans="1:12" ht="75" x14ac:dyDescent="0.25">
      <c r="B115" s="100" t="s">
        <v>257</v>
      </c>
      <c r="C115" s="142" t="s">
        <v>339</v>
      </c>
      <c r="D115" s="143" t="s">
        <v>125</v>
      </c>
      <c r="E115" s="98" t="s">
        <v>189</v>
      </c>
      <c r="F115" s="110">
        <f t="shared" si="23"/>
        <v>0.17499999999999999</v>
      </c>
      <c r="G115" s="147" t="s">
        <v>454</v>
      </c>
      <c r="H115" s="19">
        <f>$K$4/4</f>
        <v>0.17499999999999999</v>
      </c>
      <c r="I115">
        <f t="shared" si="24"/>
        <v>1</v>
      </c>
    </row>
    <row r="116" spans="1:12" ht="30" x14ac:dyDescent="0.25">
      <c r="B116" s="100" t="s">
        <v>340</v>
      </c>
      <c r="C116" s="142" t="s">
        <v>121</v>
      </c>
      <c r="D116" s="143" t="s">
        <v>125</v>
      </c>
      <c r="E116" s="114" t="s">
        <v>189</v>
      </c>
      <c r="F116" s="110">
        <f t="shared" si="23"/>
        <v>0.17499999999999999</v>
      </c>
      <c r="G116" s="147" t="s">
        <v>385</v>
      </c>
      <c r="H116" s="19">
        <f t="shared" ref="H116:H118" si="25">$K$4/4</f>
        <v>0.17499999999999999</v>
      </c>
      <c r="I116">
        <f t="shared" si="24"/>
        <v>1</v>
      </c>
    </row>
    <row r="117" spans="1:12" ht="45" x14ac:dyDescent="0.25">
      <c r="B117" s="100" t="s">
        <v>341</v>
      </c>
      <c r="C117" s="142" t="s">
        <v>120</v>
      </c>
      <c r="D117" s="143" t="s">
        <v>125</v>
      </c>
      <c r="E117" s="98" t="s">
        <v>189</v>
      </c>
      <c r="F117" s="110">
        <f t="shared" si="23"/>
        <v>0.17499999999999999</v>
      </c>
      <c r="G117" s="147" t="s">
        <v>386</v>
      </c>
      <c r="H117" s="19">
        <f t="shared" si="25"/>
        <v>0.17499999999999999</v>
      </c>
      <c r="I117">
        <f t="shared" si="24"/>
        <v>1</v>
      </c>
    </row>
    <row r="118" spans="1:12" ht="60" x14ac:dyDescent="0.25">
      <c r="B118" s="100" t="s">
        <v>342</v>
      </c>
      <c r="C118" s="142" t="s">
        <v>260</v>
      </c>
      <c r="D118" s="143" t="s">
        <v>125</v>
      </c>
      <c r="E118" s="98" t="s">
        <v>191</v>
      </c>
      <c r="F118" s="110">
        <f t="shared" si="23"/>
        <v>0.105</v>
      </c>
      <c r="G118" s="147" t="s">
        <v>387</v>
      </c>
      <c r="H118" s="19">
        <f t="shared" si="25"/>
        <v>0.17499999999999999</v>
      </c>
      <c r="I118">
        <f t="shared" si="24"/>
        <v>0.6</v>
      </c>
    </row>
    <row r="119" spans="1:12" ht="45" x14ac:dyDescent="0.25">
      <c r="A119" s="140" t="s">
        <v>293</v>
      </c>
      <c r="B119" s="100">
        <v>31</v>
      </c>
      <c r="C119" s="141" t="s">
        <v>301</v>
      </c>
      <c r="D119" s="99" t="s">
        <v>124</v>
      </c>
      <c r="E119" s="117" t="s">
        <v>189</v>
      </c>
      <c r="F119" s="116">
        <f t="shared" si="23"/>
        <v>0.3</v>
      </c>
      <c r="G119" s="141" t="s">
        <v>478</v>
      </c>
      <c r="H119" s="19">
        <f>+$K$3</f>
        <v>0.3</v>
      </c>
      <c r="I119">
        <f t="shared" si="24"/>
        <v>1</v>
      </c>
      <c r="J119" s="19">
        <f>SUM(F119:F120)</f>
        <v>1</v>
      </c>
      <c r="K119">
        <f>+J119*5</f>
        <v>5</v>
      </c>
    </row>
    <row r="120" spans="1:12" ht="60" x14ac:dyDescent="0.25">
      <c r="B120" s="100" t="s">
        <v>258</v>
      </c>
      <c r="C120" s="142" t="s">
        <v>309</v>
      </c>
      <c r="D120" s="143" t="s">
        <v>125</v>
      </c>
      <c r="E120" s="98" t="s">
        <v>189</v>
      </c>
      <c r="F120" s="110">
        <f t="shared" si="23"/>
        <v>0.7</v>
      </c>
      <c r="G120" s="147" t="s">
        <v>479</v>
      </c>
      <c r="H120" s="19">
        <f>+$K$4</f>
        <v>0.7</v>
      </c>
      <c r="I120">
        <f t="shared" si="24"/>
        <v>1</v>
      </c>
    </row>
    <row r="121" spans="1:12" ht="60" x14ac:dyDescent="0.25">
      <c r="A121" s="140" t="s">
        <v>293</v>
      </c>
      <c r="B121" s="100">
        <v>32</v>
      </c>
      <c r="C121" s="141" t="s">
        <v>343</v>
      </c>
      <c r="D121" s="99" t="s">
        <v>124</v>
      </c>
      <c r="E121" s="117" t="s">
        <v>189</v>
      </c>
      <c r="F121" s="116">
        <f t="shared" si="23"/>
        <v>0.3</v>
      </c>
      <c r="G121" s="141" t="s">
        <v>467</v>
      </c>
      <c r="H121" s="19">
        <f>+$K$3</f>
        <v>0.3</v>
      </c>
      <c r="I121">
        <f t="shared" si="24"/>
        <v>1</v>
      </c>
      <c r="J121" s="19">
        <f>SUM(F121:F123)</f>
        <v>0.99999999999999989</v>
      </c>
      <c r="K121">
        <f>+J121*5</f>
        <v>4.9999999999999991</v>
      </c>
    </row>
    <row r="122" spans="1:12" x14ac:dyDescent="0.25">
      <c r="B122" s="100" t="s">
        <v>259</v>
      </c>
      <c r="C122" s="142" t="s">
        <v>288</v>
      </c>
      <c r="D122" s="143" t="s">
        <v>125</v>
      </c>
      <c r="E122" s="98" t="s">
        <v>189</v>
      </c>
      <c r="F122" s="110">
        <f t="shared" si="23"/>
        <v>0.35</v>
      </c>
      <c r="G122" s="147" t="s">
        <v>388</v>
      </c>
      <c r="H122" s="19">
        <f>$K$4/2</f>
        <v>0.35</v>
      </c>
      <c r="I122">
        <f t="shared" si="24"/>
        <v>1</v>
      </c>
    </row>
    <row r="123" spans="1:12" ht="60" x14ac:dyDescent="0.25">
      <c r="B123" s="100" t="s">
        <v>344</v>
      </c>
      <c r="C123" s="142" t="s">
        <v>289</v>
      </c>
      <c r="D123" s="143" t="s">
        <v>125</v>
      </c>
      <c r="E123" s="98" t="s">
        <v>189</v>
      </c>
      <c r="F123" s="110">
        <f t="shared" si="23"/>
        <v>0.35</v>
      </c>
      <c r="G123" s="147" t="s">
        <v>480</v>
      </c>
      <c r="H123" s="19">
        <f>$K$4/2</f>
        <v>0.35</v>
      </c>
      <c r="I123">
        <f>+IF(E123="SI",1,IF(E123="PARCIALMENTE",0.6,IF(E123="NO",0.2,0)))</f>
        <v>1</v>
      </c>
    </row>
    <row r="124" spans="1:12" x14ac:dyDescent="0.25">
      <c r="E124" s="111" t="s">
        <v>192</v>
      </c>
      <c r="F124" s="112">
        <v>31.9</v>
      </c>
      <c r="G124"/>
      <c r="J124" s="19">
        <f>SUM(J112:J123)</f>
        <v>3.9299999999999997</v>
      </c>
      <c r="K124" s="19">
        <f>SUM(K112:K123)</f>
        <v>19.649999999999999</v>
      </c>
      <c r="L124" s="19">
        <f>+K124/4</f>
        <v>4.9124999999999996</v>
      </c>
    </row>
    <row r="125" spans="1:12" x14ac:dyDescent="0.25">
      <c r="G125"/>
    </row>
    <row r="126" spans="1:12" x14ac:dyDescent="0.25">
      <c r="G126"/>
    </row>
    <row r="127" spans="1:12" x14ac:dyDescent="0.25">
      <c r="C127" s="158" t="s">
        <v>193</v>
      </c>
      <c r="D127" s="159">
        <v>5</v>
      </c>
      <c r="G127"/>
    </row>
    <row r="128" spans="1:12" x14ac:dyDescent="0.25">
      <c r="C128" s="155" t="s">
        <v>194</v>
      </c>
      <c r="D128" s="157">
        <v>32</v>
      </c>
      <c r="G128"/>
      <c r="L128">
        <v>5</v>
      </c>
    </row>
    <row r="129" spans="3:12" x14ac:dyDescent="0.25">
      <c r="C129" s="155" t="s">
        <v>195</v>
      </c>
      <c r="D129" s="160">
        <v>31.9</v>
      </c>
      <c r="E129" s="160"/>
      <c r="G129"/>
      <c r="L129">
        <v>5</v>
      </c>
    </row>
    <row r="130" spans="3:12" x14ac:dyDescent="0.25">
      <c r="C130" s="155" t="s">
        <v>196</v>
      </c>
      <c r="D130" s="157">
        <f>+D129/D128</f>
        <v>0.99687499999999996</v>
      </c>
      <c r="G130"/>
      <c r="L130">
        <v>5</v>
      </c>
    </row>
    <row r="131" spans="3:12" x14ac:dyDescent="0.25">
      <c r="C131" s="161" t="s">
        <v>197</v>
      </c>
      <c r="D131" s="162">
        <f>+D127*D130</f>
        <v>4.984375</v>
      </c>
      <c r="E131" s="160"/>
      <c r="F131" s="160"/>
      <c r="G131" s="34"/>
      <c r="L131">
        <v>4.96</v>
      </c>
    </row>
    <row r="132" spans="3:12" x14ac:dyDescent="0.25">
      <c r="G132"/>
      <c r="L132">
        <f>+AVERAGE(L128:L131)</f>
        <v>4.99</v>
      </c>
    </row>
    <row r="133" spans="3:12" x14ac:dyDescent="0.25">
      <c r="G133"/>
    </row>
    <row r="134" spans="3:12" ht="175.5" customHeight="1" x14ac:dyDescent="0.25">
      <c r="C134" s="31" t="s">
        <v>291</v>
      </c>
      <c r="D134" s="163"/>
      <c r="G134"/>
    </row>
  </sheetData>
  <autoFilter ref="A3"/>
  <mergeCells count="1">
    <mergeCell ref="C1:G1"/>
  </mergeCells>
  <pageMargins left="0" right="0" top="0" bottom="0" header="0.31496062992125984" footer="0.31496062992125984"/>
  <pageSetup scale="6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Hoja3!$A$1:$A$3</xm:f>
          </x14:formula1>
          <xm:sqref>E107:E110 E78:E87 E112:E123 E58:E72 E74:E76 E6:E10 E53:E56 E12:E42 E44:E51 E89:E105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23"/>
  <sheetViews>
    <sheetView topLeftCell="A49" workbookViewId="0">
      <selection activeCell="D52" sqref="D52"/>
    </sheetView>
  </sheetViews>
  <sheetFormatPr baseColWidth="10" defaultColWidth="11.42578125" defaultRowHeight="14.25" x14ac:dyDescent="0.2"/>
  <cols>
    <col min="1" max="1" width="11.42578125" style="124"/>
    <col min="2" max="2" width="9.5703125" style="124" customWidth="1"/>
    <col min="3" max="3" width="32.42578125" style="124" customWidth="1"/>
    <col min="4" max="4" width="14.42578125" style="124" customWidth="1"/>
    <col min="5" max="5" width="14.85546875" style="124" customWidth="1"/>
    <col min="6" max="6" width="14" style="124" customWidth="1"/>
    <col min="7" max="7" width="13.140625" style="124" customWidth="1"/>
    <col min="8" max="8" width="13.85546875" style="124" customWidth="1"/>
    <col min="9" max="9" width="14.85546875" style="124" bestFit="1" customWidth="1"/>
    <col min="10" max="16384" width="11.42578125" style="124"/>
  </cols>
  <sheetData>
    <row r="3" spans="2:6" s="120" customFormat="1" ht="45" x14ac:dyDescent="0.25">
      <c r="B3" s="118" t="s">
        <v>350</v>
      </c>
      <c r="C3" s="118" t="s">
        <v>351</v>
      </c>
      <c r="D3" s="119" t="s">
        <v>468</v>
      </c>
      <c r="E3" s="119" t="s">
        <v>469</v>
      </c>
      <c r="F3" s="120" t="s">
        <v>373</v>
      </c>
    </row>
    <row r="4" spans="2:6" ht="28.5" x14ac:dyDescent="0.2">
      <c r="B4" s="121" t="s">
        <v>352</v>
      </c>
      <c r="C4" s="122" t="s">
        <v>353</v>
      </c>
      <c r="D4" s="123">
        <v>5</v>
      </c>
      <c r="E4" s="123">
        <v>4.93</v>
      </c>
      <c r="F4" s="124">
        <f>+D4-E4</f>
        <v>7.0000000000000284E-2</v>
      </c>
    </row>
    <row r="5" spans="2:6" x14ac:dyDescent="0.2">
      <c r="B5" s="121" t="s">
        <v>354</v>
      </c>
      <c r="C5" s="122" t="s">
        <v>355</v>
      </c>
      <c r="D5" s="123">
        <v>5</v>
      </c>
      <c r="E5" s="123">
        <v>4.8</v>
      </c>
      <c r="F5" s="124">
        <f>+D5-E5</f>
        <v>0.20000000000000018</v>
      </c>
    </row>
    <row r="6" spans="2:6" x14ac:dyDescent="0.2">
      <c r="B6" s="121" t="s">
        <v>356</v>
      </c>
      <c r="C6" s="122" t="s">
        <v>357</v>
      </c>
      <c r="D6" s="123">
        <v>5</v>
      </c>
      <c r="E6" s="123">
        <v>5</v>
      </c>
      <c r="F6" s="124">
        <f>+D6-E6</f>
        <v>0</v>
      </c>
    </row>
    <row r="7" spans="2:6" x14ac:dyDescent="0.2">
      <c r="B7" s="121" t="s">
        <v>358</v>
      </c>
      <c r="C7" s="122" t="s">
        <v>359</v>
      </c>
      <c r="D7" s="123">
        <v>4.9400000000000004</v>
      </c>
      <c r="E7" s="123">
        <v>5</v>
      </c>
      <c r="F7" s="136">
        <f>+D7-E7</f>
        <v>-5.9999999999999609E-2</v>
      </c>
    </row>
    <row r="40" spans="3:5" ht="15" thickBot="1" x14ac:dyDescent="0.25"/>
    <row r="41" spans="3:5" ht="45.75" thickBot="1" x14ac:dyDescent="0.3">
      <c r="C41" s="125" t="s">
        <v>351</v>
      </c>
      <c r="D41" s="126" t="s">
        <v>468</v>
      </c>
      <c r="E41" s="126" t="s">
        <v>469</v>
      </c>
    </row>
    <row r="42" spans="3:5" ht="15" thickBot="1" x14ac:dyDescent="0.25">
      <c r="C42" s="127" t="s">
        <v>3</v>
      </c>
      <c r="D42" s="128">
        <v>5</v>
      </c>
      <c r="E42" s="128">
        <v>5</v>
      </c>
    </row>
    <row r="43" spans="3:5" ht="15" thickBot="1" x14ac:dyDescent="0.25">
      <c r="C43" s="127" t="s">
        <v>360</v>
      </c>
      <c r="D43" s="128">
        <v>5</v>
      </c>
      <c r="E43" s="128">
        <v>4.8600000000000003</v>
      </c>
    </row>
    <row r="44" spans="3:5" ht="15" thickBot="1" x14ac:dyDescent="0.25">
      <c r="C44" s="127" t="s">
        <v>361</v>
      </c>
      <c r="D44" s="128">
        <v>5</v>
      </c>
      <c r="E44" s="128">
        <v>4.4400000000000004</v>
      </c>
    </row>
    <row r="45" spans="3:5" ht="15" thickBot="1" x14ac:dyDescent="0.25">
      <c r="C45" s="127" t="s">
        <v>15</v>
      </c>
      <c r="D45" s="128">
        <v>5</v>
      </c>
      <c r="E45" s="128">
        <v>5</v>
      </c>
    </row>
    <row r="46" spans="3:5" ht="15" thickBot="1" x14ac:dyDescent="0.25">
      <c r="C46" s="127" t="s">
        <v>14</v>
      </c>
      <c r="D46" s="128">
        <v>5</v>
      </c>
      <c r="E46" s="128">
        <v>5</v>
      </c>
    </row>
    <row r="47" spans="3:5" ht="15" thickBot="1" x14ac:dyDescent="0.25">
      <c r="C47" s="127" t="s">
        <v>362</v>
      </c>
      <c r="D47" s="128">
        <v>5</v>
      </c>
      <c r="E47" s="128">
        <v>5</v>
      </c>
    </row>
    <row r="48" spans="3:5" ht="15" thickBot="1" x14ac:dyDescent="0.25">
      <c r="C48" s="127" t="s">
        <v>363</v>
      </c>
      <c r="D48" s="128">
        <v>5</v>
      </c>
      <c r="E48" s="128">
        <v>5</v>
      </c>
    </row>
    <row r="49" spans="3:5" ht="29.25" thickBot="1" x14ac:dyDescent="0.25">
      <c r="C49" s="127" t="s">
        <v>49</v>
      </c>
      <c r="D49" s="128">
        <v>5</v>
      </c>
      <c r="E49" s="128">
        <v>5</v>
      </c>
    </row>
    <row r="50" spans="3:5" ht="15" thickBot="1" x14ac:dyDescent="0.25">
      <c r="C50" s="127" t="s">
        <v>364</v>
      </c>
      <c r="D50" s="128">
        <v>5</v>
      </c>
      <c r="E50" s="128">
        <v>5</v>
      </c>
    </row>
    <row r="51" spans="3:5" ht="29.25" thickBot="1" x14ac:dyDescent="0.25">
      <c r="C51" s="127" t="s">
        <v>59</v>
      </c>
      <c r="D51" s="128">
        <v>4.9400000000000004</v>
      </c>
      <c r="E51" s="128">
        <v>5</v>
      </c>
    </row>
    <row r="92" spans="3:9" ht="15" x14ac:dyDescent="0.25">
      <c r="C92" s="134"/>
      <c r="D92" s="134"/>
      <c r="E92" s="134"/>
      <c r="F92" s="134"/>
      <c r="H92" s="135" t="s">
        <v>372</v>
      </c>
    </row>
    <row r="93" spans="3:9" ht="45" x14ac:dyDescent="0.2">
      <c r="C93" s="129" t="s">
        <v>365</v>
      </c>
      <c r="D93" s="130" t="s">
        <v>367</v>
      </c>
      <c r="E93" s="130" t="s">
        <v>368</v>
      </c>
      <c r="F93" s="130" t="s">
        <v>369</v>
      </c>
      <c r="G93" s="130" t="s">
        <v>370</v>
      </c>
      <c r="H93" s="130" t="s">
        <v>371</v>
      </c>
      <c r="I93" s="130" t="s">
        <v>374</v>
      </c>
    </row>
    <row r="94" spans="3:9" ht="15" x14ac:dyDescent="0.25">
      <c r="C94" s="131" t="s">
        <v>366</v>
      </c>
      <c r="D94" s="132">
        <v>18017</v>
      </c>
      <c r="E94" s="133">
        <v>-7917</v>
      </c>
      <c r="F94" s="133">
        <v>-9256</v>
      </c>
      <c r="G94" s="133">
        <v>-21338</v>
      </c>
      <c r="H94" s="133">
        <v>-32439</v>
      </c>
      <c r="I94" s="133">
        <v>-182702</v>
      </c>
    </row>
    <row r="121" spans="9:9" x14ac:dyDescent="0.2">
      <c r="I121" s="137"/>
    </row>
    <row r="122" spans="9:9" x14ac:dyDescent="0.2">
      <c r="I122" s="137"/>
    </row>
    <row r="123" spans="9:9" x14ac:dyDescent="0.2">
      <c r="I123" s="137"/>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F5" sqref="F5"/>
    </sheetView>
  </sheetViews>
  <sheetFormatPr baseColWidth="10" defaultColWidth="11.42578125" defaultRowHeight="15" x14ac:dyDescent="0.25"/>
  <cols>
    <col min="1" max="1" width="14.5703125" bestFit="1" customWidth="1"/>
    <col min="5" max="5" width="14.5703125" bestFit="1" customWidth="1"/>
  </cols>
  <sheetData>
    <row r="1" spans="1:6" ht="15.75" thickBot="1" x14ac:dyDescent="0.3">
      <c r="A1" s="2" t="s">
        <v>189</v>
      </c>
    </row>
    <row r="2" spans="1:6" ht="15.75" thickBot="1" x14ac:dyDescent="0.3">
      <c r="A2" s="2" t="s">
        <v>190</v>
      </c>
      <c r="E2" s="91" t="s">
        <v>198</v>
      </c>
      <c r="F2" s="92" t="s">
        <v>199</v>
      </c>
    </row>
    <row r="3" spans="1:6" x14ac:dyDescent="0.25">
      <c r="A3" s="2" t="s">
        <v>191</v>
      </c>
      <c r="E3" s="89" t="s">
        <v>189</v>
      </c>
      <c r="F3" s="90">
        <v>1</v>
      </c>
    </row>
    <row r="4" spans="1:6" x14ac:dyDescent="0.25">
      <c r="E4" s="85" t="s">
        <v>191</v>
      </c>
      <c r="F4" s="86">
        <v>0.6</v>
      </c>
    </row>
    <row r="5" spans="1:6" ht="15.75" thickBot="1" x14ac:dyDescent="0.3">
      <c r="E5" s="87" t="s">
        <v>190</v>
      </c>
      <c r="F5" s="88">
        <v>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5"/>
  <sheetViews>
    <sheetView workbookViewId="0">
      <selection activeCell="I4" sqref="I4"/>
    </sheetView>
  </sheetViews>
  <sheetFormatPr baseColWidth="10" defaultColWidth="11.42578125" defaultRowHeight="15" x14ac:dyDescent="0.25"/>
  <cols>
    <col min="3" max="3" width="14.5703125" bestFit="1" customWidth="1"/>
    <col min="4" max="4" width="7" bestFit="1" customWidth="1"/>
    <col min="5" max="5" width="4.140625" customWidth="1"/>
    <col min="6" max="6" width="14.5703125" bestFit="1" customWidth="1"/>
    <col min="7" max="7" width="7" customWidth="1"/>
  </cols>
  <sheetData>
    <row r="1" spans="3:9" ht="15.75" thickBot="1" x14ac:dyDescent="0.3">
      <c r="C1" s="170" t="s">
        <v>345</v>
      </c>
      <c r="D1" s="171"/>
      <c r="F1" s="170" t="s">
        <v>346</v>
      </c>
      <c r="G1" s="171"/>
    </row>
    <row r="2" spans="3:9" ht="15.75" thickBot="1" x14ac:dyDescent="0.3">
      <c r="C2" s="105" t="s">
        <v>198</v>
      </c>
      <c r="D2" s="101" t="s">
        <v>199</v>
      </c>
      <c r="F2" s="105" t="s">
        <v>198</v>
      </c>
      <c r="G2" s="101" t="s">
        <v>199</v>
      </c>
    </row>
    <row r="3" spans="3:9" x14ac:dyDescent="0.25">
      <c r="C3" s="106" t="s">
        <v>189</v>
      </c>
      <c r="D3" s="102">
        <v>0.3</v>
      </c>
      <c r="F3" s="106" t="s">
        <v>189</v>
      </c>
      <c r="G3" s="102">
        <v>0.7</v>
      </c>
      <c r="I3">
        <f>+D3+G3</f>
        <v>1</v>
      </c>
    </row>
    <row r="4" spans="3:9" x14ac:dyDescent="0.25">
      <c r="C4" s="107" t="s">
        <v>191</v>
      </c>
      <c r="D4" s="103">
        <v>0.18</v>
      </c>
      <c r="F4" s="107" t="s">
        <v>191</v>
      </c>
      <c r="G4" s="103">
        <v>0.42</v>
      </c>
      <c r="I4">
        <f>+D4+G4</f>
        <v>0.6</v>
      </c>
    </row>
    <row r="5" spans="3:9" ht="15.75" thickBot="1" x14ac:dyDescent="0.3">
      <c r="C5" s="108" t="s">
        <v>190</v>
      </c>
      <c r="D5" s="104">
        <v>0.06</v>
      </c>
      <c r="F5" s="108" t="s">
        <v>190</v>
      </c>
      <c r="G5" s="104">
        <v>0.14000000000000001</v>
      </c>
      <c r="I5">
        <f t="shared" ref="I5" si="0">+D5+G5</f>
        <v>0.2</v>
      </c>
    </row>
  </sheetData>
  <mergeCells count="2">
    <mergeCell ref="C1:D1"/>
    <mergeCell ref="F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Hoja1</vt:lpstr>
      <vt:lpstr>Hoja2</vt:lpstr>
      <vt:lpstr>CON CAMBIOS 1</vt:lpstr>
      <vt:lpstr>Matriz CIC</vt:lpstr>
      <vt:lpstr>Sheet1</vt:lpstr>
      <vt:lpstr>Hoja3</vt:lpstr>
      <vt:lpstr>Hoja4</vt:lpstr>
      <vt:lpstr>'Matriz CIC'!Área_de_impresión</vt:lpstr>
      <vt:lpstr>No_se_aplica</vt:lpstr>
      <vt:lpstr>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 Eduardo Mancipe Saavedra</dc:creator>
  <cp:lastModifiedBy>Mary Luz Pinzon Valencia</cp:lastModifiedBy>
  <cp:lastPrinted>2018-11-23T20:43:23Z</cp:lastPrinted>
  <dcterms:created xsi:type="dcterms:W3CDTF">2016-02-24T20:32:39Z</dcterms:created>
  <dcterms:modified xsi:type="dcterms:W3CDTF">2026-02-23T20:39:33Z</dcterms:modified>
</cp:coreProperties>
</file>