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124226"/>
  <mc:AlternateContent xmlns:mc="http://schemas.openxmlformats.org/markup-compatibility/2006">
    <mc:Choice Requires="x15">
      <x15ac:absPath xmlns:x15ac="http://schemas.microsoft.com/office/spreadsheetml/2010/11/ac" url="C:\Users\user.user-PC\Downloads\"/>
    </mc:Choice>
  </mc:AlternateContent>
  <xr:revisionPtr revIDLastSave="0" documentId="13_ncr:1_{3AFF5AAE-B58D-4E42-9BFC-68160AA806E8}" xr6:coauthVersionLast="47" xr6:coauthVersionMax="47" xr10:uidLastSave="{00000000-0000-0000-0000-000000000000}"/>
  <bookViews>
    <workbookView xWindow="-120" yWindow="-120" windowWidth="29040" windowHeight="15840" tabRatio="746" activeTab="2" xr2:uid="{00000000-000D-0000-FFFF-FFFF00000000}"/>
  </bookViews>
  <sheets>
    <sheet name="Intructivo" sheetId="20" r:id="rId1"/>
    <sheet name="Matriz Calor Residual" sheetId="19" r:id="rId2"/>
    <sheet name="Riesgos Corrup" sheetId="1" r:id="rId3"/>
    <sheet name="Matriz Calor Inherente" sheetId="18" r:id="rId4"/>
    <sheet name="Tabla probabilidad" sheetId="12" r:id="rId5"/>
    <sheet name="Tabla Impacto" sheetId="13" r:id="rId6"/>
    <sheet name="Tabla Valoración controles" sheetId="15" r:id="rId7"/>
    <sheet name="Opciones Tratamiento" sheetId="16" r:id="rId8"/>
    <sheet name="Hoja1" sheetId="11" r:id="rId9"/>
  </sheets>
  <externalReferences>
    <externalReference r:id="rId10"/>
  </externalReferences>
  <definedNames>
    <definedName name="_xlnm._FilterDatabase" localSheetId="2" hidden="1">'Riesgos Corrup'!$A$6:$CO$53</definedName>
  </definedNames>
  <calcPr calcId="191029"/>
  <pivotCaches>
    <pivotCache cacheId="1" r:id="rId11"/>
  </pivotCaches>
</workbook>
</file>

<file path=xl/calcChain.xml><?xml version="1.0" encoding="utf-8"?>
<calcChain xmlns="http://schemas.openxmlformats.org/spreadsheetml/2006/main">
  <c r="A10" i="1" l="1"/>
  <c r="A13" i="1" s="1"/>
  <c r="AC15" i="1" l="1"/>
  <c r="AB15" i="1"/>
  <c r="W15" i="1"/>
  <c r="T15" i="1"/>
  <c r="W14" i="1"/>
  <c r="T14" i="1"/>
  <c r="W13" i="1"/>
  <c r="T13" i="1"/>
  <c r="A21" i="1" l="1"/>
  <c r="A24" i="1" s="1"/>
  <c r="A27" i="1" s="1"/>
  <c r="A30" i="1" s="1"/>
  <c r="A33" i="1" s="1"/>
  <c r="A36" i="1" s="1"/>
  <c r="A39" i="1" s="1"/>
  <c r="A42" i="1" s="1"/>
  <c r="A45" i="1" s="1"/>
  <c r="A48" i="1" s="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W7" i="1"/>
  <c r="L55" i="19"/>
  <c r="K55" i="19"/>
  <c r="L54" i="19"/>
  <c r="L26" i="19"/>
  <c r="K26" i="19"/>
  <c r="L48" i="19"/>
  <c r="L43" i="19"/>
  <c r="L36" i="19"/>
  <c r="L35" i="19"/>
  <c r="L31" i="19"/>
  <c r="L27" i="19"/>
  <c r="L25" i="19"/>
  <c r="L24" i="19"/>
  <c r="L16" i="19"/>
  <c r="K48" i="19"/>
  <c r="K36" i="19"/>
  <c r="K35" i="19"/>
  <c r="K31" i="19"/>
  <c r="K27" i="19"/>
  <c r="K25" i="19"/>
  <c r="K24" i="19"/>
  <c r="K16" i="19"/>
  <c r="K54" i="19"/>
  <c r="J55" i="19"/>
  <c r="J54" i="19"/>
  <c r="K27" i="1" l="1"/>
  <c r="W27" i="1"/>
  <c r="T27" i="1"/>
  <c r="L27" i="1" l="1"/>
  <c r="AA27" i="1" s="1"/>
  <c r="K48" i="1"/>
  <c r="T49" i="1"/>
  <c r="AA49" i="1" s="1"/>
  <c r="W49" i="1"/>
  <c r="T50" i="1"/>
  <c r="AA50" i="1" s="1"/>
  <c r="W50" i="1"/>
  <c r="K51" i="1"/>
  <c r="T51" i="1"/>
  <c r="AA51" i="1" s="1"/>
  <c r="W51" i="1"/>
  <c r="T52" i="1"/>
  <c r="AA52" i="1" s="1"/>
  <c r="W52" i="1"/>
  <c r="T53" i="1"/>
  <c r="AA53" i="1" s="1"/>
  <c r="W53" i="1"/>
  <c r="J38" i="18" l="1"/>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AC27" i="1"/>
  <c r="AB27" i="1"/>
  <c r="L48" i="1"/>
  <c r="L51" i="1"/>
  <c r="AB52" i="1"/>
  <c r="AC52" i="1"/>
  <c r="AB50" i="1"/>
  <c r="AC50" i="1"/>
  <c r="AB53" i="1"/>
  <c r="AC53" i="1"/>
  <c r="AB51" i="1"/>
  <c r="AC51" i="1"/>
  <c r="AB49" i="1"/>
  <c r="AC49" i="1"/>
  <c r="AE53" i="1"/>
  <c r="AD53" i="1" s="1"/>
  <c r="AE52" i="1"/>
  <c r="AD52" i="1" s="1"/>
  <c r="AE51" i="1"/>
  <c r="AD51" i="1" s="1"/>
  <c r="AE50" i="1"/>
  <c r="AD50" i="1" s="1"/>
  <c r="AE49" i="1"/>
  <c r="AD49" i="1" s="1"/>
  <c r="O249" i="19" l="1"/>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F49" i="1"/>
  <c r="AF53" i="1"/>
  <c r="AF51" i="1"/>
  <c r="AF50" i="1"/>
  <c r="AF52" i="1"/>
  <c r="P236" i="19" l="1"/>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T12" i="1" l="1"/>
  <c r="AE12" i="1" s="1"/>
  <c r="AD12" i="1" s="1"/>
  <c r="T11" i="1"/>
  <c r="AE11" i="1" s="1"/>
  <c r="AD11" i="1" s="1"/>
  <c r="W45" i="1"/>
  <c r="T45" i="1"/>
  <c r="K45" i="1"/>
  <c r="K42" i="1"/>
  <c r="L45" i="1" l="1"/>
  <c r="AA45" i="1" s="1"/>
  <c r="L42" i="1"/>
  <c r="W41" i="1"/>
  <c r="T41" i="1"/>
  <c r="W40" i="1"/>
  <c r="T40" i="1"/>
  <c r="W39" i="1"/>
  <c r="T39" i="1"/>
  <c r="K39" i="1"/>
  <c r="K36" i="1"/>
  <c r="K33" i="1"/>
  <c r="K30" i="1"/>
  <c r="K24" i="1"/>
  <c r="K21" i="1"/>
  <c r="K18" i="1"/>
  <c r="K13" i="1"/>
  <c r="K10" i="1"/>
  <c r="T38" i="1"/>
  <c r="T37" i="1"/>
  <c r="W35" i="1"/>
  <c r="T35" i="1"/>
  <c r="W34" i="1"/>
  <c r="T34" i="1"/>
  <c r="W30" i="1"/>
  <c r="T30" i="1"/>
  <c r="T26" i="1"/>
  <c r="AE26" i="1" s="1"/>
  <c r="AD26" i="1" s="1"/>
  <c r="T25" i="1"/>
  <c r="T23" i="1"/>
  <c r="AE23" i="1" s="1"/>
  <c r="AD23" i="1" s="1"/>
  <c r="T22" i="1"/>
  <c r="T20" i="1"/>
  <c r="AE20" i="1" s="1"/>
  <c r="AD20" i="1" s="1"/>
  <c r="T19" i="1"/>
  <c r="W18" i="1"/>
  <c r="T18" i="1"/>
  <c r="T17" i="1"/>
  <c r="AE17" i="1" s="1"/>
  <c r="AD17" i="1" s="1"/>
  <c r="T16" i="1"/>
  <c r="AE19" i="1" l="1"/>
  <c r="AD19" i="1" s="1"/>
  <c r="AE25" i="1"/>
  <c r="AD25" i="1" s="1"/>
  <c r="AE37" i="1"/>
  <c r="AD37" i="1" s="1"/>
  <c r="AD40" i="1"/>
  <c r="AE16" i="1"/>
  <c r="AD16" i="1" s="1"/>
  <c r="AE22" i="1"/>
  <c r="AD22" i="1" s="1"/>
  <c r="AE38" i="1"/>
  <c r="AD38" i="1" s="1"/>
  <c r="AD41" i="1"/>
  <c r="AB45" i="1"/>
  <c r="AC45" i="1"/>
  <c r="L39" i="1"/>
  <c r="AA39" i="1" s="1"/>
  <c r="AA40" i="1" s="1"/>
  <c r="AA41" i="1" s="1"/>
  <c r="L36" i="1"/>
  <c r="L33" i="1"/>
  <c r="L30" i="1"/>
  <c r="AA30" i="1" s="1"/>
  <c r="L24" i="1"/>
  <c r="L21" i="1"/>
  <c r="L18" i="1"/>
  <c r="AA18" i="1" s="1"/>
  <c r="AA19" i="1" s="1"/>
  <c r="AA20" i="1" s="1"/>
  <c r="AA16" i="1"/>
  <c r="AA17" i="1" s="1"/>
  <c r="L13" i="1"/>
  <c r="L10" i="1"/>
  <c r="T10" i="1"/>
  <c r="W10" i="1"/>
  <c r="T21" i="1"/>
  <c r="W21" i="1"/>
  <c r="T24" i="1"/>
  <c r="W24" i="1"/>
  <c r="T33" i="1"/>
  <c r="W33" i="1"/>
  <c r="T36" i="1"/>
  <c r="W36" i="1"/>
  <c r="AA14" i="1" l="1"/>
  <c r="AA13" i="1"/>
  <c r="N246" i="19"/>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33" i="1"/>
  <c r="AA34" i="1" s="1"/>
  <c r="AA35" i="1" s="1"/>
  <c r="AB35" i="1" s="1"/>
  <c r="AB40" i="1"/>
  <c r="AC40" i="1"/>
  <c r="AB39" i="1"/>
  <c r="AC39" i="1"/>
  <c r="AB41" i="1"/>
  <c r="AC41" i="1"/>
  <c r="AB30" i="1"/>
  <c r="AC30" i="1"/>
  <c r="AB20" i="1"/>
  <c r="AC20" i="1"/>
  <c r="AB19" i="1"/>
  <c r="AC19" i="1"/>
  <c r="AB18" i="1"/>
  <c r="AC18" i="1"/>
  <c r="AB17" i="1"/>
  <c r="AC17" i="1"/>
  <c r="AB16" i="1"/>
  <c r="AC16" i="1"/>
  <c r="T8" i="1"/>
  <c r="W8" i="1"/>
  <c r="T9" i="1"/>
  <c r="T7" i="1"/>
  <c r="AC13" i="1" l="1"/>
  <c r="AB13" i="1"/>
  <c r="AC14" i="1"/>
  <c r="AB14" i="1"/>
  <c r="K213" i="19"/>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N234" i="19"/>
  <c r="K234" i="19"/>
  <c r="T234" i="19"/>
  <c r="W184" i="19"/>
  <c r="T134" i="19"/>
  <c r="T184" i="19"/>
  <c r="W234" i="19"/>
  <c r="Q234" i="19"/>
  <c r="Q184" i="19"/>
  <c r="N134" i="19"/>
  <c r="N184" i="19"/>
  <c r="K184" i="19"/>
  <c r="W134" i="19"/>
  <c r="Q84" i="19"/>
  <c r="Q134" i="19"/>
  <c r="K134" i="19"/>
  <c r="W84" i="19"/>
  <c r="T84" i="19"/>
  <c r="N84" i="19"/>
  <c r="T34" i="19"/>
  <c r="K84" i="19"/>
  <c r="Q34" i="19"/>
  <c r="W34" i="19"/>
  <c r="N34" i="19"/>
  <c r="K34"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C34" i="1"/>
  <c r="AB34" i="1"/>
  <c r="AC35" i="1"/>
  <c r="AF19" i="1"/>
  <c r="AF41" i="1"/>
  <c r="AF16" i="1"/>
  <c r="AF20" i="1"/>
  <c r="AF17" i="1"/>
  <c r="AF40" i="1"/>
  <c r="AA21" i="1"/>
  <c r="AA22" i="1" s="1"/>
  <c r="AA24" i="1"/>
  <c r="AA25" i="1" s="1"/>
  <c r="AA36" i="1"/>
  <c r="AA37" i="1" s="1"/>
  <c r="AA26" i="1" l="1"/>
  <c r="AB25" i="1"/>
  <c r="AC25" i="1"/>
  <c r="AA23" i="1"/>
  <c r="AC22" i="1"/>
  <c r="AB22" i="1"/>
  <c r="AA38" i="1"/>
  <c r="AB37" i="1"/>
  <c r="AC37" i="1"/>
  <c r="AC36" i="1"/>
  <c r="AB36" i="1"/>
  <c r="AC24" i="1"/>
  <c r="AB24" i="1"/>
  <c r="AC33" i="1"/>
  <c r="AB33" i="1"/>
  <c r="AC21" i="1"/>
  <c r="AB21" i="1"/>
  <c r="AA10" i="1"/>
  <c r="AA11" i="1" s="1"/>
  <c r="K7" i="1"/>
  <c r="N223" i="19" l="1"/>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37" i="1"/>
  <c r="AC38" i="1"/>
  <c r="AB38" i="1"/>
  <c r="AF22" i="1"/>
  <c r="AF25" i="1"/>
  <c r="AA12" i="1"/>
  <c r="AB11" i="1"/>
  <c r="AC11" i="1"/>
  <c r="AB26" i="1"/>
  <c r="AC26" i="1"/>
  <c r="AB23" i="1"/>
  <c r="AC23" i="1"/>
  <c r="AC10" i="1"/>
  <c r="AB10" i="1"/>
  <c r="L7" i="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AA8" i="1"/>
  <c r="AA9" i="1" s="1"/>
  <c r="AA7" i="1"/>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11" i="1"/>
  <c r="AF38" i="1"/>
  <c r="AF23" i="1"/>
  <c r="AB12" i="1"/>
  <c r="AC12" i="1"/>
  <c r="AF26"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AF12" i="1"/>
  <c r="AB9" i="1"/>
  <c r="AC9" i="1"/>
  <c r="AC8" i="1"/>
  <c r="AB8" i="1"/>
  <c r="H210" i="13"/>
  <c r="X210" i="19" l="1"/>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AB7" i="1" l="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K7" i="19"/>
  <c r="K8" i="19"/>
  <c r="AC7"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E9" i="1" l="1"/>
  <c r="AD9" i="1" s="1"/>
  <c r="AE8" i="1"/>
  <c r="AD8" i="1" s="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AF9" i="1"/>
  <c r="AF8" i="1"/>
  <c r="B223" i="13"/>
  <c r="B222" i="13"/>
  <c r="N10" i="1" l="1"/>
  <c r="O10" i="1" s="1"/>
  <c r="N27" i="1"/>
  <c r="O27" i="1" s="1"/>
  <c r="N36" i="1"/>
  <c r="O36" i="1" s="1"/>
  <c r="N42" i="1"/>
  <c r="O42" i="1" s="1"/>
  <c r="N33" i="1"/>
  <c r="O33" i="1" s="1"/>
  <c r="N48" i="1"/>
  <c r="O48" i="1" s="1"/>
  <c r="N30" i="1"/>
  <c r="O30" i="1" s="1"/>
  <c r="N45" i="1"/>
  <c r="O45" i="1" s="1"/>
  <c r="N24" i="1"/>
  <c r="O24" i="1" s="1"/>
  <c r="N18" i="1"/>
  <c r="O18" i="1" s="1"/>
  <c r="N13" i="1"/>
  <c r="O13" i="1" s="1"/>
  <c r="N51" i="1"/>
  <c r="O51" i="1" s="1"/>
  <c r="N21" i="1"/>
  <c r="O21" i="1" s="1"/>
  <c r="N39" i="1"/>
  <c r="O39" i="1" s="1"/>
  <c r="N7" i="1"/>
  <c r="O7" i="1" s="1"/>
  <c r="N94" i="18" l="1"/>
  <c r="AR34" i="18"/>
  <c r="N54" i="18"/>
  <c r="N14" i="18"/>
  <c r="AH74" i="18"/>
  <c r="AR54" i="18"/>
  <c r="BB94" i="18"/>
  <c r="X34" i="18"/>
  <c r="AR94" i="18"/>
  <c r="AH14" i="18"/>
  <c r="X14" i="18"/>
  <c r="AH34" i="18"/>
  <c r="X94" i="18"/>
  <c r="AH54" i="18"/>
  <c r="X74" i="18"/>
  <c r="BB74" i="18"/>
  <c r="BB34" i="18"/>
  <c r="AR74" i="18"/>
  <c r="N74" i="18"/>
  <c r="N34" i="18"/>
  <c r="BB14" i="18"/>
  <c r="X54" i="18"/>
  <c r="AH94" i="18"/>
  <c r="AR14" i="18"/>
  <c r="BB54" i="18"/>
  <c r="V98" i="18"/>
  <c r="L58" i="18"/>
  <c r="AF38" i="18"/>
  <c r="AP78" i="18"/>
  <c r="AP38" i="18"/>
  <c r="AP18" i="18"/>
  <c r="AF18" i="18"/>
  <c r="AF58" i="18"/>
  <c r="L98" i="18"/>
  <c r="V78" i="18"/>
  <c r="AZ98" i="18"/>
  <c r="L38" i="18"/>
  <c r="V38" i="18"/>
  <c r="L78" i="18"/>
  <c r="AF78" i="18"/>
  <c r="V18" i="18"/>
  <c r="AP98" i="18"/>
  <c r="AZ38" i="18"/>
  <c r="AZ58" i="18"/>
  <c r="L18" i="18"/>
  <c r="AP58" i="18"/>
  <c r="AZ18" i="18"/>
  <c r="AZ78" i="18"/>
  <c r="V58" i="18"/>
  <c r="AF98" i="18"/>
  <c r="J86" i="18"/>
  <c r="AX86" i="18"/>
  <c r="J6" i="18"/>
  <c r="AN26" i="18"/>
  <c r="AX26" i="18"/>
  <c r="Q7" i="1"/>
  <c r="T46" i="18"/>
  <c r="AD6" i="18"/>
  <c r="AD66" i="18"/>
  <c r="AN86" i="18"/>
  <c r="AX6" i="18"/>
  <c r="J46" i="18"/>
  <c r="AN66" i="18"/>
  <c r="AD46" i="18"/>
  <c r="AD86" i="18"/>
  <c r="T6" i="18"/>
  <c r="AN6" i="18"/>
  <c r="T86" i="18"/>
  <c r="J66" i="18"/>
  <c r="P7" i="1"/>
  <c r="AE7" i="1" s="1"/>
  <c r="AD7" i="1" s="1"/>
  <c r="AD26" i="18"/>
  <c r="J26" i="18"/>
  <c r="AX66" i="18"/>
  <c r="T26" i="18"/>
  <c r="AN46" i="18"/>
  <c r="T66" i="18"/>
  <c r="AX46" i="18"/>
  <c r="P10" i="18"/>
  <c r="AT70" i="18"/>
  <c r="AT50" i="18"/>
  <c r="Z10" i="18"/>
  <c r="AT10" i="18"/>
  <c r="P50" i="18"/>
  <c r="AJ50" i="18"/>
  <c r="BD30" i="18"/>
  <c r="Z30" i="18"/>
  <c r="P90" i="18"/>
  <c r="BD50" i="18"/>
  <c r="Z50" i="18"/>
  <c r="AJ70" i="18"/>
  <c r="BD70" i="18"/>
  <c r="AT30" i="18"/>
  <c r="P21" i="1"/>
  <c r="AE21" i="1" s="1"/>
  <c r="AD21" i="1" s="1"/>
  <c r="AT90" i="18"/>
  <c r="Z70" i="18"/>
  <c r="Q21" i="1"/>
  <c r="BD90" i="18"/>
  <c r="BD10" i="18"/>
  <c r="AJ90" i="18"/>
  <c r="AJ30" i="18"/>
  <c r="AJ10" i="18"/>
  <c r="Z90" i="18"/>
  <c r="P70" i="18"/>
  <c r="P30" i="18"/>
  <c r="AL20" i="18"/>
  <c r="AV60" i="18"/>
  <c r="R60" i="18"/>
  <c r="AV80" i="18"/>
  <c r="BF80" i="18"/>
  <c r="AV40" i="18"/>
  <c r="AL40" i="18"/>
  <c r="BF60" i="18"/>
  <c r="AL100" i="18"/>
  <c r="AB40" i="18"/>
  <c r="BF40" i="18"/>
  <c r="R100" i="18"/>
  <c r="R20" i="18"/>
  <c r="R40" i="18"/>
  <c r="AV100" i="18"/>
  <c r="AB100" i="18"/>
  <c r="AV20" i="18"/>
  <c r="AL60" i="18"/>
  <c r="BF100" i="18"/>
  <c r="AB20" i="18"/>
  <c r="BF20" i="18"/>
  <c r="AL80" i="18"/>
  <c r="AB60" i="18"/>
  <c r="AB80" i="18"/>
  <c r="R80" i="18"/>
  <c r="AZ82" i="18"/>
  <c r="L62" i="18"/>
  <c r="V82" i="18"/>
  <c r="AF82" i="18"/>
  <c r="AF22" i="18"/>
  <c r="AP42" i="18"/>
  <c r="V22" i="18"/>
  <c r="AZ42" i="18"/>
  <c r="AP22" i="18"/>
  <c r="L102" i="18"/>
  <c r="AF62" i="18"/>
  <c r="AP102" i="18"/>
  <c r="V102" i="18"/>
  <c r="AF42" i="18"/>
  <c r="L82" i="18"/>
  <c r="AP82" i="18"/>
  <c r="AZ62" i="18"/>
  <c r="L42" i="18"/>
  <c r="AZ22" i="18"/>
  <c r="AF102" i="18"/>
  <c r="AP62" i="18"/>
  <c r="V42" i="18"/>
  <c r="L22" i="18"/>
  <c r="V62" i="18"/>
  <c r="AZ102" i="18"/>
  <c r="P88" i="18"/>
  <c r="AT88" i="18"/>
  <c r="AT68" i="18"/>
  <c r="P48" i="18"/>
  <c r="Z28" i="18"/>
  <c r="Z88" i="18"/>
  <c r="AJ68" i="18"/>
  <c r="AJ28" i="18"/>
  <c r="AJ48" i="18"/>
  <c r="Z48" i="18"/>
  <c r="AJ88" i="18"/>
  <c r="AJ8" i="18"/>
  <c r="AT8" i="18"/>
  <c r="BD8" i="18"/>
  <c r="BD88" i="18"/>
  <c r="BD48" i="18"/>
  <c r="BD28" i="18"/>
  <c r="Z68" i="18"/>
  <c r="Z8" i="18"/>
  <c r="AT28" i="18"/>
  <c r="P68" i="18"/>
  <c r="AT48" i="18"/>
  <c r="P28" i="18"/>
  <c r="P8" i="18"/>
  <c r="BD68" i="18"/>
  <c r="BD36" i="18"/>
  <c r="AT36" i="18"/>
  <c r="P36" i="18"/>
  <c r="P76" i="18"/>
  <c r="P56" i="18"/>
  <c r="BD96" i="18"/>
  <c r="AJ16" i="18"/>
  <c r="P16" i="18"/>
  <c r="BD16" i="18"/>
  <c r="AJ96" i="18"/>
  <c r="AJ56" i="18"/>
  <c r="Z36" i="18"/>
  <c r="Z76" i="18"/>
  <c r="AT56" i="18"/>
  <c r="AJ76" i="18"/>
  <c r="Z16" i="18"/>
  <c r="Z96" i="18"/>
  <c r="AT16" i="18"/>
  <c r="BD56" i="18"/>
  <c r="AT96" i="18"/>
  <c r="BD76" i="18"/>
  <c r="AJ36" i="18"/>
  <c r="AT76" i="18"/>
  <c r="P96" i="18"/>
  <c r="Z56" i="18"/>
  <c r="AP44" i="18"/>
  <c r="V24" i="18"/>
  <c r="V84" i="18"/>
  <c r="AZ24" i="18"/>
  <c r="AF104" i="18"/>
  <c r="L44" i="18"/>
  <c r="V44" i="18"/>
  <c r="AZ84" i="18"/>
  <c r="AP24" i="18"/>
  <c r="AP84" i="18"/>
  <c r="L84" i="18"/>
  <c r="L24" i="18"/>
  <c r="AZ64" i="18"/>
  <c r="AF84" i="18"/>
  <c r="AF64" i="18"/>
  <c r="L64" i="18"/>
  <c r="AP64" i="18"/>
  <c r="AZ104" i="18"/>
  <c r="AZ44" i="18"/>
  <c r="AF24" i="18"/>
  <c r="L104" i="18"/>
  <c r="AP104" i="18"/>
  <c r="V64" i="18"/>
  <c r="V104" i="18"/>
  <c r="AF44" i="18"/>
  <c r="AN74" i="18"/>
  <c r="J14" i="18"/>
  <c r="J34" i="18"/>
  <c r="AD54" i="18"/>
  <c r="AX94" i="18"/>
  <c r="AD94" i="18"/>
  <c r="T14" i="18"/>
  <c r="AX74" i="18"/>
  <c r="T74" i="18"/>
  <c r="AN34" i="18"/>
  <c r="AX14" i="18"/>
  <c r="T34" i="18"/>
  <c r="AN14" i="18"/>
  <c r="J94" i="18"/>
  <c r="AD14" i="18"/>
  <c r="AD74" i="18"/>
  <c r="J54" i="18"/>
  <c r="T94" i="18"/>
  <c r="AN54" i="18"/>
  <c r="T54" i="18"/>
  <c r="AD34" i="18"/>
  <c r="P27" i="1"/>
  <c r="AE27" i="1" s="1"/>
  <c r="AD27" i="1" s="1"/>
  <c r="AX54" i="18"/>
  <c r="AX34" i="18"/>
  <c r="AN94" i="18"/>
  <c r="J74" i="18"/>
  <c r="Q27" i="1"/>
  <c r="AX24" i="18"/>
  <c r="AD104" i="18"/>
  <c r="AX84" i="18"/>
  <c r="T64" i="18"/>
  <c r="J104" i="18"/>
  <c r="AD24" i="18"/>
  <c r="J44" i="18"/>
  <c r="AN44" i="18"/>
  <c r="AD84" i="18"/>
  <c r="AX44" i="18"/>
  <c r="J84" i="18"/>
  <c r="J24" i="18"/>
  <c r="AX64" i="18"/>
  <c r="J64" i="18"/>
  <c r="AN104" i="18"/>
  <c r="AN84" i="18"/>
  <c r="T84" i="18"/>
  <c r="T44" i="18"/>
  <c r="AN64" i="18"/>
  <c r="AD44" i="18"/>
  <c r="AN24" i="18"/>
  <c r="AD64" i="18"/>
  <c r="T24" i="18"/>
  <c r="T104" i="18"/>
  <c r="AX104" i="18"/>
  <c r="BF10" i="18"/>
  <c r="AB30" i="18"/>
  <c r="AV50" i="18"/>
  <c r="AB70" i="18"/>
  <c r="AL30" i="18"/>
  <c r="AV30" i="18"/>
  <c r="R10" i="18"/>
  <c r="BF70" i="18"/>
  <c r="R30" i="18"/>
  <c r="AV90" i="18"/>
  <c r="R70" i="18"/>
  <c r="AL10" i="18"/>
  <c r="AV70" i="18"/>
  <c r="AL70" i="18"/>
  <c r="AV10" i="18"/>
  <c r="BF90" i="18"/>
  <c r="AL90" i="18"/>
  <c r="BF30" i="18"/>
  <c r="AB10" i="18"/>
  <c r="R90" i="18"/>
  <c r="AL50" i="18"/>
  <c r="BF50" i="18"/>
  <c r="AB90" i="18"/>
  <c r="R50" i="18"/>
  <c r="AB50" i="18"/>
  <c r="BB84" i="18"/>
  <c r="BB104" i="18"/>
  <c r="X24" i="18"/>
  <c r="N104" i="18"/>
  <c r="BB44" i="18"/>
  <c r="AH84" i="18"/>
  <c r="AR64" i="18"/>
  <c r="X44" i="18"/>
  <c r="AR44" i="18"/>
  <c r="AH104" i="18"/>
  <c r="X64" i="18"/>
  <c r="AR24" i="18"/>
  <c r="BB24" i="18"/>
  <c r="N64" i="18"/>
  <c r="X104" i="18"/>
  <c r="AH44" i="18"/>
  <c r="N44" i="18"/>
  <c r="AR104" i="18"/>
  <c r="N24" i="18"/>
  <c r="N84" i="18"/>
  <c r="X84" i="18"/>
  <c r="BB64" i="18"/>
  <c r="AR84" i="18"/>
  <c r="Q51" i="1"/>
  <c r="P51" i="1"/>
  <c r="AH64" i="18"/>
  <c r="AH24" i="18"/>
  <c r="AP14" i="18"/>
  <c r="L14" i="18"/>
  <c r="AZ94" i="18"/>
  <c r="AP94" i="18"/>
  <c r="V74" i="18"/>
  <c r="L74" i="18"/>
  <c r="AF34" i="18"/>
  <c r="AZ14" i="18"/>
  <c r="V54" i="18"/>
  <c r="V94" i="18"/>
  <c r="V14" i="18"/>
  <c r="AZ54" i="18"/>
  <c r="L34" i="18"/>
  <c r="AP74" i="18"/>
  <c r="L94" i="18"/>
  <c r="L54" i="18"/>
  <c r="AZ34" i="18"/>
  <c r="AF14" i="18"/>
  <c r="AZ74" i="18"/>
  <c r="AF74" i="18"/>
  <c r="AP34" i="18"/>
  <c r="AF54" i="18"/>
  <c r="AF94" i="18"/>
  <c r="P30" i="1"/>
  <c r="AE30" i="1" s="1"/>
  <c r="AD30" i="1" s="1"/>
  <c r="V34" i="18"/>
  <c r="Q30" i="1"/>
  <c r="AP54" i="18"/>
  <c r="AR26" i="18"/>
  <c r="N46" i="18"/>
  <c r="X6" i="18"/>
  <c r="BB6" i="18"/>
  <c r="AH46" i="18"/>
  <c r="AH86" i="18"/>
  <c r="BB26" i="18"/>
  <c r="X46" i="18"/>
  <c r="BB86" i="18"/>
  <c r="BB66" i="18"/>
  <c r="X86" i="18"/>
  <c r="X66" i="18"/>
  <c r="AH66" i="18"/>
  <c r="AH6" i="18"/>
  <c r="AR66" i="18"/>
  <c r="N86" i="18"/>
  <c r="X26" i="18"/>
  <c r="AR46" i="18"/>
  <c r="BB46" i="18"/>
  <c r="AR86" i="18"/>
  <c r="AR6" i="18"/>
  <c r="N6" i="18"/>
  <c r="AH26" i="18"/>
  <c r="N26" i="18"/>
  <c r="N66" i="18"/>
  <c r="P42" i="18"/>
  <c r="AT62" i="18"/>
  <c r="Z102" i="18"/>
  <c r="AJ82" i="18"/>
  <c r="BD22" i="18"/>
  <c r="P62" i="18"/>
  <c r="AJ102" i="18"/>
  <c r="BD102" i="18"/>
  <c r="AT82" i="18"/>
  <c r="Z42" i="18"/>
  <c r="Z62" i="18"/>
  <c r="Z82" i="18"/>
  <c r="P102" i="18"/>
  <c r="AT22" i="18"/>
  <c r="P22" i="18"/>
  <c r="P82" i="18"/>
  <c r="AT42" i="18"/>
  <c r="BD42" i="18"/>
  <c r="AJ42" i="18"/>
  <c r="AJ62" i="18"/>
  <c r="BD62" i="18"/>
  <c r="AT102" i="18"/>
  <c r="Z22" i="18"/>
  <c r="AJ22" i="18"/>
  <c r="P48" i="1"/>
  <c r="BD82" i="18"/>
  <c r="Q48" i="1"/>
  <c r="X58" i="18"/>
  <c r="N18" i="18"/>
  <c r="BB18" i="18"/>
  <c r="AH38" i="18"/>
  <c r="AR38" i="18"/>
  <c r="N78" i="18"/>
  <c r="N58" i="18"/>
  <c r="AR98" i="18"/>
  <c r="AH58" i="18"/>
  <c r="X78" i="18"/>
  <c r="AH98" i="18"/>
  <c r="BB38" i="18"/>
  <c r="N98" i="18"/>
  <c r="BB98" i="18"/>
  <c r="AH18" i="18"/>
  <c r="X98" i="18"/>
  <c r="AH78" i="18"/>
  <c r="AR18" i="18"/>
  <c r="BB78" i="18"/>
  <c r="X38" i="18"/>
  <c r="AR78" i="18"/>
  <c r="X18" i="18"/>
  <c r="BB58" i="18"/>
  <c r="N38" i="18"/>
  <c r="AR58" i="18"/>
  <c r="T28" i="18"/>
  <c r="AX28" i="18"/>
  <c r="AX48" i="18"/>
  <c r="T68" i="18"/>
  <c r="J48" i="18"/>
  <c r="AN28" i="18"/>
  <c r="AD68" i="18"/>
  <c r="AN88" i="18"/>
  <c r="AD48" i="18"/>
  <c r="AX68" i="18"/>
  <c r="J8" i="18"/>
  <c r="AD88" i="18"/>
  <c r="AX88" i="18"/>
  <c r="AN48" i="18"/>
  <c r="T48" i="18"/>
  <c r="T88" i="18"/>
  <c r="J28" i="18"/>
  <c r="AD28" i="18"/>
  <c r="J68" i="18"/>
  <c r="AD8" i="18"/>
  <c r="J88" i="18"/>
  <c r="AN68" i="18"/>
  <c r="AN8" i="18"/>
  <c r="AX8" i="18"/>
  <c r="T8" i="18"/>
  <c r="P13" i="1"/>
  <c r="Q13" i="1"/>
  <c r="AH40" i="18"/>
  <c r="X40" i="18"/>
  <c r="AR100" i="18"/>
  <c r="N60" i="18"/>
  <c r="AR20" i="18"/>
  <c r="BB60" i="18"/>
  <c r="X80" i="18"/>
  <c r="N80" i="18"/>
  <c r="X20" i="18"/>
  <c r="N20" i="18"/>
  <c r="BB80" i="18"/>
  <c r="AH100" i="18"/>
  <c r="X60" i="18"/>
  <c r="BB100" i="18"/>
  <c r="N40" i="18"/>
  <c r="AH60" i="18"/>
  <c r="N100" i="18"/>
  <c r="BB20" i="18"/>
  <c r="AR40" i="18"/>
  <c r="X100" i="18"/>
  <c r="AR80" i="18"/>
  <c r="AH80" i="18"/>
  <c r="AR60" i="18"/>
  <c r="AH20" i="18"/>
  <c r="BB40" i="18"/>
  <c r="R48" i="18"/>
  <c r="AV28" i="18"/>
  <c r="BF48" i="18"/>
  <c r="AV88" i="18"/>
  <c r="AL28" i="18"/>
  <c r="BF68" i="18"/>
  <c r="AB88" i="18"/>
  <c r="AL48" i="18"/>
  <c r="BF8" i="18"/>
  <c r="AV8" i="18"/>
  <c r="AB68" i="18"/>
  <c r="BF88" i="18"/>
  <c r="R88" i="18"/>
  <c r="AL68" i="18"/>
  <c r="BF28" i="18"/>
  <c r="AV48" i="18"/>
  <c r="AB48" i="18"/>
  <c r="R28" i="18"/>
  <c r="AV68" i="18"/>
  <c r="AB8" i="18"/>
  <c r="AL88" i="18"/>
  <c r="Q18" i="1"/>
  <c r="P18" i="1"/>
  <c r="AE18" i="1" s="1"/>
  <c r="AD18" i="1" s="1"/>
  <c r="R68" i="18"/>
  <c r="AL8" i="18"/>
  <c r="R8" i="18"/>
  <c r="AB28" i="18"/>
  <c r="N68" i="18"/>
  <c r="BB28" i="18"/>
  <c r="N8" i="18"/>
  <c r="BB48" i="18"/>
  <c r="N48" i="18"/>
  <c r="AR88" i="18"/>
  <c r="X8" i="18"/>
  <c r="X88" i="18"/>
  <c r="AH48" i="18"/>
  <c r="AH28" i="18"/>
  <c r="X68" i="18"/>
  <c r="AR48" i="18"/>
  <c r="X28" i="18"/>
  <c r="BB8" i="18"/>
  <c r="X48" i="18"/>
  <c r="N88" i="18"/>
  <c r="AH68" i="18"/>
  <c r="AH88" i="18"/>
  <c r="AR28" i="18"/>
  <c r="AH8" i="18"/>
  <c r="N28" i="18"/>
  <c r="BB68" i="18"/>
  <c r="AR8" i="18"/>
  <c r="AR68" i="18"/>
  <c r="BB88" i="18"/>
  <c r="AV58" i="18"/>
  <c r="AV38" i="18"/>
  <c r="AL98" i="18"/>
  <c r="AB58" i="18"/>
  <c r="AL38" i="18"/>
  <c r="R38" i="18"/>
  <c r="BF98" i="18"/>
  <c r="AB18" i="18"/>
  <c r="AV78" i="18"/>
  <c r="BF58" i="18"/>
  <c r="AL78" i="18"/>
  <c r="BF38" i="18"/>
  <c r="AB98" i="18"/>
  <c r="BF18" i="18"/>
  <c r="AL58" i="18"/>
  <c r="R58" i="18"/>
  <c r="R98" i="18"/>
  <c r="AL18" i="18"/>
  <c r="AV98" i="18"/>
  <c r="AV18" i="18"/>
  <c r="R18" i="18"/>
  <c r="BF78" i="18"/>
  <c r="AB38" i="18"/>
  <c r="AB78" i="18"/>
  <c r="R78" i="18"/>
  <c r="AX32" i="18"/>
  <c r="AD12" i="18"/>
  <c r="AN92" i="18"/>
  <c r="AD52" i="18"/>
  <c r="J32" i="18"/>
  <c r="AD92" i="18"/>
  <c r="AX92" i="18"/>
  <c r="J52" i="18"/>
  <c r="AN72" i="18"/>
  <c r="T72" i="18"/>
  <c r="AX52" i="18"/>
  <c r="T32" i="18"/>
  <c r="AN32" i="18"/>
  <c r="AD32" i="18"/>
  <c r="AX72" i="18"/>
  <c r="AX12" i="18"/>
  <c r="J92" i="18"/>
  <c r="AN12" i="18"/>
  <c r="AN52" i="18"/>
  <c r="J72" i="18"/>
  <c r="AD72" i="18"/>
  <c r="T52" i="18"/>
  <c r="J12" i="18"/>
  <c r="T92" i="18"/>
  <c r="T12" i="18"/>
  <c r="X10" i="18"/>
  <c r="X90" i="18"/>
  <c r="AR10" i="18"/>
  <c r="BB10" i="18"/>
  <c r="BB30" i="18"/>
  <c r="AR70" i="18"/>
  <c r="N90" i="18"/>
  <c r="BB50" i="18"/>
  <c r="AR50" i="18"/>
  <c r="AH50" i="18"/>
  <c r="N50" i="18"/>
  <c r="AR90" i="18"/>
  <c r="BB90" i="18"/>
  <c r="X30" i="18"/>
  <c r="AH10" i="18"/>
  <c r="AH90" i="18"/>
  <c r="AR30" i="18"/>
  <c r="X50" i="18"/>
  <c r="N10" i="18"/>
  <c r="BB70" i="18"/>
  <c r="X70" i="18"/>
  <c r="N30" i="18"/>
  <c r="AH30" i="18"/>
  <c r="AH70" i="18"/>
  <c r="N70" i="18"/>
  <c r="AV96" i="18"/>
  <c r="BF36" i="18"/>
  <c r="AB76" i="18"/>
  <c r="R76" i="18"/>
  <c r="AB16" i="18"/>
  <c r="R56" i="18"/>
  <c r="AV16" i="18"/>
  <c r="BF56" i="18"/>
  <c r="AB56" i="18"/>
  <c r="AV36" i="18"/>
  <c r="R36" i="18"/>
  <c r="AL56" i="18"/>
  <c r="BF96" i="18"/>
  <c r="AL96" i="18"/>
  <c r="BF16" i="18"/>
  <c r="AV56" i="18"/>
  <c r="BF76" i="18"/>
  <c r="R96" i="18"/>
  <c r="AL16" i="18"/>
  <c r="R16" i="18"/>
  <c r="AB96" i="18"/>
  <c r="AL76" i="18"/>
  <c r="AB36" i="18"/>
  <c r="AV76" i="18"/>
  <c r="AL36" i="18"/>
  <c r="AF46" i="18"/>
  <c r="L26" i="18"/>
  <c r="L86" i="18"/>
  <c r="AP26" i="18"/>
  <c r="AP46" i="18"/>
  <c r="AZ66" i="18"/>
  <c r="AF66" i="18"/>
  <c r="AZ46" i="18"/>
  <c r="AF26" i="18"/>
  <c r="AP6" i="18"/>
  <c r="V66" i="18"/>
  <c r="L46" i="18"/>
  <c r="AZ6" i="18"/>
  <c r="V26" i="18"/>
  <c r="AF86" i="18"/>
  <c r="AP66" i="18"/>
  <c r="AZ26" i="18"/>
  <c r="AF6" i="18"/>
  <c r="V6" i="18"/>
  <c r="V86" i="18"/>
  <c r="AZ86" i="18"/>
  <c r="V46" i="18"/>
  <c r="L6" i="18"/>
  <c r="AP86" i="18"/>
  <c r="L66" i="18"/>
  <c r="AX16" i="18"/>
  <c r="AD56" i="18"/>
  <c r="J36" i="18"/>
  <c r="T16" i="18"/>
  <c r="T76" i="18"/>
  <c r="J16" i="18"/>
  <c r="J96" i="18"/>
  <c r="AX96" i="18"/>
  <c r="AN56" i="18"/>
  <c r="AD96" i="18"/>
  <c r="AN76" i="18"/>
  <c r="AX56" i="18"/>
  <c r="AX76" i="18"/>
  <c r="AN36" i="18"/>
  <c r="AD16" i="18"/>
  <c r="J76" i="18"/>
  <c r="J56" i="18"/>
  <c r="AN16" i="18"/>
  <c r="T36" i="18"/>
  <c r="T96" i="18"/>
  <c r="AD76" i="18"/>
  <c r="AD36" i="18"/>
  <c r="T56" i="18"/>
  <c r="AX36" i="18"/>
  <c r="AN96" i="18"/>
  <c r="L68" i="18"/>
  <c r="AZ28" i="18"/>
  <c r="V28" i="18"/>
  <c r="L48" i="18"/>
  <c r="AZ88" i="18"/>
  <c r="V8" i="18"/>
  <c r="AZ8" i="18"/>
  <c r="AZ48" i="18"/>
  <c r="AP28" i="18"/>
  <c r="AF8" i="18"/>
  <c r="AP88" i="18"/>
  <c r="AP68" i="18"/>
  <c r="AZ68" i="18"/>
  <c r="L8" i="18"/>
  <c r="V68" i="18"/>
  <c r="V48" i="18"/>
  <c r="AP48" i="18"/>
  <c r="AF88" i="18"/>
  <c r="AP8" i="18"/>
  <c r="V88" i="18"/>
  <c r="AF28" i="18"/>
  <c r="L88" i="18"/>
  <c r="AF68" i="18"/>
  <c r="AF48" i="18"/>
  <c r="L28" i="18"/>
  <c r="X32" i="18"/>
  <c r="N32" i="18"/>
  <c r="X72" i="18"/>
  <c r="X52" i="18"/>
  <c r="BB52" i="18"/>
  <c r="AH72" i="18"/>
  <c r="AR32" i="18"/>
  <c r="N52" i="18"/>
  <c r="AH92" i="18"/>
  <c r="X92" i="18"/>
  <c r="AH32" i="18"/>
  <c r="Q24" i="1"/>
  <c r="AH52" i="18"/>
  <c r="N12" i="18"/>
  <c r="P24" i="1"/>
  <c r="AE24" i="1" s="1"/>
  <c r="AD24" i="1" s="1"/>
  <c r="N92" i="18"/>
  <c r="AR92" i="18"/>
  <c r="X12" i="18"/>
  <c r="AR52" i="18"/>
  <c r="N72" i="18"/>
  <c r="AR12" i="18"/>
  <c r="BB72" i="18"/>
  <c r="AR72" i="18"/>
  <c r="BB32" i="18"/>
  <c r="BB12" i="18"/>
  <c r="BB92" i="18"/>
  <c r="AH12" i="18"/>
  <c r="AB54" i="18"/>
  <c r="AL94" i="18"/>
  <c r="BF74" i="18"/>
  <c r="AB34" i="18"/>
  <c r="AV94" i="18"/>
  <c r="AV34" i="18"/>
  <c r="AL14" i="18"/>
  <c r="AB14" i="18"/>
  <c r="R74" i="18"/>
  <c r="R94" i="18"/>
  <c r="R14" i="18"/>
  <c r="AB74" i="18"/>
  <c r="AL54" i="18"/>
  <c r="AL74" i="18"/>
  <c r="AB94" i="18"/>
  <c r="R34" i="18"/>
  <c r="BF34" i="18"/>
  <c r="BF54" i="18"/>
  <c r="BF94" i="18"/>
  <c r="R54" i="18"/>
  <c r="AV54" i="18"/>
  <c r="AV74" i="18"/>
  <c r="AV14" i="18"/>
  <c r="BF14" i="18"/>
  <c r="AL34" i="18"/>
  <c r="Q33" i="1"/>
  <c r="P33" i="1"/>
  <c r="BD18" i="18"/>
  <c r="AJ38" i="18"/>
  <c r="BD58" i="18"/>
  <c r="AT78" i="18"/>
  <c r="P58" i="18"/>
  <c r="AT18" i="18"/>
  <c r="AT98" i="18"/>
  <c r="Z38" i="18"/>
  <c r="Z78" i="18"/>
  <c r="AJ18" i="18"/>
  <c r="AJ58" i="18"/>
  <c r="P78" i="18"/>
  <c r="P18" i="18"/>
  <c r="Z58" i="18"/>
  <c r="AT38" i="18"/>
  <c r="P38" i="18"/>
  <c r="AJ98" i="18"/>
  <c r="Z18" i="18"/>
  <c r="BD98" i="18"/>
  <c r="P98" i="18"/>
  <c r="BD78" i="18"/>
  <c r="BD38" i="18"/>
  <c r="AT58" i="18"/>
  <c r="Z98" i="18"/>
  <c r="AJ78" i="18"/>
  <c r="AF40" i="18"/>
  <c r="V100" i="18"/>
  <c r="AF60" i="18"/>
  <c r="AP100" i="18"/>
  <c r="AZ80" i="18"/>
  <c r="V40" i="18"/>
  <c r="AP20" i="18"/>
  <c r="AF80" i="18"/>
  <c r="V80" i="18"/>
  <c r="AP40" i="18"/>
  <c r="AZ60" i="18"/>
  <c r="AZ40" i="18"/>
  <c r="AZ100" i="18"/>
  <c r="V20" i="18"/>
  <c r="L80" i="18"/>
  <c r="L40" i="18"/>
  <c r="L100" i="18"/>
  <c r="AZ20" i="18"/>
  <c r="AP60" i="18"/>
  <c r="AF20" i="18"/>
  <c r="P39" i="1"/>
  <c r="AE39" i="1" s="1"/>
  <c r="AD39" i="1" s="1"/>
  <c r="Q39" i="1"/>
  <c r="AP80" i="18"/>
  <c r="AF100" i="18"/>
  <c r="V60" i="18"/>
  <c r="L20" i="18"/>
  <c r="L60" i="18"/>
  <c r="AT72" i="18"/>
  <c r="AT52" i="18"/>
  <c r="AT32" i="18"/>
  <c r="AJ52" i="18"/>
  <c r="BD52" i="18"/>
  <c r="Z52" i="18"/>
  <c r="BD12" i="18"/>
  <c r="AJ92" i="18"/>
  <c r="AJ12" i="18"/>
  <c r="Z32" i="18"/>
  <c r="BD92" i="18"/>
  <c r="BD72" i="18"/>
  <c r="AT92" i="18"/>
  <c r="P72" i="18"/>
  <c r="AJ32" i="18"/>
  <c r="AJ72" i="18"/>
  <c r="Z72" i="18"/>
  <c r="Z92" i="18"/>
  <c r="P12" i="18"/>
  <c r="AT12" i="18"/>
  <c r="P52" i="18"/>
  <c r="BD32" i="18"/>
  <c r="P92" i="18"/>
  <c r="P32" i="18"/>
  <c r="Z12" i="18"/>
  <c r="AR22" i="18"/>
  <c r="X102" i="18"/>
  <c r="AR82" i="18"/>
  <c r="AH22" i="18"/>
  <c r="X82" i="18"/>
  <c r="X62" i="18"/>
  <c r="AR62" i="18"/>
  <c r="BB22" i="18"/>
  <c r="AH102" i="18"/>
  <c r="BB62" i="18"/>
  <c r="BB102" i="18"/>
  <c r="AH42" i="18"/>
  <c r="AH62" i="18"/>
  <c r="N22" i="18"/>
  <c r="N102" i="18"/>
  <c r="N62" i="18"/>
  <c r="N82" i="18"/>
  <c r="AR42" i="18"/>
  <c r="AR102" i="18"/>
  <c r="AH82" i="18"/>
  <c r="BB82" i="18"/>
  <c r="P45" i="1"/>
  <c r="AE45" i="1" s="1"/>
  <c r="AD45" i="1" s="1"/>
  <c r="X22" i="18"/>
  <c r="X42" i="18"/>
  <c r="Q45" i="1"/>
  <c r="N42" i="18"/>
  <c r="BB42" i="18"/>
  <c r="AR36" i="18"/>
  <c r="BB36" i="18"/>
  <c r="AR16" i="18"/>
  <c r="AH96" i="18"/>
  <c r="AH16" i="18"/>
  <c r="X76" i="18"/>
  <c r="N36" i="18"/>
  <c r="N56" i="18"/>
  <c r="N16" i="18"/>
  <c r="N76" i="18"/>
  <c r="AR56" i="18"/>
  <c r="BB16" i="18"/>
  <c r="AH36" i="18"/>
  <c r="X96" i="18"/>
  <c r="AH56" i="18"/>
  <c r="AH76" i="18"/>
  <c r="AR76" i="18"/>
  <c r="BB96" i="18"/>
  <c r="X36" i="18"/>
  <c r="BB56" i="18"/>
  <c r="X16" i="18"/>
  <c r="N96" i="18"/>
  <c r="BB76" i="18"/>
  <c r="AR96" i="18"/>
  <c r="X56" i="18"/>
  <c r="BD100" i="18"/>
  <c r="AT80" i="18"/>
  <c r="Z40" i="18"/>
  <c r="P100" i="18"/>
  <c r="AJ80" i="18"/>
  <c r="AT100" i="18"/>
  <c r="P80" i="18"/>
  <c r="AT20" i="18"/>
  <c r="AT40" i="18"/>
  <c r="P40" i="18"/>
  <c r="BD60" i="18"/>
  <c r="AT60" i="18"/>
  <c r="BD20" i="18"/>
  <c r="AJ40" i="18"/>
  <c r="BD40" i="18"/>
  <c r="Z20" i="18"/>
  <c r="P20" i="18"/>
  <c r="AJ100" i="18"/>
  <c r="Z100" i="18"/>
  <c r="BD80" i="18"/>
  <c r="AJ60" i="18"/>
  <c r="Z80" i="18"/>
  <c r="P60" i="18"/>
  <c r="Z60" i="18"/>
  <c r="AJ20" i="18"/>
  <c r="R82" i="18"/>
  <c r="AL82" i="18"/>
  <c r="AB102" i="18"/>
  <c r="AL42" i="18"/>
  <c r="BF22" i="18"/>
  <c r="BF62" i="18"/>
  <c r="AL102" i="18"/>
  <c r="AV42" i="18"/>
  <c r="AV22" i="18"/>
  <c r="AB22" i="18"/>
  <c r="AV82" i="18"/>
  <c r="AB42" i="18"/>
  <c r="AL22" i="18"/>
  <c r="BF42" i="18"/>
  <c r="R22" i="18"/>
  <c r="AL62" i="18"/>
  <c r="R62" i="18"/>
  <c r="AB82" i="18"/>
  <c r="R42" i="18"/>
  <c r="AV102" i="18"/>
  <c r="AB62" i="18"/>
  <c r="BF102" i="18"/>
  <c r="BF82" i="18"/>
  <c r="AV62" i="18"/>
  <c r="R102" i="18"/>
  <c r="AN62" i="18"/>
  <c r="J42" i="18"/>
  <c r="AD42" i="18"/>
  <c r="T62" i="18"/>
  <c r="AN102" i="18"/>
  <c r="J62" i="18"/>
  <c r="T42" i="18"/>
  <c r="AN42" i="18"/>
  <c r="T82" i="18"/>
  <c r="AX82" i="18"/>
  <c r="AD102" i="18"/>
  <c r="AD82" i="18"/>
  <c r="J82" i="18"/>
  <c r="AX62" i="18"/>
  <c r="P42" i="1"/>
  <c r="AD62" i="18"/>
  <c r="J102" i="18"/>
  <c r="Q42" i="1"/>
  <c r="AX42" i="18"/>
  <c r="AN22" i="18"/>
  <c r="T102" i="18"/>
  <c r="AX22" i="18"/>
  <c r="AX102" i="18"/>
  <c r="AN82" i="18"/>
  <c r="J22" i="18"/>
  <c r="T22" i="18"/>
  <c r="AD22" i="18"/>
  <c r="AV92" i="18"/>
  <c r="AL72" i="18"/>
  <c r="AB12" i="18"/>
  <c r="BF52" i="18"/>
  <c r="AL92" i="18"/>
  <c r="AB72" i="18"/>
  <c r="AL52" i="18"/>
  <c r="R32" i="18"/>
  <c r="AV12" i="18"/>
  <c r="AV32" i="18"/>
  <c r="AV72" i="18"/>
  <c r="BF92" i="18"/>
  <c r="AB32" i="18"/>
  <c r="R52" i="18"/>
  <c r="BF72" i="18"/>
  <c r="BF12" i="18"/>
  <c r="BF32" i="18"/>
  <c r="AL12" i="18"/>
  <c r="R72" i="18"/>
  <c r="AV52" i="18"/>
  <c r="R92" i="18"/>
  <c r="AB52" i="18"/>
  <c r="AL32" i="18"/>
  <c r="AB92" i="18"/>
  <c r="R12" i="18"/>
  <c r="AX30" i="18"/>
  <c r="AX90" i="18"/>
  <c r="T90" i="18"/>
  <c r="AN30" i="18"/>
  <c r="AD30" i="18"/>
  <c r="AX50" i="18"/>
  <c r="AN10" i="18"/>
  <c r="AD90" i="18"/>
  <c r="AD10" i="18"/>
  <c r="T10" i="18"/>
  <c r="AX70" i="18"/>
  <c r="AN50" i="18"/>
  <c r="T50" i="18"/>
  <c r="T30" i="18"/>
  <c r="J30" i="18"/>
  <c r="J50" i="18"/>
  <c r="AN70" i="18"/>
  <c r="AD70" i="18"/>
  <c r="J70" i="18"/>
  <c r="AX10" i="18"/>
  <c r="J90" i="18"/>
  <c r="T70" i="18"/>
  <c r="AN90" i="18"/>
  <c r="AD50" i="18"/>
  <c r="J10" i="18"/>
  <c r="BF66" i="18"/>
  <c r="R26" i="18"/>
  <c r="BF6" i="18"/>
  <c r="AV66" i="18"/>
  <c r="BF86" i="18"/>
  <c r="AB6" i="18"/>
  <c r="AL66" i="18"/>
  <c r="BF26" i="18"/>
  <c r="AL46" i="18"/>
  <c r="AV6" i="18"/>
  <c r="AL6" i="18"/>
  <c r="BF46" i="18"/>
  <c r="AB26" i="18"/>
  <c r="AV26" i="18"/>
  <c r="R66" i="18"/>
  <c r="AB86" i="18"/>
  <c r="AV86" i="18"/>
  <c r="R86" i="18"/>
  <c r="R46" i="18"/>
  <c r="AV46" i="18"/>
  <c r="R6" i="18"/>
  <c r="AL86" i="18"/>
  <c r="AB66" i="18"/>
  <c r="AL26" i="18"/>
  <c r="AB46" i="18"/>
  <c r="AP10" i="18"/>
  <c r="V70" i="18"/>
  <c r="AP90" i="18"/>
  <c r="AZ50" i="18"/>
  <c r="V90" i="18"/>
  <c r="AP50" i="18"/>
  <c r="AZ70" i="18"/>
  <c r="V10" i="18"/>
  <c r="AP30" i="18"/>
  <c r="AP70" i="18"/>
  <c r="AF70" i="18"/>
  <c r="AZ10" i="18"/>
  <c r="AZ90" i="18"/>
  <c r="L50" i="18"/>
  <c r="AF90" i="18"/>
  <c r="AF50" i="18"/>
  <c r="AF10" i="18"/>
  <c r="AF30" i="18"/>
  <c r="L30" i="18"/>
  <c r="AZ30" i="18"/>
  <c r="L90" i="18"/>
  <c r="L70" i="18"/>
  <c r="L10" i="18"/>
  <c r="V30" i="18"/>
  <c r="V50" i="18"/>
  <c r="AN60" i="18"/>
  <c r="T60" i="18"/>
  <c r="AD20" i="18"/>
  <c r="T100" i="18"/>
  <c r="AX40" i="18"/>
  <c r="AD80" i="18"/>
  <c r="AD40" i="18"/>
  <c r="J60" i="18"/>
  <c r="AX100" i="18"/>
  <c r="AD100" i="18"/>
  <c r="AN20" i="18"/>
  <c r="AN40" i="18"/>
  <c r="AN100" i="18"/>
  <c r="AX20" i="18"/>
  <c r="AD60" i="18"/>
  <c r="AX80" i="18"/>
  <c r="J40" i="18"/>
  <c r="AX60" i="18"/>
  <c r="T80" i="18"/>
  <c r="J20" i="18"/>
  <c r="T40" i="18"/>
  <c r="J100" i="18"/>
  <c r="AN80" i="18"/>
  <c r="J80" i="18"/>
  <c r="T20" i="18"/>
  <c r="Z14" i="18"/>
  <c r="AJ14" i="18"/>
  <c r="AJ94" i="18"/>
  <c r="BD14" i="18"/>
  <c r="Z34" i="18"/>
  <c r="AT34" i="18"/>
  <c r="P54" i="18"/>
  <c r="Z94" i="18"/>
  <c r="Z74" i="18"/>
  <c r="AT74" i="18"/>
  <c r="P94" i="18"/>
  <c r="P14" i="18"/>
  <c r="AT54" i="18"/>
  <c r="P74" i="18"/>
  <c r="AJ34" i="18"/>
  <c r="AJ74" i="18"/>
  <c r="AJ54" i="18"/>
  <c r="BD94" i="18"/>
  <c r="P34" i="18"/>
  <c r="BD74" i="18"/>
  <c r="AT14" i="18"/>
  <c r="BD54" i="18"/>
  <c r="Z54" i="18"/>
  <c r="BD34" i="18"/>
  <c r="AT94" i="18"/>
  <c r="L12" i="18"/>
  <c r="AZ92" i="18"/>
  <c r="AF32" i="18"/>
  <c r="AZ32" i="18"/>
  <c r="AF52" i="18"/>
  <c r="L32" i="18"/>
  <c r="V32" i="18"/>
  <c r="AZ72" i="18"/>
  <c r="L72" i="18"/>
  <c r="AZ52" i="18"/>
  <c r="V72" i="18"/>
  <c r="L92" i="18"/>
  <c r="AP52" i="18"/>
  <c r="AF72" i="18"/>
  <c r="AZ12" i="18"/>
  <c r="AP12" i="18"/>
  <c r="AP32" i="18"/>
  <c r="AP92" i="18"/>
  <c r="V92" i="18"/>
  <c r="AF12" i="18"/>
  <c r="V52" i="18"/>
  <c r="L52" i="18"/>
  <c r="AP72" i="18"/>
  <c r="AF92" i="18"/>
  <c r="V12" i="18"/>
  <c r="AF16" i="18"/>
  <c r="AF36" i="18"/>
  <c r="V16" i="18"/>
  <c r="V96" i="18"/>
  <c r="AZ96" i="18"/>
  <c r="AP96" i="18"/>
  <c r="L16" i="18"/>
  <c r="V76" i="18"/>
  <c r="L96" i="18"/>
  <c r="V56" i="18"/>
  <c r="L56" i="18"/>
  <c r="AP56" i="18"/>
  <c r="AF56" i="18"/>
  <c r="AZ36" i="18"/>
  <c r="AF76" i="18"/>
  <c r="AF96" i="18"/>
  <c r="AZ16" i="18"/>
  <c r="L36" i="18"/>
  <c r="AZ56" i="18"/>
  <c r="AZ76" i="18"/>
  <c r="AP36" i="18"/>
  <c r="AP76" i="18"/>
  <c r="V36" i="18"/>
  <c r="AP16" i="18"/>
  <c r="L76" i="18"/>
  <c r="P36" i="1"/>
  <c r="AE36" i="1" s="1"/>
  <c r="AD36" i="1" s="1"/>
  <c r="Q36" i="1"/>
  <c r="BD46" i="18"/>
  <c r="AJ26" i="18"/>
  <c r="AJ46" i="18"/>
  <c r="Z66" i="18"/>
  <c r="P46" i="18"/>
  <c r="BD6" i="18"/>
  <c r="BD26" i="18"/>
  <c r="AT46" i="18"/>
  <c r="AT26" i="18"/>
  <c r="AJ6" i="18"/>
  <c r="AT66" i="18"/>
  <c r="AJ86" i="18"/>
  <c r="AJ66" i="18"/>
  <c r="AT6" i="18"/>
  <c r="Z86" i="18"/>
  <c r="P6" i="18"/>
  <c r="Z6" i="18"/>
  <c r="Z46" i="18"/>
  <c r="BD86" i="18"/>
  <c r="Z26" i="18"/>
  <c r="BD66" i="18"/>
  <c r="AT86" i="18"/>
  <c r="P26" i="18"/>
  <c r="P10" i="1"/>
  <c r="AE10" i="1" s="1"/>
  <c r="AD10" i="1" s="1"/>
  <c r="P66" i="18"/>
  <c r="Q10" i="1"/>
  <c r="P86" i="18"/>
  <c r="AE13" i="1" l="1"/>
  <c r="AD13" i="1" s="1"/>
  <c r="AF13" i="1" s="1"/>
  <c r="AE15" i="1"/>
  <c r="AD15" i="1" s="1"/>
  <c r="AE14" i="1"/>
  <c r="AD14" i="1" s="1"/>
  <c r="V41" i="19"/>
  <c r="P41" i="19"/>
  <c r="P141" i="19"/>
  <c r="M191" i="19"/>
  <c r="M141" i="19"/>
  <c r="M241" i="19"/>
  <c r="V91" i="19"/>
  <c r="M91" i="19"/>
  <c r="S191" i="19"/>
  <c r="J241" i="19"/>
  <c r="S91" i="19"/>
  <c r="J91" i="19"/>
  <c r="P191" i="19"/>
  <c r="S241" i="19"/>
  <c r="V141" i="19"/>
  <c r="M41" i="19"/>
  <c r="S141" i="19"/>
  <c r="J141" i="19"/>
  <c r="J191" i="19"/>
  <c r="V241" i="19"/>
  <c r="S41" i="19"/>
  <c r="J41" i="19"/>
  <c r="P91" i="19"/>
  <c r="V191" i="19"/>
  <c r="P241" i="19"/>
  <c r="P132" i="19"/>
  <c r="S182" i="19"/>
  <c r="V132" i="19"/>
  <c r="V232" i="19"/>
  <c r="J32" i="19"/>
  <c r="V32" i="19"/>
  <c r="P182" i="19"/>
  <c r="S232" i="19"/>
  <c r="S82" i="19"/>
  <c r="S132" i="19"/>
  <c r="M182" i="19"/>
  <c r="M32" i="19"/>
  <c r="S32" i="19"/>
  <c r="J182" i="19"/>
  <c r="P232" i="19"/>
  <c r="M232" i="19"/>
  <c r="J132" i="19"/>
  <c r="V82" i="19"/>
  <c r="P32" i="19"/>
  <c r="V182" i="19"/>
  <c r="P82" i="19"/>
  <c r="M132" i="19"/>
  <c r="M82" i="19"/>
  <c r="J232" i="19"/>
  <c r="J82" i="19"/>
  <c r="AF36" i="1"/>
  <c r="P72" i="19"/>
  <c r="S122" i="19"/>
  <c r="P122" i="19"/>
  <c r="S222" i="19"/>
  <c r="J72" i="19"/>
  <c r="M72" i="19"/>
  <c r="M122" i="19"/>
  <c r="P222" i="19"/>
  <c r="M222" i="19"/>
  <c r="V172" i="19"/>
  <c r="V72" i="19"/>
  <c r="V22" i="19"/>
  <c r="P22" i="19"/>
  <c r="M22" i="19"/>
  <c r="V222" i="19"/>
  <c r="S172" i="19"/>
  <c r="J122" i="19"/>
  <c r="M172" i="19"/>
  <c r="P172" i="19"/>
  <c r="V122" i="19"/>
  <c r="J172" i="19"/>
  <c r="S72" i="19"/>
  <c r="J22" i="19"/>
  <c r="S22" i="19"/>
  <c r="J222" i="19"/>
  <c r="J110" i="19"/>
  <c r="M10" i="19"/>
  <c r="P10" i="19"/>
  <c r="S210" i="19"/>
  <c r="V10" i="19"/>
  <c r="P110" i="19"/>
  <c r="M110" i="19"/>
  <c r="S10" i="19"/>
  <c r="V210" i="19"/>
  <c r="M210" i="19"/>
  <c r="J210" i="19"/>
  <c r="J160" i="19"/>
  <c r="M60" i="19"/>
  <c r="P60" i="19"/>
  <c r="V110" i="19"/>
  <c r="V160" i="19"/>
  <c r="P210" i="19"/>
  <c r="P160" i="19"/>
  <c r="V60" i="19"/>
  <c r="S110" i="19"/>
  <c r="S160" i="19"/>
  <c r="M160" i="19"/>
  <c r="J60" i="19"/>
  <c r="S60" i="19"/>
  <c r="J10" i="19"/>
  <c r="P74" i="19"/>
  <c r="V74" i="19"/>
  <c r="P174" i="19"/>
  <c r="M224" i="19"/>
  <c r="M124" i="19"/>
  <c r="P24" i="19"/>
  <c r="M24" i="19"/>
  <c r="V224" i="19"/>
  <c r="V124" i="19"/>
  <c r="M174" i="19"/>
  <c r="S124" i="19"/>
  <c r="S224" i="19"/>
  <c r="S74" i="19"/>
  <c r="J24" i="19"/>
  <c r="V174" i="19"/>
  <c r="P224" i="19"/>
  <c r="M74" i="19"/>
  <c r="V24" i="19"/>
  <c r="J174" i="19"/>
  <c r="J224" i="19"/>
  <c r="J74" i="19"/>
  <c r="S24" i="19"/>
  <c r="S174" i="19"/>
  <c r="J124" i="19"/>
  <c r="P124" i="19"/>
  <c r="V13" i="19"/>
  <c r="P213" i="19"/>
  <c r="M63" i="19"/>
  <c r="S113" i="19"/>
  <c r="J13" i="19"/>
  <c r="P113" i="19"/>
  <c r="J63" i="19"/>
  <c r="V213" i="19"/>
  <c r="S163" i="19"/>
  <c r="V63" i="19"/>
  <c r="J163" i="19"/>
  <c r="S213" i="19"/>
  <c r="M113" i="19"/>
  <c r="M163" i="19"/>
  <c r="S63" i="19"/>
  <c r="M13" i="19"/>
  <c r="P63" i="19"/>
  <c r="M213" i="19"/>
  <c r="J213" i="19"/>
  <c r="P163" i="19"/>
  <c r="J113" i="19"/>
  <c r="S13" i="19"/>
  <c r="P13" i="19"/>
  <c r="V163" i="19"/>
  <c r="V113" i="19"/>
  <c r="S138" i="19"/>
  <c r="S238" i="19"/>
  <c r="M88" i="19"/>
  <c r="J138" i="19"/>
  <c r="V138" i="19"/>
  <c r="J88" i="19"/>
  <c r="V88" i="19"/>
  <c r="V188" i="19"/>
  <c r="P188" i="19"/>
  <c r="J238" i="19"/>
  <c r="V238" i="19"/>
  <c r="J188" i="19"/>
  <c r="V38" i="19"/>
  <c r="M38" i="19"/>
  <c r="P138" i="19"/>
  <c r="J38" i="19"/>
  <c r="M188" i="19"/>
  <c r="P238" i="19"/>
  <c r="S88" i="19"/>
  <c r="S38" i="19"/>
  <c r="M138" i="19"/>
  <c r="S188" i="19"/>
  <c r="P88" i="19"/>
  <c r="M238" i="19"/>
  <c r="P38" i="19"/>
  <c r="P170" i="19"/>
  <c r="S170" i="19"/>
  <c r="M220" i="19"/>
  <c r="P70" i="19"/>
  <c r="J120" i="19"/>
  <c r="P20" i="19"/>
  <c r="P220" i="19"/>
  <c r="J220" i="19"/>
  <c r="J170" i="19"/>
  <c r="V20" i="19"/>
  <c r="V170" i="19"/>
  <c r="M70" i="19"/>
  <c r="V120" i="19"/>
  <c r="S120" i="19"/>
  <c r="J20" i="19"/>
  <c r="M170" i="19"/>
  <c r="J70" i="19"/>
  <c r="V70" i="19"/>
  <c r="V220" i="19"/>
  <c r="P120" i="19"/>
  <c r="S220" i="19"/>
  <c r="S70" i="19"/>
  <c r="M20" i="19"/>
  <c r="S20" i="19"/>
  <c r="M120" i="19"/>
  <c r="M249" i="19"/>
  <c r="M149" i="19"/>
  <c r="V49" i="19"/>
  <c r="M199" i="19"/>
  <c r="J249" i="19"/>
  <c r="J199" i="19"/>
  <c r="P249" i="19"/>
  <c r="J49" i="19"/>
  <c r="P99" i="19"/>
  <c r="S99" i="19"/>
  <c r="V199" i="19"/>
  <c r="S249" i="19"/>
  <c r="S149" i="19"/>
  <c r="M49" i="19"/>
  <c r="S49" i="19"/>
  <c r="V249" i="19"/>
  <c r="S199" i="19"/>
  <c r="M99" i="19"/>
  <c r="P49" i="19"/>
  <c r="V149" i="19"/>
  <c r="P149" i="19"/>
  <c r="J149" i="19"/>
  <c r="P199" i="19"/>
  <c r="J99" i="19"/>
  <c r="V99" i="19"/>
  <c r="V75" i="19"/>
  <c r="M175" i="19"/>
  <c r="P75" i="19"/>
  <c r="M75" i="19"/>
  <c r="M25" i="19"/>
  <c r="M125" i="19"/>
  <c r="P125" i="19"/>
  <c r="S75" i="19"/>
  <c r="V225" i="19"/>
  <c r="V175" i="19"/>
  <c r="J25" i="19"/>
  <c r="S175" i="19"/>
  <c r="J125" i="19"/>
  <c r="J175" i="19"/>
  <c r="V25" i="19"/>
  <c r="J75" i="19"/>
  <c r="M225" i="19"/>
  <c r="P225" i="19"/>
  <c r="S25" i="19"/>
  <c r="P25" i="19"/>
  <c r="S225" i="19"/>
  <c r="J225" i="19"/>
  <c r="P175" i="19"/>
  <c r="V125" i="19"/>
  <c r="S125" i="19"/>
  <c r="V18" i="19"/>
  <c r="M68" i="19"/>
  <c r="J18" i="19"/>
  <c r="V118" i="19"/>
  <c r="S18" i="19"/>
  <c r="M168" i="19"/>
  <c r="V68" i="19"/>
  <c r="J168" i="19"/>
  <c r="V218" i="19"/>
  <c r="S68" i="19"/>
  <c r="P168" i="19"/>
  <c r="M218" i="19"/>
  <c r="J118" i="19"/>
  <c r="P118" i="19"/>
  <c r="P218" i="19"/>
  <c r="J68" i="19"/>
  <c r="J218" i="19"/>
  <c r="P68" i="19"/>
  <c r="P18" i="19"/>
  <c r="S218" i="19"/>
  <c r="V168" i="19"/>
  <c r="M18" i="19"/>
  <c r="S118" i="19"/>
  <c r="S168" i="19"/>
  <c r="M118" i="19"/>
  <c r="V208" i="19"/>
  <c r="P8" i="19"/>
  <c r="J8" i="19"/>
  <c r="P108" i="19"/>
  <c r="P208" i="19"/>
  <c r="J208" i="19"/>
  <c r="M58" i="19"/>
  <c r="M208" i="19"/>
  <c r="V8" i="19"/>
  <c r="M8" i="19"/>
  <c r="P158" i="19"/>
  <c r="S58" i="19"/>
  <c r="S8" i="19"/>
  <c r="S208" i="19"/>
  <c r="V158" i="19"/>
  <c r="M108" i="19"/>
  <c r="S108" i="19"/>
  <c r="V58" i="19"/>
  <c r="M158" i="19"/>
  <c r="P58" i="19"/>
  <c r="J58" i="19"/>
  <c r="S158" i="19"/>
  <c r="J108" i="19"/>
  <c r="J158" i="19"/>
  <c r="V108" i="19"/>
  <c r="J229" i="19"/>
  <c r="S129" i="19"/>
  <c r="J129" i="19"/>
  <c r="V179" i="19"/>
  <c r="V79" i="19"/>
  <c r="M29" i="19"/>
  <c r="P229" i="19"/>
  <c r="J79" i="19"/>
  <c r="S79" i="19"/>
  <c r="P129" i="19"/>
  <c r="V29" i="19"/>
  <c r="M129" i="19"/>
  <c r="J179" i="19"/>
  <c r="V129" i="19"/>
  <c r="S179" i="19"/>
  <c r="M229" i="19"/>
  <c r="P179" i="19"/>
  <c r="M179" i="19"/>
  <c r="P29" i="19"/>
  <c r="V229" i="19"/>
  <c r="S229" i="19"/>
  <c r="P79" i="19"/>
  <c r="M79" i="19"/>
  <c r="S29" i="19"/>
  <c r="J29" i="19"/>
  <c r="P183" i="19"/>
  <c r="P83" i="19"/>
  <c r="M33" i="19"/>
  <c r="J133" i="19"/>
  <c r="M133" i="19"/>
  <c r="S83" i="19"/>
  <c r="S33" i="19"/>
  <c r="V133" i="19"/>
  <c r="M183" i="19"/>
  <c r="V83" i="19"/>
  <c r="V233" i="19"/>
  <c r="M233" i="19"/>
  <c r="P33" i="19"/>
  <c r="J233" i="19"/>
  <c r="S133" i="19"/>
  <c r="P233" i="19"/>
  <c r="V33" i="19"/>
  <c r="J83" i="19"/>
  <c r="J183" i="19"/>
  <c r="S183" i="19"/>
  <c r="V183" i="19"/>
  <c r="J33" i="19"/>
  <c r="P133" i="19"/>
  <c r="S233" i="19"/>
  <c r="M83" i="19"/>
  <c r="V62" i="19"/>
  <c r="S12" i="19"/>
  <c r="J112" i="19"/>
  <c r="S112" i="19"/>
  <c r="V12" i="19"/>
  <c r="P112" i="19"/>
  <c r="P162" i="19"/>
  <c r="V162" i="19"/>
  <c r="J12" i="19"/>
  <c r="S162" i="19"/>
  <c r="J162" i="19"/>
  <c r="J212" i="19"/>
  <c r="S62" i="19"/>
  <c r="P12" i="19"/>
  <c r="V212" i="19"/>
  <c r="S212" i="19"/>
  <c r="M112" i="19"/>
  <c r="M12" i="19"/>
  <c r="P62" i="19"/>
  <c r="M212" i="19"/>
  <c r="J62" i="19"/>
  <c r="V112" i="19"/>
  <c r="M162" i="19"/>
  <c r="P212" i="19"/>
  <c r="M62" i="19"/>
  <c r="P115" i="19"/>
  <c r="V65" i="19"/>
  <c r="J165" i="19"/>
  <c r="S215" i="19"/>
  <c r="S15" i="19"/>
  <c r="M15" i="19"/>
  <c r="M215" i="19"/>
  <c r="M165" i="19"/>
  <c r="V115" i="19"/>
  <c r="S65" i="19"/>
  <c r="J215" i="19"/>
  <c r="V165" i="19"/>
  <c r="S115" i="19"/>
  <c r="J15" i="19"/>
  <c r="M115" i="19"/>
  <c r="V215" i="19"/>
  <c r="M65" i="19"/>
  <c r="P65" i="19"/>
  <c r="V15" i="19"/>
  <c r="P165" i="19"/>
  <c r="P215" i="19"/>
  <c r="J65" i="19"/>
  <c r="P15" i="19"/>
  <c r="J115" i="19"/>
  <c r="S165" i="19"/>
  <c r="AF18" i="1"/>
  <c r="S184" i="19"/>
  <c r="P134" i="19"/>
  <c r="J234" i="19"/>
  <c r="J84" i="19"/>
  <c r="P34" i="19"/>
  <c r="P184" i="19"/>
  <c r="V234" i="19"/>
  <c r="V34" i="19"/>
  <c r="V134" i="19"/>
  <c r="V84" i="19"/>
  <c r="J184" i="19"/>
  <c r="P234" i="19"/>
  <c r="S134" i="19"/>
  <c r="M234" i="19"/>
  <c r="S234" i="19"/>
  <c r="P84" i="19"/>
  <c r="S84" i="19"/>
  <c r="M84" i="19"/>
  <c r="S34" i="19"/>
  <c r="J34" i="19"/>
  <c r="M184" i="19"/>
  <c r="M134" i="19"/>
  <c r="V184" i="19"/>
  <c r="J134" i="19"/>
  <c r="M34" i="19"/>
  <c r="V116" i="19"/>
  <c r="M116" i="19"/>
  <c r="J216" i="19"/>
  <c r="M66" i="19"/>
  <c r="V16" i="19"/>
  <c r="P16" i="19"/>
  <c r="S166" i="19"/>
  <c r="V166" i="19"/>
  <c r="J16" i="19"/>
  <c r="S16" i="19"/>
  <c r="S116" i="19"/>
  <c r="J66" i="19"/>
  <c r="S66" i="19"/>
  <c r="V66" i="19"/>
  <c r="J166" i="19"/>
  <c r="S216" i="19"/>
  <c r="P166" i="19"/>
  <c r="J116" i="19"/>
  <c r="V216" i="19"/>
  <c r="M166" i="19"/>
  <c r="M16" i="19"/>
  <c r="P66" i="19"/>
  <c r="P116" i="19"/>
  <c r="P216" i="19"/>
  <c r="M216" i="19"/>
  <c r="P44" i="19"/>
  <c r="V244" i="19"/>
  <c r="P144" i="19"/>
  <c r="S194" i="19"/>
  <c r="J194" i="19"/>
  <c r="P244" i="19"/>
  <c r="V94" i="19"/>
  <c r="S244" i="19"/>
  <c r="V144" i="19"/>
  <c r="M94" i="19"/>
  <c r="J94" i="19"/>
  <c r="J44" i="19"/>
  <c r="P94" i="19"/>
  <c r="M194" i="19"/>
  <c r="V194" i="19"/>
  <c r="S94" i="19"/>
  <c r="J244" i="19"/>
  <c r="V44" i="19"/>
  <c r="P194" i="19"/>
  <c r="S144" i="19"/>
  <c r="M144" i="19"/>
  <c r="S44" i="19"/>
  <c r="M244" i="19"/>
  <c r="M44" i="19"/>
  <c r="J144" i="19"/>
  <c r="V21" i="19"/>
  <c r="J221" i="19"/>
  <c r="M71" i="19"/>
  <c r="M171" i="19"/>
  <c r="M121" i="19"/>
  <c r="V121" i="19"/>
  <c r="P121" i="19"/>
  <c r="S171" i="19"/>
  <c r="V171" i="19"/>
  <c r="J171" i="19"/>
  <c r="S21" i="19"/>
  <c r="P221" i="19"/>
  <c r="J21" i="19"/>
  <c r="P71" i="19"/>
  <c r="V221" i="19"/>
  <c r="S71" i="19"/>
  <c r="V71" i="19"/>
  <c r="S121" i="19"/>
  <c r="M221" i="19"/>
  <c r="P21" i="19"/>
  <c r="J121" i="19"/>
  <c r="P171" i="19"/>
  <c r="J71" i="19"/>
  <c r="S221" i="19"/>
  <c r="M21" i="19"/>
  <c r="J151" i="19"/>
  <c r="V101" i="19"/>
  <c r="M201" i="19"/>
  <c r="M51" i="19"/>
  <c r="S251" i="19"/>
  <c r="S151" i="19"/>
  <c r="J51" i="19"/>
  <c r="J251" i="19"/>
  <c r="J201" i="19"/>
  <c r="V251" i="19"/>
  <c r="M151" i="19"/>
  <c r="V201" i="19"/>
  <c r="M101" i="19"/>
  <c r="P201" i="19"/>
  <c r="S51" i="19"/>
  <c r="V151" i="19"/>
  <c r="P51" i="19"/>
  <c r="P151" i="19"/>
  <c r="J101" i="19"/>
  <c r="S201" i="19"/>
  <c r="P101" i="19"/>
  <c r="P251" i="19"/>
  <c r="S101" i="19"/>
  <c r="M251" i="19"/>
  <c r="V51" i="19"/>
  <c r="J196" i="19"/>
  <c r="M96" i="19"/>
  <c r="J96" i="19"/>
  <c r="V196" i="19"/>
  <c r="P146" i="19"/>
  <c r="V96" i="19"/>
  <c r="P46" i="19"/>
  <c r="V146" i="19"/>
  <c r="J46" i="19"/>
  <c r="M246" i="19"/>
  <c r="P196" i="19"/>
  <c r="S146" i="19"/>
  <c r="P246" i="19"/>
  <c r="M146" i="19"/>
  <c r="S246" i="19"/>
  <c r="S46" i="19"/>
  <c r="J246" i="19"/>
  <c r="M196" i="19"/>
  <c r="P96" i="19"/>
  <c r="M46" i="19"/>
  <c r="V46" i="19"/>
  <c r="S196" i="19"/>
  <c r="J146" i="19"/>
  <c r="S96" i="19"/>
  <c r="V246" i="19"/>
  <c r="M242" i="19"/>
  <c r="S192" i="19"/>
  <c r="M142" i="19"/>
  <c r="J92" i="19"/>
  <c r="P192" i="19"/>
  <c r="S92" i="19"/>
  <c r="M92" i="19"/>
  <c r="S142" i="19"/>
  <c r="M192" i="19"/>
  <c r="J242" i="19"/>
  <c r="S42" i="19"/>
  <c r="V242" i="19"/>
  <c r="J192" i="19"/>
  <c r="P142" i="19"/>
  <c r="V42" i="19"/>
  <c r="J142" i="19"/>
  <c r="V142" i="19"/>
  <c r="V92" i="19"/>
  <c r="J42" i="19"/>
  <c r="S242" i="19"/>
  <c r="P242" i="19"/>
  <c r="V192" i="19"/>
  <c r="M42" i="19"/>
  <c r="AF39" i="1"/>
  <c r="P92" i="19"/>
  <c r="P42" i="19"/>
  <c r="V139" i="19"/>
  <c r="M89" i="19"/>
  <c r="P139" i="19"/>
  <c r="M189" i="19"/>
  <c r="M139" i="19"/>
  <c r="P39" i="19"/>
  <c r="S189" i="19"/>
  <c r="J189" i="19"/>
  <c r="S89" i="19"/>
  <c r="J89" i="19"/>
  <c r="S239" i="19"/>
  <c r="V239" i="19"/>
  <c r="V39" i="19"/>
  <c r="M39" i="19"/>
  <c r="P239" i="19"/>
  <c r="V189" i="19"/>
  <c r="P89" i="19"/>
  <c r="S39" i="19"/>
  <c r="M239" i="19"/>
  <c r="S139" i="19"/>
  <c r="J139" i="19"/>
  <c r="J39" i="19"/>
  <c r="P189" i="19"/>
  <c r="J239" i="19"/>
  <c r="V89" i="19"/>
  <c r="AE35" i="1"/>
  <c r="AD35" i="1" s="1"/>
  <c r="AE33" i="1"/>
  <c r="J131" i="19"/>
  <c r="J31" i="19"/>
  <c r="S181" i="19"/>
  <c r="V131" i="19"/>
  <c r="P81" i="19"/>
  <c r="S131" i="19"/>
  <c r="P131" i="19"/>
  <c r="J181" i="19"/>
  <c r="M31" i="19"/>
  <c r="V31" i="19"/>
  <c r="S31" i="19"/>
  <c r="S231" i="19"/>
  <c r="J231" i="19"/>
  <c r="M181" i="19"/>
  <c r="S81" i="19"/>
  <c r="P181" i="19"/>
  <c r="V181" i="19"/>
  <c r="J81" i="19"/>
  <c r="M231" i="19"/>
  <c r="V231" i="19"/>
  <c r="P231" i="19"/>
  <c r="M131" i="19"/>
  <c r="M81" i="19"/>
  <c r="P31" i="19"/>
  <c r="V81" i="19"/>
  <c r="J207" i="19"/>
  <c r="V7" i="19"/>
  <c r="J7" i="19"/>
  <c r="P107" i="19"/>
  <c r="S157" i="19"/>
  <c r="V157" i="19"/>
  <c r="P57" i="19"/>
  <c r="V207" i="19"/>
  <c r="M107" i="19"/>
  <c r="P157" i="19"/>
  <c r="M57" i="19"/>
  <c r="V107" i="19"/>
  <c r="S7" i="19"/>
  <c r="V57" i="19"/>
  <c r="J57" i="19"/>
  <c r="M207" i="19"/>
  <c r="S57" i="19"/>
  <c r="J157" i="19"/>
  <c r="P7" i="19"/>
  <c r="J107" i="19"/>
  <c r="S107" i="19"/>
  <c r="S207" i="19"/>
  <c r="M7" i="19"/>
  <c r="M157" i="19"/>
  <c r="P207" i="19"/>
  <c r="M40" i="19"/>
  <c r="V190" i="19"/>
  <c r="S140" i="19"/>
  <c r="S190" i="19"/>
  <c r="J240" i="19"/>
  <c r="V90" i="19"/>
  <c r="M190" i="19"/>
  <c r="S90" i="19"/>
  <c r="M140" i="19"/>
  <c r="J40" i="19"/>
  <c r="P140" i="19"/>
  <c r="P40" i="19"/>
  <c r="M90" i="19"/>
  <c r="S240" i="19"/>
  <c r="J190" i="19"/>
  <c r="P90" i="19"/>
  <c r="V40" i="19"/>
  <c r="S40" i="19"/>
  <c r="J90" i="19"/>
  <c r="P190" i="19"/>
  <c r="V140" i="19"/>
  <c r="V240" i="19"/>
  <c r="M240" i="19"/>
  <c r="P240" i="19"/>
  <c r="J140" i="19"/>
  <c r="V97" i="19"/>
  <c r="S97" i="19"/>
  <c r="S197" i="19"/>
  <c r="P97" i="19"/>
  <c r="P197" i="19"/>
  <c r="P147" i="19"/>
  <c r="M97" i="19"/>
  <c r="J97" i="19"/>
  <c r="M247" i="19"/>
  <c r="M147" i="19"/>
  <c r="S47" i="19"/>
  <c r="V47" i="19"/>
  <c r="J197" i="19"/>
  <c r="M197" i="19"/>
  <c r="J247" i="19"/>
  <c r="P47" i="19"/>
  <c r="S147" i="19"/>
  <c r="V147" i="19"/>
  <c r="M47" i="19"/>
  <c r="J147" i="19"/>
  <c r="S247" i="19"/>
  <c r="J47" i="19"/>
  <c r="V197" i="19"/>
  <c r="P247" i="19"/>
  <c r="V247" i="19"/>
  <c r="S167" i="19"/>
  <c r="M67" i="19"/>
  <c r="S217" i="19"/>
  <c r="J167" i="19"/>
  <c r="M167" i="19"/>
  <c r="J17" i="19"/>
  <c r="M17" i="19"/>
  <c r="P17" i="19"/>
  <c r="J67" i="19"/>
  <c r="P67" i="19"/>
  <c r="P217" i="19"/>
  <c r="V117" i="19"/>
  <c r="V67" i="19"/>
  <c r="P117" i="19"/>
  <c r="V217" i="19"/>
  <c r="M117" i="19"/>
  <c r="M217" i="19"/>
  <c r="V167" i="19"/>
  <c r="S67" i="19"/>
  <c r="S117" i="19"/>
  <c r="J217" i="19"/>
  <c r="J117" i="19"/>
  <c r="S17" i="19"/>
  <c r="V17" i="19"/>
  <c r="P167" i="19"/>
  <c r="V93" i="19"/>
  <c r="M143" i="19"/>
  <c r="M193" i="19"/>
  <c r="S143" i="19"/>
  <c r="P43" i="19"/>
  <c r="J43" i="19"/>
  <c r="S243" i="19"/>
  <c r="J193" i="19"/>
  <c r="P193" i="19"/>
  <c r="V43" i="19"/>
  <c r="P143" i="19"/>
  <c r="J243" i="19"/>
  <c r="M43" i="19"/>
  <c r="P93" i="19"/>
  <c r="V243" i="19"/>
  <c r="V193" i="19"/>
  <c r="M93" i="19"/>
  <c r="S43" i="19"/>
  <c r="P243" i="19"/>
  <c r="S193" i="19"/>
  <c r="J143" i="19"/>
  <c r="J93" i="19"/>
  <c r="M243" i="19"/>
  <c r="V143" i="19"/>
  <c r="S93" i="19"/>
  <c r="J145" i="19"/>
  <c r="V45" i="19"/>
  <c r="J245" i="19"/>
  <c r="P195" i="19"/>
  <c r="V95" i="19"/>
  <c r="M45" i="19"/>
  <c r="V245" i="19"/>
  <c r="P145" i="19"/>
  <c r="S95" i="19"/>
  <c r="M195" i="19"/>
  <c r="S245" i="19"/>
  <c r="S45" i="19"/>
  <c r="P95" i="19"/>
  <c r="J195" i="19"/>
  <c r="J95" i="19"/>
  <c r="P45" i="19"/>
  <c r="M145" i="19"/>
  <c r="V195" i="19"/>
  <c r="P245" i="19"/>
  <c r="V145" i="19"/>
  <c r="J45" i="19"/>
  <c r="M95" i="19"/>
  <c r="S195" i="19"/>
  <c r="S145" i="19"/>
  <c r="M245" i="19"/>
  <c r="J37" i="19"/>
  <c r="M187" i="19"/>
  <c r="S187" i="19"/>
  <c r="S237" i="19"/>
  <c r="J87" i="19"/>
  <c r="S37" i="19"/>
  <c r="P187" i="19"/>
  <c r="P237" i="19"/>
  <c r="P37" i="19"/>
  <c r="M37" i="19"/>
  <c r="J237" i="19"/>
  <c r="V237" i="19"/>
  <c r="J187" i="19"/>
  <c r="M137" i="19"/>
  <c r="V87" i="19"/>
  <c r="M87" i="19"/>
  <c r="J137" i="19"/>
  <c r="V137" i="19"/>
  <c r="S87" i="19"/>
  <c r="V37" i="19"/>
  <c r="V187" i="19"/>
  <c r="S137" i="19"/>
  <c r="M237" i="19"/>
  <c r="P137" i="19"/>
  <c r="P87" i="19"/>
  <c r="V14" i="19"/>
  <c r="V164" i="19"/>
  <c r="J14" i="19"/>
  <c r="J114" i="19"/>
  <c r="J214" i="19"/>
  <c r="J64" i="19"/>
  <c r="V64" i="19"/>
  <c r="S114" i="19"/>
  <c r="M164" i="19"/>
  <c r="S164" i="19"/>
  <c r="S64" i="19"/>
  <c r="P114" i="19"/>
  <c r="S14" i="19"/>
  <c r="J164" i="19"/>
  <c r="P164" i="19"/>
  <c r="S214" i="19"/>
  <c r="V114" i="19"/>
  <c r="M214" i="19"/>
  <c r="M64" i="19"/>
  <c r="V214" i="19"/>
  <c r="P64" i="19"/>
  <c r="P14" i="19"/>
  <c r="M114" i="19"/>
  <c r="P214" i="19"/>
  <c r="M14" i="19"/>
  <c r="V223" i="19"/>
  <c r="M173" i="19"/>
  <c r="AF24" i="1"/>
  <c r="P123" i="19"/>
  <c r="V23" i="19"/>
  <c r="V73" i="19"/>
  <c r="M73" i="19"/>
  <c r="J173" i="19"/>
  <c r="S223" i="19"/>
  <c r="P73" i="19"/>
  <c r="V123" i="19"/>
  <c r="P173" i="19"/>
  <c r="J223" i="19"/>
  <c r="J23" i="19"/>
  <c r="V173" i="19"/>
  <c r="M123" i="19"/>
  <c r="J73" i="19"/>
  <c r="S73" i="19"/>
  <c r="S123" i="19"/>
  <c r="S173" i="19"/>
  <c r="P23" i="19"/>
  <c r="M23" i="19"/>
  <c r="J123" i="19"/>
  <c r="P223" i="19"/>
  <c r="S23" i="19"/>
  <c r="M223" i="19"/>
  <c r="V177" i="19"/>
  <c r="V27" i="19"/>
  <c r="M227" i="19"/>
  <c r="P227" i="19"/>
  <c r="M77" i="19"/>
  <c r="J27" i="19"/>
  <c r="J77" i="19"/>
  <c r="S127" i="19"/>
  <c r="V127" i="19"/>
  <c r="P177" i="19"/>
  <c r="J227" i="19"/>
  <c r="P127" i="19"/>
  <c r="S177" i="19"/>
  <c r="P77" i="19"/>
  <c r="M127" i="19"/>
  <c r="M27" i="19"/>
  <c r="S27" i="19"/>
  <c r="J127" i="19"/>
  <c r="P27" i="19"/>
  <c r="V77" i="19"/>
  <c r="V227" i="19"/>
  <c r="S227" i="19"/>
  <c r="S77" i="19"/>
  <c r="AF30" i="1"/>
  <c r="M177" i="19"/>
  <c r="J177" i="19"/>
  <c r="P109" i="19"/>
  <c r="V159" i="19"/>
  <c r="M109" i="19"/>
  <c r="J9" i="19"/>
  <c r="S59" i="19"/>
  <c r="V209" i="19"/>
  <c r="P9" i="19"/>
  <c r="J209" i="19"/>
  <c r="P159" i="19"/>
  <c r="M59" i="19"/>
  <c r="P209" i="19"/>
  <c r="V9" i="19"/>
  <c r="P59" i="19"/>
  <c r="J159" i="19"/>
  <c r="S209" i="19"/>
  <c r="S159" i="19"/>
  <c r="M9" i="19"/>
  <c r="J109" i="19"/>
  <c r="V59" i="19"/>
  <c r="M209" i="19"/>
  <c r="S9" i="19"/>
  <c r="AF10" i="1"/>
  <c r="S109" i="19"/>
  <c r="J59" i="19"/>
  <c r="M159" i="19"/>
  <c r="V109" i="19"/>
  <c r="P150" i="19"/>
  <c r="M200" i="19"/>
  <c r="M50" i="19"/>
  <c r="J250" i="19"/>
  <c r="S50" i="19"/>
  <c r="M150" i="19"/>
  <c r="V50" i="19"/>
  <c r="J50" i="19"/>
  <c r="S200" i="19"/>
  <c r="V150" i="19"/>
  <c r="P200" i="19"/>
  <c r="P250" i="19"/>
  <c r="M250" i="19"/>
  <c r="V100" i="19"/>
  <c r="V250" i="19"/>
  <c r="S250" i="19"/>
  <c r="V200" i="19"/>
  <c r="J150" i="19"/>
  <c r="P50" i="19"/>
  <c r="S100" i="19"/>
  <c r="P100" i="19"/>
  <c r="S150" i="19"/>
  <c r="J200" i="19"/>
  <c r="J100" i="19"/>
  <c r="M100" i="19"/>
  <c r="S185" i="19"/>
  <c r="V135" i="19"/>
  <c r="S135" i="19"/>
  <c r="V185" i="19"/>
  <c r="V85" i="19"/>
  <c r="M135" i="19"/>
  <c r="M235" i="19"/>
  <c r="P85" i="19"/>
  <c r="J85" i="19"/>
  <c r="M85" i="19"/>
  <c r="J185" i="19"/>
  <c r="J35" i="19"/>
  <c r="M35" i="19"/>
  <c r="V235" i="19"/>
  <c r="P235" i="19"/>
  <c r="P185" i="19"/>
  <c r="P135" i="19"/>
  <c r="V35" i="19"/>
  <c r="J135" i="19"/>
  <c r="S235" i="19"/>
  <c r="J235" i="19"/>
  <c r="S85" i="19"/>
  <c r="M185" i="19"/>
  <c r="P35" i="19"/>
  <c r="S35" i="19"/>
  <c r="P52" i="19"/>
  <c r="M202" i="19"/>
  <c r="S202" i="19"/>
  <c r="J102" i="19"/>
  <c r="M252" i="19"/>
  <c r="J52" i="19"/>
  <c r="M102" i="19"/>
  <c r="P252" i="19"/>
  <c r="V152" i="19"/>
  <c r="S252" i="19"/>
  <c r="J202" i="19"/>
  <c r="J152" i="19"/>
  <c r="S152" i="19"/>
  <c r="V202" i="19"/>
  <c r="J252" i="19"/>
  <c r="V252" i="19"/>
  <c r="M152" i="19"/>
  <c r="V52" i="19"/>
  <c r="V102" i="19"/>
  <c r="P152" i="19"/>
  <c r="P202" i="19"/>
  <c r="S102" i="19"/>
  <c r="P102" i="19"/>
  <c r="M52" i="19"/>
  <c r="S52" i="19"/>
  <c r="P56" i="19"/>
  <c r="V56" i="19"/>
  <c r="M106" i="19"/>
  <c r="S56" i="19"/>
  <c r="J56" i="19"/>
  <c r="V6" i="19"/>
  <c r="J156" i="19"/>
  <c r="M56" i="19"/>
  <c r="S106" i="19"/>
  <c r="J6" i="19"/>
  <c r="J106" i="19"/>
  <c r="J206" i="19"/>
  <c r="V106" i="19"/>
  <c r="P156" i="19"/>
  <c r="P6" i="19"/>
  <c r="V156" i="19"/>
  <c r="AF7" i="1"/>
  <c r="P206" i="19"/>
  <c r="S6" i="19"/>
  <c r="M156" i="19"/>
  <c r="S206" i="19"/>
  <c r="S156" i="19"/>
  <c r="M206" i="19"/>
  <c r="V206" i="19"/>
  <c r="P106" i="19"/>
  <c r="M6" i="19"/>
  <c r="P148" i="19"/>
  <c r="S198" i="19"/>
  <c r="AF45" i="1"/>
  <c r="M98" i="19"/>
  <c r="J248" i="19"/>
  <c r="P198" i="19"/>
  <c r="M148" i="19"/>
  <c r="V148" i="19"/>
  <c r="P48" i="19"/>
  <c r="J98" i="19"/>
  <c r="M198" i="19"/>
  <c r="P248" i="19"/>
  <c r="J48" i="19"/>
  <c r="J148" i="19"/>
  <c r="V198" i="19"/>
  <c r="S98" i="19"/>
  <c r="V248" i="19"/>
  <c r="M48" i="19"/>
  <c r="S148" i="19"/>
  <c r="S248" i="19"/>
  <c r="S48" i="19"/>
  <c r="V98" i="19"/>
  <c r="P98" i="19"/>
  <c r="M248" i="19"/>
  <c r="J198" i="19"/>
  <c r="V48" i="19"/>
  <c r="P76" i="19"/>
  <c r="S176" i="19"/>
  <c r="AF27" i="1"/>
  <c r="V226" i="19"/>
  <c r="S76" i="19"/>
  <c r="M126" i="19"/>
  <c r="J26" i="19"/>
  <c r="P176" i="19"/>
  <c r="V176" i="19"/>
  <c r="J176" i="19"/>
  <c r="M76" i="19"/>
  <c r="S126" i="19"/>
  <c r="P26" i="19"/>
  <c r="P126" i="19"/>
  <c r="S26" i="19"/>
  <c r="S226" i="19"/>
  <c r="V126" i="19"/>
  <c r="V26" i="19"/>
  <c r="P226" i="19"/>
  <c r="M226" i="19"/>
  <c r="J126" i="19"/>
  <c r="J76" i="19"/>
  <c r="V76" i="19"/>
  <c r="M26" i="19"/>
  <c r="J226" i="19"/>
  <c r="M176" i="19"/>
  <c r="J219" i="19"/>
  <c r="V19" i="19"/>
  <c r="S19" i="19"/>
  <c r="S69" i="19"/>
  <c r="V169" i="19"/>
  <c r="P119" i="19"/>
  <c r="V219" i="19"/>
  <c r="P69" i="19"/>
  <c r="P219" i="19"/>
  <c r="S119" i="19"/>
  <c r="M19" i="19"/>
  <c r="P169" i="19"/>
  <c r="V69" i="19"/>
  <c r="S219" i="19"/>
  <c r="M69" i="19"/>
  <c r="J119" i="19"/>
  <c r="AF21" i="1"/>
  <c r="P19" i="19"/>
  <c r="M169" i="19"/>
  <c r="V119" i="19"/>
  <c r="M219" i="19"/>
  <c r="S169" i="19"/>
  <c r="J69" i="19"/>
  <c r="J19" i="19"/>
  <c r="J169" i="19"/>
  <c r="M119" i="19"/>
  <c r="J78" i="19"/>
  <c r="J228" i="19"/>
  <c r="J178" i="19"/>
  <c r="S228" i="19"/>
  <c r="M28" i="19"/>
  <c r="S78" i="19"/>
  <c r="V128" i="19"/>
  <c r="M228" i="19"/>
  <c r="V78" i="19"/>
  <c r="P78" i="19"/>
  <c r="M128" i="19"/>
  <c r="S178" i="19"/>
  <c r="S28" i="19"/>
  <c r="P28" i="19"/>
  <c r="P228" i="19"/>
  <c r="M178" i="19"/>
  <c r="J128" i="19"/>
  <c r="P128" i="19"/>
  <c r="S128" i="19"/>
  <c r="M78" i="19"/>
  <c r="P178" i="19"/>
  <c r="V228" i="19"/>
  <c r="V28" i="19"/>
  <c r="J28" i="19"/>
  <c r="V178" i="19"/>
  <c r="J161" i="19" l="1"/>
  <c r="V161" i="19"/>
  <c r="S111" i="19"/>
  <c r="P211" i="19"/>
  <c r="P161" i="19"/>
  <c r="P111" i="19"/>
  <c r="V61" i="19"/>
  <c r="V111" i="19"/>
  <c r="J111" i="19"/>
  <c r="J11" i="19"/>
  <c r="M211" i="19"/>
  <c r="V211" i="19"/>
  <c r="P11" i="19"/>
  <c r="J61" i="19"/>
  <c r="V11" i="19"/>
  <c r="M11" i="19"/>
  <c r="M111" i="19"/>
  <c r="S211" i="19"/>
  <c r="S61" i="19"/>
  <c r="J211" i="19"/>
  <c r="S11" i="19"/>
  <c r="M161" i="19"/>
  <c r="S161" i="19"/>
  <c r="P61" i="19"/>
  <c r="M61" i="19"/>
  <c r="AF14" i="1"/>
  <c r="K161" i="19"/>
  <c r="Q61" i="19"/>
  <c r="T211" i="19"/>
  <c r="T111" i="19"/>
  <c r="Q211" i="19"/>
  <c r="N61" i="19"/>
  <c r="K211" i="19"/>
  <c r="Q11" i="19"/>
  <c r="T161" i="19"/>
  <c r="K11" i="19"/>
  <c r="K111" i="19"/>
  <c r="Q111" i="19"/>
  <c r="W161" i="19"/>
  <c r="K61" i="19"/>
  <c r="W111" i="19"/>
  <c r="N11" i="19"/>
  <c r="Q161" i="19"/>
  <c r="T11" i="19"/>
  <c r="N211" i="19"/>
  <c r="N111" i="19"/>
  <c r="W61" i="19"/>
  <c r="N161" i="19"/>
  <c r="T61" i="19"/>
  <c r="W211" i="19"/>
  <c r="W11" i="19"/>
  <c r="AF15" i="1"/>
  <c r="U161" i="19"/>
  <c r="L61" i="19"/>
  <c r="U61" i="19"/>
  <c r="O11" i="19"/>
  <c r="X61" i="19"/>
  <c r="U11" i="19"/>
  <c r="X11" i="19"/>
  <c r="O111" i="19"/>
  <c r="R211" i="19"/>
  <c r="R61" i="19"/>
  <c r="L11" i="19"/>
  <c r="L211" i="19"/>
  <c r="X111" i="19"/>
  <c r="O161" i="19"/>
  <c r="U111" i="19"/>
  <c r="X211" i="19"/>
  <c r="R161" i="19"/>
  <c r="U211" i="19"/>
  <c r="L161" i="19"/>
  <c r="O211" i="19"/>
  <c r="O61" i="19"/>
  <c r="L111" i="19"/>
  <c r="R11" i="19"/>
  <c r="X161" i="19"/>
  <c r="R111" i="19"/>
  <c r="AD33" i="1"/>
  <c r="AE34" i="1"/>
  <c r="AD34" i="1" s="1"/>
  <c r="U230" i="19"/>
  <c r="L180" i="19"/>
  <c r="U30" i="19"/>
  <c r="R30" i="19"/>
  <c r="R230" i="19"/>
  <c r="X130" i="19"/>
  <c r="R130" i="19"/>
  <c r="R180" i="19"/>
  <c r="L30" i="19"/>
  <c r="O80" i="19"/>
  <c r="U130" i="19"/>
  <c r="L80" i="19"/>
  <c r="R80" i="19"/>
  <c r="O130" i="19"/>
  <c r="L130" i="19"/>
  <c r="L230" i="19"/>
  <c r="O230" i="19"/>
  <c r="O180" i="19"/>
  <c r="X80" i="19"/>
  <c r="AF35" i="1"/>
  <c r="X230" i="19"/>
  <c r="X180" i="19"/>
  <c r="U180" i="19"/>
  <c r="X30" i="19"/>
  <c r="O30" i="19"/>
  <c r="U80" i="19"/>
  <c r="Q230" i="19" l="1"/>
  <c r="K230" i="19"/>
  <c r="W230" i="19"/>
  <c r="Q80" i="19"/>
  <c r="K180" i="19"/>
  <c r="K130" i="19"/>
  <c r="Q30" i="19"/>
  <c r="Q130" i="19"/>
  <c r="N180" i="19"/>
  <c r="T180" i="19"/>
  <c r="W80" i="19"/>
  <c r="N30" i="19"/>
  <c r="W180" i="19"/>
  <c r="T230" i="19"/>
  <c r="K30" i="19"/>
  <c r="Q180" i="19"/>
  <c r="W130" i="19"/>
  <c r="N230" i="19"/>
  <c r="T80" i="19"/>
  <c r="T30" i="19"/>
  <c r="N130" i="19"/>
  <c r="N80" i="19"/>
  <c r="W30" i="19"/>
  <c r="T130" i="19"/>
  <c r="AF34" i="1"/>
  <c r="K80" i="19"/>
  <c r="M30" i="19"/>
  <c r="V230" i="19"/>
  <c r="S230" i="19"/>
  <c r="J30" i="19"/>
  <c r="S180" i="19"/>
  <c r="V30" i="19"/>
  <c r="S80" i="19"/>
  <c r="S30" i="19"/>
  <c r="J130" i="19"/>
  <c r="P130" i="19"/>
  <c r="V130" i="19"/>
  <c r="S130" i="19"/>
  <c r="J230" i="19"/>
  <c r="P80" i="19"/>
  <c r="P230" i="19"/>
  <c r="M130" i="19"/>
  <c r="AF33" i="1"/>
  <c r="V80" i="19"/>
  <c r="M180" i="19"/>
  <c r="V180" i="19"/>
  <c r="M230" i="19"/>
  <c r="M80" i="19"/>
  <c r="J180" i="19"/>
  <c r="P30" i="19"/>
  <c r="J80" i="19"/>
  <c r="P180"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<sst xmlns="http://schemas.openxmlformats.org/spreadsheetml/2006/main" count="928" uniqueCount="442">
  <si>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</si>
  <si>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</si>
  <si>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</si>
  <si>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</si>
  <si>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</si>
  <si>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</si>
  <si>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</si>
  <si>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</si>
  <si>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</si>
  <si>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</si>
  <si>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</si>
  <si>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</si>
  <si>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</si>
  <si>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</si>
  <si>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</si>
  <si>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</si>
  <si>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</si>
  <si>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</si>
  <si>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</si>
  <si>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</si>
  <si>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</si>
  <si>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</si>
  <si>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</si>
  <si>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</si>
  <si>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</si>
  <si>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</si>
  <si>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</si>
  <si>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</si>
  <si>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</si>
  <si>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</si>
  <si>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</si>
  <si>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</si>
  <si>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</si>
  <si>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</si>
  <si>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</si>
  <si>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</si>
  <si>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</si>
  <si>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</si>
  <si>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</si>
  <si>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</si>
  <si>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</si>
  <si>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</si>
  <si>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</si>
  <si>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</si>
  <si>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</si>
  <si>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</si>
  <si>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</si>
  <si>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</si>
  <si>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</si>
  <si>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</si>
  <si>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</si>
  <si>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</si>
  <si>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</si>
  <si>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</si>
  <si>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</si>
  <si>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</si>
  <si>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</si>
  <si>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</si>
  <si>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</si>
  <si>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</si>
  <si>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</si>
  <si>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</si>
  <si>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</si>
  <si>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</si>
  <si>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</si>
  <si>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</si>
  <si>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</si>
  <si>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</si>
  <si>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</si>
  <si>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</si>
  <si>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</si>
  <si>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</si>
  <si>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</si>
  <si>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</si>
  <si>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</si>
  <si>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</si>
  <si>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</si>
  <si>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</si>
  <si>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</si>
  <si>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</si>
  <si>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</si>
  <si>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</si>
  <si>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</si>
  <si>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</si>
  <si>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</si>
  <si>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</si>
  <si>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</si>
  <si>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</si>
  <si>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</si>
  <si>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</si>
  <si>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</si>
  <si>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</si>
  <si>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</si>
  <si>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</si>
  <si>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</si>
  <si>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</si>
  <si>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</si>
  <si>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</si>
  <si>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</si>
  <si>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</si>
  <si>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</si>
  <si>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</si>
  <si>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</si>
  <si>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</si>
  <si>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</si>
  <si>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</si>
  <si>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</si>
  <si>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</si>
  <si>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</si>
  <si>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</si>
  <si>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</si>
  <si>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</si>
  <si>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</si>
  <si>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</si>
  <si>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</si>
  <si>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</si>
  <si>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</si>
  <si>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</si>
  <si>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</si>
  <si>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</si>
  <si>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</si>
  <si>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</si>
  <si>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</si>
  <si>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</si>
  <si>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</si>
  <si>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</si>
  <si>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</si>
  <si>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</si>
  <si>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</si>
  <si>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</si>
  <si>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</si>
  <si>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</si>
  <si>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</si>
  <si>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</si>
  <si>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</si>
  <si>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</si>
  <si>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</si>
  <si>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</si>
  <si>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</si>
  <si>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</si>
  <si>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</si>
  <si>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</si>
  <si>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</si>
  <si>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</si>
  <si>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</si>
  <si>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</si>
  <si>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</si>
  <si>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</si>
  <si>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</si>
  <si>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</si>
  <si>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</si>
  <si>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</si>
  <si>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</si>
  <si>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</si>
  <si>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</si>
  <si>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</si>
  <si>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</si>
  <si>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</si>
  <si>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</si>
  <si>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</si>
  <si>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</si>
  <si>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</si>
  <si>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</si>
  <si>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</si>
  <si>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</si>
  <si>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</si>
  <si>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</si>
  <si>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</si>
  <si>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</si>
  <si>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</si>
  <si>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</si>
  <si>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</si>
  <si>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</si>
  <si>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</si>
  <si>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</si>
  <si>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</si>
  <si>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</si>
  <si>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</si>
  <si>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</si>
  <si>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</si>
  <si>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</si>
  <si>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</si>
  <si>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</si>
  <si>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</si>
  <si>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</si>
  <si>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</si>
  <si>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</si>
  <si>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</si>
  <si>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</si>
  <si>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</si>
  <si>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</si>
  <si>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</si>
  <si>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Fecha Inicio</t>
  </si>
  <si>
    <t>Fecha fin</t>
  </si>
  <si>
    <t xml:space="preserve">Aplica para cada vigencia </t>
  </si>
  <si>
    <t>Trimestral</t>
  </si>
  <si>
    <t>Permanente</t>
  </si>
  <si>
    <t>Anual</t>
  </si>
  <si>
    <t>Periodicidad de Seguimiento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</si>
  <si>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</si>
  <si>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</si>
  <si>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</si>
  <si>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</si>
  <si>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</si>
  <si>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</si>
  <si>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</si>
  <si>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</si>
  <si>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</si>
  <si>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</si>
  <si>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</si>
  <si>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</si>
  <si>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</si>
  <si>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</si>
  <si>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 xml:space="preserve"> Ejecución de Proyectos</t>
  </si>
  <si>
    <t>Posibilidad de aceptar o solicitar dádivas para recibir parcial y/o final un producto u obra sin el cumplimiento de los requisitos técnicos.</t>
  </si>
  <si>
    <t>Continuo</t>
  </si>
  <si>
    <t>Evaluación Financiera de Proyectos</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</si>
  <si>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</si>
  <si>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</si>
  <si>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</si>
  <si>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</si>
  <si>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Actualizar la información del trámite "Cumplimiento de la obligación VIS-VIP a través de compensación económica" en la Guía de Trámites y Servicios y en el Sistema Único de Información y Trámites - SUIT.</t>
  </si>
  <si>
    <t>Mensual</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</si>
  <si>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</si>
  <si>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</si>
  <si>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</si>
  <si>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</si>
  <si>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</si>
  <si>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</si>
  <si>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Gestión Documental</t>
  </si>
  <si>
    <t>Enero</t>
  </si>
  <si>
    <t>Diciembre</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</si>
  <si>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</si>
  <si>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</si>
  <si>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</si>
  <si>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</si>
  <si>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</si>
  <si>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</si>
  <si>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</si>
  <si>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</si>
  <si>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</si>
  <si>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</si>
  <si>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</si>
  <si>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</si>
  <si>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</si>
  <si>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Direccionamiento Estratégico</t>
  </si>
  <si>
    <t>Ejecución y Administración de procesos</t>
  </si>
  <si>
    <t>Daños Activos Físicos</t>
  </si>
  <si>
    <t>Sustracción, alteración o inclusión de documentos en los expedientes documentales que se encuentran en custodia del proceso para beneficiar a terceros.</t>
  </si>
  <si>
    <t>Fallas Tecnológicas</t>
  </si>
  <si>
    <t>Fuente: Adaptado de Curso Riesgo Operativo Universidad del Rosario por Dirección de Gestión y Desempeño Institucional de Función Pública, 2020.</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</si>
  <si>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</si>
  <si>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</si>
  <si>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</si>
  <si>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</si>
  <si>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</si>
  <si>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</si>
  <si>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</si>
  <si>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</si>
  <si>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</si>
  <si>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</si>
  <si>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</si>
  <si>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</si>
  <si>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</si>
  <si>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</si>
  <si>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</si>
  <si>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</si>
  <si>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</si>
  <si>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</si>
  <si>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</si>
  <si>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</si>
  <si>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</si>
  <si>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Generar el reporte a los entes internos y externos que corresponda.</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</si>
  <si>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</si>
  <si>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</si>
  <si>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Aplica para cada vigencia</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</si>
  <si>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</si>
  <si>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</si>
  <si>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</si>
  <si>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 xml:space="preserve"> Inexistencia de lineamientos, controles y procedimientos documentados para el resguardo de la información insumo para los trabajos de auditoría y seguimiento.</t>
  </si>
  <si>
    <t>Concentración de poder.</t>
  </si>
  <si>
    <t>Excesiva discrecionalidad.</t>
  </si>
  <si>
    <t>Seguimiento inadecuado en los préstamos documentales y consultas en sala.</t>
  </si>
  <si>
    <t>Informar a los entes internos y externos de control.</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</si>
  <si>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</si>
  <si>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</si>
  <si>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</si>
  <si>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Alteración de la información financiera.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</si>
  <si>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</si>
  <si>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</si>
  <si>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</si>
  <si>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</si>
  <si>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</si>
  <si>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</si>
  <si>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</si>
  <si>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</si>
  <si>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</si>
  <si>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</si>
  <si>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</si>
  <si>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</si>
  <si>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</si>
  <si>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</si>
  <si>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</si>
  <si>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</si>
  <si>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</si>
  <si>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Realizar socialización del Estatuto y Código de Ética de Auditoria a los Auditores mínimo una vez año.</t>
  </si>
  <si>
    <t>Elaborar y socializar un protocolo de seguridad de tesorería.</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</si>
  <si>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</si>
  <si>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</si>
  <si>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</si>
  <si>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</si>
  <si>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</si>
  <si>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</si>
  <si>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</si>
  <si>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</si>
  <si>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</si>
  <si>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</si>
  <si>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</si>
  <si>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</si>
  <si>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</si>
  <si>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</si>
  <si>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Posibilidad de que por acción u omisión se efectúen operaciones de salida de recursos o inversiones sin autorización, para beneficio propio o de terceros.</t>
  </si>
  <si>
    <t>Posibilidad de que, por acción u omisión, se use el poder para manipular de manera indebida los procesos judiciales para favorecer un interés particular.</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</si>
  <si>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</si>
  <si>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</si>
  <si>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Posibilidad de que por acción, omisión o abuso de poder, se profieran decisiones a favor o en contra de los sujetos procesales en beneficio propio o de terceros.</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</si>
  <si>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</si>
  <si>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</si>
  <si>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Presiones indebidas por un tercero o un superior jerárquico.
Recibir o solicitar dádivas o beneficios a nombre propio o de un tercero.</t>
  </si>
  <si>
    <t>Interés particular del servidor público.</t>
  </si>
  <si>
    <t>Posibilidad de que, por acción u omisión, se use el poder para uso indebido de información privilegiada para favorecimiento de un interés particular.</t>
  </si>
  <si>
    <t>Posibilidad de que, por acción u omisión, haya uso indebido de información privilegiada para favorecimiento de un interés particular.</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</si>
  <si>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</si>
  <si>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</si>
  <si>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Acción de Contingencia ante posible materialización</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</si>
  <si>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</si>
  <si>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El abogado de la Dirección Técnica de Planeamiento y Gestión Urbana cada vez que se requiere llevar a cabo una contratación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en el contrato.</t>
  </si>
  <si>
    <t>El Director Técnico de Planeamiento y Gestión Urbana de manera permanente supervisa en las diferentes actividades que se adelantan en la Dirección por parte de los contratistas, en las que se pueden identificar situaciones que generen riesgo en el manejo de información privilegiada del área. En caso de encontrar inconsistencias se reportan las alarmas a los organismos de Control Interno y externo correspondiente en los formatos establecidos por dichas áreas o entidades, absteniéndose de emitir el Certificado de Cumplimiento.</t>
  </si>
  <si>
    <t>El Líder SIG y el Jefe del Área trimestralmente se reúnen para realizar los Comités de Autoevaluación, en los cuales revisan temas de manejo adecuado de la información y si se presentan inconsistencias, se reportan en el acta de los comités de autoevaluación en el formato F-144 Acta de reuniones y ante los organismos de Control Interno y externo correspondiente en los formatos establecidos por dichas áreas o entidades.</t>
  </si>
  <si>
    <t xml:space="preserve">Los miembros del Comité de Defensa Judicial, Conciliación y Repetición cada vez que se presente un nuevo proceso judicial revisan y validan que el mismo cuente con el sustento jurídico necesario con la finalidad de prevenir el daño antijurídico. En caso de detectar alguna inconsistencia, se deja constancia en el acta del Comité sobre la posición adversa frente a la defensa planteada. Las decisiones del Comité quedan consignadas en el acta bajo reserva. </t>
  </si>
  <si>
    <t>Verificar que lo establecido en el procedimiento PD-34 Conciliaciones Extrajudiciales, se esté cumpliendo a cabalidad y en caso de requerirse, realizar los ajustes correspondientes.</t>
  </si>
  <si>
    <t xml:space="preserve">Generar alertas </t>
  </si>
  <si>
    <t>El/La Jefe de la Oficina de Control Interno revisa de acuerdo al Plan anual de Auditorias los planes de trabajo de auditoría  para asegurar que se cuente con toda la información necesaria para su ejecución y posterior envió al líder del proceso a auditar de acuerdo a lo establecido en el procedimiento PD-57 "Auditorías Internas SIG y de Evaluación Independiente".  En caso de encontrar inconsistencias en el plan de trabajo se solicitara al auditor encargado corregir las desviaciones, la evidencia del control será el Plan de trabajo final y los correos de solicitud de ajuste</t>
  </si>
  <si>
    <t>30%</t>
  </si>
  <si>
    <t>EL/la Jefe de la OCI cada vez que se realiza una auditoria verifica los resultados preliminares de cada ejercicio de auditoria para comprobar que cumple con las etapas metodológicas y las evidencias establecidas en el  Procedimiento PD-57 "Auditorías Internas SIG y de Evaluación Independiente". De llegarse a presentar inconsistencias por parte del equipo auditor se le solicitara realizar los ajustes correspondientes al informe preliminar para  posteriormente remitirlo al líder del proceso auditado.</t>
  </si>
  <si>
    <t>40%</t>
  </si>
  <si>
    <t>Mapa Riesgos de Corrupción
Empresa de Renovación y Desarrollo Urbano de Bogotá - 2024</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</si>
  <si>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</si>
  <si>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Gestionar el plan de mejoramiento producto de los resultados de la auditoría externa de pares realizada en la vigencia 2021 con el objeto de evaluar el estado de desempeño del proceso de Evaluación y Seguimiento de la Empresa.</t>
  </si>
  <si>
    <t>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t>
  </si>
  <si>
    <t>Seguimiento Primer Cuatrimestre 2024</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</si>
  <si>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</si>
  <si>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</si>
  <si>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</si>
  <si>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</si>
  <si>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</si>
  <si>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</si>
  <si>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</si>
  <si>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</si>
  <si>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</si>
  <si>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</si>
  <si>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</si>
  <si>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</si>
  <si>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</si>
  <si>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</si>
  <si>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</si>
  <si>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Para los meses de Enero a Abril de 2024 , se realizaron siete (07) asesorías virtuales para entregar información acerca del trámite  "Cumplimiento de la obligación VIS-VIP a través de pago compensatorio",  se informa que  no tiene ningún costo y se deja registro en G-Meet.</t>
  </si>
  <si>
    <t>Calendario G-Meet - Información sobre las atenciones virtuales realizadas.</t>
  </si>
  <si>
    <t>Se reportó de manera mensual la información a actualizar del trámite "Cumplimiento de la obligación VIS-VIP a través de pago compensatorio" en la Guía de Trámites y Servicios y en el Sistema Único de Información y Trámites - SUIT.</t>
  </si>
  <si>
    <t>Se aportan correos electrónicos a través de los cuales se solicita e informa sobre la actualización  del trámite "Cumplimiento de la obligación VIS-VIP a través de pago compensatorio" en la Guía de Trámites y Servicios y en el Sistema Único de Información y Trámites - SUIT.</t>
  </si>
  <si>
    <t>X</t>
  </si>
  <si>
    <t xml:space="preserve">El 5 de enero de 2024 se realizó reunión entre la Jefe de disciplinarios y la profesional del área donde se verificó el expediente disciplinario No. 001 de 2024, se revisaron los hechos de la queja y se tomo la decisión entre las funcionarias de iniciar indagación previa dentro del expediente No. 001- 2024, Acta No. 001- 2024.                                                                                                                                                                                                                                                                                                                                                                                                                                        El 2 de febrero de 2024 se realizó la reunión entre la Jefe de disciplinarios y la profesional del área donde se verificó la queja identificada con el expediente disciplinario No. 003 de 2024 y se revisaron los hechos de la queja y se tomó la decisión entre las funcionarias de proyectar auto inhibitorio dentro del expediente disciplinario No. 003-2024  y acta No. 2- 2024.                                                                                                                                                                                                                                                                                                                                                                                                                                                                                                                                             El 1 de marzo de 2024 se realizó la reunión entre la Jefe de disciplinarios y la profesional del área donde se verificó la queja dentro del expediente disciplinario No. 004- 2024, y se revisaron los hechos de la queja y se tomo la decisión entre las funcionarias de proyectar auto inhibitorio dentro del expediente disciplinario No. 004- 2024 Acta No. 2- en realidad es 3- 2024                                                                                                                                                                                                                                                                                                                                                               El 5 de abril de 2024 se realizó la reunión entre la Jefe de disciplinarios y la profesional del área donde se revisaron las pruebas recaudas dentro del expediente disciplinario No. 002- 2020 y se tomo la decisión de proyectar auto de apertura de investigación disciplinaria dentro del expediente No. 002-2020. Acta No. 4- 2024.                                                                                                                                                                                                                                                                                                                                                                                                                    El 9 de abril de 2024 se realizó la reunión entre la Jefe de disciplinarios y la profesional del área donde se revisaron las pruebas recaudas dentro del expediente disciplinario No. 003- 2020 y se tomó la decisión de proyectar auto de apertura de investigación disciplinaria dentro del expediente No. 003-2020. Acta No. 5- 2024. </t>
  </si>
  <si>
    <t>Acta de reunión No. 1 de fecha 5 de enero de 2024.                                                                                                                                                                                                                                                                                                                                                                                                                                                    Acta de reunión No. 2 de fecha 2 de febrero de 2024.                                                                                                                                                                                                                                                                                                                                                                                                                                                           Acta de reunión No. 2 en realidad es 3 de fecha 1 de marzo de 2024.                                                                                                                                                                                                                                                                                                                                                                                                                                                Acta de reunión No. 4 de fecha 5 de abril de 2024                                                                                                                                                                                                                                                                                                                                                                                                                                                    Acta de reunión No. 5 de fecha 9 de abril de 2024                                                                                                                                                                                                                                                                                                                                                                                                                                                    Es importante informar qué se anexan las actas No. 2 de fecha 2-02-2024, 2 de fecha 1 de marzo de 2024 pero en realidad la numeración es 3 de 2024, teniendo en cuenta que la oficina se inhibió de abrir indagación previa, por lo tanto, estas quejas no tienen reserva legal, con respecto a las actas No. 04 de fecha 5- 04-2024 y Acta No. 5 de fecha 9-04-2024, no es posible incluirlas debido a que contienen los proceso No. 002 y 003 de 2020, tienen auto de apertura de investigación disciplinaria y cuentan con la reserva legal en la parte de la instrucción, por lo tanto, no se pueden aportar estas actas, ya que contienen las pruebas que se solicitaron dentro del proceso y las decisiones tomada por la Oficina de Control Disciplinario Interno, lo anterior de acuerdo al artículo 115 de la ley 1952 de 2019.</t>
  </si>
  <si>
    <t>N/A</t>
  </si>
  <si>
    <t>- Acta de comité de autoevaluación</t>
  </si>
  <si>
    <t>El abogado de la DTPGU realizó la capacitación de directrices y adecuado tratamiento de datos e información confidencial de manera virtual la cual se llevó a cabo el 30 de abril de 2024 con la participación del equipo DTPGU.</t>
  </si>
  <si>
    <t>- Presentación capacitación manejo y confidencialidad del tratamiento de datos e información confidencial y lista de asistencia.</t>
  </si>
  <si>
    <t>No aplica</t>
  </si>
  <si>
    <t>La Oficina Asesora de Planeación elaboró una propuesta del Plan de Acción Institucional 2024, con el objetivo de garantizar su alineación con el Plan Estratégico “Súmate” y con los lineamientos de la Gerencia de las acciones denominadas legado que son parte de la prioridad de la administración para contribuir al cumplimiento de los objetivos. Dicho Plan fue enviado por correo electrónico a los responsables de las actividades propuestas, para su revisión, ajustes y aprobación. Una vez realizados los ajustes propuestos por las áreas, el Plan de Acción Institucional 2024 consolidado fue presentado al Comité Institucional de Gestión y Desempeño, el cual fue aprobado en sesión del 29 de enero del 2024 y publicado en la sección Transparencia de la página web de la empresa.
De otra parte, la Oficina Asesora de Planeación solicitó mensualmente a partir de febrero, el seguimiento al Plan de Acción Institucional, y una vez recibida la información reportada por los diferentes procesos, se validó de manera conjunta con los profesionales de la Oficina, para garantizar su alineación con los objetivos, coherencia y que esté acorde con la programación establecida. Cuando hubo lugar a ello, se solicitaron los ajustes correspondientes a los responsables, y una vez ajustada la información, se presentó ante el Comité Institucional de Gestión y Desempeño en la sesión del 29 y 30 de enero de 2024.
Como resultado del seguimiento, y en el marco del Comité, se realizaron ajustes al plan generando así la versión 2 del 13 de marzo de 2024, la cual se publico en la página web de la empresa.
Por lo anterior, se puede concluir que ha sido efectivo el control, pues una vez aplicado, no se ha materializado el riesgo.</t>
  </si>
  <si>
    <t>- Correo enviando propuesta del Plan de Acción Institucional 2024.
- Correo solicitando seguimiento.
- Actas Comité Institucional de Gestión y Desempeño del 29 y 30 de enero de 2024 y 13 de marzo de 2024 disponibles en Tampus.
- Versiones 1 y 2 del Plan de Acción Institucional publicadas en: http://10.115.245.74/mipg-sig?title=&amp;field_proceso_target_id=156&amp;field_clasificacion_del_document_value=14</t>
  </si>
  <si>
    <t>- https://renobo.com.co/transparencia/participa/conoce-propone-y-prioriza
- Seguimiento al Plan de Acción Institucional 2024 publicado en: https://renobo.com.co/es/transparencia/planeacion-presupuesto-e-informes/plan-de-accion?title=&amp;field_subcategoria_planeacion_value=10
- Seguimiento al Plan de Acción Institucional 2024 en la herramienta PowerBI en http://10.115.245.74/seguimiento-plan-de-accion</t>
  </si>
  <si>
    <t>En el primer cuatrimestre de 2024 no se han llevado a cabo procesos de comercialización, por tanto no ha habido lugar a la aplicación de los controles.</t>
  </si>
  <si>
    <t xml:space="preserve">Los nuevos procesos judiciales que han llegado, han sido designados a los apoderados de acuerdo a la experiencia y experticia en procesos judiciales similares  </t>
  </si>
  <si>
    <t xml:space="preserve">Las evidencias se encuentran en la matriz de seguimiento y en las actas de seguimiento a los procesos judiciales que lleva a cabo el equipo de defensa judicial </t>
  </si>
  <si>
    <t xml:space="preserve">El dependiente judicial realiza una verificación de todos los estados de los procesos judiciales tres veces por semana o más si es necesario, en este cuadrimestre llegaron 5 tutelas y se terminó el corte a 30 de abril  con 106 procesos judiciales </t>
  </si>
  <si>
    <t xml:space="preserve">Matriz de seguimiento a los procesos de defensa judicial </t>
  </si>
  <si>
    <t>De igual manera, se publicó el seguimiento al Plan en la sección de Transparencia &gt;&gt; Planeación, presupuesto e informes &gt;&gt; Plan de acción en la página web.</t>
  </si>
  <si>
    <t>Acta de Comité No.2 del 13 de marzo de 2024</t>
  </si>
  <si>
    <t>El proyecto de Plan de Acción Institucional 2024 se puso a disposición a través de las redes sociales y demás medios de comunicación interna y externa, para que los servidores públicos, los contratistas, la ciudadanía y las demás partes interesadas lo conocieran, debatieran, y formularan sus apreciaciones, sugerencias y propuestas sobre el mismo. 
La divulgación se realizó desde el 14 de diciembre de 2023 y el plazo para participar fue hasta el 13 de enero de 2024, y es importante resaltar, que se utilizó el espacio Conoce, propone y prioriza, de la página web, promoviendo así el acceso a estrategias de transparencia, de participación y de colaboración, de tal manera que nuestros grupos de valor además del Mapa, puedan conocer, proponer y priorizar soluciones a los retos de nuestra ciudad.
Como resultado de estos ejercicios de participación, no se recibieron sugerencias u observaciones al Plan, el cual fue publicado y socializado de manera particular al equipo de Líderes Operativos.
Con lo anterior, la Empresa de la mano de los diferentes grupos de interés, logró la construcción participativa de sus Planes, los cuales se encuentran publicados en la sección de Transparencia &gt;&gt; Planeación, presupuesto e informes &gt;&gt; Plan de acción de la página web de la empresa.</t>
  </si>
  <si>
    <t>Durante el período, se realizaron las siguientes actividades:
*Actas de recibo parcial de obra 
Complejo Hospitalario San Juan de Dios siete (7).
Secretaría de Educación del Distrito nueve (9).
Avenida Usminia tres (3)
Bronx una (1)
CTC tres (3)</t>
  </si>
  <si>
    <t>Complejo Hospitalario San Juan de Dios
*Proyecto obra Edificio de Mantenimiento
Aprobación Corte de Obra No. 10 correspondiente al periodo entre el 22 de diciembre y el 21 de enero de 2024.
Aprobación Corte de Obra No. 11 correspondiente al periodo entre el 22 de enero y el 21 de febrero de 2024.
Aprobación Corte de Obra No. 12 correspondiente al periodo entre el 22 de febrero y el 21 de marzo de 2024.
*Plan Director Eléctrico
Pago No.2 Contrato No. 106 del 01 de abril de 2024 y soportes de pago
Pago No.2 Contrato No. 107 del 05 de abril de 2024 y soportes de pago
*Proyecto obra Edificio de Siberia
Contrato No. 090, Corte de obra No.7 e informe de aprobación de fecha 10 de enero de 2024
Contrato No.092, Factura de fecha 5 de enero de 2024 e informe de fecha 11 de enero de 2024.
Secretaría de Educación del Distrito 1
*Obra la Magdalena:
Acta parcial No.18 - CONTRATO DE OBRA No. 133 DE 2022 de fecha 12 de enero de 2024.
Acta parcial No.19 - CONTRATO DE OBRA No. 133 DE 2022 de fecha 30 de enero de 2024.
Acta parcial No.20 - CONTRATO DE OBRA No. 133 DE 2022 de fecha 12 de marzo de 2024.
*Interventoría la Magdalena
Acta parcial de interventoría No.18 y No.2 fijo adición de fecha 15 de enero de 2024
Acta parcial No.19 por avance de obra y No.3 valor fijo adición interventoría.
Acta parcial No.20 de fecha 15 de marzo de 2024 
*Obra San Francisco
Acta de obra No. 19 del periodo del 01 al 05 de diciembre 2023 de fecha 11 de enero de 2024.
*Interventoría San Francisco
Acta de pago de interventoría No. 19 para el cobro parcial del 90% del periodo del 01 de diciembre de 2023 al 05 de diciembre de 2023 de fecha 11 de enero de 2024.
Acta de pago de No.20 de fecha 14 de marzo de 2024
*Avenida Usminia
Acta parcial No.1 de fecha 18 de marzo de 2024
Acta parcial No.2 de fecha 18 de marzo de 2024
Acta parcial No.3 de fecha 01 de abril de 2024
*Bronx
ACTA APROBACION HONORARIOS ENE 2024 de fecha 1 de marzo de 2024
*Centro de Talento Creativo
ACTA PARCIAL No.15 CTO 001-2020 (CTC) de fecha 9 de febrero de 2024
ACTA PARCIAL No.16 CTO 001-2020 (CTC) de fecha 8 de marzo de 2024
ACTA PARCIAL No.17 CTO 001-2020 (CTC) de fecha 5 de abril de 2024</t>
  </si>
  <si>
    <t>Durante el cuatrimestre se realizaron los siguientes comités de seguimiento:
*Proyecto obra Edificio Mantenimiento: 14 Actas de comités de obra.
*Plan Director Eléctrico: 14 Actas de Comité de obra.
*Proyecto obra Edificio de Siberia: 9 Actas de Comité de obra.
*Avenida Usminia: 8 Actas de comité.
*Centro de Talento Creativo: 11 Actas de comité.
Informes y Registros Fotográficos:
*Secretaría de Educación del Distrito: 
Informes de gestión tres (3) y sus registros fotográficos tres (3)
*Bronx: 4 carpetas con Registro fotográfico</t>
  </si>
  <si>
    <t>*Proyecto obra Edificio Mantenimiento
Actas de comités de obra de la No.40 a la No. 54
*Plan Director Eléctrico
Actas de Comité de obra de la No.14 a la No.28
*Proyecto obra Edificio de Siberia
Actas de Comité de obra de la No.40 a la No.49
*Avenida Usminia
Actas de Comité de la No.1 a la No.8
*Centro de Talento Creativo
Actas de Comité de la No.61 a la No.72
*Secretaría de Educación del Distrito: 
Informe de gestión No.27 del 12 de enero de 2024 al 11 de febrero de 2024
Informe de gestión No.28 del 12 de febrero de 2024 al 11 de marzo de 2024
Informe de gestión No.29 del 12 de marzo de 2024 al 11 de abril de 2024
Registro Fotográfico 20240211
Registro Fotográfico 20240311 
Registro Fotográfico 20240411
Avenida Usminia: 
1. ACTA DE COMITÉ No.1_15 de FEBRERO de 2024
2. ACTA DE COMITE No.2_16 de FEBRERO de 2024
3. ACTA DE COMITE No.3_22 de FEBRERO de 2024
4. ACTA DE COMITE No.4_ 23 de FEBRERO de 2024
5. ACTA DE COMITE No.5_1 de MARZO de 2024
6. ACTA DE COMITE No.6_ 8 de MARZO de 2024
7. ACTA DE COMITE No.7_15 de MARZO de 2024
8. ACTA DE COMITE No.8 22 de MARZO de 2024
Bronx
Carpeta registro fotográfico de los meses de enero a abril de 2024.</t>
  </si>
  <si>
    <t>Actas de Seguimiento, listado de asistencia, seguimiento a unidad social</t>
  </si>
  <si>
    <t>020-2024;099-2024;100-2024;101-2024;107-2024;111-2024;114-2024;115-2024;116-2024</t>
  </si>
  <si>
    <t>1. Matriz de control de los contratos adelantados desde el área técnica.</t>
  </si>
  <si>
    <t>Se realizo capacitación sobre Conflicto de Interés, Código de Integridad y Transparencia.</t>
  </si>
  <si>
    <t xml:space="preserve">1.Formato FT - 111 ( 1er primer cuatrimestre) prestamos  CAD.  
2. Formato FT - 111 ( 1er primer cuatrimestre) prestamos Archivo Central.
3. Correos  electrónicos seguimiento Préstamos documentales CAD
4. Correos  electrónicos - seguimiento Préstamos documentales Archivo Central </t>
  </si>
  <si>
    <t xml:space="preserve">Para el 16 de abril el personal de Gestión Documental recibe capacitación sobre Instrumentos Archivísticos, los cuales tienen como fin el de planear, administrar, controlar y salvaguardar la documentación, de esta manera se cumple con lo programado en PIC 2024. </t>
  </si>
  <si>
    <t>1. Listado de asistencia, evaluaciones Pre y Post, presentación Power Point.</t>
  </si>
  <si>
    <t>En el primer cuatrimestre de 2024 se han  adelantado 8 comités  de contratación, sus correspondientes actas  se encuentran alojadas en el TAMPUS:
Actas del Comité de Contratación</t>
  </si>
  <si>
    <t xml:space="preserve">Se ha adelantado seguimiento al plan de contratación publicado con el fin de dar cumplimento a los tiempos estimado dentro del mismo.
</t>
  </si>
  <si>
    <t>*Se realizaron las respectivas validaciones y verificaciones de los procesos de pago teniendo en cuenta el protocolo de seguridad.</t>
  </si>
  <si>
    <t>1. El profesional de tesorería remite correo para validación del área de presupuesto y tesorera general.</t>
  </si>
  <si>
    <t>La tesorera general verifica que cada orden de pago corresponda con el valor del lote registrado en la plataforma bancaria.</t>
  </si>
  <si>
    <t>1. Correo electrónico de aprobación de pagos por parte del profesional designado de dirección financiera.</t>
  </si>
  <si>
    <t xml:space="preserve">Teniendo en cuenta el protocolo de seguridad y el proceso de pagos, el profesional de tesorería verifica que los documentos cumplan con los requisitos establecidos en el documento PD-14 numeral 5.3 </t>
  </si>
  <si>
    <t>La Jefe de la OCI cada realizó verifica los resultados preliminares de la Auditoria de Contratación y se  realizaron los ajustes correspondientes al informe preliminar el cual se dio a conocer en la reunión de cierre de la auditoria.</t>
  </si>
  <si>
    <t xml:space="preserve">Drive asociado al correo de la Jefe de la Oficina de Control Interno para su protección y resguardo, verificado Auditoria de Contratación </t>
  </si>
  <si>
    <t>Drive Auditoria de Contratación</t>
  </si>
  <si>
    <t>Esta acción no aplica para el periodo evaluado.</t>
  </si>
  <si>
    <t xml:space="preserve">Durante el primer cuatrimestre se realizó un comité de autoevaluación.
Se diligenciaron los formatos de   seguimiento para la formulación y ejecución del plan de gestión de los proyectos PP el Edén el Descanso, los cuales se encuentran ubicados en las carpetas de los respectivos proyecto en la siguiente ruta: 
Z:\0 OFICINA DE GESTION SOCIAL 2024.
</t>
  </si>
  <si>
    <t>Para las suscripción de los contratos que tiene la oficina de Participación ciudadana y Asuntos sociales en la presente vigencia, se encuentra contemplada la obligación: "Guardar estricta reserva sobre toda la información y documentos que tenga acceso".</t>
  </si>
  <si>
    <t>Desde el la Dirección Administrativa y de TIC se remiten los anexos técnicos para la contratación de bienes y servicios, los cuales se encuentra programados en el plan de contratación y en el plan de adquisiciones.</t>
  </si>
  <si>
    <t xml:space="preserve">Durante el 1er cuatrimestre, se diligencio el formato FT -  111,  se realizó seguimiento y solicitud de devolución y/o renovación del mismo. 
Una vez se realizó la devolución de los expedientes, se realiza la ubicación topográfica en las correspondientes unidades de conservación.  </t>
  </si>
  <si>
    <t>El profesional del área asignado verifica los documentos soporte, de no cumplir estos con lo estipulado, se traslada  el radicado  en la plataforma TAMPUS  al supervisor para el respectivo ajuste.
De no requerir ajustes en los documentos se traslada al área de contabilidad para continuar con el proceso de pago.</t>
  </si>
  <si>
    <t>Plataforma TAMPUS, bitácora de acciones de cada radicado.</t>
  </si>
  <si>
    <t>Plataforma Tampus. Bitácora de acciones tramite para causación.</t>
  </si>
  <si>
    <t>Soporte de pago de la plataforma bancaria</t>
  </si>
  <si>
    <t>Cumplimiento a las directrices establecidas en el protocolo de seguridad numeral 5.</t>
  </si>
  <si>
    <t>Relación del soporte de pago en la plataforma Tampus a cada cuenta por cobrar radicada.</t>
  </si>
  <si>
    <t>Informe final Auditoria de Contratación</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</si>
  <si>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Backus respectiva. </t>
  </si>
  <si>
    <t>Actividad finalizada vigencia 2023</t>
  </si>
  <si>
    <t xml:space="preserve">Reuniones en las que se  revisaron expedientes donde se verificaron los hechos de las quejas y se revisaron las pruebas remitidas por diferentes dependencias para poder llegar a una decisión dentro de la etapa de indagación previa:                                                                                                                                                                                                                                                                                                                Reunión No. 1 de fecha 5 de enero de 2024.                                                                                                                                                                                                                                                                                                                                                                                                                                                    Reunión  No. 2 de fecha 2 de febrero de 2024                                                                                                                                                                                                                                                                                                                                                                                                                                                           Reunión No. 3 de fecha 1 de marzo de 2024.                                                                                                                                                                                                                                                                                                                                                                                                                                                        Reunión No. 4 de fecha 5 de abril de 2024.                                                                                                                                                                                                                                                                                                                                                                                                                                                                  Reunión No. 5 de fecha 9 de abril de 2024.                                                                                                                                                                                                                                                                                                                                                                                                                                                       Seguimiento disponible en Drive, evaluación de la queja y de las pruebas remitidas por las diferentes dependencias para poder llegar a la verdad de los hechos y así tomar las decisiones en derecho.                                                                </t>
  </si>
  <si>
    <t>El proceso cuenta con la agenda de la reunión con la Dirección Contractual.
Borrador para revisión del procedimiento de Venta de Inmuebles.</t>
  </si>
  <si>
    <t>- Contratos de prestación de servicios con cláusula.</t>
  </si>
  <si>
    <t>El supervisor del contrato en la revisión de informes mensuales verifica el cumplimiento de las cláusulas del contrato, sin embargo, no se encontraron inconsistencias, por lo tanto, no fueron reportadas alertas.</t>
  </si>
  <si>
    <t>Durante el primer cuatrimestre del 2024, los líderes SIG y el jefe del área se reunieron para realizar el Comité de Autoevaluación, en el cual se revisó temas de manejo adecuado de la información, sin embargo, no se encontraron inconsistencias, en consecuencia, no se reportaron alertas.</t>
  </si>
  <si>
    <t>Ya que los procesos están revisando la actualización de los riesgos es importante que revisen las causas, riegos, controles y acciones de tratamiento de los riesgos que continuaran en el mapa de Riesgos y la formulación adecuada de los nuevos riesgos.</t>
  </si>
  <si>
    <t xml:space="preserve">Respecto a la socialización del procedimiento de Venta de inmuebles (PD- 88), se realizara una vez sea actualizado. Su ajuste y actualización depende de las modificaciones que se realicen al  Manual de Contratación y Gestión de Negocios vigente (en lo referente a las modalidades para venta.)
El pasado 16 de abril se llevó a cabo la primera mesa de trabajo con la Dirección de Contratación con el fin de iniciar el análisis para buscar alternativas en procura de facilitar la comercialización de los inmuebles. (ver agenda de la reunión)
Sin embargo, se avanzó  en un borrador de actualización del PD 88, revisando las actividades y modificándolas de acuerdo con las modalidades que se encuentran contempladas en el manual vigente (el proceso cuenta con la  versión en borrador pendiente de revisión) 
</t>
  </si>
  <si>
    <t>- Certificados de cumplimiento de los contratistas.(SECOP)</t>
  </si>
  <si>
    <t xml:space="preserve">Seguimiento disponible en Drive denominado seguimiento de los procesos disciplinarios, compartido con la profesional y jefe de la Oficina de Control Disciplinario Interno y Actas de reunión:                                                                                                                                                                                                                                                                                                                                                      No. 1 de fecha 5 de enero de 2024.                                                                                                                                                                                                                                                                                                                                                                                                                                                                                 No. No. 2 de fecha 2 de febrero de 2024.                                                                                                                                                                                                                                                                                                                                                                                                                                                                                                                                                                                                                                                                                                                                                                                                                                                                                                                                                                            No. 2 en realidad es 3 de fecha 1 de marzo de 2024.                                                                                                                                                                                                                                                                                                                                                                                                                                                                                   No. 4 de fecha 5 de abril de 2024.                                                                                                                                                                                                                                                                                                                                                                                                                                                                                        No. 5 de fecha 9 de abril de 2024.                 
El proceso cuenta con   2 actas de revisión de expediente y toma de decisión, teniendo en cuenta que  las decisiones fueron autos inhibitorios.                                                                                                                                                                                                                                                                                                                                                                                                                                                                                                                                                                                                                                                                                                                                                                                                                                                                                                                                                  </t>
  </si>
  <si>
    <r>
      <t xml:space="preserve">Solicitar </t>
    </r>
    <r>
      <rPr>
        <u/>
        <sz val="10"/>
        <rFont val="Arial Narrow"/>
        <family val="2"/>
      </rPr>
      <t>Backups</t>
    </r>
    <r>
      <rPr>
        <sz val="10"/>
        <rFont val="Arial Narrow"/>
        <family val="2"/>
      </rPr>
      <t xml:space="preserve"> semestral del Drive al proceso de TIC</t>
    </r>
  </si>
  <si>
    <t xml:space="preserve">El abogado de la Dirección Técnica de Planeamiento y Gestión Urbana  verifico que se incluyera la clausula de confidencialidad dentro de las obligaciones generales del contratista. </t>
  </si>
  <si>
    <t>1. Correo envió invitación capacitación sobre conflicto de Interés, Código de Integridad y Transparencia
2. Listados de asistencia</t>
  </si>
  <si>
    <r>
      <rPr>
        <sz val="10"/>
        <rFont val="Arial Narrow"/>
        <family val="2"/>
      </rPr>
      <t xml:space="preserve">No se han adelantado alertas tempranas debido </t>
    </r>
    <r>
      <rPr>
        <u/>
        <sz val="10"/>
        <rFont val="Arial Narrow"/>
        <family val="2"/>
      </rPr>
      <t xml:space="preserve">a que las fechas para llevar las contrataciones no se han cumplido  </t>
    </r>
    <r>
      <rPr>
        <sz val="10"/>
        <rFont val="Arial Narrow"/>
        <family val="2"/>
      </rPr>
      <t xml:space="preserve">
Planes publicado en la pagina web de la entidad: https://renobo.com.co/es/transparencia/contratacion 
</t>
    </r>
  </si>
  <si>
    <t>Plan de Trabajo:
1.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2. Seguimiento estado Obra Alcaldía Mártires</t>
  </si>
  <si>
    <t>Formato suscrito de la declaración de impedimentos y conflictos de interés de los auditores firmados para las siguientes auditorias:
1.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2. Seguimiento estado Obra Alcaldía Mártires</t>
  </si>
  <si>
    <t xml:space="preserve">La Jefe de la Oficina de Control Interno en el primer cuatrimestre revisó de acuerdo al Plan anual de Auditorias los planes de trabajo de las siguientes auditorías:
1.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2. Seguimiento estado Obra Alcaldía Mártires 
</t>
  </si>
  <si>
    <t>Al realizar la revisión de la matriz de riesgos, se evidencia que la descripción del control corresponde al proceso de evaluación y seguimiento y no al de Control Interno Disciplinario. 
Ya que los procesos están revisando la actualización de los riesgos es importante que revisen las causas, riegos, controles y acciones de tratamiento de los riesgos que continuaran en el mapa de Riesgos y la formulación adecuada de los nuevos riesgos.</t>
  </si>
  <si>
    <t xml:space="preserve">La jefe de la Oficina de Control Interno cada vez que se inicia una auditoria valida que en el drive se encuentre la carpeta asociado a cada una de las auditorias y cuente con los permisos de acceso y edición  para los documentos que se generen por el Equipo Auditor, de acuerdo con lo establecido en el procedimiento PD-57 "Auditorías Internas SIG y de Evaluación Independiente". En caso de que los permisos no cuenten con los permisos correspondientes se deben configurar por la jefatura de la OCI.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</si>
</sst>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sz val="10"/>
      <color rgb="FFFF0000"/>
      <name val="Arial Narrow"/>
      <family val="2"/>
    </font>
    <font>
      <u/>
      <sz val="1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right style="dashed">
        <color theme="9" tint="-0.24994659260841701"/>
      </right>
      <top/>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0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Alignment="1" applyProtection="1">
      <alignment horizontal="center" vertical="center" wrapText="1" readingOrder="1"/>
      <protection hidden="1"/>
    </xf>
    <xf numFmtId="0" fontId="0" fillId="3" borderId="0" xfId="0" applyFill="1"/>
    <xf numFmtId="0" fontId="48" fillId="3" borderId="51" xfId="2" applyFont="1" applyFill="1" applyBorder="1"/>
    <xf numFmtId="0" fontId="48" fillId="3" borderId="52" xfId="2" applyFont="1" applyFill="1" applyBorder="1"/>
    <xf numFmtId="0" fontId="48" fillId="3" borderId="53"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 fillId="0" borderId="0" xfId="0" applyFont="1" applyAlignment="1">
      <alignment horizontal="center"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6"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164" fontId="6" fillId="3" borderId="2" xfId="1" applyNumberFormat="1" applyFont="1" applyFill="1" applyBorder="1" applyAlignment="1">
      <alignment horizontal="center" vertical="center"/>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protection locked="0"/>
    </xf>
    <xf numFmtId="0" fontId="48" fillId="3" borderId="2" xfId="0" applyFont="1" applyFill="1" applyBorder="1" applyAlignment="1" applyProtection="1">
      <alignment horizontal="justify" vertical="center" wrapText="1"/>
      <protection locked="0"/>
    </xf>
    <xf numFmtId="0" fontId="6" fillId="0" borderId="2" xfId="0" applyFont="1" applyBorder="1" applyAlignment="1" applyProtection="1">
      <alignment horizontal="justify" vertical="center" wrapText="1"/>
      <protection locked="0"/>
    </xf>
    <xf numFmtId="0" fontId="48" fillId="0" borderId="2" xfId="0" applyFont="1" applyBorder="1" applyAlignment="1" applyProtection="1">
      <alignment horizontal="justify"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0" fontId="6" fillId="0" borderId="0" xfId="0" applyFont="1" applyAlignment="1">
      <alignment vertical="center"/>
    </xf>
    <xf numFmtId="9" fontId="6" fillId="0" borderId="8"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164" fontId="48" fillId="0" borderId="2" xfId="1" applyNumberFormat="1" applyFont="1" applyBorder="1" applyAlignment="1">
      <alignment horizontal="center" vertical="center"/>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0" fontId="48" fillId="0" borderId="0" xfId="0" applyFont="1" applyAlignment="1">
      <alignment vertical="center"/>
    </xf>
    <xf numFmtId="9" fontId="48" fillId="0" borderId="8" xfId="0" applyNumberFormat="1" applyFont="1" applyBorder="1" applyAlignment="1" applyProtection="1">
      <alignment horizontal="center" vertical="center" wrapText="1"/>
      <protection hidden="1"/>
    </xf>
    <xf numFmtId="164" fontId="48" fillId="0" borderId="2" xfId="1" applyNumberFormat="1" applyFont="1" applyFill="1" applyBorder="1" applyAlignment="1">
      <alignment horizontal="center" vertical="center"/>
    </xf>
    <xf numFmtId="164" fontId="6" fillId="0" borderId="2" xfId="1" applyNumberFormat="1" applyFont="1" applyFill="1" applyBorder="1" applyAlignment="1">
      <alignment horizontal="center" vertical="center"/>
    </xf>
    <xf numFmtId="0" fontId="48" fillId="0" borderId="2" xfId="0" applyFont="1" applyBorder="1" applyAlignment="1" applyProtection="1">
      <alignment horizontal="center" vertical="center" wrapText="1"/>
      <protection locked="0"/>
    </xf>
    <xf numFmtId="0" fontId="59" fillId="0" borderId="2" xfId="0" applyFont="1" applyBorder="1" applyAlignment="1" applyProtection="1">
      <alignment horizontal="center" vertical="center"/>
      <protection locked="0"/>
    </xf>
    <xf numFmtId="0" fontId="59" fillId="0" borderId="0" xfId="0" applyFont="1" applyAlignment="1">
      <alignment vertical="center"/>
    </xf>
    <xf numFmtId="0" fontId="59" fillId="0" borderId="2" xfId="0" applyFont="1" applyBorder="1" applyAlignment="1" applyProtection="1">
      <alignment horizontal="justify" vertical="center" wrapText="1"/>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0" fillId="0" borderId="2" xfId="0" applyFont="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0"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14" fontId="59" fillId="0" borderId="2" xfId="0" applyNumberFormat="1" applyFont="1" applyBorder="1" applyAlignment="1" applyProtection="1">
      <alignment horizontal="center" vertical="center" wrapText="1"/>
      <protection locked="0"/>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0" fontId="4" fillId="2" borderId="2" xfId="0" applyFont="1" applyFill="1" applyBorder="1" applyAlignment="1">
      <alignment horizontal="center" vertical="center" wrapText="1"/>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14" fontId="6" fillId="0" borderId="2" xfId="0" quotePrefix="1" applyNumberFormat="1" applyFont="1" applyBorder="1" applyAlignment="1" applyProtection="1">
      <alignment horizontal="justify" vertical="center" wrapText="1"/>
      <protection locked="0"/>
    </xf>
    <xf numFmtId="14" fontId="57" fillId="0" borderId="2" xfId="0" applyNumberFormat="1" applyFont="1" applyBorder="1" applyAlignment="1" applyProtection="1">
      <alignment horizontal="center" vertical="center" wrapText="1"/>
      <protection locked="0"/>
    </xf>
    <xf numFmtId="14" fontId="6" fillId="0" borderId="2" xfId="0" applyNumberFormat="1" applyFont="1" applyBorder="1" applyAlignment="1" applyProtection="1">
      <alignment horizontal="justify" vertical="top" wrapText="1"/>
      <protection locked="0"/>
    </xf>
    <xf numFmtId="0" fontId="6" fillId="0" borderId="4" xfId="0" applyFont="1" applyBorder="1" applyAlignment="1" applyProtection="1">
      <alignment vertical="center" wrapText="1"/>
      <protection locked="0"/>
    </xf>
    <xf numFmtId="14" fontId="6" fillId="0" borderId="4" xfId="0" quotePrefix="1" applyNumberFormat="1" applyFont="1" applyBorder="1" applyAlignment="1" applyProtection="1">
      <alignment vertical="center" wrapText="1"/>
      <protection locked="0"/>
    </xf>
    <xf numFmtId="0" fontId="49" fillId="14" borderId="48" xfId="2" applyFont="1" applyFill="1" applyBorder="1" applyAlignment="1">
      <alignment horizontal="center" vertical="center" wrapText="1"/>
    </xf>
    <xf numFmtId="0" fontId="49" fillId="14" borderId="49" xfId="2" applyFont="1" applyFill="1" applyBorder="1" applyAlignment="1">
      <alignment horizontal="center" vertical="center" wrapText="1"/>
    </xf>
    <xf numFmtId="0" fontId="49" fillId="14" borderId="50"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48" fillId="0" borderId="69" xfId="2" quotePrefix="1" applyFont="1" applyBorder="1" applyAlignment="1">
      <alignment horizontal="left" vertical="center" wrapText="1"/>
    </xf>
    <xf numFmtId="0" fontId="48"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4" xfId="3" applyFont="1" applyFill="1" applyBorder="1" applyAlignment="1">
      <alignment horizontal="center" vertical="center" wrapText="1"/>
    </xf>
    <xf numFmtId="0" fontId="53" fillId="14" borderId="55" xfId="3" applyFont="1" applyFill="1" applyBorder="1" applyAlignment="1">
      <alignment horizontal="center" vertical="center" wrapText="1"/>
    </xf>
    <xf numFmtId="0" fontId="53" fillId="14" borderId="56" xfId="2" applyFont="1" applyFill="1" applyBorder="1" applyAlignment="1">
      <alignment horizontal="center" vertical="center"/>
    </xf>
    <xf numFmtId="0" fontId="53"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0" fontId="42" fillId="0" borderId="75" xfId="0" applyFont="1" applyBorder="1" applyAlignment="1">
      <alignment horizontal="center" vertical="center" wrapText="1"/>
    </xf>
    <xf numFmtId="0" fontId="42" fillId="0" borderId="0" xfId="0" applyFont="1" applyAlignment="1">
      <alignment horizontal="center" vertical="center"/>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14" fontId="6" fillId="0" borderId="4" xfId="0" quotePrefix="1" applyNumberFormat="1" applyFont="1" applyBorder="1" applyAlignment="1" applyProtection="1">
      <alignment horizontal="center" vertical="center" wrapText="1"/>
      <protection locked="0"/>
    </xf>
    <xf numFmtId="14" fontId="6" fillId="0" borderId="8" xfId="0" quotePrefix="1" applyNumberFormat="1" applyFont="1" applyBorder="1" applyAlignment="1" applyProtection="1">
      <alignment horizontal="center" vertical="center" wrapText="1"/>
      <protection locked="0"/>
    </xf>
    <xf numFmtId="14" fontId="6" fillId="0" borderId="5" xfId="0" quotePrefix="1" applyNumberFormat="1"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14" fontId="6" fillId="0" borderId="4" xfId="0" applyNumberFormat="1" applyFont="1" applyBorder="1" applyAlignment="1" applyProtection="1">
      <alignment horizontal="center" vertical="center" wrapText="1"/>
      <protection locked="0"/>
    </xf>
    <xf numFmtId="14" fontId="6" fillId="0" borderId="8" xfId="0" applyNumberFormat="1" applyFont="1" applyBorder="1" applyAlignment="1" applyProtection="1">
      <alignment horizontal="center" vertical="center" wrapText="1"/>
      <protection locked="0"/>
    </xf>
    <xf numFmtId="14" fontId="6" fillId="0" borderId="5" xfId="0" applyNumberFormat="1" applyFont="1" applyBorder="1" applyAlignment="1" applyProtection="1">
      <alignment horizontal="center" vertical="center" wrapText="1"/>
      <protection locked="0"/>
    </xf>
    <xf numFmtId="0" fontId="6" fillId="0" borderId="28" xfId="0" applyFont="1" applyBorder="1" applyAlignment="1">
      <alignment horizontal="left" vertical="center" wrapText="1"/>
    </xf>
    <xf numFmtId="0" fontId="6" fillId="0" borderId="9" xfId="0" applyFont="1" applyBorder="1" applyAlignment="1">
      <alignment horizontal="left" vertical="center" wrapText="1"/>
    </xf>
    <xf numFmtId="0" fontId="6" fillId="0" borderId="3" xfId="0" applyFont="1" applyBorder="1" applyAlignment="1">
      <alignment horizontal="left" vertical="center" wrapText="1"/>
    </xf>
    <xf numFmtId="0" fontId="6" fillId="0" borderId="30" xfId="0" applyFont="1" applyBorder="1" applyAlignment="1">
      <alignment horizontal="center" vertical="center"/>
    </xf>
    <xf numFmtId="0" fontId="6" fillId="0" borderId="81" xfId="0" applyFont="1" applyBorder="1" applyAlignment="1">
      <alignment horizontal="center" vertical="center"/>
    </xf>
    <xf numFmtId="0" fontId="6" fillId="0" borderId="32" xfId="0" applyFont="1" applyBorder="1" applyAlignment="1">
      <alignment horizontal="center" vertical="center"/>
    </xf>
    <xf numFmtId="14" fontId="48" fillId="0" borderId="4" xfId="0" applyNumberFormat="1" applyFont="1" applyBorder="1" applyAlignment="1" applyProtection="1">
      <alignment horizontal="center" vertical="center" wrapText="1"/>
      <protection locked="0"/>
    </xf>
    <xf numFmtId="14" fontId="48" fillId="0" borderId="8" xfId="0" applyNumberFormat="1" applyFont="1" applyBorder="1" applyAlignment="1" applyProtection="1">
      <alignment horizontal="center" vertical="center" wrapText="1"/>
      <protection locked="0"/>
    </xf>
    <xf numFmtId="14" fontId="48" fillId="0" borderId="5" xfId="0" applyNumberFormat="1" applyFont="1" applyBorder="1" applyAlignment="1" applyProtection="1">
      <alignment horizontal="center" vertical="center" wrapText="1"/>
      <protection locked="0"/>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center" vertical="center"/>
    </xf>
    <xf numFmtId="0" fontId="48" fillId="0" borderId="4"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 xfId="0" applyFont="1" applyBorder="1" applyAlignment="1">
      <alignment horizontal="justify" vertical="center" wrapText="1"/>
    </xf>
    <xf numFmtId="0" fontId="48" fillId="0" borderId="8" xfId="0" applyFont="1" applyBorder="1" applyAlignment="1">
      <alignment horizontal="justify" vertical="center"/>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justify" vertical="center"/>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6" fillId="0" borderId="4" xfId="0" applyFont="1" applyBorder="1" applyAlignment="1">
      <alignment horizontal="justify"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justify" vertical="center" wrapText="1"/>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8" xfId="0" applyFont="1" applyFill="1" applyBorder="1" applyAlignment="1">
      <alignment horizontal="justify" vertical="center"/>
    </xf>
    <xf numFmtId="0" fontId="6" fillId="0" borderId="5" xfId="0" applyFont="1" applyBorder="1" applyAlignment="1">
      <alignment horizontal="justify"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quotePrefix="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protection locked="0"/>
    </xf>
    <xf numFmtId="0" fontId="6" fillId="3" borderId="4"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5"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4" fillId="2" borderId="3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20" fillId="5" borderId="13" xfId="0" applyFont="1" applyFill="1" applyBorder="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3" xfId="0" applyFont="1" applyBorder="1" applyAlignment="1">
      <alignment horizontal="center" vertical="center"/>
    </xf>
    <xf numFmtId="0" fontId="20" fillId="5" borderId="17"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14" fontId="48" fillId="0" borderId="2" xfId="0" applyNumberFormat="1" applyFont="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15">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penaq/Downloads/Mapa_riesgos_ERU_2023_V7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efreshError="1"/>
      <sheetData sheetId="7" refreshError="1"/>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214" dataDxfId="213">
  <autoFilter ref="B209:C219" xr:uid="{00000000-0009-0000-0100-000001000000}"/>
  <tableColumns count="2">
    <tableColumn id="1" xr3:uid="{00000000-0010-0000-0000-000001000000}" name="Criterios" dataDxfId="212"/>
    <tableColumn id="2" xr3:uid="{00000000-0010-0000-0000-000002000000}" name="Subcriterios" dataDxfId="21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40" customWidth="1"/>
    <col min="2" max="3" width="24.7109375" style="40" customWidth="1"/>
    <col min="4" max="4" width="16" style="40" customWidth="1"/>
    <col min="5" max="5" width="24.7109375" style="40" customWidth="1"/>
    <col min="6" max="6" width="27.7109375" style="40" customWidth="1"/>
    <col min="7" max="8" width="24.7109375" style="40" customWidth="1"/>
    <col min="9" max="16384" width="11.42578125" style="40"/>
  </cols>
  <sheetData>
    <row r="1" spans="2:8" ht="15.75" thickBot="1" x14ac:dyDescent="0.3"/>
    <row r="2" spans="2:8" ht="18" x14ac:dyDescent="0.25">
      <c r="B2" s="190" t="s">
        <v>140</v>
      </c>
      <c r="C2" s="191"/>
      <c r="D2" s="191"/>
      <c r="E2" s="191"/>
      <c r="F2" s="191"/>
      <c r="G2" s="191"/>
      <c r="H2" s="192"/>
    </row>
    <row r="3" spans="2:8" x14ac:dyDescent="0.25">
      <c r="B3" s="41"/>
      <c r="C3" s="42"/>
      <c r="D3" s="42"/>
      <c r="E3" s="42"/>
      <c r="F3" s="42"/>
      <c r="G3" s="42"/>
      <c r="H3" s="43"/>
    </row>
    <row r="4" spans="2:8" ht="63" customHeight="1" x14ac:dyDescent="0.25">
      <c r="B4" s="193" t="s">
        <v>183</v>
      </c>
      <c r="C4" s="194"/>
      <c r="D4" s="194"/>
      <c r="E4" s="194"/>
      <c r="F4" s="194"/>
      <c r="G4" s="194"/>
      <c r="H4" s="195"/>
    </row>
    <row r="5" spans="2:8" ht="63" customHeight="1" x14ac:dyDescent="0.25">
      <c r="B5" s="196"/>
      <c r="C5" s="197"/>
      <c r="D5" s="197"/>
      <c r="E5" s="197"/>
      <c r="F5" s="197"/>
      <c r="G5" s="197"/>
      <c r="H5" s="198"/>
    </row>
    <row r="6" spans="2:8" ht="16.5" x14ac:dyDescent="0.25">
      <c r="B6" s="199" t="s">
        <v>138</v>
      </c>
      <c r="C6" s="200"/>
      <c r="D6" s="200"/>
      <c r="E6" s="200"/>
      <c r="F6" s="200"/>
      <c r="G6" s="200"/>
      <c r="H6" s="201"/>
    </row>
    <row r="7" spans="2:8" ht="95.25" customHeight="1" x14ac:dyDescent="0.25">
      <c r="B7" s="209" t="s">
        <v>143</v>
      </c>
      <c r="C7" s="210"/>
      <c r="D7" s="210"/>
      <c r="E7" s="210"/>
      <c r="F7" s="210"/>
      <c r="G7" s="210"/>
      <c r="H7" s="211"/>
    </row>
    <row r="8" spans="2:8" ht="16.5" x14ac:dyDescent="0.25">
      <c r="B8" s="77"/>
      <c r="C8" s="78"/>
      <c r="D8" s="78"/>
      <c r="E8" s="78"/>
      <c r="F8" s="78"/>
      <c r="G8" s="78"/>
      <c r="H8" s="79"/>
    </row>
    <row r="9" spans="2:8" ht="16.5" customHeight="1" x14ac:dyDescent="0.25">
      <c r="B9" s="202" t="s">
        <v>176</v>
      </c>
      <c r="C9" s="203"/>
      <c r="D9" s="203"/>
      <c r="E9" s="203"/>
      <c r="F9" s="203"/>
      <c r="G9" s="203"/>
      <c r="H9" s="204"/>
    </row>
    <row r="10" spans="2:8" ht="44.25" customHeight="1" x14ac:dyDescent="0.25">
      <c r="B10" s="202"/>
      <c r="C10" s="203"/>
      <c r="D10" s="203"/>
      <c r="E10" s="203"/>
      <c r="F10" s="203"/>
      <c r="G10" s="203"/>
      <c r="H10" s="204"/>
    </row>
    <row r="11" spans="2:8" ht="15.75" thickBot="1" x14ac:dyDescent="0.3">
      <c r="B11" s="66"/>
      <c r="C11" s="69"/>
      <c r="D11" s="74"/>
      <c r="E11" s="75"/>
      <c r="F11" s="75"/>
      <c r="G11" s="76"/>
      <c r="H11" s="70"/>
    </row>
    <row r="12" spans="2:8" ht="15.75" thickTop="1" x14ac:dyDescent="0.25">
      <c r="B12" s="66"/>
      <c r="C12" s="205" t="s">
        <v>139</v>
      </c>
      <c r="D12" s="206"/>
      <c r="E12" s="207" t="s">
        <v>177</v>
      </c>
      <c r="F12" s="208"/>
      <c r="G12" s="69"/>
      <c r="H12" s="70"/>
    </row>
    <row r="13" spans="2:8" ht="35.25" customHeight="1" x14ac:dyDescent="0.25">
      <c r="B13" s="66"/>
      <c r="C13" s="212" t="s">
        <v>170</v>
      </c>
      <c r="D13" s="213"/>
      <c r="E13" s="214" t="s">
        <v>175</v>
      </c>
      <c r="F13" s="215"/>
      <c r="G13" s="69"/>
      <c r="H13" s="70"/>
    </row>
    <row r="14" spans="2:8" ht="17.25" customHeight="1" x14ac:dyDescent="0.25">
      <c r="B14" s="66"/>
      <c r="C14" s="212" t="s">
        <v>171</v>
      </c>
      <c r="D14" s="213"/>
      <c r="E14" s="214" t="s">
        <v>173</v>
      </c>
      <c r="F14" s="215"/>
      <c r="G14" s="69"/>
      <c r="H14" s="70"/>
    </row>
    <row r="15" spans="2:8" ht="19.5" customHeight="1" x14ac:dyDescent="0.25">
      <c r="B15" s="66"/>
      <c r="C15" s="212" t="s">
        <v>172</v>
      </c>
      <c r="D15" s="213"/>
      <c r="E15" s="214" t="s">
        <v>174</v>
      </c>
      <c r="F15" s="215"/>
      <c r="G15" s="69"/>
      <c r="H15" s="70"/>
    </row>
    <row r="16" spans="2:8" ht="69.75" customHeight="1" x14ac:dyDescent="0.25">
      <c r="B16" s="66"/>
      <c r="C16" s="212" t="s">
        <v>141</v>
      </c>
      <c r="D16" s="213"/>
      <c r="E16" s="214" t="s">
        <v>142</v>
      </c>
      <c r="F16" s="215"/>
      <c r="G16" s="69"/>
      <c r="H16" s="70"/>
    </row>
    <row r="17" spans="2:8" ht="34.5" customHeight="1" x14ac:dyDescent="0.25">
      <c r="B17" s="66"/>
      <c r="C17" s="216" t="s">
        <v>2</v>
      </c>
      <c r="D17" s="217"/>
      <c r="E17" s="218" t="s">
        <v>184</v>
      </c>
      <c r="F17" s="219"/>
      <c r="G17" s="69"/>
      <c r="H17" s="70"/>
    </row>
    <row r="18" spans="2:8" ht="27.75" customHeight="1" x14ac:dyDescent="0.25">
      <c r="B18" s="66"/>
      <c r="C18" s="216" t="s">
        <v>3</v>
      </c>
      <c r="D18" s="217"/>
      <c r="E18" s="218" t="s">
        <v>185</v>
      </c>
      <c r="F18" s="219"/>
      <c r="G18" s="69"/>
      <c r="H18" s="70"/>
    </row>
    <row r="19" spans="2:8" ht="28.5" customHeight="1" x14ac:dyDescent="0.25">
      <c r="B19" s="66"/>
      <c r="C19" s="216" t="s">
        <v>38</v>
      </c>
      <c r="D19" s="217"/>
      <c r="E19" s="218" t="s">
        <v>186</v>
      </c>
      <c r="F19" s="219"/>
      <c r="G19" s="69"/>
      <c r="H19" s="70"/>
    </row>
    <row r="20" spans="2:8" ht="72.75" customHeight="1" x14ac:dyDescent="0.25">
      <c r="B20" s="66"/>
      <c r="C20" s="216" t="s">
        <v>1</v>
      </c>
      <c r="D20" s="217"/>
      <c r="E20" s="218" t="s">
        <v>187</v>
      </c>
      <c r="F20" s="219"/>
      <c r="G20" s="69"/>
      <c r="H20" s="70"/>
    </row>
    <row r="21" spans="2:8" ht="64.5" customHeight="1" x14ac:dyDescent="0.25">
      <c r="B21" s="66"/>
      <c r="C21" s="216" t="s">
        <v>44</v>
      </c>
      <c r="D21" s="217"/>
      <c r="E21" s="218" t="s">
        <v>145</v>
      </c>
      <c r="F21" s="219"/>
      <c r="G21" s="69"/>
      <c r="H21" s="70"/>
    </row>
    <row r="22" spans="2:8" ht="71.25" customHeight="1" x14ac:dyDescent="0.25">
      <c r="B22" s="66"/>
      <c r="C22" s="216" t="s">
        <v>144</v>
      </c>
      <c r="D22" s="217"/>
      <c r="E22" s="218" t="s">
        <v>146</v>
      </c>
      <c r="F22" s="219"/>
      <c r="G22" s="69"/>
      <c r="H22" s="70"/>
    </row>
    <row r="23" spans="2:8" ht="55.5" customHeight="1" x14ac:dyDescent="0.25">
      <c r="B23" s="66"/>
      <c r="C23" s="223" t="s">
        <v>147</v>
      </c>
      <c r="D23" s="224"/>
      <c r="E23" s="218" t="s">
        <v>148</v>
      </c>
      <c r="F23" s="219"/>
      <c r="G23" s="69"/>
      <c r="H23" s="70"/>
    </row>
    <row r="24" spans="2:8" ht="42" customHeight="1" x14ac:dyDescent="0.25">
      <c r="B24" s="66"/>
      <c r="C24" s="223" t="s">
        <v>42</v>
      </c>
      <c r="D24" s="224"/>
      <c r="E24" s="218" t="s">
        <v>149</v>
      </c>
      <c r="F24" s="219"/>
      <c r="G24" s="69"/>
      <c r="H24" s="70"/>
    </row>
    <row r="25" spans="2:8" ht="59.25" customHeight="1" x14ac:dyDescent="0.25">
      <c r="B25" s="66"/>
      <c r="C25" s="223" t="s">
        <v>137</v>
      </c>
      <c r="D25" s="224"/>
      <c r="E25" s="218" t="s">
        <v>150</v>
      </c>
      <c r="F25" s="219"/>
      <c r="G25" s="69"/>
      <c r="H25" s="70"/>
    </row>
    <row r="26" spans="2:8" ht="23.25" customHeight="1" x14ac:dyDescent="0.25">
      <c r="B26" s="66"/>
      <c r="C26" s="223" t="s">
        <v>12</v>
      </c>
      <c r="D26" s="224"/>
      <c r="E26" s="218" t="s">
        <v>151</v>
      </c>
      <c r="F26" s="219"/>
      <c r="G26" s="69"/>
      <c r="H26" s="70"/>
    </row>
    <row r="27" spans="2:8" ht="30.75" customHeight="1" x14ac:dyDescent="0.25">
      <c r="B27" s="66"/>
      <c r="C27" s="223" t="s">
        <v>155</v>
      </c>
      <c r="D27" s="224"/>
      <c r="E27" s="218" t="s">
        <v>152</v>
      </c>
      <c r="F27" s="219"/>
      <c r="G27" s="69"/>
      <c r="H27" s="70"/>
    </row>
    <row r="28" spans="2:8" ht="35.25" customHeight="1" x14ac:dyDescent="0.25">
      <c r="B28" s="66"/>
      <c r="C28" s="223" t="s">
        <v>156</v>
      </c>
      <c r="D28" s="224"/>
      <c r="E28" s="218" t="s">
        <v>153</v>
      </c>
      <c r="F28" s="219"/>
      <c r="G28" s="69"/>
      <c r="H28" s="70"/>
    </row>
    <row r="29" spans="2:8" ht="33" customHeight="1" x14ac:dyDescent="0.25">
      <c r="B29" s="66"/>
      <c r="C29" s="223" t="s">
        <v>156</v>
      </c>
      <c r="D29" s="224"/>
      <c r="E29" s="218" t="s">
        <v>153</v>
      </c>
      <c r="F29" s="219"/>
      <c r="G29" s="69"/>
      <c r="H29" s="70"/>
    </row>
    <row r="30" spans="2:8" ht="30" customHeight="1" x14ac:dyDescent="0.25">
      <c r="B30" s="66"/>
      <c r="C30" s="223" t="s">
        <v>157</v>
      </c>
      <c r="D30" s="224"/>
      <c r="E30" s="218" t="s">
        <v>154</v>
      </c>
      <c r="F30" s="219"/>
      <c r="G30" s="69"/>
      <c r="H30" s="70"/>
    </row>
    <row r="31" spans="2:8" ht="35.25" customHeight="1" x14ac:dyDescent="0.25">
      <c r="B31" s="66"/>
      <c r="C31" s="223" t="s">
        <v>158</v>
      </c>
      <c r="D31" s="224"/>
      <c r="E31" s="218" t="s">
        <v>159</v>
      </c>
      <c r="F31" s="219"/>
      <c r="G31" s="69"/>
      <c r="H31" s="70"/>
    </row>
    <row r="32" spans="2:8" ht="31.5" customHeight="1" x14ac:dyDescent="0.25">
      <c r="B32" s="66"/>
      <c r="C32" s="223" t="s">
        <v>160</v>
      </c>
      <c r="D32" s="224"/>
      <c r="E32" s="218" t="s">
        <v>161</v>
      </c>
      <c r="F32" s="219"/>
      <c r="G32" s="69"/>
      <c r="H32" s="70"/>
    </row>
    <row r="33" spans="2:8" ht="35.25" customHeight="1" x14ac:dyDescent="0.25">
      <c r="B33" s="66"/>
      <c r="C33" s="223" t="s">
        <v>162</v>
      </c>
      <c r="D33" s="224"/>
      <c r="E33" s="218" t="s">
        <v>163</v>
      </c>
      <c r="F33" s="219"/>
      <c r="G33" s="69"/>
      <c r="H33" s="70"/>
    </row>
    <row r="34" spans="2:8" ht="59.25" customHeight="1" x14ac:dyDescent="0.25">
      <c r="B34" s="66"/>
      <c r="C34" s="223" t="s">
        <v>164</v>
      </c>
      <c r="D34" s="224"/>
      <c r="E34" s="218" t="s">
        <v>165</v>
      </c>
      <c r="F34" s="219"/>
      <c r="G34" s="69"/>
      <c r="H34" s="70"/>
    </row>
    <row r="35" spans="2:8" ht="29.25" customHeight="1" x14ac:dyDescent="0.25">
      <c r="B35" s="66"/>
      <c r="C35" s="223" t="s">
        <v>29</v>
      </c>
      <c r="D35" s="224"/>
      <c r="E35" s="218" t="s">
        <v>166</v>
      </c>
      <c r="F35" s="219"/>
      <c r="G35" s="69"/>
      <c r="H35" s="70"/>
    </row>
    <row r="36" spans="2:8" ht="82.5" customHeight="1" x14ac:dyDescent="0.25">
      <c r="B36" s="66"/>
      <c r="C36" s="223" t="s">
        <v>168</v>
      </c>
      <c r="D36" s="224"/>
      <c r="E36" s="218" t="s">
        <v>167</v>
      </c>
      <c r="F36" s="219"/>
      <c r="G36" s="69"/>
      <c r="H36" s="70"/>
    </row>
    <row r="37" spans="2:8" ht="46.5" customHeight="1" x14ac:dyDescent="0.25">
      <c r="B37" s="66"/>
      <c r="C37" s="223" t="s">
        <v>35</v>
      </c>
      <c r="D37" s="224"/>
      <c r="E37" s="218" t="s">
        <v>169</v>
      </c>
      <c r="F37" s="219"/>
      <c r="G37" s="69"/>
      <c r="H37" s="70"/>
    </row>
    <row r="38" spans="2:8" ht="6.75" customHeight="1" thickBot="1" x14ac:dyDescent="0.3">
      <c r="B38" s="66"/>
      <c r="C38" s="225"/>
      <c r="D38" s="226"/>
      <c r="E38" s="227"/>
      <c r="F38" s="228"/>
      <c r="G38" s="69"/>
      <c r="H38" s="70"/>
    </row>
    <row r="39" spans="2:8" ht="15.75" thickTop="1" x14ac:dyDescent="0.25">
      <c r="B39" s="66"/>
      <c r="C39" s="67"/>
      <c r="D39" s="67"/>
      <c r="E39" s="68"/>
      <c r="F39" s="68"/>
      <c r="G39" s="69"/>
      <c r="H39" s="70"/>
    </row>
    <row r="40" spans="2:8" ht="21" customHeight="1" x14ac:dyDescent="0.25">
      <c r="B40" s="220" t="s">
        <v>178</v>
      </c>
      <c r="C40" s="221"/>
      <c r="D40" s="221"/>
      <c r="E40" s="221"/>
      <c r="F40" s="221"/>
      <c r="G40" s="221"/>
      <c r="H40" s="222"/>
    </row>
    <row r="41" spans="2:8" ht="20.25" customHeight="1" x14ac:dyDescent="0.25">
      <c r="B41" s="220" t="s">
        <v>179</v>
      </c>
      <c r="C41" s="221"/>
      <c r="D41" s="221"/>
      <c r="E41" s="221"/>
      <c r="F41" s="221"/>
      <c r="G41" s="221"/>
      <c r="H41" s="222"/>
    </row>
    <row r="42" spans="2:8" ht="20.25" customHeight="1" x14ac:dyDescent="0.25">
      <c r="B42" s="220" t="s">
        <v>180</v>
      </c>
      <c r="C42" s="221"/>
      <c r="D42" s="221"/>
      <c r="E42" s="221"/>
      <c r="F42" s="221"/>
      <c r="G42" s="221"/>
      <c r="H42" s="222"/>
    </row>
    <row r="43" spans="2:8" ht="20.25" customHeight="1" x14ac:dyDescent="0.25">
      <c r="B43" s="220" t="s">
        <v>181</v>
      </c>
      <c r="C43" s="221"/>
      <c r="D43" s="221"/>
      <c r="E43" s="221"/>
      <c r="F43" s="221"/>
      <c r="G43" s="221"/>
      <c r="H43" s="222"/>
    </row>
    <row r="44" spans="2:8" x14ac:dyDescent="0.25">
      <c r="B44" s="220" t="s">
        <v>182</v>
      </c>
      <c r="C44" s="221"/>
      <c r="D44" s="221"/>
      <c r="E44" s="221"/>
      <c r="F44" s="221"/>
      <c r="G44" s="221"/>
      <c r="H44" s="222"/>
    </row>
    <row r="45" spans="2:8" ht="15.75" thickBot="1" x14ac:dyDescent="0.3">
      <c r="B45" s="71"/>
      <c r="C45" s="72"/>
      <c r="D45" s="72"/>
      <c r="E45" s="72"/>
      <c r="F45" s="72"/>
      <c r="G45" s="72"/>
      <c r="H45" s="73"/>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193" zoomScale="25" zoomScaleNormal="25" workbookViewId="0">
      <selection activeCell="AJ30" sqref="AJ30"/>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row>
    <row r="2" spans="1:76" ht="18" customHeight="1" x14ac:dyDescent="0.25">
      <c r="A2" s="40"/>
      <c r="B2" s="254" t="s">
        <v>134</v>
      </c>
      <c r="C2" s="255"/>
      <c r="D2" s="255"/>
      <c r="E2" s="255"/>
      <c r="F2" s="255"/>
      <c r="G2" s="255"/>
      <c r="H2" s="255"/>
      <c r="I2" s="255"/>
      <c r="J2" s="256" t="s">
        <v>2</v>
      </c>
      <c r="K2" s="256"/>
      <c r="L2" s="256"/>
      <c r="M2" s="256"/>
      <c r="N2" s="256"/>
      <c r="O2" s="256"/>
      <c r="P2" s="256"/>
      <c r="Q2" s="256"/>
      <c r="R2" s="256"/>
      <c r="S2" s="256"/>
      <c r="T2" s="256"/>
      <c r="U2" s="256"/>
      <c r="V2" s="256"/>
      <c r="W2" s="256"/>
      <c r="X2" s="256"/>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row>
    <row r="3" spans="1:76" ht="18.75" customHeight="1" x14ac:dyDescent="0.25">
      <c r="A3" s="40"/>
      <c r="B3" s="255"/>
      <c r="C3" s="255"/>
      <c r="D3" s="255"/>
      <c r="E3" s="255"/>
      <c r="F3" s="255"/>
      <c r="G3" s="255"/>
      <c r="H3" s="255"/>
      <c r="I3" s="255"/>
      <c r="J3" s="256"/>
      <c r="K3" s="256"/>
      <c r="L3" s="256"/>
      <c r="M3" s="256"/>
      <c r="N3" s="256"/>
      <c r="O3" s="256"/>
      <c r="P3" s="256"/>
      <c r="Q3" s="256"/>
      <c r="R3" s="256"/>
      <c r="S3" s="256"/>
      <c r="T3" s="256"/>
      <c r="U3" s="256"/>
      <c r="V3" s="256"/>
      <c r="W3" s="256"/>
      <c r="X3" s="256"/>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row>
    <row r="4" spans="1:76" ht="15" customHeight="1" x14ac:dyDescent="0.25">
      <c r="A4" s="40"/>
      <c r="B4" s="255"/>
      <c r="C4" s="255"/>
      <c r="D4" s="255"/>
      <c r="E4" s="255"/>
      <c r="F4" s="255"/>
      <c r="G4" s="255"/>
      <c r="H4" s="255"/>
      <c r="I4" s="255"/>
      <c r="J4" s="256"/>
      <c r="K4" s="256"/>
      <c r="L4" s="256"/>
      <c r="M4" s="256"/>
      <c r="N4" s="256"/>
      <c r="O4" s="256"/>
      <c r="P4" s="256"/>
      <c r="Q4" s="256"/>
      <c r="R4" s="256"/>
      <c r="S4" s="256"/>
      <c r="T4" s="256"/>
      <c r="U4" s="256"/>
      <c r="V4" s="256"/>
      <c r="W4" s="256"/>
      <c r="X4" s="256"/>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row>
    <row r="5" spans="1:76" ht="15.75" thickBot="1" x14ac:dyDescent="0.3">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row>
    <row r="6" spans="1:76" ht="15" customHeight="1" x14ac:dyDescent="0.25">
      <c r="A6" s="40"/>
      <c r="B6" s="257" t="s">
        <v>4</v>
      </c>
      <c r="C6" s="258"/>
      <c r="D6" s="259"/>
      <c r="E6" s="246" t="s">
        <v>107</v>
      </c>
      <c r="F6" s="247"/>
      <c r="G6" s="247"/>
      <c r="H6" s="247"/>
      <c r="I6" s="247"/>
      <c r="J6" s="80" t="str">
        <f ca="1">IF(AND('Riesgos Corrup'!$AB$7="Muy Alta",'Riesgos Corrup'!$AD$7="Leve"),CONCATENATE("R1C",'Riesgos Corrup'!$R$7),"")</f>
        <v/>
      </c>
      <c r="K6" s="81" t="str">
        <f>IF(AND('Riesgos Corrup'!$AB$8="Muy Alta",'Riesgos Corrup'!$AD$8="Leve"),CONCATENATE("R1C",'Riesgos Corrup'!$R$8),"")</f>
        <v/>
      </c>
      <c r="L6" s="82" t="str">
        <f>IF(AND('Riesgos Corrup'!$AB$9="Muy Alta",'Riesgos Corrup'!$AD$9="Leve"),CONCATENATE("R1C",'Riesgos Corrup'!$R$9),"")</f>
        <v/>
      </c>
      <c r="M6" s="80" t="str">
        <f ca="1">IF(AND('Riesgos Corrup'!$AB$7="Muy Alta",'Riesgos Corrup'!$AD$7="Menor"),CONCATENATE("R1C",'Riesgos Corrup'!$R$7),"")</f>
        <v/>
      </c>
      <c r="N6" s="81" t="str">
        <f>IF(AND('Riesgos Corrup'!$AB$8="Muy Alta",'Riesgos Corrup'!$AD$8="Menor"),CONCATENATE("R1C",'Riesgos Corrup'!$R$8),"")</f>
        <v/>
      </c>
      <c r="O6" s="82" t="str">
        <f>IF(AND('Riesgos Corrup'!$AB$9="Muy Alta",'Riesgos Corrup'!$AD$9="Menor"),CONCATENATE("R1C",'Riesgos Corrup'!$R$9),"")</f>
        <v/>
      </c>
      <c r="P6" s="80" t="str">
        <f ca="1">IF(AND('Riesgos Corrup'!$AB$7="Muy Alta",'Riesgos Corrup'!$AD$7="Moderado"),CONCATENATE("R1C",'Riesgos Corrup'!$R$7),"")</f>
        <v/>
      </c>
      <c r="Q6" s="81" t="str">
        <f>IF(AND('Riesgos Corrup'!$AB$8="Muy Alta",'Riesgos Corrup'!$AD$8="Moderado"),CONCATENATE("R1C",'Riesgos Corrup'!$R$8),"")</f>
        <v/>
      </c>
      <c r="R6" s="82" t="str">
        <f>IF(AND('Riesgos Corrup'!$AB$9="Muy Alta",'Riesgos Corrup'!$AD$9="Moderado"),CONCATENATE("R1C",'Riesgos Corrup'!$R$9),"")</f>
        <v/>
      </c>
      <c r="S6" s="80" t="str">
        <f ca="1">IF(AND('Riesgos Corrup'!$AB$7="Muy Alta",'Riesgos Corrup'!$AD$7="Mayor"),CONCATENATE("R1C",'Riesgos Corrup'!$R$7),"")</f>
        <v/>
      </c>
      <c r="T6" s="81" t="str">
        <f>IF(AND('Riesgos Corrup'!$AB$8="Muy Alta",'Riesgos Corrup'!$AD$8="Mayor"),CONCATENATE("R1C",'Riesgos Corrup'!$R$8),"")</f>
        <v/>
      </c>
      <c r="U6" s="82" t="str">
        <f>IF(AND('Riesgos Corrup'!$AB$9="Muy Alta",'Riesgos Corrup'!$AD$9="Mayor"),CONCATENATE("R1C",'Riesgos Corrup'!$R$9),"")</f>
        <v/>
      </c>
      <c r="V6" s="93" t="str">
        <f ca="1">IF(AND('Riesgos Corrup'!$AB$7="Muy Alta",'Riesgos Corrup'!$AD$7="Catastrófico"),CONCATENATE("R1C",'Riesgos Corrup'!$R$7),"")</f>
        <v/>
      </c>
      <c r="W6" s="94" t="str">
        <f>IF(AND('Riesgos Corrup'!$AB$8="Muy Alta",'Riesgos Corrup'!$AD$8="Catastrófico"),CONCATENATE("R1C",'Riesgos Corrup'!$R$8),"")</f>
        <v/>
      </c>
      <c r="X6" s="95" t="str">
        <f>IF(AND('Riesgos Corrup'!$AB$9="Muy Alta",'Riesgos Corrup'!$AD$9="Catastrófico"),CONCATENATE("R1C",'Riesgos Corrup'!$R$9),"")</f>
        <v/>
      </c>
      <c r="Y6" s="40"/>
      <c r="Z6" s="248" t="s">
        <v>73</v>
      </c>
      <c r="AA6" s="249"/>
      <c r="AB6" s="249"/>
      <c r="AC6" s="249"/>
      <c r="AD6" s="249"/>
      <c r="AE6" s="25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row>
    <row r="7" spans="1:76" ht="15" customHeight="1" x14ac:dyDescent="0.25">
      <c r="A7" s="40"/>
      <c r="B7" s="260"/>
      <c r="C7" s="261"/>
      <c r="D7" s="262"/>
      <c r="E7" s="235"/>
      <c r="F7" s="230"/>
      <c r="G7" s="230"/>
      <c r="H7" s="230"/>
      <c r="I7" s="230"/>
      <c r="J7" s="83" t="e">
        <f>IF(AND('Riesgos Corrup'!#REF!="Muy Alta",'Riesgos Corrup'!#REF!="Leve"),CONCATENATE("R2C",'Riesgos Corrup'!#REF!),"")</f>
        <v>#REF!</v>
      </c>
      <c r="K7" s="39" t="e">
        <f>IF(AND('Riesgos Corrup'!#REF!="Muy Alta",'Riesgos Corrup'!#REF!="Leve"),CONCATENATE("R2C",'Riesgos Corrup'!#REF!),"")</f>
        <v>#REF!</v>
      </c>
      <c r="L7" s="84" t="e">
        <f>IF(AND('Riesgos Corrup'!#REF!="Muy Alta",'Riesgos Corrup'!#REF!="Leve"),CONCATENATE("R2C",'Riesgos Corrup'!#REF!),"")</f>
        <v>#REF!</v>
      </c>
      <c r="M7" s="83" t="e">
        <f>IF(AND('Riesgos Corrup'!#REF!="Muy Alta",'Riesgos Corrup'!#REF!="Menor"),CONCATENATE("R2C",'Riesgos Corrup'!#REF!),"")</f>
        <v>#REF!</v>
      </c>
      <c r="N7" s="39" t="e">
        <f>IF(AND('Riesgos Corrup'!#REF!="Muy Alta",'Riesgos Corrup'!#REF!="Menor"),CONCATENATE("R2C",'Riesgos Corrup'!#REF!),"")</f>
        <v>#REF!</v>
      </c>
      <c r="O7" s="84" t="e">
        <f>IF(AND('Riesgos Corrup'!#REF!="Muy Alta",'Riesgos Corrup'!#REF!="Menor"),CONCATENATE("R2C",'Riesgos Corrup'!#REF!),"")</f>
        <v>#REF!</v>
      </c>
      <c r="P7" s="83" t="e">
        <f>IF(AND('Riesgos Corrup'!#REF!="Muy Alta",'Riesgos Corrup'!#REF!="Moderado"),CONCATENATE("R2C",'Riesgos Corrup'!#REF!),"")</f>
        <v>#REF!</v>
      </c>
      <c r="Q7" s="39" t="e">
        <f>IF(AND('Riesgos Corrup'!#REF!="Muy Alta",'Riesgos Corrup'!#REF!="Moderado"),CONCATENATE("R2C",'Riesgos Corrup'!#REF!),"")</f>
        <v>#REF!</v>
      </c>
      <c r="R7" s="84" t="e">
        <f>IF(AND('Riesgos Corrup'!#REF!="Muy Alta",'Riesgos Corrup'!#REF!="Moderado"),CONCATENATE("R2C",'Riesgos Corrup'!#REF!),"")</f>
        <v>#REF!</v>
      </c>
      <c r="S7" s="83" t="e">
        <f>IF(AND('Riesgos Corrup'!#REF!="Muy Alta",'Riesgos Corrup'!#REF!="Mayor"),CONCATENATE("R2C",'Riesgos Corrup'!#REF!),"")</f>
        <v>#REF!</v>
      </c>
      <c r="T7" s="39" t="e">
        <f>IF(AND('Riesgos Corrup'!#REF!="Muy Alta",'Riesgos Corrup'!#REF!="Mayor"),CONCATENATE("R2C",'Riesgos Corrup'!#REF!),"")</f>
        <v>#REF!</v>
      </c>
      <c r="U7" s="84" t="e">
        <f>IF(AND('Riesgos Corrup'!#REF!="Muy Alta",'Riesgos Corrup'!#REF!="Mayor"),CONCATENATE("R2C",'Riesgos Corrup'!#REF!),"")</f>
        <v>#REF!</v>
      </c>
      <c r="V7" s="96" t="e">
        <f>IF(AND('Riesgos Corrup'!#REF!="Muy Alta",'Riesgos Corrup'!#REF!="Catastrófico"),CONCATENATE("R2C",'Riesgos Corrup'!#REF!),"")</f>
        <v>#REF!</v>
      </c>
      <c r="W7" s="97" t="e">
        <f>IF(AND('Riesgos Corrup'!#REF!="Muy Alta",'Riesgos Corrup'!#REF!="Catastrófico"),CONCATENATE("R2C",'Riesgos Corrup'!#REF!),"")</f>
        <v>#REF!</v>
      </c>
      <c r="X7" s="98" t="e">
        <f>IF(AND('Riesgos Corrup'!#REF!="Muy Alta",'Riesgos Corrup'!#REF!="Catastrófico"),CONCATENATE("R2C",'Riesgos Corrup'!#REF!),"")</f>
        <v>#REF!</v>
      </c>
      <c r="Y7" s="40"/>
      <c r="Z7" s="251"/>
      <c r="AA7" s="252"/>
      <c r="AB7" s="252"/>
      <c r="AC7" s="252"/>
      <c r="AD7" s="252"/>
      <c r="AE7" s="253"/>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row>
    <row r="8" spans="1:76" ht="15" customHeight="1" x14ac:dyDescent="0.25">
      <c r="A8" s="40"/>
      <c r="B8" s="260"/>
      <c r="C8" s="261"/>
      <c r="D8" s="262"/>
      <c r="E8" s="235"/>
      <c r="F8" s="230"/>
      <c r="G8" s="230"/>
      <c r="H8" s="230"/>
      <c r="I8" s="230"/>
      <c r="J8" s="83" t="e">
        <f>IF(AND('Riesgos Corrup'!#REF!="Muy Alta",'Riesgos Corrup'!#REF!="Leve"),CONCATENATE("R3C",'Riesgos Corrup'!#REF!),"")</f>
        <v>#REF!</v>
      </c>
      <c r="K8" s="39" t="e">
        <f>IF(AND('Riesgos Corrup'!#REF!="Muy Alta",'Riesgos Corrup'!#REF!="Leve"),CONCATENATE("R3C",'Riesgos Corrup'!#REF!),"")</f>
        <v>#REF!</v>
      </c>
      <c r="L8" s="84" t="e">
        <f>IF(AND('Riesgos Corrup'!#REF!="Muy Alta",'Riesgos Corrup'!#REF!="Leve"),CONCATENATE("R3C",'Riesgos Corrup'!#REF!),"")</f>
        <v>#REF!</v>
      </c>
      <c r="M8" s="83" t="e">
        <f>IF(AND('Riesgos Corrup'!#REF!="Muy Alta",'Riesgos Corrup'!#REF!="Menor"),CONCATENATE("R3C",'Riesgos Corrup'!#REF!),"")</f>
        <v>#REF!</v>
      </c>
      <c r="N8" s="39" t="e">
        <f>IF(AND('Riesgos Corrup'!#REF!="Muy Alta",'Riesgos Corrup'!#REF!="Menor"),CONCATENATE("R3C",'Riesgos Corrup'!#REF!),"")</f>
        <v>#REF!</v>
      </c>
      <c r="O8" s="84" t="e">
        <f>IF(AND('Riesgos Corrup'!#REF!="Muy Alta",'Riesgos Corrup'!#REF!="Menor"),CONCATENATE("R3C",'Riesgos Corrup'!#REF!),"")</f>
        <v>#REF!</v>
      </c>
      <c r="P8" s="83" t="e">
        <f>IF(AND('Riesgos Corrup'!#REF!="Muy Alta",'Riesgos Corrup'!#REF!="Moderado"),CONCATENATE("R3C",'Riesgos Corrup'!#REF!),"")</f>
        <v>#REF!</v>
      </c>
      <c r="Q8" s="39" t="e">
        <f>IF(AND('Riesgos Corrup'!#REF!="Muy Alta",'Riesgos Corrup'!#REF!="Moderado"),CONCATENATE("R3C",'Riesgos Corrup'!#REF!),"")</f>
        <v>#REF!</v>
      </c>
      <c r="R8" s="84" t="e">
        <f>IF(AND('Riesgos Corrup'!#REF!="Muy Alta",'Riesgos Corrup'!#REF!="Moderado"),CONCATENATE("R3C",'Riesgos Corrup'!#REF!),"")</f>
        <v>#REF!</v>
      </c>
      <c r="S8" s="83" t="e">
        <f>IF(AND('Riesgos Corrup'!#REF!="Muy Alta",'Riesgos Corrup'!#REF!="Mayor"),CONCATENATE("R3C",'Riesgos Corrup'!#REF!),"")</f>
        <v>#REF!</v>
      </c>
      <c r="T8" s="39" t="e">
        <f>IF(AND('Riesgos Corrup'!#REF!="Muy Alta",'Riesgos Corrup'!#REF!="Mayor"),CONCATENATE("R3C",'Riesgos Corrup'!#REF!),"")</f>
        <v>#REF!</v>
      </c>
      <c r="U8" s="84" t="e">
        <f>IF(AND('Riesgos Corrup'!#REF!="Muy Alta",'Riesgos Corrup'!#REF!="Mayor"),CONCATENATE("R3C",'Riesgos Corrup'!#REF!),"")</f>
        <v>#REF!</v>
      </c>
      <c r="V8" s="96" t="e">
        <f>IF(AND('Riesgos Corrup'!#REF!="Muy Alta",'Riesgos Corrup'!#REF!="Catastrófico"),CONCATENATE("R3C",'Riesgos Corrup'!#REF!),"")</f>
        <v>#REF!</v>
      </c>
      <c r="W8" s="97" t="e">
        <f>IF(AND('Riesgos Corrup'!#REF!="Muy Alta",'Riesgos Corrup'!#REF!="Catastrófico"),CONCATENATE("R3C",'Riesgos Corrup'!#REF!),"")</f>
        <v>#REF!</v>
      </c>
      <c r="X8" s="98" t="e">
        <f>IF(AND('Riesgos Corrup'!#REF!="Muy Alta",'Riesgos Corrup'!#REF!="Catastrófico"),CONCATENATE("R3C",'Riesgos Corrup'!#REF!),"")</f>
        <v>#REF!</v>
      </c>
      <c r="Y8" s="40"/>
      <c r="Z8" s="251"/>
      <c r="AA8" s="252"/>
      <c r="AB8" s="252"/>
      <c r="AC8" s="252"/>
      <c r="AD8" s="252"/>
      <c r="AE8" s="253"/>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row>
    <row r="9" spans="1:76" ht="15" customHeight="1" x14ac:dyDescent="0.25">
      <c r="A9" s="40"/>
      <c r="B9" s="260"/>
      <c r="C9" s="261"/>
      <c r="D9" s="262"/>
      <c r="E9" s="235"/>
      <c r="F9" s="230"/>
      <c r="G9" s="230"/>
      <c r="H9" s="230"/>
      <c r="I9" s="230"/>
      <c r="J9" s="83" t="str">
        <f ca="1">IF(AND('Riesgos Corrup'!$AB$10="Muy Alta",'Riesgos Corrup'!$AD$10="Leve"),CONCATENATE("R4C",'Riesgos Corrup'!$R$10),"")</f>
        <v/>
      </c>
      <c r="K9" s="39" t="str">
        <f>IF(AND('Riesgos Corrup'!$AB$11="Muy Alta",'Riesgos Corrup'!$AD$11="Leve"),CONCATENATE("R4C",'Riesgos Corrup'!$R$11),"")</f>
        <v/>
      </c>
      <c r="L9" s="84" t="str">
        <f>IF(AND('Riesgos Corrup'!$AB$12="Muy Alta",'Riesgos Corrup'!$AD$12="Leve"),CONCATENATE("R4C",'Riesgos Corrup'!$R$12),"")</f>
        <v/>
      </c>
      <c r="M9" s="83" t="str">
        <f ca="1">IF(AND('Riesgos Corrup'!$AB$10="Muy Alta",'Riesgos Corrup'!$AD$10="Menor"),CONCATENATE("R4C",'Riesgos Corrup'!$R$10),"")</f>
        <v/>
      </c>
      <c r="N9" s="39" t="str">
        <f>IF(AND('Riesgos Corrup'!$AB$11="Muy Alta",'Riesgos Corrup'!$AD$11="Menor"),CONCATENATE("R4C",'Riesgos Corrup'!$R$11),"")</f>
        <v/>
      </c>
      <c r="O9" s="84" t="str">
        <f>IF(AND('Riesgos Corrup'!$AB$12="Muy Alta",'Riesgos Corrup'!$AD$12="Menor"),CONCATENATE("R4C",'Riesgos Corrup'!$R$12),"")</f>
        <v/>
      </c>
      <c r="P9" s="83" t="str">
        <f ca="1">IF(AND('Riesgos Corrup'!$AB$10="Muy Alta",'Riesgos Corrup'!$AD$10="Moderado"),CONCATENATE("R4C",'Riesgos Corrup'!$R$10),"")</f>
        <v/>
      </c>
      <c r="Q9" s="39" t="str">
        <f>IF(AND('Riesgos Corrup'!$AB$11="Muy Alta",'Riesgos Corrup'!$AD$11="Moderado"),CONCATENATE("R4C",'Riesgos Corrup'!$R$11),"")</f>
        <v/>
      </c>
      <c r="R9" s="84" t="str">
        <f>IF(AND('Riesgos Corrup'!$AB$12="Muy Alta",'Riesgos Corrup'!$AD$12="Moderado"),CONCATENATE("R4C",'Riesgos Corrup'!$R$12),"")</f>
        <v/>
      </c>
      <c r="S9" s="83" t="str">
        <f ca="1">IF(AND('Riesgos Corrup'!$AB$10="Muy Alta",'Riesgos Corrup'!$AD$10="Mayor"),CONCATENATE("R4C",'Riesgos Corrup'!$R$10),"")</f>
        <v/>
      </c>
      <c r="T9" s="39" t="str">
        <f>IF(AND('Riesgos Corrup'!$AB$11="Muy Alta",'Riesgos Corrup'!$AD$11="Mayor"),CONCATENATE("R4C",'Riesgos Corrup'!$R$11),"")</f>
        <v/>
      </c>
      <c r="U9" s="84" t="str">
        <f>IF(AND('Riesgos Corrup'!$AB$12="Muy Alta",'Riesgos Corrup'!$AD$12="Mayor"),CONCATENATE("R4C",'Riesgos Corrup'!$R$12),"")</f>
        <v/>
      </c>
      <c r="V9" s="96" t="str">
        <f ca="1">IF(AND('Riesgos Corrup'!$AB$10="Muy Alta",'Riesgos Corrup'!$AD$10="Catastrófico"),CONCATENATE("R4C",'Riesgos Corrup'!$R$10),"")</f>
        <v/>
      </c>
      <c r="W9" s="97" t="str">
        <f>IF(AND('Riesgos Corrup'!$AB$11="Muy Alta",'Riesgos Corrup'!$AD$11="Catastrófico"),CONCATENATE("R4C",'Riesgos Corrup'!$R$11),"")</f>
        <v/>
      </c>
      <c r="X9" s="98" t="str">
        <f>IF(AND('Riesgos Corrup'!$AB$12="Muy Alta",'Riesgos Corrup'!$AD$12="Catastrófico"),CONCATENATE("R4C",'Riesgos Corrup'!$R$12),"")</f>
        <v/>
      </c>
      <c r="Y9" s="40"/>
      <c r="Z9" s="251"/>
      <c r="AA9" s="252"/>
      <c r="AB9" s="252"/>
      <c r="AC9" s="252"/>
      <c r="AD9" s="252"/>
      <c r="AE9" s="253"/>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row>
    <row r="10" spans="1:76" ht="15" customHeight="1" x14ac:dyDescent="0.25">
      <c r="A10" s="40"/>
      <c r="B10" s="260"/>
      <c r="C10" s="261"/>
      <c r="D10" s="262"/>
      <c r="E10" s="235"/>
      <c r="F10" s="230"/>
      <c r="G10" s="230"/>
      <c r="H10" s="230"/>
      <c r="I10" s="230"/>
      <c r="J10" s="83" t="e">
        <f>IF(AND('Riesgos Corrup'!#REF!="Muy Alta",'Riesgos Corrup'!#REF!="Leve"),CONCATENATE("R5C",'Riesgos Corrup'!#REF!),"")</f>
        <v>#REF!</v>
      </c>
      <c r="K10" s="39" t="e">
        <f>IF(AND('Riesgos Corrup'!#REF!="Muy Alta",'Riesgos Corrup'!#REF!="Leve"),CONCATENATE("R5C",'Riesgos Corrup'!#REF!),"")</f>
        <v>#REF!</v>
      </c>
      <c r="L10" s="84" t="e">
        <f>IF(AND('Riesgos Corrup'!#REF!="Muy Alta",'Riesgos Corrup'!#REF!="Leve"),CONCATENATE("R5C",'Riesgos Corrup'!#REF!),"")</f>
        <v>#REF!</v>
      </c>
      <c r="M10" s="83" t="e">
        <f>IF(AND('Riesgos Corrup'!#REF!="Muy Alta",'Riesgos Corrup'!#REF!="Menor"),CONCATENATE("R5C",'Riesgos Corrup'!#REF!),"")</f>
        <v>#REF!</v>
      </c>
      <c r="N10" s="39" t="e">
        <f>IF(AND('Riesgos Corrup'!#REF!="Muy Alta",'Riesgos Corrup'!#REF!="Menor"),CONCATENATE("R5C",'Riesgos Corrup'!#REF!),"")</f>
        <v>#REF!</v>
      </c>
      <c r="O10" s="84" t="e">
        <f>IF(AND('Riesgos Corrup'!#REF!="Muy Alta",'Riesgos Corrup'!#REF!="Menor"),CONCATENATE("R5C",'Riesgos Corrup'!#REF!),"")</f>
        <v>#REF!</v>
      </c>
      <c r="P10" s="83" t="e">
        <f>IF(AND('Riesgos Corrup'!#REF!="Muy Alta",'Riesgos Corrup'!#REF!="Moderado"),CONCATENATE("R5C",'Riesgos Corrup'!#REF!),"")</f>
        <v>#REF!</v>
      </c>
      <c r="Q10" s="39" t="e">
        <f>IF(AND('Riesgos Corrup'!#REF!="Muy Alta",'Riesgos Corrup'!#REF!="Moderado"),CONCATENATE("R5C",'Riesgos Corrup'!#REF!),"")</f>
        <v>#REF!</v>
      </c>
      <c r="R10" s="84" t="e">
        <f>IF(AND('Riesgos Corrup'!#REF!="Muy Alta",'Riesgos Corrup'!#REF!="Moderado"),CONCATENATE("R5C",'Riesgos Corrup'!#REF!),"")</f>
        <v>#REF!</v>
      </c>
      <c r="S10" s="83" t="e">
        <f>IF(AND('Riesgos Corrup'!#REF!="Muy Alta",'Riesgos Corrup'!#REF!="Mayor"),CONCATENATE("R5C",'Riesgos Corrup'!#REF!),"")</f>
        <v>#REF!</v>
      </c>
      <c r="T10" s="39" t="e">
        <f>IF(AND('Riesgos Corrup'!#REF!="Muy Alta",'Riesgos Corrup'!#REF!="Mayor"),CONCATENATE("R5C",'Riesgos Corrup'!#REF!),"")</f>
        <v>#REF!</v>
      </c>
      <c r="U10" s="84" t="e">
        <f>IF(AND('Riesgos Corrup'!#REF!="Muy Alta",'Riesgos Corrup'!#REF!="Mayor"),CONCATENATE("R5C",'Riesgos Corrup'!#REF!),"")</f>
        <v>#REF!</v>
      </c>
      <c r="V10" s="96" t="e">
        <f>IF(AND('Riesgos Corrup'!#REF!="Muy Alta",'Riesgos Corrup'!#REF!="Catastrófico"),CONCATENATE("R5C",'Riesgos Corrup'!#REF!),"")</f>
        <v>#REF!</v>
      </c>
      <c r="W10" s="97" t="e">
        <f>IF(AND('Riesgos Corrup'!#REF!="Muy Alta",'Riesgos Corrup'!#REF!="Catastrófico"),CONCATENATE("R5C",'Riesgos Corrup'!#REF!),"")</f>
        <v>#REF!</v>
      </c>
      <c r="X10" s="98" t="e">
        <f>IF(AND('Riesgos Corrup'!#REF!="Muy Alta",'Riesgos Corrup'!#REF!="Catastrófico"),CONCATENATE("R5C",'Riesgos Corrup'!#REF!),"")</f>
        <v>#REF!</v>
      </c>
      <c r="Y10" s="40"/>
      <c r="Z10" s="251"/>
      <c r="AA10" s="252"/>
      <c r="AB10" s="252"/>
      <c r="AC10" s="252"/>
      <c r="AD10" s="252"/>
      <c r="AE10" s="253"/>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row>
    <row r="11" spans="1:76" ht="15" customHeight="1" x14ac:dyDescent="0.25">
      <c r="A11" s="40"/>
      <c r="B11" s="260"/>
      <c r="C11" s="261"/>
      <c r="D11" s="262"/>
      <c r="E11" s="235"/>
      <c r="F11" s="230"/>
      <c r="G11" s="230"/>
      <c r="H11" s="230"/>
      <c r="I11" s="230"/>
      <c r="J11" s="83" t="str">
        <f ca="1">IF(AND('Riesgos Corrup'!$AB$13="Muy Alta",'Riesgos Corrup'!$AD$13="Leve"),CONCATENATE("R6C",'Riesgos Corrup'!$R$13),"")</f>
        <v/>
      </c>
      <c r="K11" s="39" t="str">
        <f ca="1">IF(AND('Riesgos Corrup'!$AB$14="Muy Alta",'Riesgos Corrup'!$AD$14="Leve"),CONCATENATE("R6C",'Riesgos Corrup'!$R$14),"")</f>
        <v/>
      </c>
      <c r="L11" s="84" t="str">
        <f ca="1">IF(AND('Riesgos Corrup'!$AB$15="Muy Alta",'Riesgos Corrup'!$AD$15="Leve"),CONCATENATE("R6C",'Riesgos Corrup'!$R$15),"")</f>
        <v/>
      </c>
      <c r="M11" s="83" t="str">
        <f ca="1">IF(AND('Riesgos Corrup'!$AB$13="Muy Alta",'Riesgos Corrup'!$AD$13="Menor"),CONCATENATE("R6C",'Riesgos Corrup'!$R$13),"")</f>
        <v/>
      </c>
      <c r="N11" s="39" t="str">
        <f ca="1">IF(AND('Riesgos Corrup'!$AB$14="Muy Alta",'Riesgos Corrup'!$AD$14="Menor"),CONCATENATE("R6C",'Riesgos Corrup'!$R$14),"")</f>
        <v/>
      </c>
      <c r="O11" s="84" t="str">
        <f ca="1">IF(AND('Riesgos Corrup'!$AB$15="Muy Alta",'Riesgos Corrup'!$AD$15="Menor"),CONCATENATE("R6C",'Riesgos Corrup'!$R$15),"")</f>
        <v/>
      </c>
      <c r="P11" s="83" t="str">
        <f ca="1">IF(AND('Riesgos Corrup'!$AB$13="Muy Alta",'Riesgos Corrup'!$AD$13="Moderado"),CONCATENATE("R6C",'Riesgos Corrup'!$R$13),"")</f>
        <v/>
      </c>
      <c r="Q11" s="39" t="str">
        <f ca="1">IF(AND('Riesgos Corrup'!$AB$14="Muy Alta",'Riesgos Corrup'!$AD$14="Moderado"),CONCATENATE("R6C",'Riesgos Corrup'!$R$14),"")</f>
        <v/>
      </c>
      <c r="R11" s="84" t="str">
        <f ca="1">IF(AND('Riesgos Corrup'!$AB$15="Muy Alta",'Riesgos Corrup'!$AD$15="Moderado"),CONCATENATE("R6C",'Riesgos Corrup'!$R$15),"")</f>
        <v/>
      </c>
      <c r="S11" s="83" t="str">
        <f ca="1">IF(AND('Riesgos Corrup'!$AB$13="Muy Alta",'Riesgos Corrup'!$AD$13="Mayor"),CONCATENATE("R6C",'Riesgos Corrup'!$R$13),"")</f>
        <v/>
      </c>
      <c r="T11" s="39" t="str">
        <f ca="1">IF(AND('Riesgos Corrup'!$AB$14="Muy Alta",'Riesgos Corrup'!$AD$14="Mayor"),CONCATENATE("R6C",'Riesgos Corrup'!$R$14),"")</f>
        <v/>
      </c>
      <c r="U11" s="84" t="str">
        <f ca="1">IF(AND('Riesgos Corrup'!$AB$15="Muy Alta",'Riesgos Corrup'!$AD$15="Mayor"),CONCATENATE("R6C",'Riesgos Corrup'!$R$15),"")</f>
        <v/>
      </c>
      <c r="V11" s="96" t="str">
        <f ca="1">IF(AND('Riesgos Corrup'!$AB$13="Muy Alta",'Riesgos Corrup'!$AD$13="Catastrófico"),CONCATENATE("R6C",'Riesgos Corrup'!$R$13),"")</f>
        <v/>
      </c>
      <c r="W11" s="97" t="str">
        <f ca="1">IF(AND('Riesgos Corrup'!$AB$14="Muy Alta",'Riesgos Corrup'!$AD$14="Catastrófico"),CONCATENATE("R6C",'Riesgos Corrup'!$R$14),"")</f>
        <v/>
      </c>
      <c r="X11" s="98" t="str">
        <f ca="1">IF(AND('Riesgos Corrup'!$AB$15="Muy Alta",'Riesgos Corrup'!$AD$15="Catastrófico"),CONCATENATE("R6C",'Riesgos Corrup'!$R$15),"")</f>
        <v/>
      </c>
      <c r="Y11" s="40"/>
      <c r="Z11" s="251"/>
      <c r="AA11" s="252"/>
      <c r="AB11" s="252"/>
      <c r="AC11" s="252"/>
      <c r="AD11" s="252"/>
      <c r="AE11" s="253"/>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row>
    <row r="12" spans="1:76" ht="15" customHeight="1" x14ac:dyDescent="0.25">
      <c r="A12" s="40"/>
      <c r="B12" s="260"/>
      <c r="C12" s="261"/>
      <c r="D12" s="262"/>
      <c r="E12" s="235"/>
      <c r="F12" s="230"/>
      <c r="G12" s="230"/>
      <c r="H12" s="230"/>
      <c r="I12" s="230"/>
      <c r="J12" s="83" t="e">
        <f>IF(AND('Riesgos Corrup'!#REF!="Muy Alta",'Riesgos Corrup'!#REF!="Leve"),CONCATENATE("R7C",'Riesgos Corrup'!#REF!),"")</f>
        <v>#REF!</v>
      </c>
      <c r="K12" s="39" t="e">
        <f>IF(AND('Riesgos Corrup'!#REF!="Muy Alta",'Riesgos Corrup'!#REF!="Leve"),CONCATENATE("R7C",'Riesgos Corrup'!#REF!),"")</f>
        <v>#REF!</v>
      </c>
      <c r="L12" s="84" t="e">
        <f>IF(AND('Riesgos Corrup'!#REF!="Muy Alta",'Riesgos Corrup'!#REF!="Leve"),CONCATENATE("R7C",'Riesgos Corrup'!#REF!),"")</f>
        <v>#REF!</v>
      </c>
      <c r="M12" s="83" t="e">
        <f>IF(AND('Riesgos Corrup'!#REF!="Muy Alta",'Riesgos Corrup'!#REF!="Menor"),CONCATENATE("R7C",'Riesgos Corrup'!#REF!),"")</f>
        <v>#REF!</v>
      </c>
      <c r="N12" s="39" t="e">
        <f>IF(AND('Riesgos Corrup'!#REF!="Muy Alta",'Riesgos Corrup'!#REF!="Menor"),CONCATENATE("R7C",'Riesgos Corrup'!#REF!),"")</f>
        <v>#REF!</v>
      </c>
      <c r="O12" s="84" t="e">
        <f>IF(AND('Riesgos Corrup'!#REF!="Muy Alta",'Riesgos Corrup'!#REF!="Menor"),CONCATENATE("R7C",'Riesgos Corrup'!#REF!),"")</f>
        <v>#REF!</v>
      </c>
      <c r="P12" s="83" t="e">
        <f>IF(AND('Riesgos Corrup'!#REF!="Muy Alta",'Riesgos Corrup'!#REF!="Moderado"),CONCATENATE("R7C",'Riesgos Corrup'!#REF!),"")</f>
        <v>#REF!</v>
      </c>
      <c r="Q12" s="39" t="e">
        <f>IF(AND('Riesgos Corrup'!#REF!="Muy Alta",'Riesgos Corrup'!#REF!="Moderado"),CONCATENATE("R7C",'Riesgos Corrup'!#REF!),"")</f>
        <v>#REF!</v>
      </c>
      <c r="R12" s="84" t="e">
        <f>IF(AND('Riesgos Corrup'!#REF!="Muy Alta",'Riesgos Corrup'!#REF!="Moderado"),CONCATENATE("R7C",'Riesgos Corrup'!#REF!),"")</f>
        <v>#REF!</v>
      </c>
      <c r="S12" s="83" t="e">
        <f>IF(AND('Riesgos Corrup'!#REF!="Muy Alta",'Riesgos Corrup'!#REF!="Mayor"),CONCATENATE("R7C",'Riesgos Corrup'!#REF!),"")</f>
        <v>#REF!</v>
      </c>
      <c r="T12" s="39" t="e">
        <f>IF(AND('Riesgos Corrup'!#REF!="Muy Alta",'Riesgos Corrup'!#REF!="Mayor"),CONCATENATE("R7C",'Riesgos Corrup'!#REF!),"")</f>
        <v>#REF!</v>
      </c>
      <c r="U12" s="84" t="e">
        <f>IF(AND('Riesgos Corrup'!#REF!="Muy Alta",'Riesgos Corrup'!#REF!="Mayor"),CONCATENATE("R7C",'Riesgos Corrup'!#REF!),"")</f>
        <v>#REF!</v>
      </c>
      <c r="V12" s="96" t="e">
        <f>IF(AND('Riesgos Corrup'!#REF!="Muy Alta",'Riesgos Corrup'!#REF!="Catastrófico"),CONCATENATE("R7C",'Riesgos Corrup'!#REF!),"")</f>
        <v>#REF!</v>
      </c>
      <c r="W12" s="97" t="e">
        <f>IF(AND('Riesgos Corrup'!#REF!="Muy Alta",'Riesgos Corrup'!#REF!="Catastrófico"),CONCATENATE("R7C",'Riesgos Corrup'!#REF!),"")</f>
        <v>#REF!</v>
      </c>
      <c r="X12" s="98" t="e">
        <f>IF(AND('Riesgos Corrup'!#REF!="Muy Alta",'Riesgos Corrup'!#REF!="Catastrófico"),CONCATENATE("R7C",'Riesgos Corrup'!#REF!),"")</f>
        <v>#REF!</v>
      </c>
      <c r="Y12" s="40"/>
      <c r="Z12" s="251"/>
      <c r="AA12" s="252"/>
      <c r="AB12" s="252"/>
      <c r="AC12" s="252"/>
      <c r="AD12" s="252"/>
      <c r="AE12" s="253"/>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row>
    <row r="13" spans="1:76" ht="15" customHeight="1" x14ac:dyDescent="0.25">
      <c r="A13" s="40"/>
      <c r="B13" s="260"/>
      <c r="C13" s="261"/>
      <c r="D13" s="262"/>
      <c r="E13" s="235"/>
      <c r="F13" s="230"/>
      <c r="G13" s="230"/>
      <c r="H13" s="230"/>
      <c r="I13" s="230"/>
      <c r="J13" s="83" t="e">
        <f>IF(AND('Riesgos Corrup'!#REF!="Muy Alta",'Riesgos Corrup'!#REF!="Leve"),CONCATENATE("R8C",'Riesgos Corrup'!#REF!),"")</f>
        <v>#REF!</v>
      </c>
      <c r="K13" s="39" t="e">
        <f>IF(AND('Riesgos Corrup'!#REF!="Muy Alta",'Riesgos Corrup'!#REF!="Leve"),CONCATENATE("R8C",'Riesgos Corrup'!#REF!),"")</f>
        <v>#REF!</v>
      </c>
      <c r="L13" s="84" t="e">
        <f>IF(AND('Riesgos Corrup'!#REF!="Muy Alta",'Riesgos Corrup'!#REF!="Leve"),CONCATENATE("R8C",'Riesgos Corrup'!#REF!),"")</f>
        <v>#REF!</v>
      </c>
      <c r="M13" s="83" t="e">
        <f>IF(AND('Riesgos Corrup'!#REF!="Muy Alta",'Riesgos Corrup'!#REF!="Menor"),CONCATENATE("R8C",'Riesgos Corrup'!#REF!),"")</f>
        <v>#REF!</v>
      </c>
      <c r="N13" s="39" t="e">
        <f>IF(AND('Riesgos Corrup'!#REF!="Muy Alta",'Riesgos Corrup'!#REF!="Menor"),CONCATENATE("R8C",'Riesgos Corrup'!#REF!),"")</f>
        <v>#REF!</v>
      </c>
      <c r="O13" s="84" t="e">
        <f>IF(AND('Riesgos Corrup'!#REF!="Muy Alta",'Riesgos Corrup'!#REF!="Menor"),CONCATENATE("R8C",'Riesgos Corrup'!#REF!),"")</f>
        <v>#REF!</v>
      </c>
      <c r="P13" s="83" t="e">
        <f>IF(AND('Riesgos Corrup'!#REF!="Muy Alta",'Riesgos Corrup'!#REF!="Moderado"),CONCATENATE("R8C",'Riesgos Corrup'!#REF!),"")</f>
        <v>#REF!</v>
      </c>
      <c r="Q13" s="39" t="e">
        <f>IF(AND('Riesgos Corrup'!#REF!="Muy Alta",'Riesgos Corrup'!#REF!="Moderado"),CONCATENATE("R8C",'Riesgos Corrup'!#REF!),"")</f>
        <v>#REF!</v>
      </c>
      <c r="R13" s="84" t="e">
        <f>IF(AND('Riesgos Corrup'!#REF!="Muy Alta",'Riesgos Corrup'!#REF!="Moderado"),CONCATENATE("R8C",'Riesgos Corrup'!#REF!),"")</f>
        <v>#REF!</v>
      </c>
      <c r="S13" s="83" t="e">
        <f>IF(AND('Riesgos Corrup'!#REF!="Muy Alta",'Riesgos Corrup'!#REF!="Mayor"),CONCATENATE("R8C",'Riesgos Corrup'!#REF!),"")</f>
        <v>#REF!</v>
      </c>
      <c r="T13" s="39" t="e">
        <f>IF(AND('Riesgos Corrup'!#REF!="Muy Alta",'Riesgos Corrup'!#REF!="Mayor"),CONCATENATE("R8C",'Riesgos Corrup'!#REF!),"")</f>
        <v>#REF!</v>
      </c>
      <c r="U13" s="84" t="e">
        <f>IF(AND('Riesgos Corrup'!#REF!="Muy Alta",'Riesgos Corrup'!#REF!="Mayor"),CONCATENATE("R8C",'Riesgos Corrup'!#REF!),"")</f>
        <v>#REF!</v>
      </c>
      <c r="V13" s="96" t="e">
        <f>IF(AND('Riesgos Corrup'!#REF!="Muy Alta",'Riesgos Corrup'!#REF!="Catastrófico"),CONCATENATE("R8C",'Riesgos Corrup'!#REF!),"")</f>
        <v>#REF!</v>
      </c>
      <c r="W13" s="97" t="e">
        <f>IF(AND('Riesgos Corrup'!#REF!="Muy Alta",'Riesgos Corrup'!#REF!="Catastrófico"),CONCATENATE("R8C",'Riesgos Corrup'!#REF!),"")</f>
        <v>#REF!</v>
      </c>
      <c r="X13" s="98" t="e">
        <f>IF(AND('Riesgos Corrup'!#REF!="Muy Alta",'Riesgos Corrup'!#REF!="Catastrófico"),CONCATENATE("R8C",'Riesgos Corrup'!#REF!),"")</f>
        <v>#REF!</v>
      </c>
      <c r="Y13" s="40"/>
      <c r="Z13" s="251"/>
      <c r="AA13" s="252"/>
      <c r="AB13" s="252"/>
      <c r="AC13" s="252"/>
      <c r="AD13" s="252"/>
      <c r="AE13" s="253"/>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row>
    <row r="14" spans="1:76" ht="15" customHeight="1" x14ac:dyDescent="0.25">
      <c r="A14" s="40"/>
      <c r="B14" s="260"/>
      <c r="C14" s="261"/>
      <c r="D14" s="262"/>
      <c r="E14" s="235"/>
      <c r="F14" s="230"/>
      <c r="G14" s="230"/>
      <c r="H14" s="230"/>
      <c r="I14" s="230"/>
      <c r="J14" s="83" t="e">
        <f>IF(AND('Riesgos Corrup'!#REF!="Muy Alta",'Riesgos Corrup'!#REF!="Leve"),CONCATENATE("R9C",'Riesgos Corrup'!#REF!),"")</f>
        <v>#REF!</v>
      </c>
      <c r="K14" s="39" t="str">
        <f>IF(AND('Riesgos Corrup'!$AB$16="Muy Alta",'Riesgos Corrup'!$AD$16="Leve"),CONCATENATE("R9C",'Riesgos Corrup'!$R$16),"")</f>
        <v/>
      </c>
      <c r="L14" s="84" t="str">
        <f>IF(AND('Riesgos Corrup'!$AB$17="Muy Alta",'Riesgos Corrup'!$AD$17="Leve"),CONCATENATE("R9C",'Riesgos Corrup'!$R$17),"")</f>
        <v/>
      </c>
      <c r="M14" s="83" t="e">
        <f>IF(AND('Riesgos Corrup'!#REF!="Muy Alta",'Riesgos Corrup'!#REF!="Menor"),CONCATENATE("R9C",'Riesgos Corrup'!#REF!),"")</f>
        <v>#REF!</v>
      </c>
      <c r="N14" s="39" t="str">
        <f>IF(AND('Riesgos Corrup'!$AB$16="Muy Alta",'Riesgos Corrup'!$AD$16="Menor"),CONCATENATE("R9C",'Riesgos Corrup'!$R$16),"")</f>
        <v/>
      </c>
      <c r="O14" s="84" t="str">
        <f>IF(AND('Riesgos Corrup'!$AB$17="Muy Alta",'Riesgos Corrup'!$AD$17="Menor"),CONCATENATE("R9C",'Riesgos Corrup'!$R$17),"")</f>
        <v/>
      </c>
      <c r="P14" s="83" t="e">
        <f>IF(AND('Riesgos Corrup'!#REF!="Muy Alta",'Riesgos Corrup'!#REF!="Moderado"),CONCATENATE("R9C",'Riesgos Corrup'!#REF!),"")</f>
        <v>#REF!</v>
      </c>
      <c r="Q14" s="39" t="str">
        <f>IF(AND('Riesgos Corrup'!$AB$16="Muy Alta",'Riesgos Corrup'!$AD$16="Moderado"),CONCATENATE("R9C",'Riesgos Corrup'!$R$16),"")</f>
        <v/>
      </c>
      <c r="R14" s="84" t="str">
        <f>IF(AND('Riesgos Corrup'!$AB$17="Muy Alta",'Riesgos Corrup'!$AD$17="Moderado"),CONCATENATE("R9C",'Riesgos Corrup'!$R$17),"")</f>
        <v/>
      </c>
      <c r="S14" s="83" t="e">
        <f>IF(AND('Riesgos Corrup'!#REF!="Muy Alta",'Riesgos Corrup'!#REF!="Mayor"),CONCATENATE("R9C",'Riesgos Corrup'!#REF!),"")</f>
        <v>#REF!</v>
      </c>
      <c r="T14" s="39" t="str">
        <f>IF(AND('Riesgos Corrup'!$AB$16="Muy Alta",'Riesgos Corrup'!$AD$16="Mayor"),CONCATENATE("R9C",'Riesgos Corrup'!$R$16),"")</f>
        <v/>
      </c>
      <c r="U14" s="84" t="str">
        <f>IF(AND('Riesgos Corrup'!$AB$17="Muy Alta",'Riesgos Corrup'!$AD$17="Mayor"),CONCATENATE("R9C",'Riesgos Corrup'!$R$17),"")</f>
        <v/>
      </c>
      <c r="V14" s="96" t="e">
        <f>IF(AND('Riesgos Corrup'!#REF!="Muy Alta",'Riesgos Corrup'!#REF!="Catastrófico"),CONCATENATE("R9C",'Riesgos Corrup'!#REF!),"")</f>
        <v>#REF!</v>
      </c>
      <c r="W14" s="97" t="str">
        <f>IF(AND('Riesgos Corrup'!$AB$16="Muy Alta",'Riesgos Corrup'!$AD$16="Catastrófico"),CONCATENATE("R9C",'Riesgos Corrup'!$R$16),"")</f>
        <v/>
      </c>
      <c r="X14" s="98" t="str">
        <f>IF(AND('Riesgos Corrup'!$AB$17="Muy Alta",'Riesgos Corrup'!$AD$17="Catastrófico"),CONCATENATE("R9C",'Riesgos Corrup'!$R$17),"")</f>
        <v/>
      </c>
      <c r="Y14" s="40"/>
      <c r="Z14" s="251"/>
      <c r="AA14" s="252"/>
      <c r="AB14" s="252"/>
      <c r="AC14" s="252"/>
      <c r="AD14" s="252"/>
      <c r="AE14" s="253"/>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row>
    <row r="15" spans="1:76" ht="15" customHeight="1" x14ac:dyDescent="0.25">
      <c r="A15" s="40"/>
      <c r="B15" s="260"/>
      <c r="C15" s="261"/>
      <c r="D15" s="262"/>
      <c r="E15" s="235"/>
      <c r="F15" s="230"/>
      <c r="G15" s="230"/>
      <c r="H15" s="230"/>
      <c r="I15" s="230"/>
      <c r="J15" s="83" t="str">
        <f ca="1">IF(AND('Riesgos Corrup'!$AB$18="Muy Alta",'Riesgos Corrup'!$AD$18="Leve"),CONCATENATE("R10C",'Riesgos Corrup'!$R$18),"")</f>
        <v/>
      </c>
      <c r="K15" s="39" t="str">
        <f>IF(AND('Riesgos Corrup'!$AB$19="Muy Alta",'Riesgos Corrup'!$AD$19="Leve"),CONCATENATE("R10C",'Riesgos Corrup'!$R$19),"")</f>
        <v/>
      </c>
      <c r="L15" s="84" t="str">
        <f>IF(AND('Riesgos Corrup'!$AB$20="Muy Alta",'Riesgos Corrup'!$AD$20="Leve"),CONCATENATE("R10C",'Riesgos Corrup'!$R$20),"")</f>
        <v/>
      </c>
      <c r="M15" s="83" t="str">
        <f ca="1">IF(AND('Riesgos Corrup'!$AB$18="Muy Alta",'Riesgos Corrup'!$AD$18="Menor"),CONCATENATE("R10C",'Riesgos Corrup'!$R$18),"")</f>
        <v/>
      </c>
      <c r="N15" s="39" t="str">
        <f>IF(AND('Riesgos Corrup'!$AB$19="Muy Alta",'Riesgos Corrup'!$AD$19="Menor"),CONCATENATE("R10C",'Riesgos Corrup'!$R$19),"")</f>
        <v/>
      </c>
      <c r="O15" s="84" t="str">
        <f>IF(AND('Riesgos Corrup'!$AB$20="Muy Alta",'Riesgos Corrup'!$AD$20="Menor"),CONCATENATE("R10C",'Riesgos Corrup'!$R$20),"")</f>
        <v/>
      </c>
      <c r="P15" s="83" t="str">
        <f ca="1">IF(AND('Riesgos Corrup'!$AB$18="Muy Alta",'Riesgos Corrup'!$AD$18="Moderado"),CONCATENATE("R10C",'Riesgos Corrup'!$R$18),"")</f>
        <v/>
      </c>
      <c r="Q15" s="39" t="str">
        <f>IF(AND('Riesgos Corrup'!$AB$19="Muy Alta",'Riesgos Corrup'!$AD$19="Moderado"),CONCATENATE("R10C",'Riesgos Corrup'!$R$19),"")</f>
        <v/>
      </c>
      <c r="R15" s="84" t="str">
        <f>IF(AND('Riesgos Corrup'!$AB$20="Muy Alta",'Riesgos Corrup'!$AD$20="Moderado"),CONCATENATE("R10C",'Riesgos Corrup'!$R$20),"")</f>
        <v/>
      </c>
      <c r="S15" s="83" t="str">
        <f ca="1">IF(AND('Riesgos Corrup'!$AB$18="Muy Alta",'Riesgos Corrup'!$AD$18="Mayor"),CONCATENATE("R10C",'Riesgos Corrup'!$R$18),"")</f>
        <v/>
      </c>
      <c r="T15" s="39" t="str">
        <f>IF(AND('Riesgos Corrup'!$AB$19="Muy Alta",'Riesgos Corrup'!$AD$19="Mayor"),CONCATENATE("R10C",'Riesgos Corrup'!$R$19),"")</f>
        <v/>
      </c>
      <c r="U15" s="84" t="str">
        <f>IF(AND('Riesgos Corrup'!$AB$20="Muy Alta",'Riesgos Corrup'!$AD$20="Mayor"),CONCATENATE("R10C",'Riesgos Corrup'!$R$20),"")</f>
        <v/>
      </c>
      <c r="V15" s="96" t="str">
        <f ca="1">IF(AND('Riesgos Corrup'!$AB$18="Muy Alta",'Riesgos Corrup'!$AD$18="Catastrófico"),CONCATENATE("R10C",'Riesgos Corrup'!$R$18),"")</f>
        <v/>
      </c>
      <c r="W15" s="97" t="str">
        <f>IF(AND('Riesgos Corrup'!$AB$19="Muy Alta",'Riesgos Corrup'!$AD$19="Catastrófico"),CONCATENATE("R10C",'Riesgos Corrup'!$R$19),"")</f>
        <v/>
      </c>
      <c r="X15" s="98" t="str">
        <f>IF(AND('Riesgos Corrup'!$AB$20="Muy Alta",'Riesgos Corrup'!$AD$20="Catastrófico"),CONCATENATE("R10C",'Riesgos Corrup'!$R$20),"")</f>
        <v/>
      </c>
      <c r="Y15" s="40"/>
      <c r="Z15" s="251"/>
      <c r="AA15" s="252"/>
      <c r="AB15" s="252"/>
      <c r="AC15" s="252"/>
      <c r="AD15" s="252"/>
      <c r="AE15" s="253"/>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row>
    <row r="16" spans="1:76" ht="15" customHeight="1" x14ac:dyDescent="0.25">
      <c r="A16" s="40"/>
      <c r="B16" s="260"/>
      <c r="C16" s="261"/>
      <c r="D16" s="262"/>
      <c r="E16" s="235"/>
      <c r="F16" s="230"/>
      <c r="G16" s="230"/>
      <c r="H16" s="230"/>
      <c r="I16" s="230"/>
      <c r="J16" s="83" t="e">
        <f>IF(AND('Riesgos Corrup'!#REF!="Muy Alta",'Riesgos Corrup'!#REF!="Leve"),CONCATENATE("R11C",'Riesgos Corrup'!#REF!),"")</f>
        <v>#REF!</v>
      </c>
      <c r="K16" s="39" t="e">
        <f>IF(AND('Riesgos Corrup'!#REF!="Muy Alta",'Riesgos Corrup'!#REF!="Leve"),CONCATENATE("R11C",'Riesgos Corrup'!#REF!),"")</f>
        <v>#REF!</v>
      </c>
      <c r="L16" s="84" t="e">
        <f>IF(AND('Riesgos Corrup'!#REF!="Muy Alta",'Riesgos Corrup'!#REF!="Leve"),CONCATENATE("R11C",'Riesgos Corrup'!#REF!),"")</f>
        <v>#REF!</v>
      </c>
      <c r="M16" s="83" t="e">
        <f>IF(AND('Riesgos Corrup'!#REF!="Muy Alta",'Riesgos Corrup'!#REF!="Menor"),CONCATENATE("R11C",'Riesgos Corrup'!#REF!),"")</f>
        <v>#REF!</v>
      </c>
      <c r="N16" s="39" t="e">
        <f>IF(AND('Riesgos Corrup'!#REF!="Muy Alta",'Riesgos Corrup'!#REF!="Menor"),CONCATENATE("R11C",'Riesgos Corrup'!#REF!),"")</f>
        <v>#REF!</v>
      </c>
      <c r="O16" s="84" t="e">
        <f>IF(AND('Riesgos Corrup'!#REF!="Muy Alta",'Riesgos Corrup'!#REF!="Menor"),CONCATENATE("R11C",'Riesgos Corrup'!#REF!),"")</f>
        <v>#REF!</v>
      </c>
      <c r="P16" s="83" t="e">
        <f>IF(AND('Riesgos Corrup'!#REF!="Muy Alta",'Riesgos Corrup'!#REF!="Moderado"),CONCATENATE("R11C",'Riesgos Corrup'!#REF!),"")</f>
        <v>#REF!</v>
      </c>
      <c r="Q16" s="39" t="e">
        <f>IF(AND('Riesgos Corrup'!#REF!="Muy Alta",'Riesgos Corrup'!#REF!="Moderado"),CONCATENATE("R11C",'Riesgos Corrup'!#REF!),"")</f>
        <v>#REF!</v>
      </c>
      <c r="R16" s="84" t="e">
        <f>IF(AND('Riesgos Corrup'!#REF!="Muy Alta",'Riesgos Corrup'!#REF!="Moderado"),CONCATENATE("R11C",'Riesgos Corrup'!#REF!),"")</f>
        <v>#REF!</v>
      </c>
      <c r="S16" s="83" t="e">
        <f>IF(AND('Riesgos Corrup'!#REF!="Muy Alta",'Riesgos Corrup'!#REF!="Mayor"),CONCATENATE("R11C",'Riesgos Corrup'!#REF!),"")</f>
        <v>#REF!</v>
      </c>
      <c r="T16" s="39" t="e">
        <f>IF(AND('Riesgos Corrup'!#REF!="Muy Alta",'Riesgos Corrup'!#REF!="Mayor"),CONCATENATE("R11C",'Riesgos Corrup'!#REF!),"")</f>
        <v>#REF!</v>
      </c>
      <c r="U16" s="84" t="e">
        <f>IF(AND('Riesgos Corrup'!#REF!="Muy Alta",'Riesgos Corrup'!#REF!="Mayor"),CONCATENATE("R11C",'Riesgos Corrup'!#REF!),"")</f>
        <v>#REF!</v>
      </c>
      <c r="V16" s="96" t="e">
        <f>IF(AND('Riesgos Corrup'!#REF!="Muy Alta",'Riesgos Corrup'!#REF!="Catastrófico"),CONCATENATE("R11C",'Riesgos Corrup'!#REF!),"")</f>
        <v>#REF!</v>
      </c>
      <c r="W16" s="97" t="e">
        <f>IF(AND('Riesgos Corrup'!#REF!="Muy Alta",'Riesgos Corrup'!#REF!="Catastrófico"),CONCATENATE("R11C",'Riesgos Corrup'!#REF!),"")</f>
        <v>#REF!</v>
      </c>
      <c r="X16" s="98" t="e">
        <f>IF(AND('Riesgos Corrup'!#REF!="Muy Alta",'Riesgos Corrup'!#REF!="Catastrófico"),CONCATENATE("R11C",'Riesgos Corrup'!#REF!),"")</f>
        <v>#REF!</v>
      </c>
      <c r="Y16" s="40"/>
      <c r="Z16" s="251"/>
      <c r="AA16" s="252"/>
      <c r="AB16" s="252"/>
      <c r="AC16" s="252"/>
      <c r="AD16" s="252"/>
      <c r="AE16" s="253"/>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row>
    <row r="17" spans="1:61" ht="15" customHeight="1" x14ac:dyDescent="0.25">
      <c r="A17" s="40"/>
      <c r="B17" s="260"/>
      <c r="C17" s="261"/>
      <c r="D17" s="262"/>
      <c r="E17" s="235"/>
      <c r="F17" s="230"/>
      <c r="G17" s="230"/>
      <c r="H17" s="230"/>
      <c r="I17" s="230"/>
      <c r="J17" s="83" t="e">
        <f>IF(AND('Riesgos Corrup'!#REF!="Muy Alta",'Riesgos Corrup'!#REF!="Leve"),CONCATENATE("R12C",'Riesgos Corrup'!#REF!),"")</f>
        <v>#REF!</v>
      </c>
      <c r="K17" s="39" t="e">
        <f>IF(AND('Riesgos Corrup'!#REF!="Muy Alta",'Riesgos Corrup'!#REF!="Leve"),CONCATENATE("R12C",'Riesgos Corrup'!#REF!),"")</f>
        <v>#REF!</v>
      </c>
      <c r="L17" s="84" t="e">
        <f>IF(AND('Riesgos Corrup'!#REF!="Muy Alta",'Riesgos Corrup'!#REF!="Leve"),CONCATENATE("R12C",'Riesgos Corrup'!#REF!),"")</f>
        <v>#REF!</v>
      </c>
      <c r="M17" s="83" t="e">
        <f>IF(AND('Riesgos Corrup'!#REF!="Muy Alta",'Riesgos Corrup'!#REF!="Menor"),CONCATENATE("R12C",'Riesgos Corrup'!#REF!),"")</f>
        <v>#REF!</v>
      </c>
      <c r="N17" s="39" t="e">
        <f>IF(AND('Riesgos Corrup'!#REF!="Muy Alta",'Riesgos Corrup'!#REF!="Menor"),CONCATENATE("R12C",'Riesgos Corrup'!#REF!),"")</f>
        <v>#REF!</v>
      </c>
      <c r="O17" s="84" t="e">
        <f>IF(AND('Riesgos Corrup'!#REF!="Muy Alta",'Riesgos Corrup'!#REF!="Menor"),CONCATENATE("R12C",'Riesgos Corrup'!#REF!),"")</f>
        <v>#REF!</v>
      </c>
      <c r="P17" s="83" t="e">
        <f>IF(AND('Riesgos Corrup'!#REF!="Muy Alta",'Riesgos Corrup'!#REF!="Moderado"),CONCATENATE("R12C",'Riesgos Corrup'!#REF!),"")</f>
        <v>#REF!</v>
      </c>
      <c r="Q17" s="39" t="e">
        <f>IF(AND('Riesgos Corrup'!#REF!="Muy Alta",'Riesgos Corrup'!#REF!="Moderado"),CONCATENATE("R12C",'Riesgos Corrup'!#REF!),"")</f>
        <v>#REF!</v>
      </c>
      <c r="R17" s="84" t="e">
        <f>IF(AND('Riesgos Corrup'!#REF!="Muy Alta",'Riesgos Corrup'!#REF!="Moderado"),CONCATENATE("R12C",'Riesgos Corrup'!#REF!),"")</f>
        <v>#REF!</v>
      </c>
      <c r="S17" s="83" t="e">
        <f>IF(AND('Riesgos Corrup'!#REF!="Muy Alta",'Riesgos Corrup'!#REF!="Mayor"),CONCATENATE("R12C",'Riesgos Corrup'!#REF!),"")</f>
        <v>#REF!</v>
      </c>
      <c r="T17" s="39" t="e">
        <f>IF(AND('Riesgos Corrup'!#REF!="Muy Alta",'Riesgos Corrup'!#REF!="Mayor"),CONCATENATE("R12C",'Riesgos Corrup'!#REF!),"")</f>
        <v>#REF!</v>
      </c>
      <c r="U17" s="84" t="e">
        <f>IF(AND('Riesgos Corrup'!#REF!="Muy Alta",'Riesgos Corrup'!#REF!="Mayor"),CONCATENATE("R12C",'Riesgos Corrup'!#REF!),"")</f>
        <v>#REF!</v>
      </c>
      <c r="V17" s="96" t="e">
        <f>IF(AND('Riesgos Corrup'!#REF!="Muy Alta",'Riesgos Corrup'!#REF!="Catastrófico"),CONCATENATE("R12C",'Riesgos Corrup'!#REF!),"")</f>
        <v>#REF!</v>
      </c>
      <c r="W17" s="97" t="e">
        <f>IF(AND('Riesgos Corrup'!#REF!="Muy Alta",'Riesgos Corrup'!#REF!="Catastrófico"),CONCATENATE("R12C",'Riesgos Corrup'!#REF!),"")</f>
        <v>#REF!</v>
      </c>
      <c r="X17" s="98" t="e">
        <f>IF(AND('Riesgos Corrup'!#REF!="Muy Alta",'Riesgos Corrup'!#REF!="Catastrófico"),CONCATENATE("R12C",'Riesgos Corrup'!#REF!),"")</f>
        <v>#REF!</v>
      </c>
      <c r="Y17" s="40"/>
      <c r="Z17" s="251"/>
      <c r="AA17" s="252"/>
      <c r="AB17" s="252"/>
      <c r="AC17" s="252"/>
      <c r="AD17" s="252"/>
      <c r="AE17" s="253"/>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row>
    <row r="18" spans="1:61" ht="15" customHeight="1" x14ac:dyDescent="0.25">
      <c r="A18" s="40"/>
      <c r="B18" s="260"/>
      <c r="C18" s="261"/>
      <c r="D18" s="262"/>
      <c r="E18" s="235"/>
      <c r="F18" s="230"/>
      <c r="G18" s="230"/>
      <c r="H18" s="230"/>
      <c r="I18" s="230"/>
      <c r="J18" s="83" t="e">
        <f>IF(AND('Riesgos Corrup'!#REF!="Muy Alta",'Riesgos Corrup'!#REF!="Leve"),CONCATENATE("R13C",'Riesgos Corrup'!#REF!),"")</f>
        <v>#REF!</v>
      </c>
      <c r="K18" s="39" t="e">
        <f>IF(AND('Riesgos Corrup'!#REF!="Muy Alta",'Riesgos Corrup'!#REF!="Leve"),CONCATENATE("R13C",'Riesgos Corrup'!#REF!),"")</f>
        <v>#REF!</v>
      </c>
      <c r="L18" s="84" t="e">
        <f>IF(AND('Riesgos Corrup'!#REF!="Muy Alta",'Riesgos Corrup'!#REF!="Leve"),CONCATENATE("R13C",'Riesgos Corrup'!#REF!),"")</f>
        <v>#REF!</v>
      </c>
      <c r="M18" s="83" t="e">
        <f>IF(AND('Riesgos Corrup'!#REF!="Muy Alta",'Riesgos Corrup'!#REF!="Menor"),CONCATENATE("R13C",'Riesgos Corrup'!#REF!),"")</f>
        <v>#REF!</v>
      </c>
      <c r="N18" s="39" t="e">
        <f>IF(AND('Riesgos Corrup'!#REF!="Muy Alta",'Riesgos Corrup'!#REF!="Menor"),CONCATENATE("R13C",'Riesgos Corrup'!#REF!),"")</f>
        <v>#REF!</v>
      </c>
      <c r="O18" s="84" t="e">
        <f>IF(AND('Riesgos Corrup'!#REF!="Muy Alta",'Riesgos Corrup'!#REF!="Menor"),CONCATENATE("R13C",'Riesgos Corrup'!#REF!),"")</f>
        <v>#REF!</v>
      </c>
      <c r="P18" s="83" t="e">
        <f>IF(AND('Riesgos Corrup'!#REF!="Muy Alta",'Riesgos Corrup'!#REF!="Moderado"),CONCATENATE("R13C",'Riesgos Corrup'!#REF!),"")</f>
        <v>#REF!</v>
      </c>
      <c r="Q18" s="39" t="e">
        <f>IF(AND('Riesgos Corrup'!#REF!="Muy Alta",'Riesgos Corrup'!#REF!="Moderado"),CONCATENATE("R13C",'Riesgos Corrup'!#REF!),"")</f>
        <v>#REF!</v>
      </c>
      <c r="R18" s="84" t="e">
        <f>IF(AND('Riesgos Corrup'!#REF!="Muy Alta",'Riesgos Corrup'!#REF!="Moderado"),CONCATENATE("R13C",'Riesgos Corrup'!#REF!),"")</f>
        <v>#REF!</v>
      </c>
      <c r="S18" s="83" t="e">
        <f>IF(AND('Riesgos Corrup'!#REF!="Muy Alta",'Riesgos Corrup'!#REF!="Mayor"),CONCATENATE("R13C",'Riesgos Corrup'!#REF!),"")</f>
        <v>#REF!</v>
      </c>
      <c r="T18" s="39" t="e">
        <f>IF(AND('Riesgos Corrup'!#REF!="Muy Alta",'Riesgos Corrup'!#REF!="Mayor"),CONCATENATE("R13C",'Riesgos Corrup'!#REF!),"")</f>
        <v>#REF!</v>
      </c>
      <c r="U18" s="84" t="e">
        <f>IF(AND('Riesgos Corrup'!#REF!="Muy Alta",'Riesgos Corrup'!#REF!="Mayor"),CONCATENATE("R13C",'Riesgos Corrup'!#REF!),"")</f>
        <v>#REF!</v>
      </c>
      <c r="V18" s="96" t="e">
        <f>IF(AND('Riesgos Corrup'!#REF!="Muy Alta",'Riesgos Corrup'!#REF!="Catastrófico"),CONCATENATE("R13C",'Riesgos Corrup'!#REF!),"")</f>
        <v>#REF!</v>
      </c>
      <c r="W18" s="97" t="e">
        <f>IF(AND('Riesgos Corrup'!#REF!="Muy Alta",'Riesgos Corrup'!#REF!="Catastrófico"),CONCATENATE("R13C",'Riesgos Corrup'!#REF!),"")</f>
        <v>#REF!</v>
      </c>
      <c r="X18" s="98" t="e">
        <f>IF(AND('Riesgos Corrup'!#REF!="Muy Alta",'Riesgos Corrup'!#REF!="Catastrófico"),CONCATENATE("R13C",'Riesgos Corrup'!#REF!),"")</f>
        <v>#REF!</v>
      </c>
      <c r="Y18" s="40"/>
      <c r="Z18" s="251"/>
      <c r="AA18" s="252"/>
      <c r="AB18" s="252"/>
      <c r="AC18" s="252"/>
      <c r="AD18" s="252"/>
      <c r="AE18" s="253"/>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row>
    <row r="19" spans="1:61" ht="15" customHeight="1" x14ac:dyDescent="0.25">
      <c r="A19" s="40"/>
      <c r="B19" s="260"/>
      <c r="C19" s="261"/>
      <c r="D19" s="262"/>
      <c r="E19" s="235"/>
      <c r="F19" s="230"/>
      <c r="G19" s="230"/>
      <c r="H19" s="230"/>
      <c r="I19" s="230"/>
      <c r="J19" s="83" t="str">
        <f ca="1">IF(AND('Riesgos Corrup'!$AB$21="Muy Alta",'Riesgos Corrup'!$AD$21="Leve"),CONCATENATE("R14C",'Riesgos Corrup'!$R$21),"")</f>
        <v/>
      </c>
      <c r="K19" s="39" t="str">
        <f>IF(AND('Riesgos Corrup'!$AB$22="Muy Alta",'Riesgos Corrup'!$AD$22="Leve"),CONCATENATE("R14C",'Riesgos Corrup'!$R$22),"")</f>
        <v/>
      </c>
      <c r="L19" s="84" t="str">
        <f>IF(AND('Riesgos Corrup'!$AB$23="Muy Alta",'Riesgos Corrup'!$AD$23="Leve"),CONCATENATE("R14C",'Riesgos Corrup'!$R$23),"")</f>
        <v/>
      </c>
      <c r="M19" s="83" t="str">
        <f ca="1">IF(AND('Riesgos Corrup'!$AB$21="Muy Alta",'Riesgos Corrup'!$AD$21="Menor"),CONCATENATE("R14C",'Riesgos Corrup'!$R$21),"")</f>
        <v/>
      </c>
      <c r="N19" s="39" t="str">
        <f>IF(AND('Riesgos Corrup'!$AB$22="Muy Alta",'Riesgos Corrup'!$AD$22="Menor"),CONCATENATE("R14C",'Riesgos Corrup'!$R$22),"")</f>
        <v/>
      </c>
      <c r="O19" s="84" t="str">
        <f>IF(AND('Riesgos Corrup'!$AB$23="Muy Alta",'Riesgos Corrup'!$AD$23="Menor"),CONCATENATE("R14C",'Riesgos Corrup'!$R$23),"")</f>
        <v/>
      </c>
      <c r="P19" s="83" t="str">
        <f ca="1">IF(AND('Riesgos Corrup'!$AB$21="Muy Alta",'Riesgos Corrup'!$AD$21="Moderado"),CONCATENATE("R14C",'Riesgos Corrup'!$R$21),"")</f>
        <v/>
      </c>
      <c r="Q19" s="39" t="str">
        <f>IF(AND('Riesgos Corrup'!$AB$22="Muy Alta",'Riesgos Corrup'!$AD$22="Moderado"),CONCATENATE("R14C",'Riesgos Corrup'!$R$22),"")</f>
        <v/>
      </c>
      <c r="R19" s="84" t="str">
        <f>IF(AND('Riesgos Corrup'!$AB$23="Muy Alta",'Riesgos Corrup'!$AD$23="Moderado"),CONCATENATE("R14C",'Riesgos Corrup'!$R$23),"")</f>
        <v/>
      </c>
      <c r="S19" s="83" t="str">
        <f ca="1">IF(AND('Riesgos Corrup'!$AB$21="Muy Alta",'Riesgos Corrup'!$AD$21="Mayor"),CONCATENATE("R14C",'Riesgos Corrup'!$R$21),"")</f>
        <v/>
      </c>
      <c r="T19" s="39" t="str">
        <f>IF(AND('Riesgos Corrup'!$AB$22="Muy Alta",'Riesgos Corrup'!$AD$22="Mayor"),CONCATENATE("R14C",'Riesgos Corrup'!$R$22),"")</f>
        <v/>
      </c>
      <c r="U19" s="84" t="str">
        <f>IF(AND('Riesgos Corrup'!$AB$23="Muy Alta",'Riesgos Corrup'!$AD$23="Mayor"),CONCATENATE("R14C",'Riesgos Corrup'!$R$23),"")</f>
        <v/>
      </c>
      <c r="V19" s="96" t="str">
        <f ca="1">IF(AND('Riesgos Corrup'!$AB$21="Muy Alta",'Riesgos Corrup'!$AD$21="Catastrófico"),CONCATENATE("R14C",'Riesgos Corrup'!$R$21),"")</f>
        <v/>
      </c>
      <c r="W19" s="97" t="str">
        <f>IF(AND('Riesgos Corrup'!$AB$22="Muy Alta",'Riesgos Corrup'!$AD$22="Catastrófico"),CONCATENATE("R14C",'Riesgos Corrup'!$R$22),"")</f>
        <v/>
      </c>
      <c r="X19" s="98" t="str">
        <f>IF(AND('Riesgos Corrup'!$AB$23="Muy Alta",'Riesgos Corrup'!$AD$23="Catastrófico"),CONCATENATE("R14C",'Riesgos Corrup'!$R$23),"")</f>
        <v/>
      </c>
      <c r="Y19" s="40"/>
      <c r="Z19" s="251"/>
      <c r="AA19" s="252"/>
      <c r="AB19" s="252"/>
      <c r="AC19" s="252"/>
      <c r="AD19" s="252"/>
      <c r="AE19" s="253"/>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row>
    <row r="20" spans="1:61" ht="15" customHeight="1" x14ac:dyDescent="0.25">
      <c r="A20" s="40"/>
      <c r="B20" s="260"/>
      <c r="C20" s="261"/>
      <c r="D20" s="262"/>
      <c r="E20" s="235"/>
      <c r="F20" s="230"/>
      <c r="G20" s="230"/>
      <c r="H20" s="230"/>
      <c r="I20" s="230"/>
      <c r="J20" s="83" t="e">
        <f>IF(AND('Riesgos Corrup'!#REF!="Muy Alta",'Riesgos Corrup'!#REF!="Leve"),CONCATENATE("R15C",'Riesgos Corrup'!#REF!),"")</f>
        <v>#REF!</v>
      </c>
      <c r="K20" s="39" t="e">
        <f>IF(AND('Riesgos Corrup'!#REF!="Muy Alta",'Riesgos Corrup'!#REF!="Leve"),CONCATENATE("R15C",'Riesgos Corrup'!#REF!),"")</f>
        <v>#REF!</v>
      </c>
      <c r="L20" s="84" t="e">
        <f>IF(AND('Riesgos Corrup'!#REF!="Muy Alta",'Riesgos Corrup'!#REF!="Leve"),CONCATENATE("R15C",'Riesgos Corrup'!#REF!),"")</f>
        <v>#REF!</v>
      </c>
      <c r="M20" s="83" t="e">
        <f>IF(AND('Riesgos Corrup'!#REF!="Muy Alta",'Riesgos Corrup'!#REF!="Menor"),CONCATENATE("R15C",'Riesgos Corrup'!#REF!),"")</f>
        <v>#REF!</v>
      </c>
      <c r="N20" s="39" t="e">
        <f>IF(AND('Riesgos Corrup'!#REF!="Muy Alta",'Riesgos Corrup'!#REF!="Menor"),CONCATENATE("R15C",'Riesgos Corrup'!#REF!),"")</f>
        <v>#REF!</v>
      </c>
      <c r="O20" s="84" t="e">
        <f>IF(AND('Riesgos Corrup'!#REF!="Muy Alta",'Riesgos Corrup'!#REF!="Menor"),CONCATENATE("R15C",'Riesgos Corrup'!#REF!),"")</f>
        <v>#REF!</v>
      </c>
      <c r="P20" s="83" t="e">
        <f>IF(AND('Riesgos Corrup'!#REF!="Muy Alta",'Riesgos Corrup'!#REF!="Moderado"),CONCATENATE("R15C",'Riesgos Corrup'!#REF!),"")</f>
        <v>#REF!</v>
      </c>
      <c r="Q20" s="39" t="e">
        <f>IF(AND('Riesgos Corrup'!#REF!="Muy Alta",'Riesgos Corrup'!#REF!="Moderado"),CONCATENATE("R15C",'Riesgos Corrup'!#REF!),"")</f>
        <v>#REF!</v>
      </c>
      <c r="R20" s="84" t="e">
        <f>IF(AND('Riesgos Corrup'!#REF!="Muy Alta",'Riesgos Corrup'!#REF!="Moderado"),CONCATENATE("R15C",'Riesgos Corrup'!#REF!),"")</f>
        <v>#REF!</v>
      </c>
      <c r="S20" s="83" t="e">
        <f>IF(AND('Riesgos Corrup'!#REF!="Muy Alta",'Riesgos Corrup'!#REF!="Mayor"),CONCATENATE("R15C",'Riesgos Corrup'!#REF!),"")</f>
        <v>#REF!</v>
      </c>
      <c r="T20" s="39" t="e">
        <f>IF(AND('Riesgos Corrup'!#REF!="Muy Alta",'Riesgos Corrup'!#REF!="Mayor"),CONCATENATE("R15C",'Riesgos Corrup'!#REF!),"")</f>
        <v>#REF!</v>
      </c>
      <c r="U20" s="84" t="e">
        <f>IF(AND('Riesgos Corrup'!#REF!="Muy Alta",'Riesgos Corrup'!#REF!="Mayor"),CONCATENATE("R15C",'Riesgos Corrup'!#REF!),"")</f>
        <v>#REF!</v>
      </c>
      <c r="V20" s="96" t="e">
        <f>IF(AND('Riesgos Corrup'!#REF!="Muy Alta",'Riesgos Corrup'!#REF!="Catastrófico"),CONCATENATE("R15C",'Riesgos Corrup'!#REF!),"")</f>
        <v>#REF!</v>
      </c>
      <c r="W20" s="97" t="e">
        <f>IF(AND('Riesgos Corrup'!#REF!="Muy Alta",'Riesgos Corrup'!#REF!="Catastrófico"),CONCATENATE("R15C",'Riesgos Corrup'!#REF!),"")</f>
        <v>#REF!</v>
      </c>
      <c r="X20" s="98" t="e">
        <f>IF(AND('Riesgos Corrup'!#REF!="Muy Alta",'Riesgos Corrup'!#REF!="Catastrófico"),CONCATENATE("R15C",'Riesgos Corrup'!#REF!),"")</f>
        <v>#REF!</v>
      </c>
      <c r="Y20" s="40"/>
      <c r="Z20" s="251"/>
      <c r="AA20" s="252"/>
      <c r="AB20" s="252"/>
      <c r="AC20" s="252"/>
      <c r="AD20" s="252"/>
      <c r="AE20" s="253"/>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row>
    <row r="21" spans="1:61" ht="15" customHeight="1" x14ac:dyDescent="0.25">
      <c r="A21" s="40"/>
      <c r="B21" s="260"/>
      <c r="C21" s="261"/>
      <c r="D21" s="262"/>
      <c r="E21" s="235"/>
      <c r="F21" s="230"/>
      <c r="G21" s="230"/>
      <c r="H21" s="230"/>
      <c r="I21" s="230"/>
      <c r="J21" s="83" t="e">
        <f>IF(AND('Riesgos Corrup'!#REF!="Muy Alta",'Riesgos Corrup'!#REF!="Leve"),CONCATENATE("R16C",'Riesgos Corrup'!#REF!),"")</f>
        <v>#REF!</v>
      </c>
      <c r="K21" s="39" t="e">
        <f>IF(AND('Riesgos Corrup'!#REF!="Muy Alta",'Riesgos Corrup'!#REF!="Leve"),CONCATENATE("R16C",'Riesgos Corrup'!#REF!),"")</f>
        <v>#REF!</v>
      </c>
      <c r="L21" s="84" t="e">
        <f>IF(AND('Riesgos Corrup'!#REF!="Muy Alta",'Riesgos Corrup'!#REF!="Leve"),CONCATENATE("R16C",'Riesgos Corrup'!#REF!),"")</f>
        <v>#REF!</v>
      </c>
      <c r="M21" s="83" t="e">
        <f>IF(AND('Riesgos Corrup'!#REF!="Muy Alta",'Riesgos Corrup'!#REF!="Menor"),CONCATENATE("R16C",'Riesgos Corrup'!#REF!),"")</f>
        <v>#REF!</v>
      </c>
      <c r="N21" s="39" t="e">
        <f>IF(AND('Riesgos Corrup'!#REF!="Muy Alta",'Riesgos Corrup'!#REF!="Menor"),CONCATENATE("R16C",'Riesgos Corrup'!#REF!),"")</f>
        <v>#REF!</v>
      </c>
      <c r="O21" s="84" t="e">
        <f>IF(AND('Riesgos Corrup'!#REF!="Muy Alta",'Riesgos Corrup'!#REF!="Menor"),CONCATENATE("R16C",'Riesgos Corrup'!#REF!),"")</f>
        <v>#REF!</v>
      </c>
      <c r="P21" s="83" t="e">
        <f>IF(AND('Riesgos Corrup'!#REF!="Muy Alta",'Riesgos Corrup'!#REF!="Moderado"),CONCATENATE("R16C",'Riesgos Corrup'!#REF!),"")</f>
        <v>#REF!</v>
      </c>
      <c r="Q21" s="39" t="e">
        <f>IF(AND('Riesgos Corrup'!#REF!="Muy Alta",'Riesgos Corrup'!#REF!="Moderado"),CONCATENATE("R16C",'Riesgos Corrup'!#REF!),"")</f>
        <v>#REF!</v>
      </c>
      <c r="R21" s="84" t="e">
        <f>IF(AND('Riesgos Corrup'!#REF!="Muy Alta",'Riesgos Corrup'!#REF!="Moderado"),CONCATENATE("R16C",'Riesgos Corrup'!#REF!),"")</f>
        <v>#REF!</v>
      </c>
      <c r="S21" s="83" t="e">
        <f>IF(AND('Riesgos Corrup'!#REF!="Muy Alta",'Riesgos Corrup'!#REF!="Mayor"),CONCATENATE("R16C",'Riesgos Corrup'!#REF!),"")</f>
        <v>#REF!</v>
      </c>
      <c r="T21" s="39" t="e">
        <f>IF(AND('Riesgos Corrup'!#REF!="Muy Alta",'Riesgos Corrup'!#REF!="Mayor"),CONCATENATE("R16C",'Riesgos Corrup'!#REF!),"")</f>
        <v>#REF!</v>
      </c>
      <c r="U21" s="84" t="e">
        <f>IF(AND('Riesgos Corrup'!#REF!="Muy Alta",'Riesgos Corrup'!#REF!="Mayor"),CONCATENATE("R16C",'Riesgos Corrup'!#REF!),"")</f>
        <v>#REF!</v>
      </c>
      <c r="V21" s="96" t="e">
        <f>IF(AND('Riesgos Corrup'!#REF!="Muy Alta",'Riesgos Corrup'!#REF!="Catastrófico"),CONCATENATE("R16C",'Riesgos Corrup'!#REF!),"")</f>
        <v>#REF!</v>
      </c>
      <c r="W21" s="97" t="e">
        <f>IF(AND('Riesgos Corrup'!#REF!="Muy Alta",'Riesgos Corrup'!#REF!="Catastrófico"),CONCATENATE("R16C",'Riesgos Corrup'!#REF!),"")</f>
        <v>#REF!</v>
      </c>
      <c r="X21" s="98" t="e">
        <f>IF(AND('Riesgos Corrup'!#REF!="Muy Alta",'Riesgos Corrup'!#REF!="Catastrófico"),CONCATENATE("R16C",'Riesgos Corrup'!#REF!),"")</f>
        <v>#REF!</v>
      </c>
      <c r="Y21" s="40"/>
      <c r="Z21" s="251"/>
      <c r="AA21" s="252"/>
      <c r="AB21" s="252"/>
      <c r="AC21" s="252"/>
      <c r="AD21" s="252"/>
      <c r="AE21" s="253"/>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row>
    <row r="22" spans="1:61" ht="15" customHeight="1" x14ac:dyDescent="0.25">
      <c r="A22" s="40"/>
      <c r="B22" s="260"/>
      <c r="C22" s="261"/>
      <c r="D22" s="262"/>
      <c r="E22" s="235"/>
      <c r="F22" s="230"/>
      <c r="G22" s="230"/>
      <c r="H22" s="230"/>
      <c r="I22" s="230"/>
      <c r="J22" s="83" t="e">
        <f>IF(AND('Riesgos Corrup'!#REF!="Muy Alta",'Riesgos Corrup'!#REF!="Leve"),CONCATENATE("R17",'Riesgos Corrup'!#REF!),"")</f>
        <v>#REF!</v>
      </c>
      <c r="K22" s="39" t="e">
        <f>IF(AND('Riesgos Corrup'!#REF!="Muy Alta",'Riesgos Corrup'!#REF!="Leve"),CONCATENATE("R17C",'Riesgos Corrup'!#REF!),"")</f>
        <v>#REF!</v>
      </c>
      <c r="L22" s="84" t="e">
        <f>IF(AND('Riesgos Corrup'!#REF!="Muy Alta",'Riesgos Corrup'!#REF!="Leve"),CONCATENATE("R17C",'Riesgos Corrup'!#REF!),"")</f>
        <v>#REF!</v>
      </c>
      <c r="M22" s="83" t="e">
        <f>IF(AND('Riesgos Corrup'!#REF!="Muy Alta",'Riesgos Corrup'!#REF!="Menor"),CONCATENATE("R17",'Riesgos Corrup'!#REF!),"")</f>
        <v>#REF!</v>
      </c>
      <c r="N22" s="39" t="e">
        <f>IF(AND('Riesgos Corrup'!#REF!="Muy Alta",'Riesgos Corrup'!#REF!="Menor"),CONCATENATE("R17C",'Riesgos Corrup'!#REF!),"")</f>
        <v>#REF!</v>
      </c>
      <c r="O22" s="84" t="e">
        <f>IF(AND('Riesgos Corrup'!#REF!="Muy Alta",'Riesgos Corrup'!#REF!="Menor"),CONCATENATE("R17C",'Riesgos Corrup'!#REF!),"")</f>
        <v>#REF!</v>
      </c>
      <c r="P22" s="83" t="e">
        <f>IF(AND('Riesgos Corrup'!#REF!="Muy Alta",'Riesgos Corrup'!#REF!="Moderado"),CONCATENATE("R17",'Riesgos Corrup'!#REF!),"")</f>
        <v>#REF!</v>
      </c>
      <c r="Q22" s="39" t="e">
        <f>IF(AND('Riesgos Corrup'!#REF!="Muy Alta",'Riesgos Corrup'!#REF!="Moderado"),CONCATENATE("R17C",'Riesgos Corrup'!#REF!),"")</f>
        <v>#REF!</v>
      </c>
      <c r="R22" s="84" t="e">
        <f>IF(AND('Riesgos Corrup'!#REF!="Muy Alta",'Riesgos Corrup'!#REF!="Moderado"),CONCATENATE("R17C",'Riesgos Corrup'!#REF!),"")</f>
        <v>#REF!</v>
      </c>
      <c r="S22" s="83" t="e">
        <f>IF(AND('Riesgos Corrup'!#REF!="Muy Alta",'Riesgos Corrup'!#REF!="Mayor"),CONCATENATE("R17",'Riesgos Corrup'!#REF!),"")</f>
        <v>#REF!</v>
      </c>
      <c r="T22" s="39" t="e">
        <f>IF(AND('Riesgos Corrup'!#REF!="Muy Alta",'Riesgos Corrup'!#REF!="Mayor"),CONCATENATE("R17C",'Riesgos Corrup'!#REF!),"")</f>
        <v>#REF!</v>
      </c>
      <c r="U22" s="84" t="e">
        <f>IF(AND('Riesgos Corrup'!#REF!="Muy Alta",'Riesgos Corrup'!#REF!="Mayor"),CONCATENATE("R17C",'Riesgos Corrup'!#REF!),"")</f>
        <v>#REF!</v>
      </c>
      <c r="V22" s="96" t="e">
        <f>IF(AND('Riesgos Corrup'!#REF!="Muy Alta",'Riesgos Corrup'!#REF!="Catastrófico"),CONCATENATE("R17",'Riesgos Corrup'!#REF!),"")</f>
        <v>#REF!</v>
      </c>
      <c r="W22" s="97" t="e">
        <f>IF(AND('Riesgos Corrup'!#REF!="Muy Alta",'Riesgos Corrup'!#REF!="Catastrófico"),CONCATENATE("R17C",'Riesgos Corrup'!#REF!),"")</f>
        <v>#REF!</v>
      </c>
      <c r="X22" s="98" t="e">
        <f>IF(AND('Riesgos Corrup'!#REF!="Muy Alta",'Riesgos Corrup'!#REF!="Catastrófico"),CONCATENATE("R17C",'Riesgos Corrup'!#REF!),"")</f>
        <v>#REF!</v>
      </c>
      <c r="Y22" s="40"/>
      <c r="Z22" s="251"/>
      <c r="AA22" s="252"/>
      <c r="AB22" s="252"/>
      <c r="AC22" s="252"/>
      <c r="AD22" s="252"/>
      <c r="AE22" s="253"/>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row>
    <row r="23" spans="1:61" ht="15" customHeight="1" x14ac:dyDescent="0.25">
      <c r="A23" s="40"/>
      <c r="B23" s="260"/>
      <c r="C23" s="261"/>
      <c r="D23" s="262"/>
      <c r="E23" s="235"/>
      <c r="F23" s="230"/>
      <c r="G23" s="230"/>
      <c r="H23" s="230"/>
      <c r="I23" s="230"/>
      <c r="J23" s="83" t="str">
        <f ca="1">IF(AND('Riesgos Corrup'!$AB$24="Muy Alta",'Riesgos Corrup'!$AD$24="Leve"),CONCATENATE("R18C",'Riesgos Corrup'!$R$24),"")</f>
        <v/>
      </c>
      <c r="K23" s="39" t="str">
        <f>IF(AND('Riesgos Corrup'!$AB$25="Muy Alta",'Riesgos Corrup'!$AD$25="Leve"),CONCATENATE("R18C",'Riesgos Corrup'!$R$25),"")</f>
        <v/>
      </c>
      <c r="L23" s="84" t="str">
        <f>IF(AND('Riesgos Corrup'!$AB$26="Muy Alta",'Riesgos Corrup'!$AD$26="Leve"),CONCATENATE("R18C",'Riesgos Corrup'!$R$26),"")</f>
        <v/>
      </c>
      <c r="M23" s="83" t="str">
        <f ca="1">IF(AND('Riesgos Corrup'!$AB$24="Muy Alta",'Riesgos Corrup'!$AD$24="Menor"),CONCATENATE("R18C",'Riesgos Corrup'!$R$24),"")</f>
        <v/>
      </c>
      <c r="N23" s="39" t="str">
        <f>IF(AND('Riesgos Corrup'!$AB$25="Muy Alta",'Riesgos Corrup'!$AD$25="Menor"),CONCATENATE("R18C",'Riesgos Corrup'!$R$25),"")</f>
        <v/>
      </c>
      <c r="O23" s="84" t="str">
        <f>IF(AND('Riesgos Corrup'!$AB$26="Muy Alta",'Riesgos Corrup'!$AD$26="Menor"),CONCATENATE("R18C",'Riesgos Corrup'!$R$26),"")</f>
        <v/>
      </c>
      <c r="P23" s="83" t="str">
        <f ca="1">IF(AND('Riesgos Corrup'!$AB$24="Muy Alta",'Riesgos Corrup'!$AD$24="Moderado"),CONCATENATE("R18C",'Riesgos Corrup'!$R$24),"")</f>
        <v/>
      </c>
      <c r="Q23" s="39" t="str">
        <f>IF(AND('Riesgos Corrup'!$AB$25="Muy Alta",'Riesgos Corrup'!$AD$25="Moderado"),CONCATENATE("R18C",'Riesgos Corrup'!$R$25),"")</f>
        <v/>
      </c>
      <c r="R23" s="84" t="str">
        <f>IF(AND('Riesgos Corrup'!$AB$26="Muy Alta",'Riesgos Corrup'!$AD$26="Moderado"),CONCATENATE("R18C",'Riesgos Corrup'!$R$26),"")</f>
        <v/>
      </c>
      <c r="S23" s="83" t="str">
        <f ca="1">IF(AND('Riesgos Corrup'!$AB$24="Muy Alta",'Riesgos Corrup'!$AD$24="Mayor"),CONCATENATE("R18C",'Riesgos Corrup'!$R$24),"")</f>
        <v/>
      </c>
      <c r="T23" s="39" t="str">
        <f>IF(AND('Riesgos Corrup'!$AB$25="Muy Alta",'Riesgos Corrup'!$AD$25="Mayor"),CONCATENATE("R18C",'Riesgos Corrup'!$R$25),"")</f>
        <v/>
      </c>
      <c r="U23" s="84" t="str">
        <f>IF(AND('Riesgos Corrup'!$AB$26="Muy Alta",'Riesgos Corrup'!$AD$26="Mayor"),CONCATENATE("R18C",'Riesgos Corrup'!$R$26),"")</f>
        <v/>
      </c>
      <c r="V23" s="96" t="str">
        <f ca="1">IF(AND('Riesgos Corrup'!$AB$24="Muy Alta",'Riesgos Corrup'!$AD$24="Catastrófico"),CONCATENATE("R18C",'Riesgos Corrup'!$R$24),"")</f>
        <v/>
      </c>
      <c r="W23" s="97" t="str">
        <f>IF(AND('Riesgos Corrup'!$AB$25="Muy Alta",'Riesgos Corrup'!$AD$25="Catastrófico"),CONCATENATE("R18C",'Riesgos Corrup'!$R$25),"")</f>
        <v/>
      </c>
      <c r="X23" s="98" t="str">
        <f>IF(AND('Riesgos Corrup'!$AB$26="Muy Alta",'Riesgos Corrup'!$AD$26="Catastrófico"),CONCATENATE("R18C",'Riesgos Corrup'!$R$26),"")</f>
        <v/>
      </c>
      <c r="Y23" s="40"/>
      <c r="Z23" s="251"/>
      <c r="AA23" s="252"/>
      <c r="AB23" s="252"/>
      <c r="AC23" s="252"/>
      <c r="AD23" s="252"/>
      <c r="AE23" s="253"/>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row>
    <row r="24" spans="1:61" ht="15" customHeight="1" x14ac:dyDescent="0.25">
      <c r="A24" s="40"/>
      <c r="B24" s="260"/>
      <c r="C24" s="261"/>
      <c r="D24" s="262"/>
      <c r="E24" s="235"/>
      <c r="F24" s="230"/>
      <c r="G24" s="230"/>
      <c r="H24" s="230"/>
      <c r="I24" s="230"/>
      <c r="J24" s="83" t="e">
        <f>IF(AND('Riesgos Corrup'!#REF!="Muy Alta",'Riesgos Corrup'!#REF!="Leve"),CONCATENATE("R19C",'Riesgos Corrup'!#REF!),"")</f>
        <v>#REF!</v>
      </c>
      <c r="K24" s="39" t="e">
        <f>IF(AND('Riesgos Corrup'!#REF!="Muy Alta",'Riesgos Corrup'!#REF!="Leve"),CONCATENATE("R19C",'Riesgos Corrup'!#REF!),"")</f>
        <v>#REF!</v>
      </c>
      <c r="L24" s="84" t="e">
        <f>IF(AND('Riesgos Corrup'!#REF!="Muy Alta",'Riesgos Corrup'!#REF!="Leve"),CONCATENATE("R19C",'Riesgos Corrup'!#REF!),"")</f>
        <v>#REF!</v>
      </c>
      <c r="M24" s="83" t="e">
        <f>IF(AND('Riesgos Corrup'!#REF!="Muy Alta",'Riesgos Corrup'!#REF!="Menor"),CONCATENATE("R19C",'Riesgos Corrup'!#REF!),"")</f>
        <v>#REF!</v>
      </c>
      <c r="N24" s="39" t="e">
        <f>IF(AND('Riesgos Corrup'!#REF!="Muy Alta",'Riesgos Corrup'!#REF!="Menor"),CONCATENATE("R19C",'Riesgos Corrup'!#REF!),"")</f>
        <v>#REF!</v>
      </c>
      <c r="O24" s="84" t="e">
        <f>IF(AND('Riesgos Corrup'!#REF!="Muy Alta",'Riesgos Corrup'!#REF!="Menor"),CONCATENATE("R19C",'Riesgos Corrup'!#REF!),"")</f>
        <v>#REF!</v>
      </c>
      <c r="P24" s="83" t="e">
        <f>IF(AND('Riesgos Corrup'!#REF!="Muy Alta",'Riesgos Corrup'!#REF!="Moderado"),CONCATENATE("R19C",'Riesgos Corrup'!#REF!),"")</f>
        <v>#REF!</v>
      </c>
      <c r="Q24" s="39" t="e">
        <f>IF(AND('Riesgos Corrup'!#REF!="Muy Alta",'Riesgos Corrup'!#REF!="Moderado"),CONCATENATE("R19C",'Riesgos Corrup'!#REF!),"")</f>
        <v>#REF!</v>
      </c>
      <c r="R24" s="84" t="e">
        <f>IF(AND('Riesgos Corrup'!#REF!="Muy Alta",'Riesgos Corrup'!#REF!="Moderado"),CONCATENATE("R19C",'Riesgos Corrup'!#REF!),"")</f>
        <v>#REF!</v>
      </c>
      <c r="S24" s="83" t="e">
        <f>IF(AND('Riesgos Corrup'!#REF!="Muy Alta",'Riesgos Corrup'!#REF!="Mayor"),CONCATENATE("R19C",'Riesgos Corrup'!#REF!),"")</f>
        <v>#REF!</v>
      </c>
      <c r="T24" s="39" t="e">
        <f>IF(AND('Riesgos Corrup'!#REF!="Muy Alta",'Riesgos Corrup'!#REF!="Mayor"),CONCATENATE("R19C",'Riesgos Corrup'!#REF!),"")</f>
        <v>#REF!</v>
      </c>
      <c r="U24" s="84" t="e">
        <f>IF(AND('Riesgos Corrup'!#REF!="Muy Alta",'Riesgos Corrup'!#REF!="Mayor"),CONCATENATE("R19C",'Riesgos Corrup'!#REF!),"")</f>
        <v>#REF!</v>
      </c>
      <c r="V24" s="96" t="e">
        <f>IF(AND('Riesgos Corrup'!#REF!="Muy Alta",'Riesgos Corrup'!#REF!="Catastrófico"),CONCATENATE("R19C",'Riesgos Corrup'!#REF!),"")</f>
        <v>#REF!</v>
      </c>
      <c r="W24" s="97" t="e">
        <f>IF(AND('Riesgos Corrup'!#REF!="Muy Alta",'Riesgos Corrup'!#REF!="Catastrófico"),CONCATENATE("R19C",'Riesgos Corrup'!#REF!),"")</f>
        <v>#REF!</v>
      </c>
      <c r="X24" s="98" t="e">
        <f>IF(AND('Riesgos Corrup'!#REF!="Muy Alta",'Riesgos Corrup'!#REF!="Catastrófico"),CONCATENATE("R19C",'Riesgos Corrup'!#REF!),"")</f>
        <v>#REF!</v>
      </c>
      <c r="Y24" s="40"/>
      <c r="Z24" s="251"/>
      <c r="AA24" s="252"/>
      <c r="AB24" s="252"/>
      <c r="AC24" s="252"/>
      <c r="AD24" s="252"/>
      <c r="AE24" s="253"/>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row>
    <row r="25" spans="1:61" ht="15" customHeight="1" x14ac:dyDescent="0.25">
      <c r="A25" s="40"/>
      <c r="B25" s="260"/>
      <c r="C25" s="261"/>
      <c r="D25" s="262"/>
      <c r="E25" s="235"/>
      <c r="F25" s="230"/>
      <c r="G25" s="230"/>
      <c r="H25" s="230"/>
      <c r="I25" s="230"/>
      <c r="J25" s="83" t="e">
        <f>IF(AND('Riesgos Corrup'!#REF!="Muy Alta",'Riesgos Corrup'!#REF!="Leve"),CONCATENATE("R20C",'Riesgos Corrup'!#REF!),"")</f>
        <v>#REF!</v>
      </c>
      <c r="K25" s="39" t="e">
        <f>IF(AND('Riesgos Corrup'!#REF!="Muy Alta",'Riesgos Corrup'!#REF!="Leve"),CONCATENATE("R20C",'Riesgos Corrup'!#REF!),"")</f>
        <v>#REF!</v>
      </c>
      <c r="L25" s="84" t="e">
        <f>IF(AND('Riesgos Corrup'!#REF!="Muy Alta",'Riesgos Corrup'!#REF!="Leve"),CONCATENATE("R20C",'Riesgos Corrup'!#REF!),"")</f>
        <v>#REF!</v>
      </c>
      <c r="M25" s="83" t="e">
        <f>IF(AND('Riesgos Corrup'!#REF!="Muy Alta",'Riesgos Corrup'!#REF!="Menor"),CONCATENATE("R20C",'Riesgos Corrup'!#REF!),"")</f>
        <v>#REF!</v>
      </c>
      <c r="N25" s="39" t="e">
        <f>IF(AND('Riesgos Corrup'!#REF!="Muy Alta",'Riesgos Corrup'!#REF!="Menor"),CONCATENATE("R20C",'Riesgos Corrup'!#REF!),"")</f>
        <v>#REF!</v>
      </c>
      <c r="O25" s="84" t="e">
        <f>IF(AND('Riesgos Corrup'!#REF!="Muy Alta",'Riesgos Corrup'!#REF!="Menor"),CONCATENATE("R20C",'Riesgos Corrup'!#REF!),"")</f>
        <v>#REF!</v>
      </c>
      <c r="P25" s="83" t="e">
        <f>IF(AND('Riesgos Corrup'!#REF!="Muy Alta",'Riesgos Corrup'!#REF!="Moderado"),CONCATENATE("R20C",'Riesgos Corrup'!#REF!),"")</f>
        <v>#REF!</v>
      </c>
      <c r="Q25" s="39" t="e">
        <f>IF(AND('Riesgos Corrup'!#REF!="Muy Alta",'Riesgos Corrup'!#REF!="Moderado"),CONCATENATE("R20C",'Riesgos Corrup'!#REF!),"")</f>
        <v>#REF!</v>
      </c>
      <c r="R25" s="84" t="e">
        <f>IF(AND('Riesgos Corrup'!#REF!="Muy Alta",'Riesgos Corrup'!#REF!="Moderado"),CONCATENATE("R20C",'Riesgos Corrup'!#REF!),"")</f>
        <v>#REF!</v>
      </c>
      <c r="S25" s="83" t="e">
        <f>IF(AND('Riesgos Corrup'!#REF!="Muy Alta",'Riesgos Corrup'!#REF!="Mayor"),CONCATENATE("R20C",'Riesgos Corrup'!#REF!),"")</f>
        <v>#REF!</v>
      </c>
      <c r="T25" s="39" t="e">
        <f>IF(AND('Riesgos Corrup'!#REF!="Muy Alta",'Riesgos Corrup'!#REF!="Mayor"),CONCATENATE("R20C",'Riesgos Corrup'!#REF!),"")</f>
        <v>#REF!</v>
      </c>
      <c r="U25" s="84" t="e">
        <f>IF(AND('Riesgos Corrup'!#REF!="Muy Alta",'Riesgos Corrup'!#REF!="Mayor"),CONCATENATE("R20C",'Riesgos Corrup'!#REF!),"")</f>
        <v>#REF!</v>
      </c>
      <c r="V25" s="96" t="e">
        <f>IF(AND('Riesgos Corrup'!#REF!="Muy Alta",'Riesgos Corrup'!#REF!="Catastrófico"),CONCATENATE("R20C",'Riesgos Corrup'!#REF!),"")</f>
        <v>#REF!</v>
      </c>
      <c r="W25" s="97" t="e">
        <f>IF(AND('Riesgos Corrup'!#REF!="Muy Alta",'Riesgos Corrup'!#REF!="Catastrófico"),CONCATENATE("R20C",'Riesgos Corrup'!#REF!),"")</f>
        <v>#REF!</v>
      </c>
      <c r="X25" s="98" t="e">
        <f>IF(AND('Riesgos Corrup'!#REF!="Muy Alta",'Riesgos Corrup'!#REF!="Catastrófico"),CONCATENATE("R20C",'Riesgos Corrup'!#REF!),"")</f>
        <v>#REF!</v>
      </c>
      <c r="Y25" s="40"/>
      <c r="Z25" s="251"/>
      <c r="AA25" s="252"/>
      <c r="AB25" s="252"/>
      <c r="AC25" s="252"/>
      <c r="AD25" s="252"/>
      <c r="AE25" s="253"/>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row>
    <row r="26" spans="1:61" ht="15" customHeight="1" x14ac:dyDescent="0.25">
      <c r="A26" s="40"/>
      <c r="B26" s="260"/>
      <c r="C26" s="261"/>
      <c r="D26" s="262"/>
      <c r="E26" s="235"/>
      <c r="F26" s="230"/>
      <c r="G26" s="230"/>
      <c r="H26" s="230"/>
      <c r="I26" s="230"/>
      <c r="J26" s="83" t="str">
        <f ca="1">IF(AND('Riesgos Corrup'!$AB$27="Muy Alta",'Riesgos Corrup'!$AD$27="Leve"),CONCATENATE("R21C",'Riesgos Corrup'!$R$27),"")</f>
        <v/>
      </c>
      <c r="K26" s="39" t="str">
        <f>IF(AND('Riesgos Corrup'!$AB$28="Muy Alta",'Riesgos Corrup'!$AD$28="Leve"),CONCATENATE("R21C",'Riesgos Corrup'!$R$28),"")</f>
        <v/>
      </c>
      <c r="L26" s="84" t="str">
        <f>IF(AND('Riesgos Corrup'!$AB$29="Muy Alta",'Riesgos Corrup'!$AD$29="Leve"),CONCATENATE("R21C",'Riesgos Corrup'!$R$29),"")</f>
        <v/>
      </c>
      <c r="M26" s="83" t="str">
        <f ca="1">IF(AND('Riesgos Corrup'!$AB$27="Muy Alta",'Riesgos Corrup'!$AD$27="Menor"),CONCATENATE("R21C",'Riesgos Corrup'!$R$27),"")</f>
        <v/>
      </c>
      <c r="N26" s="39" t="str">
        <f>IF(AND('Riesgos Corrup'!$AB$28="Muy Alta",'Riesgos Corrup'!$AD$28="Menor"),CONCATENATE("R21C",'Riesgos Corrup'!$R$28),"")</f>
        <v/>
      </c>
      <c r="O26" s="84" t="str">
        <f>IF(AND('Riesgos Corrup'!$AB$29="Muy Alta",'Riesgos Corrup'!$AD$29="Menor"),CONCATENATE("R21C",'Riesgos Corrup'!$R$29),"")</f>
        <v/>
      </c>
      <c r="P26" s="83" t="str">
        <f ca="1">IF(AND('Riesgos Corrup'!$AB$27="Muy Alta",'Riesgos Corrup'!$AD$27="Moderado"),CONCATENATE("R21C",'Riesgos Corrup'!$R$27),"")</f>
        <v/>
      </c>
      <c r="Q26" s="39" t="str">
        <f>IF(AND('Riesgos Corrup'!$AB$28="Muy Alta",'Riesgos Corrup'!$AD$28="Moderado"),CONCATENATE("R21C",'Riesgos Corrup'!$R$28),"")</f>
        <v/>
      </c>
      <c r="R26" s="84" t="str">
        <f>IF(AND('Riesgos Corrup'!$AB$29="Muy Alta",'Riesgos Corrup'!$AD$29="Moderado"),CONCATENATE("R21C",'Riesgos Corrup'!$R$29),"")</f>
        <v/>
      </c>
      <c r="S26" s="83" t="str">
        <f ca="1">IF(AND('Riesgos Corrup'!$AB$27="Muy Alta",'Riesgos Corrup'!$AD$27="Mayor"),CONCATENATE("R21C",'Riesgos Corrup'!$R$27),"")</f>
        <v/>
      </c>
      <c r="T26" s="39" t="str">
        <f>IF(AND('Riesgos Corrup'!$AB$28="Muy Alta",'Riesgos Corrup'!$AD$28="Mayor"),CONCATENATE("R21C",'Riesgos Corrup'!$R$28),"")</f>
        <v/>
      </c>
      <c r="U26" s="84" t="str">
        <f>IF(AND('Riesgos Corrup'!$AB$29="Muy Alta",'Riesgos Corrup'!$AD$29="Mayor"),CONCATENATE("R21C",'Riesgos Corrup'!$R$29),"")</f>
        <v/>
      </c>
      <c r="V26" s="96" t="str">
        <f ca="1">IF(AND('Riesgos Corrup'!$AB$27="Muy Alta",'Riesgos Corrup'!$AD$27="Catastrófico"),CONCATENATE("R21C",'Riesgos Corrup'!$R$27),"")</f>
        <v/>
      </c>
      <c r="W26" s="97" t="str">
        <f>IF(AND('Riesgos Corrup'!$AB$28="Muy Alta",'Riesgos Corrup'!$AD$28="Catastrófico"),CONCATENATE("R21C",'Riesgos Corrup'!$R$28),"")</f>
        <v/>
      </c>
      <c r="X26" s="98" t="str">
        <f>IF(AND('Riesgos Corrup'!$AB$29="Muy Alta",'Riesgos Corrup'!$AD$29="Catastrófico"),CONCATENATE("R21C",'Riesgos Corrup'!$R$29),"")</f>
        <v/>
      </c>
      <c r="Y26" s="40"/>
      <c r="Z26" s="251"/>
      <c r="AA26" s="252"/>
      <c r="AB26" s="252"/>
      <c r="AC26" s="252"/>
      <c r="AD26" s="252"/>
      <c r="AE26" s="253"/>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row>
    <row r="27" spans="1:61" ht="15" customHeight="1" x14ac:dyDescent="0.25">
      <c r="A27" s="40"/>
      <c r="B27" s="260"/>
      <c r="C27" s="261"/>
      <c r="D27" s="262"/>
      <c r="E27" s="235"/>
      <c r="F27" s="230"/>
      <c r="G27" s="230"/>
      <c r="H27" s="230"/>
      <c r="I27" s="230"/>
      <c r="J27" s="83" t="str">
        <f ca="1">IF(AND('Riesgos Corrup'!$AB$30="Muy Alta",'Riesgos Corrup'!$AD$30="Leve"),CONCATENATE("R22C",'Riesgos Corrup'!$R$30),"")</f>
        <v/>
      </c>
      <c r="K27" s="39" t="str">
        <f>IF(AND('Riesgos Corrup'!$AB$31="Muy Alta",'Riesgos Corrup'!$AD$31="Leve"),CONCATENATE("R22C",'Riesgos Corrup'!$R$31),"")</f>
        <v/>
      </c>
      <c r="L27" s="84" t="str">
        <f>IF(AND('Riesgos Corrup'!$AB$32="Muy Alta",'Riesgos Corrup'!$AD$32="Leve"),CONCATENATE("R22C",'Riesgos Corrup'!$R$32),"")</f>
        <v/>
      </c>
      <c r="M27" s="83" t="str">
        <f ca="1">IF(AND('Riesgos Corrup'!$AB$30="Muy Alta",'Riesgos Corrup'!$AD$30="Menor"),CONCATENATE("R22C",'Riesgos Corrup'!$R$30),"")</f>
        <v/>
      </c>
      <c r="N27" s="39" t="str">
        <f>IF(AND('Riesgos Corrup'!$AB$31="Muy Alta",'Riesgos Corrup'!$AD$31="Menor"),CONCATENATE("R22C",'Riesgos Corrup'!$R$31),"")</f>
        <v/>
      </c>
      <c r="O27" s="84" t="str">
        <f>IF(AND('Riesgos Corrup'!$AB$32="Muy Alta",'Riesgos Corrup'!$AD$32="Menor"),CONCATENATE("R22C",'Riesgos Corrup'!$R$32),"")</f>
        <v/>
      </c>
      <c r="P27" s="83" t="str">
        <f ca="1">IF(AND('Riesgos Corrup'!$AB$30="Muy Alta",'Riesgos Corrup'!$AD$30="Moderado"),CONCATENATE("R22C",'Riesgos Corrup'!$R$30),"")</f>
        <v/>
      </c>
      <c r="Q27" s="39" t="str">
        <f>IF(AND('Riesgos Corrup'!$AB$31="Muy Alta",'Riesgos Corrup'!$AD$31="Moderado"),CONCATENATE("R22C",'Riesgos Corrup'!$R$31),"")</f>
        <v/>
      </c>
      <c r="R27" s="84" t="str">
        <f>IF(AND('Riesgos Corrup'!$AB$32="Muy Alta",'Riesgos Corrup'!$AD$32="Moderado"),CONCATENATE("R22C",'Riesgos Corrup'!$R$32),"")</f>
        <v/>
      </c>
      <c r="S27" s="83" t="str">
        <f ca="1">IF(AND('Riesgos Corrup'!$AB$30="Muy Alta",'Riesgos Corrup'!$AD$30="Mayor"),CONCATENATE("R22C",'Riesgos Corrup'!$R$30),"")</f>
        <v/>
      </c>
      <c r="T27" s="39" t="str">
        <f>IF(AND('Riesgos Corrup'!$AB$31="Muy Alta",'Riesgos Corrup'!$AD$31="Mayor"),CONCATENATE("R22C",'Riesgos Corrup'!$R$31),"")</f>
        <v/>
      </c>
      <c r="U27" s="84" t="str">
        <f>IF(AND('Riesgos Corrup'!$AB$32="Muy Alta",'Riesgos Corrup'!$AD$32="Mayor"),CONCATENATE("R22C",'Riesgos Corrup'!$R$32),"")</f>
        <v/>
      </c>
      <c r="V27" s="96" t="str">
        <f ca="1">IF(AND('Riesgos Corrup'!$AB$30="Muy Alta",'Riesgos Corrup'!$AD$30="Catastrófico"),CONCATENATE("R22C",'Riesgos Corrup'!$R$30),"")</f>
        <v/>
      </c>
      <c r="W27" s="97" t="str">
        <f>IF(AND('Riesgos Corrup'!$AB$31="Muy Alta",'Riesgos Corrup'!$AD$31="Catastrófico"),CONCATENATE("R22C",'Riesgos Corrup'!$R$31),"")</f>
        <v/>
      </c>
      <c r="X27" s="98" t="str">
        <f>IF(AND('Riesgos Corrup'!$AB$32="Muy Alta",'Riesgos Corrup'!$AD$32="Catastrófico"),CONCATENATE("R22C",'Riesgos Corrup'!$R$32),"")</f>
        <v/>
      </c>
      <c r="Y27" s="40"/>
      <c r="Z27" s="251"/>
      <c r="AA27" s="252"/>
      <c r="AB27" s="252"/>
      <c r="AC27" s="252"/>
      <c r="AD27" s="252"/>
      <c r="AE27" s="253"/>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row>
    <row r="28" spans="1:61" ht="15" customHeight="1" x14ac:dyDescent="0.25">
      <c r="A28" s="40"/>
      <c r="B28" s="260"/>
      <c r="C28" s="261"/>
      <c r="D28" s="262"/>
      <c r="E28" s="235"/>
      <c r="F28" s="230"/>
      <c r="G28" s="230"/>
      <c r="H28" s="230"/>
      <c r="I28" s="230"/>
      <c r="J28" s="83" t="e">
        <f>IF(AND('Riesgos Corrup'!#REF!="Muy Alta",'Riesgos Corrup'!#REF!="Leve"),CONCATENATE("R23C",'Riesgos Corrup'!#REF!),"")</f>
        <v>#REF!</v>
      </c>
      <c r="K28" s="39" t="e">
        <f>IF(AND('Riesgos Corrup'!#REF!="Muy Alta",'Riesgos Corrup'!#REF!="Leve"),CONCATENATE("R23C",'Riesgos Corrup'!#REF!),"")</f>
        <v>#REF!</v>
      </c>
      <c r="L28" s="84" t="e">
        <f>IF(AND('Riesgos Corrup'!#REF!="Muy Alta",'Riesgos Corrup'!#REF!="Leve"),CONCATENATE("R23C",'Riesgos Corrup'!#REF!),"")</f>
        <v>#REF!</v>
      </c>
      <c r="M28" s="83" t="e">
        <f>IF(AND('Riesgos Corrup'!#REF!="Muy Alta",'Riesgos Corrup'!#REF!="Menor"),CONCATENATE("R23C",'Riesgos Corrup'!#REF!),"")</f>
        <v>#REF!</v>
      </c>
      <c r="N28" s="39" t="e">
        <f>IF(AND('Riesgos Corrup'!#REF!="Muy Alta",'Riesgos Corrup'!#REF!="Menor"),CONCATENATE("R23C",'Riesgos Corrup'!#REF!),"")</f>
        <v>#REF!</v>
      </c>
      <c r="O28" s="84" t="e">
        <f>IF(AND('Riesgos Corrup'!#REF!="Muy Alta",'Riesgos Corrup'!#REF!="Menor"),CONCATENATE("R23C",'Riesgos Corrup'!#REF!),"")</f>
        <v>#REF!</v>
      </c>
      <c r="P28" s="83" t="e">
        <f>IF(AND('Riesgos Corrup'!#REF!="Muy Alta",'Riesgos Corrup'!#REF!="Moderado"),CONCATENATE("R23C",'Riesgos Corrup'!#REF!),"")</f>
        <v>#REF!</v>
      </c>
      <c r="Q28" s="39" t="e">
        <f>IF(AND('Riesgos Corrup'!#REF!="Muy Alta",'Riesgos Corrup'!#REF!="Moderado"),CONCATENATE("R23C",'Riesgos Corrup'!#REF!),"")</f>
        <v>#REF!</v>
      </c>
      <c r="R28" s="84" t="e">
        <f>IF(AND('Riesgos Corrup'!#REF!="Muy Alta",'Riesgos Corrup'!#REF!="Moderado"),CONCATENATE("R23C",'Riesgos Corrup'!#REF!),"")</f>
        <v>#REF!</v>
      </c>
      <c r="S28" s="83" t="e">
        <f>IF(AND('Riesgos Corrup'!#REF!="Muy Alta",'Riesgos Corrup'!#REF!="Mayor"),CONCATENATE("R23C",'Riesgos Corrup'!#REF!),"")</f>
        <v>#REF!</v>
      </c>
      <c r="T28" s="39" t="e">
        <f>IF(AND('Riesgos Corrup'!#REF!="Muy Alta",'Riesgos Corrup'!#REF!="Mayor"),CONCATENATE("R23C",'Riesgos Corrup'!#REF!),"")</f>
        <v>#REF!</v>
      </c>
      <c r="U28" s="84" t="e">
        <f>IF(AND('Riesgos Corrup'!#REF!="Muy Alta",'Riesgos Corrup'!#REF!="Mayor"),CONCATENATE("R23C",'Riesgos Corrup'!#REF!),"")</f>
        <v>#REF!</v>
      </c>
      <c r="V28" s="96" t="e">
        <f>IF(AND('Riesgos Corrup'!#REF!="Muy Alta",'Riesgos Corrup'!#REF!="Catastrófico"),CONCATENATE("R23C",'Riesgos Corrup'!#REF!),"")</f>
        <v>#REF!</v>
      </c>
      <c r="W28" s="97" t="e">
        <f>IF(AND('Riesgos Corrup'!#REF!="Muy Alta",'Riesgos Corrup'!#REF!="Catastrófico"),CONCATENATE("R23C",'Riesgos Corrup'!#REF!),"")</f>
        <v>#REF!</v>
      </c>
      <c r="X28" s="98" t="e">
        <f>IF(AND('Riesgos Corrup'!#REF!="Muy Alta",'Riesgos Corrup'!#REF!="Catastrófico"),CONCATENATE("R23C",'Riesgos Corrup'!#REF!),"")</f>
        <v>#REF!</v>
      </c>
      <c r="Y28" s="40"/>
      <c r="Z28" s="251"/>
      <c r="AA28" s="252"/>
      <c r="AB28" s="252"/>
      <c r="AC28" s="252"/>
      <c r="AD28" s="252"/>
      <c r="AE28" s="253"/>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row>
    <row r="29" spans="1:61" ht="15" customHeight="1" x14ac:dyDescent="0.25">
      <c r="A29" s="40"/>
      <c r="B29" s="260"/>
      <c r="C29" s="261"/>
      <c r="D29" s="262"/>
      <c r="E29" s="235"/>
      <c r="F29" s="230"/>
      <c r="G29" s="230"/>
      <c r="H29" s="230"/>
      <c r="I29" s="230"/>
      <c r="J29" s="83" t="e">
        <f>IF(AND('Riesgos Corrup'!#REF!="Muy Alta",'Riesgos Corrup'!#REF!="Leve"),CONCATENATE("R24C",'Riesgos Corrup'!#REF!),"")</f>
        <v>#REF!</v>
      </c>
      <c r="K29" s="39" t="e">
        <f>IF(AND('Riesgos Corrup'!#REF!="Muy Alta",'Riesgos Corrup'!#REF!="Leve"),CONCATENATE("R24C",'Riesgos Corrup'!#REF!),"")</f>
        <v>#REF!</v>
      </c>
      <c r="L29" s="84" t="e">
        <f>IF(AND('Riesgos Corrup'!#REF!="Muy Alta",'Riesgos Corrup'!#REF!="Leve"),CONCATENATE("R24C",'Riesgos Corrup'!#REF!),"")</f>
        <v>#REF!</v>
      </c>
      <c r="M29" s="83" t="e">
        <f>IF(AND('Riesgos Corrup'!#REF!="Muy Alta",'Riesgos Corrup'!#REF!="Menor"),CONCATENATE("R24C",'Riesgos Corrup'!#REF!),"")</f>
        <v>#REF!</v>
      </c>
      <c r="N29" s="39" t="e">
        <f>IF(AND('Riesgos Corrup'!#REF!="Muy Alta",'Riesgos Corrup'!#REF!="Menor"),CONCATENATE("R24C",'Riesgos Corrup'!#REF!),"")</f>
        <v>#REF!</v>
      </c>
      <c r="O29" s="84" t="e">
        <f>IF(AND('Riesgos Corrup'!#REF!="Muy Alta",'Riesgos Corrup'!#REF!="Menor"),CONCATENATE("R24C",'Riesgos Corrup'!#REF!),"")</f>
        <v>#REF!</v>
      </c>
      <c r="P29" s="83" t="e">
        <f>IF(AND('Riesgos Corrup'!#REF!="Muy Alta",'Riesgos Corrup'!#REF!="Moderado"),CONCATENATE("R24C",'Riesgos Corrup'!#REF!),"")</f>
        <v>#REF!</v>
      </c>
      <c r="Q29" s="39" t="e">
        <f>IF(AND('Riesgos Corrup'!#REF!="Muy Alta",'Riesgos Corrup'!#REF!="Moderado"),CONCATENATE("R24C",'Riesgos Corrup'!#REF!),"")</f>
        <v>#REF!</v>
      </c>
      <c r="R29" s="84" t="e">
        <f>IF(AND('Riesgos Corrup'!#REF!="Muy Alta",'Riesgos Corrup'!#REF!="Moderado"),CONCATENATE("R24C",'Riesgos Corrup'!#REF!),"")</f>
        <v>#REF!</v>
      </c>
      <c r="S29" s="83" t="e">
        <f>IF(AND('Riesgos Corrup'!#REF!="Muy Alta",'Riesgos Corrup'!#REF!="Mayor"),CONCATENATE("R24C",'Riesgos Corrup'!#REF!),"")</f>
        <v>#REF!</v>
      </c>
      <c r="T29" s="39" t="e">
        <f>IF(AND('Riesgos Corrup'!#REF!="Muy Alta",'Riesgos Corrup'!#REF!="Mayor"),CONCATENATE("R24C",'Riesgos Corrup'!#REF!),"")</f>
        <v>#REF!</v>
      </c>
      <c r="U29" s="84" t="e">
        <f>IF(AND('Riesgos Corrup'!#REF!="Muy Alta",'Riesgos Corrup'!#REF!="Mayor"),CONCATENATE("R24C",'Riesgos Corrup'!#REF!),"")</f>
        <v>#REF!</v>
      </c>
      <c r="V29" s="96" t="e">
        <f>IF(AND('Riesgos Corrup'!#REF!="Muy Alta",'Riesgos Corrup'!#REF!="Catastrófico"),CONCATENATE("R24C",'Riesgos Corrup'!#REF!),"")</f>
        <v>#REF!</v>
      </c>
      <c r="W29" s="97" t="e">
        <f>IF(AND('Riesgos Corrup'!#REF!="Muy Alta",'Riesgos Corrup'!#REF!="Catastrófico"),CONCATENATE("R24C",'Riesgos Corrup'!#REF!),"")</f>
        <v>#REF!</v>
      </c>
      <c r="X29" s="98" t="e">
        <f>IF(AND('Riesgos Corrup'!#REF!="Muy Alta",'Riesgos Corrup'!#REF!="Catastrófico"),CONCATENATE("R24C",'Riesgos Corrup'!#REF!),"")</f>
        <v>#REF!</v>
      </c>
      <c r="Y29" s="40"/>
      <c r="Z29" s="251"/>
      <c r="AA29" s="252"/>
      <c r="AB29" s="252"/>
      <c r="AC29" s="252"/>
      <c r="AD29" s="252"/>
      <c r="AE29" s="253"/>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row>
    <row r="30" spans="1:61" ht="15" customHeight="1" x14ac:dyDescent="0.25">
      <c r="A30" s="40"/>
      <c r="B30" s="260"/>
      <c r="C30" s="261"/>
      <c r="D30" s="262"/>
      <c r="E30" s="235"/>
      <c r="F30" s="230"/>
      <c r="G30" s="230"/>
      <c r="H30" s="230"/>
      <c r="I30" s="230"/>
      <c r="J30" s="83" t="str">
        <f ca="1">IF(AND('Riesgos Corrup'!$AB$33="Muy Alta",'Riesgos Corrup'!$AD$33="Leve"),CONCATENATE("R25C",'Riesgos Corrup'!$R$33),"")</f>
        <v/>
      </c>
      <c r="K30" s="39" t="str">
        <f ca="1">IF(AND('Riesgos Corrup'!$AB$34="Muy Alta",'Riesgos Corrup'!$AD$34="Leve"),CONCATENATE("R25C",'Riesgos Corrup'!$R$34),"")</f>
        <v/>
      </c>
      <c r="L30" s="84" t="str">
        <f ca="1">IF(AND('Riesgos Corrup'!$AB$35="Muy Alta",'Riesgos Corrup'!$AD$35="Leve"),CONCATENATE("R25C",'Riesgos Corrup'!$R$35),"")</f>
        <v/>
      </c>
      <c r="M30" s="83" t="str">
        <f ca="1">IF(AND('Riesgos Corrup'!$AB$33="Muy Alta",'Riesgos Corrup'!$AD$33="Menor"),CONCATENATE("R25C",'Riesgos Corrup'!$R$33),"")</f>
        <v/>
      </c>
      <c r="N30" s="39" t="str">
        <f ca="1">IF(AND('Riesgos Corrup'!$AB$34="Muy Alta",'Riesgos Corrup'!$AD$34="Menor"),CONCATENATE("R25C",'Riesgos Corrup'!$R$34),"")</f>
        <v/>
      </c>
      <c r="O30" s="84" t="str">
        <f ca="1">IF(AND('Riesgos Corrup'!$AB$35="Muy Alta",'Riesgos Corrup'!$AD$35="Menor"),CONCATENATE("R25C",'Riesgos Corrup'!$R$35),"")</f>
        <v/>
      </c>
      <c r="P30" s="83" t="str">
        <f ca="1">IF(AND('Riesgos Corrup'!$AB$33="Muy Alta",'Riesgos Corrup'!$AD$33="Moderado"),CONCATENATE("R25C",'Riesgos Corrup'!$R$33),"")</f>
        <v/>
      </c>
      <c r="Q30" s="39" t="str">
        <f ca="1">IF(AND('Riesgos Corrup'!$AB$34="Muy Alta",'Riesgos Corrup'!$AD$34="Moderado"),CONCATENATE("R25C",'Riesgos Corrup'!$R$34),"")</f>
        <v/>
      </c>
      <c r="R30" s="84" t="str">
        <f ca="1">IF(AND('Riesgos Corrup'!$AB$35="Muy Alta",'Riesgos Corrup'!$AD$35="Moderado"),CONCATENATE("R25C",'Riesgos Corrup'!$R$35),"")</f>
        <v/>
      </c>
      <c r="S30" s="83" t="str">
        <f ca="1">IF(AND('Riesgos Corrup'!$AB$33="Muy Alta",'Riesgos Corrup'!$AD$33="Mayor"),CONCATENATE("R25C",'Riesgos Corrup'!$R$33),"")</f>
        <v/>
      </c>
      <c r="T30" s="39" t="str">
        <f ca="1">IF(AND('Riesgos Corrup'!$AB$34="Muy Alta",'Riesgos Corrup'!$AD$34="Mayor"),CONCATENATE("R25C",'Riesgos Corrup'!$R$34),"")</f>
        <v/>
      </c>
      <c r="U30" s="84" t="str">
        <f ca="1">IF(AND('Riesgos Corrup'!$AB$35="Muy Alta",'Riesgos Corrup'!$AD$35="Mayor"),CONCATENATE("R25C",'Riesgos Corrup'!$R$35),"")</f>
        <v/>
      </c>
      <c r="V30" s="96" t="str">
        <f ca="1">IF(AND('Riesgos Corrup'!$AB$33="Muy Alta",'Riesgos Corrup'!$AD$33="Catastrófico"),CONCATENATE("R25C",'Riesgos Corrup'!$R$33),"")</f>
        <v/>
      </c>
      <c r="W30" s="97" t="str">
        <f ca="1">IF(AND('Riesgos Corrup'!$AB$34="Muy Alta",'Riesgos Corrup'!$AD$34="Catastrófico"),CONCATENATE("R25C",'Riesgos Corrup'!$R$34),"")</f>
        <v/>
      </c>
      <c r="X30" s="98" t="str">
        <f ca="1">IF(AND('Riesgos Corrup'!$AB$35="Muy Alta",'Riesgos Corrup'!$AD$35="Catastrófico"),CONCATENATE("R25C",'Riesgos Corrup'!$R$35),"")</f>
        <v/>
      </c>
      <c r="Y30" s="40"/>
      <c r="Z30" s="251"/>
      <c r="AA30" s="252"/>
      <c r="AB30" s="252"/>
      <c r="AC30" s="252"/>
      <c r="AD30" s="252"/>
      <c r="AE30" s="253"/>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row>
    <row r="31" spans="1:61" ht="15" customHeight="1" x14ac:dyDescent="0.25">
      <c r="A31" s="40"/>
      <c r="B31" s="260"/>
      <c r="C31" s="261"/>
      <c r="D31" s="262"/>
      <c r="E31" s="235"/>
      <c r="F31" s="230"/>
      <c r="G31" s="230"/>
      <c r="H31" s="230"/>
      <c r="I31" s="230"/>
      <c r="J31" s="83" t="e">
        <f>IF(AND('Riesgos Corrup'!#REF!="Muy Alta",'Riesgos Corrup'!#REF!="Leve"),CONCATENATE("R26C",'Riesgos Corrup'!#REF!),"")</f>
        <v>#REF!</v>
      </c>
      <c r="K31" s="39" t="e">
        <f>IF(AND('Riesgos Corrup'!#REF!="Muy Alta",'Riesgos Corrup'!#REF!="Leve"),CONCATENATE("R26C",'Riesgos Corrup'!#REF!),"")</f>
        <v>#REF!</v>
      </c>
      <c r="L31" s="84" t="e">
        <f>IF(AND('Riesgos Corrup'!#REF!="Muy Alta",'Riesgos Corrup'!#REF!="Leve"),CONCATENATE("R26C",'Riesgos Corrup'!#REF!),"")</f>
        <v>#REF!</v>
      </c>
      <c r="M31" s="83" t="e">
        <f>IF(AND('Riesgos Corrup'!#REF!="Muy Alta",'Riesgos Corrup'!#REF!="Menor"),CONCATENATE("R26C",'Riesgos Corrup'!#REF!),"")</f>
        <v>#REF!</v>
      </c>
      <c r="N31" s="39" t="e">
        <f>IF(AND('Riesgos Corrup'!#REF!="Muy Alta",'Riesgos Corrup'!#REF!="Menor"),CONCATENATE("R26C",'Riesgos Corrup'!#REF!),"")</f>
        <v>#REF!</v>
      </c>
      <c r="O31" s="84" t="e">
        <f>IF(AND('Riesgos Corrup'!#REF!="Muy Alta",'Riesgos Corrup'!#REF!="Menor"),CONCATENATE("R26C",'Riesgos Corrup'!#REF!),"")</f>
        <v>#REF!</v>
      </c>
      <c r="P31" s="83" t="e">
        <f>IF(AND('Riesgos Corrup'!#REF!="Muy Alta",'Riesgos Corrup'!#REF!="Moderado"),CONCATENATE("R26C",'Riesgos Corrup'!#REF!),"")</f>
        <v>#REF!</v>
      </c>
      <c r="Q31" s="39" t="e">
        <f>IF(AND('Riesgos Corrup'!#REF!="Muy Alta",'Riesgos Corrup'!#REF!="Moderado"),CONCATENATE("R26C",'Riesgos Corrup'!#REF!),"")</f>
        <v>#REF!</v>
      </c>
      <c r="R31" s="84" t="e">
        <f>IF(AND('Riesgos Corrup'!#REF!="Muy Alta",'Riesgos Corrup'!#REF!="Moderado"),CONCATENATE("R26C",'Riesgos Corrup'!#REF!),"")</f>
        <v>#REF!</v>
      </c>
      <c r="S31" s="83" t="e">
        <f>IF(AND('Riesgos Corrup'!#REF!="Muy Alta",'Riesgos Corrup'!#REF!="Mayor"),CONCATENATE("R26C",'Riesgos Corrup'!#REF!),"")</f>
        <v>#REF!</v>
      </c>
      <c r="T31" s="39" t="e">
        <f>IF(AND('Riesgos Corrup'!#REF!="Muy Alta",'Riesgos Corrup'!#REF!="Mayor"),CONCATENATE("R26C",'Riesgos Corrup'!#REF!),"")</f>
        <v>#REF!</v>
      </c>
      <c r="U31" s="84" t="e">
        <f>IF(AND('Riesgos Corrup'!#REF!="Muy Alta",'Riesgos Corrup'!#REF!="Mayor"),CONCATENATE("R26C",'Riesgos Corrup'!#REF!),"")</f>
        <v>#REF!</v>
      </c>
      <c r="V31" s="96" t="e">
        <f>IF(AND('Riesgos Corrup'!#REF!="Muy Alta",'Riesgos Corrup'!#REF!="Catastrófico"),CONCATENATE("R26C",'Riesgos Corrup'!#REF!),"")</f>
        <v>#REF!</v>
      </c>
      <c r="W31" s="97" t="e">
        <f>IF(AND('Riesgos Corrup'!#REF!="Muy Alta",'Riesgos Corrup'!#REF!="Catastrófico"),CONCATENATE("R26C",'Riesgos Corrup'!#REF!),"")</f>
        <v>#REF!</v>
      </c>
      <c r="X31" s="98" t="e">
        <f>IF(AND('Riesgos Corrup'!#REF!="Muy Alta",'Riesgos Corrup'!#REF!="Catastrófico"),CONCATENATE("R26C",'Riesgos Corrup'!#REF!),"")</f>
        <v>#REF!</v>
      </c>
      <c r="Y31" s="40"/>
      <c r="Z31" s="251"/>
      <c r="AA31" s="252"/>
      <c r="AB31" s="252"/>
      <c r="AC31" s="252"/>
      <c r="AD31" s="252"/>
      <c r="AE31" s="253"/>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row>
    <row r="32" spans="1:61" ht="15" customHeight="1" x14ac:dyDescent="0.25">
      <c r="A32" s="40"/>
      <c r="B32" s="260"/>
      <c r="C32" s="261"/>
      <c r="D32" s="262"/>
      <c r="E32" s="235"/>
      <c r="F32" s="230"/>
      <c r="G32" s="230"/>
      <c r="H32" s="230"/>
      <c r="I32" s="230"/>
      <c r="J32" s="83" t="str">
        <f ca="1">IF(AND('Riesgos Corrup'!$AB$36="Muy Alta",'Riesgos Corrup'!$AD$36="Leve"),CONCATENATE("R27C",'Riesgos Corrup'!$R$36),"")</f>
        <v/>
      </c>
      <c r="K32" s="39" t="str">
        <f>IF(AND('Riesgos Corrup'!$AB$37="Muy Alta",'Riesgos Corrup'!$AD$37="Leve"),CONCATENATE("R27C",'Riesgos Corrup'!$R$37),"")</f>
        <v/>
      </c>
      <c r="L32" s="84" t="str">
        <f>IF(AND('Riesgos Corrup'!$AB$38="Muy Alta",'Riesgos Corrup'!$AD$38="Leve"),CONCATENATE("R27C",'Riesgos Corrup'!$R$38),"")</f>
        <v/>
      </c>
      <c r="M32" s="83" t="str">
        <f ca="1">IF(AND('Riesgos Corrup'!$AB$36="Muy Alta",'Riesgos Corrup'!$AD$36="Menor"),CONCATENATE("R27C",'Riesgos Corrup'!$R$36),"")</f>
        <v/>
      </c>
      <c r="N32" s="39" t="str">
        <f>IF(AND('Riesgos Corrup'!$AB$37="Muy Alta",'Riesgos Corrup'!$AD$37="Menor"),CONCATENATE("R27C",'Riesgos Corrup'!$R$37),"")</f>
        <v/>
      </c>
      <c r="O32" s="84" t="str">
        <f>IF(AND('Riesgos Corrup'!$AB$38="Muy Alta",'Riesgos Corrup'!$AD$38="Menor"),CONCATENATE("R27C",'Riesgos Corrup'!$R$38),"")</f>
        <v/>
      </c>
      <c r="P32" s="83" t="str">
        <f ca="1">IF(AND('Riesgos Corrup'!$AB$36="Muy Alta",'Riesgos Corrup'!$AD$36="Moderado"),CONCATENATE("R27C",'Riesgos Corrup'!$R$36),"")</f>
        <v/>
      </c>
      <c r="Q32" s="39" t="str">
        <f>IF(AND('Riesgos Corrup'!$AB$37="Muy Alta",'Riesgos Corrup'!$AD$37="Moderado"),CONCATENATE("R27C",'Riesgos Corrup'!$R$37),"")</f>
        <v/>
      </c>
      <c r="R32" s="84" t="str">
        <f>IF(AND('Riesgos Corrup'!$AB$38="Muy Alta",'Riesgos Corrup'!$AD$38="Moderado"),CONCATENATE("R27C",'Riesgos Corrup'!$R$38),"")</f>
        <v/>
      </c>
      <c r="S32" s="83" t="str">
        <f ca="1">IF(AND('Riesgos Corrup'!$AB$36="Muy Alta",'Riesgos Corrup'!$AD$36="Mayor"),CONCATENATE("R27C",'Riesgos Corrup'!$R$36),"")</f>
        <v/>
      </c>
      <c r="T32" s="39" t="str">
        <f>IF(AND('Riesgos Corrup'!$AB$37="Muy Alta",'Riesgos Corrup'!$AD$37="Mayor"),CONCATENATE("R27C",'Riesgos Corrup'!$R$37),"")</f>
        <v/>
      </c>
      <c r="U32" s="84" t="str">
        <f>IF(AND('Riesgos Corrup'!$AB$38="Muy Alta",'Riesgos Corrup'!$AD$38="Mayor"),CONCATENATE("R27C",'Riesgos Corrup'!$R$38),"")</f>
        <v/>
      </c>
      <c r="V32" s="96" t="str">
        <f ca="1">IF(AND('Riesgos Corrup'!$AB$36="Muy Alta",'Riesgos Corrup'!$AD$36="Catastrófico"),CONCATENATE("R27C",'Riesgos Corrup'!$R$36),"")</f>
        <v/>
      </c>
      <c r="W32" s="97" t="str">
        <f>IF(AND('Riesgos Corrup'!$AB$37="Muy Alta",'Riesgos Corrup'!$AD$37="Catastrófico"),CONCATENATE("R27C",'Riesgos Corrup'!$R$37),"")</f>
        <v/>
      </c>
      <c r="X32" s="98" t="str">
        <f>IF(AND('Riesgos Corrup'!$AB$38="Muy Alta",'Riesgos Corrup'!$AD$38="Catastrófico"),CONCATENATE("R27C",'Riesgos Corrup'!$R$38),"")</f>
        <v/>
      </c>
      <c r="Y32" s="40"/>
      <c r="Z32" s="251"/>
      <c r="AA32" s="252"/>
      <c r="AB32" s="252"/>
      <c r="AC32" s="252"/>
      <c r="AD32" s="252"/>
      <c r="AE32" s="253"/>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row>
    <row r="33" spans="1:61" ht="15" customHeight="1" x14ac:dyDescent="0.25">
      <c r="A33" s="40"/>
      <c r="B33" s="260"/>
      <c r="C33" s="261"/>
      <c r="D33" s="262"/>
      <c r="E33" s="235"/>
      <c r="F33" s="230"/>
      <c r="G33" s="230"/>
      <c r="H33" s="230"/>
      <c r="I33" s="230"/>
      <c r="J33" s="83" t="e">
        <f>IF(AND('Riesgos Corrup'!#REF!="Muy Alta",'Riesgos Corrup'!#REF!="Leve"),CONCATENATE("R28C",'Riesgos Corrup'!#REF!),"")</f>
        <v>#REF!</v>
      </c>
      <c r="K33" s="39" t="e">
        <f>IF(AND('Riesgos Corrup'!#REF!="Muy Alta",'Riesgos Corrup'!#REF!="Leve"),CONCATENATE("R28C",'Riesgos Corrup'!#REF!),"")</f>
        <v>#REF!</v>
      </c>
      <c r="L33" s="84" t="e">
        <f>IF(AND('Riesgos Corrup'!#REF!="Muy Alta",'Riesgos Corrup'!#REF!="Leve"),CONCATENATE("R28C",'Riesgos Corrup'!#REF!),"")</f>
        <v>#REF!</v>
      </c>
      <c r="M33" s="83" t="e">
        <f>IF(AND('Riesgos Corrup'!#REF!="Muy Alta",'Riesgos Corrup'!#REF!="Menor"),CONCATENATE("R28C",'Riesgos Corrup'!#REF!),"")</f>
        <v>#REF!</v>
      </c>
      <c r="N33" s="39" t="e">
        <f>IF(AND('Riesgos Corrup'!#REF!="Muy Alta",'Riesgos Corrup'!#REF!="Menor"),CONCATENATE("R28C",'Riesgos Corrup'!#REF!),"")</f>
        <v>#REF!</v>
      </c>
      <c r="O33" s="84" t="e">
        <f>IF(AND('Riesgos Corrup'!#REF!="Muy Alta",'Riesgos Corrup'!#REF!="Menor"),CONCATENATE("R28C",'Riesgos Corrup'!#REF!),"")</f>
        <v>#REF!</v>
      </c>
      <c r="P33" s="83" t="e">
        <f>IF(AND('Riesgos Corrup'!#REF!="Muy Alta",'Riesgos Corrup'!#REF!="Moderado"),CONCATENATE("R28C",'Riesgos Corrup'!#REF!),"")</f>
        <v>#REF!</v>
      </c>
      <c r="Q33" s="39" t="e">
        <f>IF(AND('Riesgos Corrup'!#REF!="Muy Alta",'Riesgos Corrup'!#REF!="Moderado"),CONCATENATE("R28C",'Riesgos Corrup'!#REF!),"")</f>
        <v>#REF!</v>
      </c>
      <c r="R33" s="84" t="e">
        <f>IF(AND('Riesgos Corrup'!#REF!="Muy Alta",'Riesgos Corrup'!#REF!="Moderado"),CONCATENATE("R28C",'Riesgos Corrup'!#REF!),"")</f>
        <v>#REF!</v>
      </c>
      <c r="S33" s="83" t="e">
        <f>IF(AND('Riesgos Corrup'!#REF!="Muy Alta",'Riesgos Corrup'!#REF!="Mayor"),CONCATENATE("R28C",'Riesgos Corrup'!#REF!),"")</f>
        <v>#REF!</v>
      </c>
      <c r="T33" s="39" t="e">
        <f>IF(AND('Riesgos Corrup'!#REF!="Muy Alta",'Riesgos Corrup'!#REF!="Mayor"),CONCATENATE("R28C",'Riesgos Corrup'!#REF!),"")</f>
        <v>#REF!</v>
      </c>
      <c r="U33" s="84" t="e">
        <f>IF(AND('Riesgos Corrup'!#REF!="Muy Alta",'Riesgos Corrup'!#REF!="Mayor"),CONCATENATE("R28C",'Riesgos Corrup'!#REF!),"")</f>
        <v>#REF!</v>
      </c>
      <c r="V33" s="96" t="e">
        <f>IF(AND('Riesgos Corrup'!#REF!="Muy Alta",'Riesgos Corrup'!#REF!="Catastrófico"),CONCATENATE("R28C",'Riesgos Corrup'!#REF!),"")</f>
        <v>#REF!</v>
      </c>
      <c r="W33" s="97" t="e">
        <f>IF(AND('Riesgos Corrup'!#REF!="Muy Alta",'Riesgos Corrup'!#REF!="Catastrófico"),CONCATENATE("R28C",'Riesgos Corrup'!#REF!),"")</f>
        <v>#REF!</v>
      </c>
      <c r="X33" s="98" t="e">
        <f>IF(AND('Riesgos Corrup'!#REF!="Muy Alta",'Riesgos Corrup'!#REF!="Catastrófico"),CONCATENATE("R28C",'Riesgos Corrup'!#REF!),"")</f>
        <v>#REF!</v>
      </c>
      <c r="Y33" s="40"/>
      <c r="Z33" s="251"/>
      <c r="AA33" s="252"/>
      <c r="AB33" s="252"/>
      <c r="AC33" s="252"/>
      <c r="AD33" s="252"/>
      <c r="AE33" s="253"/>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row>
    <row r="34" spans="1:61" ht="15" customHeight="1" x14ac:dyDescent="0.25">
      <c r="A34" s="40"/>
      <c r="B34" s="260"/>
      <c r="C34" s="261"/>
      <c r="D34" s="262"/>
      <c r="E34" s="235"/>
      <c r="F34" s="230"/>
      <c r="G34" s="230"/>
      <c r="H34" s="230"/>
      <c r="I34" s="230"/>
      <c r="J34" s="83" t="e">
        <f>IF(AND('Riesgos Corrup'!#REF!="Muy Alta",'Riesgos Corrup'!#REF!="Leve"),CONCATENATE("R29C",'Riesgos Corrup'!#REF!),"")</f>
        <v>#REF!</v>
      </c>
      <c r="K34" s="39" t="e">
        <f>IF(AND('Riesgos Corrup'!#REF!="Muy Alta",'Riesgos Corrup'!#REF!="Leve"),CONCATENATE("R29C",'Riesgos Corrup'!#REF!),"")</f>
        <v>#REF!</v>
      </c>
      <c r="L34" s="84" t="e">
        <f>IF(AND('Riesgos Corrup'!#REF!="Muy Alta",'Riesgos Corrup'!#REF!="Leve"),CONCATENATE("R29C",'Riesgos Corrup'!#REF!),"")</f>
        <v>#REF!</v>
      </c>
      <c r="M34" s="83" t="e">
        <f>IF(AND('Riesgos Corrup'!#REF!="Muy Alta",'Riesgos Corrup'!#REF!="Menor"),CONCATENATE("R29C",'Riesgos Corrup'!#REF!),"")</f>
        <v>#REF!</v>
      </c>
      <c r="N34" s="39" t="e">
        <f>IF(AND('Riesgos Corrup'!#REF!="Muy Alta",'Riesgos Corrup'!#REF!="Menor"),CONCATENATE("R29C",'Riesgos Corrup'!#REF!),"")</f>
        <v>#REF!</v>
      </c>
      <c r="O34" s="84" t="e">
        <f>IF(AND('Riesgos Corrup'!#REF!="Muy Alta",'Riesgos Corrup'!#REF!="Menor"),CONCATENATE("R29C",'Riesgos Corrup'!#REF!),"")</f>
        <v>#REF!</v>
      </c>
      <c r="P34" s="83" t="e">
        <f>IF(AND('Riesgos Corrup'!#REF!="Muy Alta",'Riesgos Corrup'!#REF!="Moderado"),CONCATENATE("R29C",'Riesgos Corrup'!#REF!),"")</f>
        <v>#REF!</v>
      </c>
      <c r="Q34" s="39" t="e">
        <f>IF(AND('Riesgos Corrup'!#REF!="Muy Alta",'Riesgos Corrup'!#REF!="Moderado"),CONCATENATE("R29C",'Riesgos Corrup'!#REF!),"")</f>
        <v>#REF!</v>
      </c>
      <c r="R34" s="84" t="e">
        <f>IF(AND('Riesgos Corrup'!#REF!="Muy Alta",'Riesgos Corrup'!#REF!="Moderado"),CONCATENATE("R29C",'Riesgos Corrup'!#REF!),"")</f>
        <v>#REF!</v>
      </c>
      <c r="S34" s="83" t="e">
        <f>IF(AND('Riesgos Corrup'!#REF!="Muy Alta",'Riesgos Corrup'!#REF!="Mayor"),CONCATENATE("R29C",'Riesgos Corrup'!#REF!),"")</f>
        <v>#REF!</v>
      </c>
      <c r="T34" s="39" t="e">
        <f>IF(AND('Riesgos Corrup'!#REF!="Muy Alta",'Riesgos Corrup'!#REF!="Mayor"),CONCATENATE("R29C",'Riesgos Corrup'!#REF!),"")</f>
        <v>#REF!</v>
      </c>
      <c r="U34" s="84" t="e">
        <f>IF(AND('Riesgos Corrup'!#REF!="Muy Alta",'Riesgos Corrup'!#REF!="Mayor"),CONCATENATE("R29C",'Riesgos Corrup'!#REF!),"")</f>
        <v>#REF!</v>
      </c>
      <c r="V34" s="96" t="e">
        <f>IF(AND('Riesgos Corrup'!#REF!="Muy Alta",'Riesgos Corrup'!#REF!="Catastrófico"),CONCATENATE("R29C",'Riesgos Corrup'!#REF!),"")</f>
        <v>#REF!</v>
      </c>
      <c r="W34" s="97" t="e">
        <f>IF(AND('Riesgos Corrup'!#REF!="Muy Alta",'Riesgos Corrup'!#REF!="Catastrófico"),CONCATENATE("R29C",'Riesgos Corrup'!#REF!),"")</f>
        <v>#REF!</v>
      </c>
      <c r="X34" s="98" t="e">
        <f>IF(AND('Riesgos Corrup'!#REF!="Muy Alta",'Riesgos Corrup'!#REF!="Catastrófico"),CONCATENATE("R29C",'Riesgos Corrup'!#REF!),"")</f>
        <v>#REF!</v>
      </c>
      <c r="Y34" s="40"/>
      <c r="Z34" s="251"/>
      <c r="AA34" s="252"/>
      <c r="AB34" s="252"/>
      <c r="AC34" s="252"/>
      <c r="AD34" s="252"/>
      <c r="AE34" s="253"/>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row>
    <row r="35" spans="1:61" ht="15" customHeight="1" x14ac:dyDescent="0.25">
      <c r="A35" s="40"/>
      <c r="B35" s="260"/>
      <c r="C35" s="261"/>
      <c r="D35" s="262"/>
      <c r="E35" s="235"/>
      <c r="F35" s="230"/>
      <c r="G35" s="230"/>
      <c r="H35" s="230"/>
      <c r="I35" s="230"/>
      <c r="J35" s="83" t="e">
        <f>IF(AND('Riesgos Corrup'!#REF!="Muy Alta",'Riesgos Corrup'!#REF!="Leve"),CONCATENATE("R30C",'Riesgos Corrup'!#REF!),"")</f>
        <v>#REF!</v>
      </c>
      <c r="K35" s="39" t="e">
        <f>IF(AND('Riesgos Corrup'!#REF!="Muy Alta",'Riesgos Corrup'!#REF!="Leve"),CONCATENATE("R30C",'Riesgos Corrup'!#REF!),"")</f>
        <v>#REF!</v>
      </c>
      <c r="L35" s="84" t="e">
        <f>IF(AND('Riesgos Corrup'!#REF!="Muy Alta",'Riesgos Corrup'!#REF!="Leve"),CONCATENATE("R30C",'Riesgos Corrup'!#REF!),"")</f>
        <v>#REF!</v>
      </c>
      <c r="M35" s="83" t="e">
        <f>IF(AND('Riesgos Corrup'!#REF!="Muy Alta",'Riesgos Corrup'!#REF!="Menor"),CONCATENATE("R30C",'Riesgos Corrup'!#REF!),"")</f>
        <v>#REF!</v>
      </c>
      <c r="N35" s="39" t="e">
        <f>IF(AND('Riesgos Corrup'!#REF!="Muy Alta",'Riesgos Corrup'!#REF!="Menor"),CONCATENATE("R30C",'Riesgos Corrup'!#REF!),"")</f>
        <v>#REF!</v>
      </c>
      <c r="O35" s="84" t="e">
        <f>IF(AND('Riesgos Corrup'!#REF!="Muy Alta",'Riesgos Corrup'!#REF!="Menor"),CONCATENATE("R30C",'Riesgos Corrup'!#REF!),"")</f>
        <v>#REF!</v>
      </c>
      <c r="P35" s="83" t="e">
        <f>IF(AND('Riesgos Corrup'!#REF!="Muy Alta",'Riesgos Corrup'!#REF!="Moderado"),CONCATENATE("R30C",'Riesgos Corrup'!#REF!),"")</f>
        <v>#REF!</v>
      </c>
      <c r="Q35" s="39" t="e">
        <f>IF(AND('Riesgos Corrup'!#REF!="Muy Alta",'Riesgos Corrup'!#REF!="Moderado"),CONCATENATE("R30C",'Riesgos Corrup'!#REF!),"")</f>
        <v>#REF!</v>
      </c>
      <c r="R35" s="84" t="e">
        <f>IF(AND('Riesgos Corrup'!#REF!="Muy Alta",'Riesgos Corrup'!#REF!="Moderado"),CONCATENATE("R30C",'Riesgos Corrup'!#REF!),"")</f>
        <v>#REF!</v>
      </c>
      <c r="S35" s="83" t="e">
        <f>IF(AND('Riesgos Corrup'!#REF!="Muy Alta",'Riesgos Corrup'!#REF!="Mayor"),CONCATENATE("R30C",'Riesgos Corrup'!#REF!),"")</f>
        <v>#REF!</v>
      </c>
      <c r="T35" s="39" t="e">
        <f>IF(AND('Riesgos Corrup'!#REF!="Muy Alta",'Riesgos Corrup'!#REF!="Mayor"),CONCATENATE("R30C",'Riesgos Corrup'!#REF!),"")</f>
        <v>#REF!</v>
      </c>
      <c r="U35" s="84" t="e">
        <f>IF(AND('Riesgos Corrup'!#REF!="Muy Alta",'Riesgos Corrup'!#REF!="Mayor"),CONCATENATE("R30C",'Riesgos Corrup'!#REF!),"")</f>
        <v>#REF!</v>
      </c>
      <c r="V35" s="96" t="e">
        <f>IF(AND('Riesgos Corrup'!#REF!="Muy Alta",'Riesgos Corrup'!#REF!="Catastrófico"),CONCATENATE("R30C",'Riesgos Corrup'!#REF!),"")</f>
        <v>#REF!</v>
      </c>
      <c r="W35" s="97" t="e">
        <f>IF(AND('Riesgos Corrup'!#REF!="Muy Alta",'Riesgos Corrup'!#REF!="Catastrófico"),CONCATENATE("R30C",'Riesgos Corrup'!#REF!),"")</f>
        <v>#REF!</v>
      </c>
      <c r="X35" s="98" t="e">
        <f>IF(AND('Riesgos Corrup'!#REF!="Muy Alta",'Riesgos Corrup'!#REF!="Catastrófico"),CONCATENATE("R30C",'Riesgos Corrup'!#REF!),"")</f>
        <v>#REF!</v>
      </c>
      <c r="Y35" s="40"/>
      <c r="Z35" s="251"/>
      <c r="AA35" s="252"/>
      <c r="AB35" s="252"/>
      <c r="AC35" s="252"/>
      <c r="AD35" s="252"/>
      <c r="AE35" s="253"/>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row>
    <row r="36" spans="1:61" ht="15" customHeight="1" x14ac:dyDescent="0.25">
      <c r="A36" s="40"/>
      <c r="B36" s="260"/>
      <c r="C36" s="261"/>
      <c r="D36" s="262"/>
      <c r="E36" s="235"/>
      <c r="F36" s="230"/>
      <c r="G36" s="230"/>
      <c r="H36" s="230"/>
      <c r="I36" s="230"/>
      <c r="J36" s="83" t="e">
        <f>IF(AND('Riesgos Corrup'!#REF!="Muy Alta",'Riesgos Corrup'!#REF!="Leve"),CONCATENATE("R31C",'Riesgos Corrup'!#REF!),"")</f>
        <v>#REF!</v>
      </c>
      <c r="K36" s="39" t="e">
        <f>IF(AND('Riesgos Corrup'!#REF!="Muy Alta",'Riesgos Corrup'!#REF!="Leve"),CONCATENATE("R31C",'Riesgos Corrup'!#REF!),"")</f>
        <v>#REF!</v>
      </c>
      <c r="L36" s="39" t="e">
        <f>IF(AND('Riesgos Corrup'!#REF!="Muy Alta",'Riesgos Corrup'!#REF!="Leve"),CONCATENATE("R31C",'Riesgos Corrup'!#REF!),"")</f>
        <v>#REF!</v>
      </c>
      <c r="M36" s="83" t="e">
        <f>IF(AND('Riesgos Corrup'!#REF!="Muy Alta",'Riesgos Corrup'!#REF!="Menor"),CONCATENATE("R31C",'Riesgos Corrup'!#REF!),"")</f>
        <v>#REF!</v>
      </c>
      <c r="N36" s="39" t="e">
        <f>IF(AND('Riesgos Corrup'!#REF!="Muy Alta",'Riesgos Corrup'!#REF!="Menor"),CONCATENATE("R31C",'Riesgos Corrup'!#REF!),"")</f>
        <v>#REF!</v>
      </c>
      <c r="O36" s="39" t="e">
        <f>IF(AND('Riesgos Corrup'!#REF!="Muy Alta",'Riesgos Corrup'!#REF!="Menor"),CONCATENATE("R31C",'Riesgos Corrup'!#REF!),"")</f>
        <v>#REF!</v>
      </c>
      <c r="P36" s="83" t="e">
        <f>IF(AND('Riesgos Corrup'!#REF!="Muy Alta",'Riesgos Corrup'!#REF!="Moderado"),CONCATENATE("R31C",'Riesgos Corrup'!#REF!),"")</f>
        <v>#REF!</v>
      </c>
      <c r="Q36" s="39" t="e">
        <f>IF(AND('Riesgos Corrup'!#REF!="Muy Alta",'Riesgos Corrup'!#REF!="Moderado"),CONCATENATE("R31C",'Riesgos Corrup'!#REF!),"")</f>
        <v>#REF!</v>
      </c>
      <c r="R36" s="39" t="e">
        <f>IF(AND('Riesgos Corrup'!#REF!="Muy Alta",'Riesgos Corrup'!#REF!="Moderado"),CONCATENATE("R31C",'Riesgos Corrup'!#REF!),"")</f>
        <v>#REF!</v>
      </c>
      <c r="S36" s="83" t="e">
        <f>IF(AND('Riesgos Corrup'!#REF!="Muy Alta",'Riesgos Corrup'!#REF!="Mayor"),CONCATENATE("R31C",'Riesgos Corrup'!#REF!),"")</f>
        <v>#REF!</v>
      </c>
      <c r="T36" s="39" t="e">
        <f>IF(AND('Riesgos Corrup'!#REF!="Muy Alta",'Riesgos Corrup'!#REF!="Mayor"),CONCATENATE("R31C",'Riesgos Corrup'!#REF!),"")</f>
        <v>#REF!</v>
      </c>
      <c r="U36" s="39" t="e">
        <f>IF(AND('Riesgos Corrup'!#REF!="Muy Alta",'Riesgos Corrup'!#REF!="Mayor"),CONCATENATE("R31C",'Riesgos Corrup'!#REF!),"")</f>
        <v>#REF!</v>
      </c>
      <c r="V36" s="96" t="e">
        <f>IF(AND('Riesgos Corrup'!#REF!="Muy Alta",'Riesgos Corrup'!#REF!="Catastrófico"),CONCATENATE("R31C",'Riesgos Corrup'!#REF!),"")</f>
        <v>#REF!</v>
      </c>
      <c r="W36" s="97" t="e">
        <f>IF(AND('Riesgos Corrup'!#REF!="Muy Alta",'Riesgos Corrup'!#REF!="Catastrófico"),CONCATENATE("R31C",'Riesgos Corrup'!#REF!),"")</f>
        <v>#REF!</v>
      </c>
      <c r="X36" s="98" t="e">
        <f>IF(AND('Riesgos Corrup'!#REF!="Muy Alta",'Riesgos Corrup'!#REF!="Catastrófico"),CONCATENATE("R31C",'Riesgos Corrup'!#REF!),"")</f>
        <v>#REF!</v>
      </c>
      <c r="Y36" s="40"/>
      <c r="Z36" s="251"/>
      <c r="AA36" s="252"/>
      <c r="AB36" s="252"/>
      <c r="AC36" s="252"/>
      <c r="AD36" s="252"/>
      <c r="AE36" s="253"/>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row>
    <row r="37" spans="1:61" ht="15" customHeight="1" x14ac:dyDescent="0.25">
      <c r="A37" s="40"/>
      <c r="B37" s="260"/>
      <c r="C37" s="261"/>
      <c r="D37" s="262"/>
      <c r="E37" s="235"/>
      <c r="F37" s="230"/>
      <c r="G37" s="230"/>
      <c r="H37" s="230"/>
      <c r="I37" s="230"/>
      <c r="J37" s="83" t="e">
        <f>IF(AND('Riesgos Corrup'!#REF!="Muy Alta",'Riesgos Corrup'!#REF!="Leve"),CONCATENATE("R32C",'Riesgos Corrup'!#REF!),"")</f>
        <v>#REF!</v>
      </c>
      <c r="K37" s="39" t="e">
        <f>IF(AND('Riesgos Corrup'!#REF!="Muy Alta",'Riesgos Corrup'!#REF!="Leve"),CONCATENATE("R32C",'Riesgos Corrup'!#REF!),"")</f>
        <v>#REF!</v>
      </c>
      <c r="L37" s="84" t="e">
        <f>IF(AND('Riesgos Corrup'!#REF!="Muy Alta",'Riesgos Corrup'!#REF!="Leve"),CONCATENATE("R32C",'Riesgos Corrup'!#REF!),"")</f>
        <v>#REF!</v>
      </c>
      <c r="M37" s="83" t="e">
        <f>IF(AND('Riesgos Corrup'!#REF!="Muy Alta",'Riesgos Corrup'!#REF!="Menor"),CONCATENATE("R32C",'Riesgos Corrup'!#REF!),"")</f>
        <v>#REF!</v>
      </c>
      <c r="N37" s="39" t="e">
        <f>IF(AND('Riesgos Corrup'!#REF!="Muy Alta",'Riesgos Corrup'!#REF!="Menor"),CONCATENATE("R32C",'Riesgos Corrup'!#REF!),"")</f>
        <v>#REF!</v>
      </c>
      <c r="O37" s="84" t="e">
        <f>IF(AND('Riesgos Corrup'!#REF!="Muy Alta",'Riesgos Corrup'!#REF!="Menor"),CONCATENATE("R32C",'Riesgos Corrup'!#REF!),"")</f>
        <v>#REF!</v>
      </c>
      <c r="P37" s="83" t="e">
        <f>IF(AND('Riesgos Corrup'!#REF!="Muy Alta",'Riesgos Corrup'!#REF!="Moderado"),CONCATENATE("R32C",'Riesgos Corrup'!#REF!),"")</f>
        <v>#REF!</v>
      </c>
      <c r="Q37" s="39" t="e">
        <f>IF(AND('Riesgos Corrup'!#REF!="Muy Alta",'Riesgos Corrup'!#REF!="Moderado"),CONCATENATE("R32C",'Riesgos Corrup'!#REF!),"")</f>
        <v>#REF!</v>
      </c>
      <c r="R37" s="84" t="e">
        <f>IF(AND('Riesgos Corrup'!#REF!="Muy Alta",'Riesgos Corrup'!#REF!="Moderado"),CONCATENATE("R32C",'Riesgos Corrup'!#REF!),"")</f>
        <v>#REF!</v>
      </c>
      <c r="S37" s="83" t="e">
        <f>IF(AND('Riesgos Corrup'!#REF!="Muy Alta",'Riesgos Corrup'!#REF!="Mayor"),CONCATENATE("R32C",'Riesgos Corrup'!#REF!),"")</f>
        <v>#REF!</v>
      </c>
      <c r="T37" s="39" t="e">
        <f>IF(AND('Riesgos Corrup'!#REF!="Muy Alta",'Riesgos Corrup'!#REF!="Mayor"),CONCATENATE("R32C",'Riesgos Corrup'!#REF!),"")</f>
        <v>#REF!</v>
      </c>
      <c r="U37" s="84" t="e">
        <f>IF(AND('Riesgos Corrup'!#REF!="Muy Alta",'Riesgos Corrup'!#REF!="Mayor"),CONCATENATE("R32C",'Riesgos Corrup'!#REF!),"")</f>
        <v>#REF!</v>
      </c>
      <c r="V37" s="96" t="e">
        <f>IF(AND('Riesgos Corrup'!#REF!="Muy Alta",'Riesgos Corrup'!#REF!="Catastrófico"),CONCATENATE("R32C",'Riesgos Corrup'!#REF!),"")</f>
        <v>#REF!</v>
      </c>
      <c r="W37" s="97" t="e">
        <f>IF(AND('Riesgos Corrup'!#REF!="Muy Alta",'Riesgos Corrup'!#REF!="Catastrófico"),CONCATENATE("R32C",'Riesgos Corrup'!#REF!),"")</f>
        <v>#REF!</v>
      </c>
      <c r="X37" s="98" t="e">
        <f>IF(AND('Riesgos Corrup'!#REF!="Muy Alta",'Riesgos Corrup'!#REF!="Catastrófico"),CONCATENATE("R32C",'Riesgos Corrup'!#REF!),"")</f>
        <v>#REF!</v>
      </c>
      <c r="Y37" s="40"/>
      <c r="Z37" s="251"/>
      <c r="AA37" s="252"/>
      <c r="AB37" s="252"/>
      <c r="AC37" s="252"/>
      <c r="AD37" s="252"/>
      <c r="AE37" s="253"/>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row>
    <row r="38" spans="1:61" ht="15" customHeight="1" x14ac:dyDescent="0.25">
      <c r="A38" s="40"/>
      <c r="B38" s="260"/>
      <c r="C38" s="261"/>
      <c r="D38" s="262"/>
      <c r="E38" s="235"/>
      <c r="F38" s="230"/>
      <c r="G38" s="230"/>
      <c r="H38" s="230"/>
      <c r="I38" s="230"/>
      <c r="J38" s="83" t="e">
        <f>IF(AND('Riesgos Corrup'!#REF!="Muy Alta",'Riesgos Corrup'!#REF!="Leve"),CONCATENATE("R33C",'Riesgos Corrup'!#REF!),"")</f>
        <v>#REF!</v>
      </c>
      <c r="K38" s="39" t="e">
        <f>IF(AND('Riesgos Corrup'!#REF!="Muy Alta",'Riesgos Corrup'!#REF!="Leve"),CONCATENATE("R33C",'Riesgos Corrup'!#REF!),"")</f>
        <v>#REF!</v>
      </c>
      <c r="L38" s="84" t="e">
        <f>IF(AND('Riesgos Corrup'!#REF!="Muy Alta",'Riesgos Corrup'!#REF!="Leve"),CONCATENATE("R33C",'Riesgos Corrup'!#REF!),"")</f>
        <v>#REF!</v>
      </c>
      <c r="M38" s="83" t="e">
        <f>IF(AND('Riesgos Corrup'!#REF!="Muy Alta",'Riesgos Corrup'!#REF!="Menor"),CONCATENATE("R33C",'Riesgos Corrup'!#REF!),"")</f>
        <v>#REF!</v>
      </c>
      <c r="N38" s="39" t="e">
        <f>IF(AND('Riesgos Corrup'!#REF!="Muy Alta",'Riesgos Corrup'!#REF!="Menor"),CONCATENATE("R33C",'Riesgos Corrup'!#REF!),"")</f>
        <v>#REF!</v>
      </c>
      <c r="O38" s="84" t="e">
        <f>IF(AND('Riesgos Corrup'!#REF!="Muy Alta",'Riesgos Corrup'!#REF!="Menor"),CONCATENATE("R33C",'Riesgos Corrup'!#REF!),"")</f>
        <v>#REF!</v>
      </c>
      <c r="P38" s="83" t="e">
        <f>IF(AND('Riesgos Corrup'!#REF!="Muy Alta",'Riesgos Corrup'!#REF!="Moderado"),CONCATENATE("R33C",'Riesgos Corrup'!#REF!),"")</f>
        <v>#REF!</v>
      </c>
      <c r="Q38" s="39" t="e">
        <f>IF(AND('Riesgos Corrup'!#REF!="Muy Alta",'Riesgos Corrup'!#REF!="Moderado"),CONCATENATE("R33C",'Riesgos Corrup'!#REF!),"")</f>
        <v>#REF!</v>
      </c>
      <c r="R38" s="84" t="e">
        <f>IF(AND('Riesgos Corrup'!#REF!="Muy Alta",'Riesgos Corrup'!#REF!="Moderado"),CONCATENATE("R33C",'Riesgos Corrup'!#REF!),"")</f>
        <v>#REF!</v>
      </c>
      <c r="S38" s="83" t="e">
        <f>IF(AND('Riesgos Corrup'!#REF!="Muy Alta",'Riesgos Corrup'!#REF!="Mayor"),CONCATENATE("R33C",'Riesgos Corrup'!#REF!),"")</f>
        <v>#REF!</v>
      </c>
      <c r="T38" s="39" t="e">
        <f>IF(AND('Riesgos Corrup'!#REF!="Muy Alta",'Riesgos Corrup'!#REF!="Mayor"),CONCATENATE("R33C",'Riesgos Corrup'!#REF!),"")</f>
        <v>#REF!</v>
      </c>
      <c r="U38" s="84" t="e">
        <f>IF(AND('Riesgos Corrup'!#REF!="Muy Alta",'Riesgos Corrup'!#REF!="Mayor"),CONCATENATE("R33C",'Riesgos Corrup'!#REF!),"")</f>
        <v>#REF!</v>
      </c>
      <c r="V38" s="96" t="e">
        <f>IF(AND('Riesgos Corrup'!#REF!="Muy Alta",'Riesgos Corrup'!#REF!="Catastrófico"),CONCATENATE("R33C",'Riesgos Corrup'!#REF!),"")</f>
        <v>#REF!</v>
      </c>
      <c r="W38" s="97" t="e">
        <f>IF(AND('Riesgos Corrup'!#REF!="Muy Alta",'Riesgos Corrup'!#REF!="Catastrófico"),CONCATENATE("R33C",'Riesgos Corrup'!#REF!),"")</f>
        <v>#REF!</v>
      </c>
      <c r="X38" s="98" t="e">
        <f>IF(AND('Riesgos Corrup'!#REF!="Muy Alta",'Riesgos Corrup'!#REF!="Catastrófico"),CONCATENATE("R33C",'Riesgos Corrup'!#REF!),"")</f>
        <v>#REF!</v>
      </c>
      <c r="Y38" s="40"/>
      <c r="Z38" s="251"/>
      <c r="AA38" s="252"/>
      <c r="AB38" s="252"/>
      <c r="AC38" s="252"/>
      <c r="AD38" s="252"/>
      <c r="AE38" s="253"/>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row>
    <row r="39" spans="1:61" ht="15" customHeight="1" x14ac:dyDescent="0.25">
      <c r="A39" s="40"/>
      <c r="B39" s="260"/>
      <c r="C39" s="261"/>
      <c r="D39" s="262"/>
      <c r="E39" s="235"/>
      <c r="F39" s="230"/>
      <c r="G39" s="230"/>
      <c r="H39" s="230"/>
      <c r="I39" s="230"/>
      <c r="J39" s="83" t="e">
        <f>IF(AND('Riesgos Corrup'!#REF!="Muy Alta",'Riesgos Corrup'!#REF!="Leve"),CONCATENATE("R34C",'Riesgos Corrup'!#REF!),"")</f>
        <v>#REF!</v>
      </c>
      <c r="K39" s="39" t="e">
        <f>IF(AND('Riesgos Corrup'!#REF!="Muy Alta",'Riesgos Corrup'!#REF!="Leve"),CONCATENATE("R34C",'Riesgos Corrup'!#REF!),"")</f>
        <v>#REF!</v>
      </c>
      <c r="L39" s="84" t="e">
        <f>IF(AND('Riesgos Corrup'!#REF!="Muy Alta",'Riesgos Corrup'!#REF!="Leve"),CONCATENATE("R34C",'Riesgos Corrup'!#REF!),"")</f>
        <v>#REF!</v>
      </c>
      <c r="M39" s="83" t="e">
        <f>IF(AND('Riesgos Corrup'!#REF!="Muy Alta",'Riesgos Corrup'!#REF!="Menor"),CONCATENATE("R34C",'Riesgos Corrup'!#REF!),"")</f>
        <v>#REF!</v>
      </c>
      <c r="N39" s="39" t="e">
        <f>IF(AND('Riesgos Corrup'!#REF!="Muy Alta",'Riesgos Corrup'!#REF!="Menor"),CONCATENATE("R34C",'Riesgos Corrup'!#REF!),"")</f>
        <v>#REF!</v>
      </c>
      <c r="O39" s="84" t="e">
        <f>IF(AND('Riesgos Corrup'!#REF!="Muy Alta",'Riesgos Corrup'!#REF!="Menor"),CONCATENATE("R34C",'Riesgos Corrup'!#REF!),"")</f>
        <v>#REF!</v>
      </c>
      <c r="P39" s="83" t="e">
        <f>IF(AND('Riesgos Corrup'!#REF!="Muy Alta",'Riesgos Corrup'!#REF!="Moderado"),CONCATENATE("R34C",'Riesgos Corrup'!#REF!),"")</f>
        <v>#REF!</v>
      </c>
      <c r="Q39" s="39" t="e">
        <f>IF(AND('Riesgos Corrup'!#REF!="Muy Alta",'Riesgos Corrup'!#REF!="Moderado"),CONCATENATE("R34C",'Riesgos Corrup'!#REF!),"")</f>
        <v>#REF!</v>
      </c>
      <c r="R39" s="84" t="e">
        <f>IF(AND('Riesgos Corrup'!#REF!="Muy Alta",'Riesgos Corrup'!#REF!="Moderado"),CONCATENATE("R34C",'Riesgos Corrup'!#REF!),"")</f>
        <v>#REF!</v>
      </c>
      <c r="S39" s="83" t="e">
        <f>IF(AND('Riesgos Corrup'!#REF!="Muy Alta",'Riesgos Corrup'!#REF!="Mayor"),CONCATENATE("R34C",'Riesgos Corrup'!#REF!),"")</f>
        <v>#REF!</v>
      </c>
      <c r="T39" s="39" t="e">
        <f>IF(AND('Riesgos Corrup'!#REF!="Muy Alta",'Riesgos Corrup'!#REF!="Mayor"),CONCATENATE("R34C",'Riesgos Corrup'!#REF!),"")</f>
        <v>#REF!</v>
      </c>
      <c r="U39" s="84" t="e">
        <f>IF(AND('Riesgos Corrup'!#REF!="Muy Alta",'Riesgos Corrup'!#REF!="Mayor"),CONCATENATE("R34C",'Riesgos Corrup'!#REF!),"")</f>
        <v>#REF!</v>
      </c>
      <c r="V39" s="96" t="e">
        <f>IF(AND('Riesgos Corrup'!#REF!="Muy Alta",'Riesgos Corrup'!#REF!="Catastrófico"),CONCATENATE("R34C",'Riesgos Corrup'!#REF!),"")</f>
        <v>#REF!</v>
      </c>
      <c r="W39" s="97" t="e">
        <f>IF(AND('Riesgos Corrup'!#REF!="Muy Alta",'Riesgos Corrup'!#REF!="Catastrófico"),CONCATENATE("R34C",'Riesgos Corrup'!#REF!),"")</f>
        <v>#REF!</v>
      </c>
      <c r="X39" s="98" t="e">
        <f>IF(AND('Riesgos Corrup'!#REF!="Muy Alta",'Riesgos Corrup'!#REF!="Catastrófico"),CONCATENATE("R34C",'Riesgos Corrup'!#REF!),"")</f>
        <v>#REF!</v>
      </c>
      <c r="Y39" s="40"/>
      <c r="Z39" s="251"/>
      <c r="AA39" s="252"/>
      <c r="AB39" s="252"/>
      <c r="AC39" s="252"/>
      <c r="AD39" s="252"/>
      <c r="AE39" s="253"/>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row>
    <row r="40" spans="1:61" ht="15" customHeight="1" x14ac:dyDescent="0.25">
      <c r="A40" s="40"/>
      <c r="B40" s="260"/>
      <c r="C40" s="261"/>
      <c r="D40" s="262"/>
      <c r="E40" s="235"/>
      <c r="F40" s="230"/>
      <c r="G40" s="230"/>
      <c r="H40" s="230"/>
      <c r="I40" s="230"/>
      <c r="J40" s="83" t="e">
        <f>IF(AND('Riesgos Corrup'!#REF!="Muy Alta",'Riesgos Corrup'!#REF!="Leve"),CONCATENATE("R35C",'Riesgos Corrup'!#REF!),"")</f>
        <v>#REF!</v>
      </c>
      <c r="K40" s="39" t="e">
        <f>IF(AND('Riesgos Corrup'!#REF!="Muy Alta",'Riesgos Corrup'!#REF!="Leve"),CONCATENATE("R35C",'Riesgos Corrup'!#REF!),"")</f>
        <v>#REF!</v>
      </c>
      <c r="L40" s="84" t="e">
        <f>IF(AND('Riesgos Corrup'!#REF!="Muy Alta",'Riesgos Corrup'!#REF!="Leve"),CONCATENATE("R35C",'Riesgos Corrup'!#REF!),"")</f>
        <v>#REF!</v>
      </c>
      <c r="M40" s="83" t="e">
        <f>IF(AND('Riesgos Corrup'!#REF!="Muy Alta",'Riesgos Corrup'!#REF!="Menor"),CONCATENATE("R35C",'Riesgos Corrup'!#REF!),"")</f>
        <v>#REF!</v>
      </c>
      <c r="N40" s="39" t="e">
        <f>IF(AND('Riesgos Corrup'!#REF!="Muy Alta",'Riesgos Corrup'!#REF!="Menor"),CONCATENATE("R35C",'Riesgos Corrup'!#REF!),"")</f>
        <v>#REF!</v>
      </c>
      <c r="O40" s="84" t="e">
        <f>IF(AND('Riesgos Corrup'!#REF!="Muy Alta",'Riesgos Corrup'!#REF!="Menor"),CONCATENATE("R35C",'Riesgos Corrup'!#REF!),"")</f>
        <v>#REF!</v>
      </c>
      <c r="P40" s="83" t="e">
        <f>IF(AND('Riesgos Corrup'!#REF!="Muy Alta",'Riesgos Corrup'!#REF!="Moderado"),CONCATENATE("R35C",'Riesgos Corrup'!#REF!),"")</f>
        <v>#REF!</v>
      </c>
      <c r="Q40" s="39" t="e">
        <f>IF(AND('Riesgos Corrup'!#REF!="Muy Alta",'Riesgos Corrup'!#REF!="Moderado"),CONCATENATE("R35C",'Riesgos Corrup'!#REF!),"")</f>
        <v>#REF!</v>
      </c>
      <c r="R40" s="84" t="e">
        <f>IF(AND('Riesgos Corrup'!#REF!="Muy Alta",'Riesgos Corrup'!#REF!="Moderado"),CONCATENATE("R35C",'Riesgos Corrup'!#REF!),"")</f>
        <v>#REF!</v>
      </c>
      <c r="S40" s="83" t="e">
        <f>IF(AND('Riesgos Corrup'!#REF!="Muy Alta",'Riesgos Corrup'!#REF!="Mayor"),CONCATENATE("R35C",'Riesgos Corrup'!#REF!),"")</f>
        <v>#REF!</v>
      </c>
      <c r="T40" s="39" t="e">
        <f>IF(AND('Riesgos Corrup'!#REF!="Muy Alta",'Riesgos Corrup'!#REF!="Mayor"),CONCATENATE("R35C",'Riesgos Corrup'!#REF!),"")</f>
        <v>#REF!</v>
      </c>
      <c r="U40" s="84" t="e">
        <f>IF(AND('Riesgos Corrup'!#REF!="Muy Alta",'Riesgos Corrup'!#REF!="Mayor"),CONCATENATE("R35C",'Riesgos Corrup'!#REF!),"")</f>
        <v>#REF!</v>
      </c>
      <c r="V40" s="96" t="e">
        <f>IF(AND('Riesgos Corrup'!#REF!="Muy Alta",'Riesgos Corrup'!#REF!="Catastrófico"),CONCATENATE("R35C",'Riesgos Corrup'!#REF!),"")</f>
        <v>#REF!</v>
      </c>
      <c r="W40" s="97" t="e">
        <f>IF(AND('Riesgos Corrup'!#REF!="Muy Alta",'Riesgos Corrup'!#REF!="Catastrófico"),CONCATENATE("R35C",'Riesgos Corrup'!#REF!),"")</f>
        <v>#REF!</v>
      </c>
      <c r="X40" s="98" t="e">
        <f>IF(AND('Riesgos Corrup'!#REF!="Muy Alta",'Riesgos Corrup'!#REF!="Catastrófico"),CONCATENATE("R35C",'Riesgos Corrup'!#REF!),"")</f>
        <v>#REF!</v>
      </c>
      <c r="Y40" s="40"/>
      <c r="Z40" s="251"/>
      <c r="AA40" s="252"/>
      <c r="AB40" s="252"/>
      <c r="AC40" s="252"/>
      <c r="AD40" s="252"/>
      <c r="AE40" s="253"/>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row>
    <row r="41" spans="1:61" ht="15" customHeight="1" x14ac:dyDescent="0.25">
      <c r="A41" s="40"/>
      <c r="B41" s="260"/>
      <c r="C41" s="261"/>
      <c r="D41" s="262"/>
      <c r="E41" s="235"/>
      <c r="F41" s="230"/>
      <c r="G41" s="230"/>
      <c r="H41" s="230"/>
      <c r="I41" s="230"/>
      <c r="J41" s="83" t="e">
        <f>IF(AND('Riesgos Corrup'!#REF!="Muy Alta",'Riesgos Corrup'!#REF!="Leve"),CONCATENATE("R36C",'Riesgos Corrup'!#REF!),"")</f>
        <v>#REF!</v>
      </c>
      <c r="K41" s="39" t="e">
        <f>IF(AND('Riesgos Corrup'!#REF!="Muy Alta",'Riesgos Corrup'!#REF!="Leve"),CONCATENATE("R36C",'Riesgos Corrup'!#REF!),"")</f>
        <v>#REF!</v>
      </c>
      <c r="L41" s="84" t="e">
        <f>IF(AND('Riesgos Corrup'!#REF!="Muy Alta",'Riesgos Corrup'!#REF!="Leve"),CONCATENATE("R36C",'Riesgos Corrup'!#REF!),"")</f>
        <v>#REF!</v>
      </c>
      <c r="M41" s="83" t="e">
        <f>IF(AND('Riesgos Corrup'!#REF!="Muy Alta",'Riesgos Corrup'!#REF!="Menor"),CONCATENATE("R36C",'Riesgos Corrup'!#REF!),"")</f>
        <v>#REF!</v>
      </c>
      <c r="N41" s="39" t="e">
        <f>IF(AND('Riesgos Corrup'!#REF!="Muy Alta",'Riesgos Corrup'!#REF!="Menor"),CONCATENATE("R36C",'Riesgos Corrup'!#REF!),"")</f>
        <v>#REF!</v>
      </c>
      <c r="O41" s="84" t="e">
        <f>IF(AND('Riesgos Corrup'!#REF!="Muy Alta",'Riesgos Corrup'!#REF!="Menor"),CONCATENATE("R36C",'Riesgos Corrup'!#REF!),"")</f>
        <v>#REF!</v>
      </c>
      <c r="P41" s="83" t="e">
        <f>IF(AND('Riesgos Corrup'!#REF!="Muy Alta",'Riesgos Corrup'!#REF!="Moderado"),CONCATENATE("R36C",'Riesgos Corrup'!#REF!),"")</f>
        <v>#REF!</v>
      </c>
      <c r="Q41" s="39" t="e">
        <f>IF(AND('Riesgos Corrup'!#REF!="Muy Alta",'Riesgos Corrup'!#REF!="Moderado"),CONCATENATE("R36C",'Riesgos Corrup'!#REF!),"")</f>
        <v>#REF!</v>
      </c>
      <c r="R41" s="84" t="e">
        <f>IF(AND('Riesgos Corrup'!#REF!="Muy Alta",'Riesgos Corrup'!#REF!="Moderado"),CONCATENATE("R36C",'Riesgos Corrup'!#REF!),"")</f>
        <v>#REF!</v>
      </c>
      <c r="S41" s="83" t="e">
        <f>IF(AND('Riesgos Corrup'!#REF!="Muy Alta",'Riesgos Corrup'!#REF!="Mayor"),CONCATENATE("R36C",'Riesgos Corrup'!#REF!),"")</f>
        <v>#REF!</v>
      </c>
      <c r="T41" s="39" t="e">
        <f>IF(AND('Riesgos Corrup'!#REF!="Muy Alta",'Riesgos Corrup'!#REF!="Mayor"),CONCATENATE("R36C",'Riesgos Corrup'!#REF!),"")</f>
        <v>#REF!</v>
      </c>
      <c r="U41" s="84" t="e">
        <f>IF(AND('Riesgos Corrup'!#REF!="Muy Alta",'Riesgos Corrup'!#REF!="Mayor"),CONCATENATE("R36C",'Riesgos Corrup'!#REF!),"")</f>
        <v>#REF!</v>
      </c>
      <c r="V41" s="96" t="e">
        <f>IF(AND('Riesgos Corrup'!#REF!="Muy Alta",'Riesgos Corrup'!#REF!="Catastrófico"),CONCATENATE("R36C",'Riesgos Corrup'!#REF!),"")</f>
        <v>#REF!</v>
      </c>
      <c r="W41" s="97" t="e">
        <f>IF(AND('Riesgos Corrup'!#REF!="Muy Alta",'Riesgos Corrup'!#REF!="Catastrófico"),CONCATENATE("R36C",'Riesgos Corrup'!#REF!),"")</f>
        <v>#REF!</v>
      </c>
      <c r="X41" s="98" t="e">
        <f>IF(AND('Riesgos Corrup'!#REF!="Muy Alta",'Riesgos Corrup'!#REF!="Catastrófico"),CONCATENATE("R36C",'Riesgos Corrup'!#REF!),"")</f>
        <v>#REF!</v>
      </c>
      <c r="Y41" s="40"/>
      <c r="Z41" s="251"/>
      <c r="AA41" s="252"/>
      <c r="AB41" s="252"/>
      <c r="AC41" s="252"/>
      <c r="AD41" s="252"/>
      <c r="AE41" s="253"/>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row>
    <row r="42" spans="1:61" ht="15" customHeight="1" x14ac:dyDescent="0.25">
      <c r="A42" s="40"/>
      <c r="B42" s="260"/>
      <c r="C42" s="261"/>
      <c r="D42" s="262"/>
      <c r="E42" s="235"/>
      <c r="F42" s="230"/>
      <c r="G42" s="230"/>
      <c r="H42" s="230"/>
      <c r="I42" s="230"/>
      <c r="J42" s="83" t="str">
        <f ca="1">IF(AND('Riesgos Corrup'!$AB$39="Muy Alta",'Riesgos Corrup'!$AD$39="Leve"),CONCATENATE("R37C",'Riesgos Corrup'!$R$39),"")</f>
        <v/>
      </c>
      <c r="K42" s="39" t="str">
        <f>IF(AND('Riesgos Corrup'!$AB$40="Muy Alta",'Riesgos Corrup'!$AD$40="Leve"),CONCATENATE("R37C",'Riesgos Corrup'!$R$40),"")</f>
        <v/>
      </c>
      <c r="L42" s="84" t="str">
        <f>IF(AND('Riesgos Corrup'!$AB$41="Muy Alta",'Riesgos Corrup'!$AD$41="Leve"),CONCATENATE("R37C",'Riesgos Corrup'!$R$41),"")</f>
        <v/>
      </c>
      <c r="M42" s="83" t="str">
        <f ca="1">IF(AND('Riesgos Corrup'!$AB$39="Muy Alta",'Riesgos Corrup'!$AD$39="Menor"),CONCATENATE("R37C",'Riesgos Corrup'!$R$39),"")</f>
        <v/>
      </c>
      <c r="N42" s="39" t="str">
        <f>IF(AND('Riesgos Corrup'!$AB$40="Muy Alta",'Riesgos Corrup'!$AD$40="Menor"),CONCATENATE("R37C",'Riesgos Corrup'!$R$40),"")</f>
        <v/>
      </c>
      <c r="O42" s="84" t="str">
        <f>IF(AND('Riesgos Corrup'!$AB$41="Muy Alta",'Riesgos Corrup'!$AD$41="Menor"),CONCATENATE("R37C",'Riesgos Corrup'!$R$41),"")</f>
        <v/>
      </c>
      <c r="P42" s="83" t="str">
        <f ca="1">IF(AND('Riesgos Corrup'!$AB$39="Muy Alta",'Riesgos Corrup'!$AD$39="Moderado"),CONCATENATE("R37C",'Riesgos Corrup'!$R$39),"")</f>
        <v/>
      </c>
      <c r="Q42" s="39" t="str">
        <f>IF(AND('Riesgos Corrup'!$AB$40="Muy Alta",'Riesgos Corrup'!$AD$40="Moderado"),CONCATENATE("R37C",'Riesgos Corrup'!$R$40),"")</f>
        <v/>
      </c>
      <c r="R42" s="84" t="str">
        <f>IF(AND('Riesgos Corrup'!$AB$41="Muy Alta",'Riesgos Corrup'!$AD$41="Moderado"),CONCATENATE("R37C",'Riesgos Corrup'!$R$41),"")</f>
        <v/>
      </c>
      <c r="S42" s="83" t="str">
        <f ca="1">IF(AND('Riesgos Corrup'!$AB$39="Muy Alta",'Riesgos Corrup'!$AD$39="Mayor"),CONCATENATE("R37C",'Riesgos Corrup'!$R$39),"")</f>
        <v/>
      </c>
      <c r="T42" s="39" t="str">
        <f>IF(AND('Riesgos Corrup'!$AB$40="Muy Alta",'Riesgos Corrup'!$AD$40="Mayor"),CONCATENATE("R37C",'Riesgos Corrup'!$R$40),"")</f>
        <v/>
      </c>
      <c r="U42" s="84" t="str">
        <f>IF(AND('Riesgos Corrup'!$AB$41="Muy Alta",'Riesgos Corrup'!$AD$41="Mayor"),CONCATENATE("R37C",'Riesgos Corrup'!$R$41),"")</f>
        <v/>
      </c>
      <c r="V42" s="96" t="str">
        <f ca="1">IF(AND('Riesgos Corrup'!$AB$39="Muy Alta",'Riesgos Corrup'!$AD$39="Catastrófico"),CONCATENATE("R37C",'Riesgos Corrup'!$R$39),"")</f>
        <v/>
      </c>
      <c r="W42" s="97" t="str">
        <f>IF(AND('Riesgos Corrup'!$AB$40="Muy Alta",'Riesgos Corrup'!$AD$40="Catastrófico"),CONCATENATE("R37C",'Riesgos Corrup'!$R$40),"")</f>
        <v/>
      </c>
      <c r="X42" s="98" t="str">
        <f>IF(AND('Riesgos Corrup'!$AB$41="Muy Alta",'Riesgos Corrup'!$AD$41="Catastrófico"),CONCATENATE("R37C",'Riesgos Corrup'!$R$41),"")</f>
        <v/>
      </c>
      <c r="Y42" s="40"/>
      <c r="Z42" s="251"/>
      <c r="AA42" s="252"/>
      <c r="AB42" s="252"/>
      <c r="AC42" s="252"/>
      <c r="AD42" s="252"/>
      <c r="AE42" s="253"/>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row>
    <row r="43" spans="1:61" ht="15" customHeight="1" x14ac:dyDescent="0.25">
      <c r="A43" s="40"/>
      <c r="B43" s="260"/>
      <c r="C43" s="261"/>
      <c r="D43" s="262"/>
      <c r="E43" s="235"/>
      <c r="F43" s="230"/>
      <c r="G43" s="230"/>
      <c r="H43" s="230"/>
      <c r="I43" s="230"/>
      <c r="J43" s="83" t="e">
        <f>IF(AND('Riesgos Corrup'!#REF!="Muy Alta",'Riesgos Corrup'!#REF!="Leve"),CONCATENATE("R39C",'Riesgos Corrup'!#REF!),"")</f>
        <v>#REF!</v>
      </c>
      <c r="K43" s="39" t="e">
        <f>IF(AND('Riesgos Corrup'!#REF!="Muy Alta",'Riesgos Corrup'!#REF!="Leve"),CONCATENATE("R38C",'Riesgos Corrup'!#REF!),"")</f>
        <v>#REF!</v>
      </c>
      <c r="L43" s="84" t="e">
        <f>IF(AND('Riesgos Corrup'!#REF!="Muy Alta",'Riesgos Corrup'!#REF!="Leve"),CONCATENATE("R38C",'Riesgos Corrup'!#REF!),"")</f>
        <v>#REF!</v>
      </c>
      <c r="M43" s="83" t="e">
        <f>IF(AND('Riesgos Corrup'!#REF!="Muy Alta",'Riesgos Corrup'!#REF!="Menor"),CONCATENATE("R39C",'Riesgos Corrup'!#REF!),"")</f>
        <v>#REF!</v>
      </c>
      <c r="N43" s="39" t="e">
        <f>IF(AND('Riesgos Corrup'!#REF!="Muy Alta",'Riesgos Corrup'!#REF!="Menor"),CONCATENATE("R38C",'Riesgos Corrup'!#REF!),"")</f>
        <v>#REF!</v>
      </c>
      <c r="O43" s="84" t="e">
        <f>IF(AND('Riesgos Corrup'!#REF!="Muy Alta",'Riesgos Corrup'!#REF!="Menor"),CONCATENATE("R38C",'Riesgos Corrup'!#REF!),"")</f>
        <v>#REF!</v>
      </c>
      <c r="P43" s="83" t="e">
        <f>IF(AND('Riesgos Corrup'!#REF!="Muy Alta",'Riesgos Corrup'!#REF!="Moderado"),CONCATENATE("R39C",'Riesgos Corrup'!#REF!),"")</f>
        <v>#REF!</v>
      </c>
      <c r="Q43" s="39" t="e">
        <f>IF(AND('Riesgos Corrup'!#REF!="Muy Alta",'Riesgos Corrup'!#REF!="Moderado"),CONCATENATE("R38C",'Riesgos Corrup'!#REF!),"")</f>
        <v>#REF!</v>
      </c>
      <c r="R43" s="84" t="e">
        <f>IF(AND('Riesgos Corrup'!#REF!="Muy Alta",'Riesgos Corrup'!#REF!="Moderado"),CONCATENATE("R38C",'Riesgos Corrup'!#REF!),"")</f>
        <v>#REF!</v>
      </c>
      <c r="S43" s="83" t="e">
        <f>IF(AND('Riesgos Corrup'!#REF!="Muy Alta",'Riesgos Corrup'!#REF!="Mayor"),CONCATENATE("R39C",'Riesgos Corrup'!#REF!),"")</f>
        <v>#REF!</v>
      </c>
      <c r="T43" s="39" t="e">
        <f>IF(AND('Riesgos Corrup'!#REF!="Muy Alta",'Riesgos Corrup'!#REF!="Mayor"),CONCATENATE("R38C",'Riesgos Corrup'!#REF!),"")</f>
        <v>#REF!</v>
      </c>
      <c r="U43" s="84" t="e">
        <f>IF(AND('Riesgos Corrup'!#REF!="Muy Alta",'Riesgos Corrup'!#REF!="Mayor"),CONCATENATE("R38C",'Riesgos Corrup'!#REF!),"")</f>
        <v>#REF!</v>
      </c>
      <c r="V43" s="96" t="e">
        <f>IF(AND('Riesgos Corrup'!#REF!="Muy Alta",'Riesgos Corrup'!#REF!="Catastrófico"),CONCATENATE("R39C",'Riesgos Corrup'!#REF!),"")</f>
        <v>#REF!</v>
      </c>
      <c r="W43" s="97" t="e">
        <f>IF(AND('Riesgos Corrup'!#REF!="Muy Alta",'Riesgos Corrup'!#REF!="Catastrófico"),CONCATENATE("R38C",'Riesgos Corrup'!#REF!),"")</f>
        <v>#REF!</v>
      </c>
      <c r="X43" s="98" t="e">
        <f>IF(AND('Riesgos Corrup'!#REF!="Muy Alta",'Riesgos Corrup'!#REF!="Catastrófico"),CONCATENATE("R38C",'Riesgos Corrup'!#REF!),"")</f>
        <v>#REF!</v>
      </c>
      <c r="Y43" s="40"/>
      <c r="Z43" s="251"/>
      <c r="AA43" s="252"/>
      <c r="AB43" s="252"/>
      <c r="AC43" s="252"/>
      <c r="AD43" s="252"/>
      <c r="AE43" s="253"/>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row>
    <row r="44" spans="1:61" ht="15" customHeight="1" x14ac:dyDescent="0.25">
      <c r="A44" s="40"/>
      <c r="B44" s="260"/>
      <c r="C44" s="261"/>
      <c r="D44" s="262"/>
      <c r="E44" s="235"/>
      <c r="F44" s="230"/>
      <c r="G44" s="230"/>
      <c r="H44" s="230"/>
      <c r="I44" s="230"/>
      <c r="J44" s="83" t="e">
        <f>IF(AND('Riesgos Corrup'!#REF!="Muy Alta",'Riesgos Corrup'!#REF!="Leve"),CONCATENATE("R40C",'Riesgos Corrup'!#REF!),"")</f>
        <v>#REF!</v>
      </c>
      <c r="K44" s="39" t="e">
        <f>IF(AND('Riesgos Corrup'!#REF!="Muy Alta",'Riesgos Corrup'!#REF!="Leve"),CONCATENATE("R39C",'Riesgos Corrup'!#REF!),"")</f>
        <v>#REF!</v>
      </c>
      <c r="L44" s="84" t="e">
        <f>IF(AND('Riesgos Corrup'!#REF!="Muy Alta",'Riesgos Corrup'!#REF!="Leve"),CONCATENATE("R39C",'Riesgos Corrup'!#REF!),"")</f>
        <v>#REF!</v>
      </c>
      <c r="M44" s="83" t="e">
        <f>IF(AND('Riesgos Corrup'!#REF!="Muy Alta",'Riesgos Corrup'!#REF!="Menor"),CONCATENATE("R40C",'Riesgos Corrup'!#REF!),"")</f>
        <v>#REF!</v>
      </c>
      <c r="N44" s="39" t="e">
        <f>IF(AND('Riesgos Corrup'!#REF!="Muy Alta",'Riesgos Corrup'!#REF!="Menor"),CONCATENATE("R39C",'Riesgos Corrup'!#REF!),"")</f>
        <v>#REF!</v>
      </c>
      <c r="O44" s="84" t="e">
        <f>IF(AND('Riesgos Corrup'!#REF!="Muy Alta",'Riesgos Corrup'!#REF!="Menor"),CONCATENATE("R39C",'Riesgos Corrup'!#REF!),"")</f>
        <v>#REF!</v>
      </c>
      <c r="P44" s="83" t="e">
        <f>IF(AND('Riesgos Corrup'!#REF!="Muy Alta",'Riesgos Corrup'!#REF!="Moderado"),CONCATENATE("R40C",'Riesgos Corrup'!#REF!),"")</f>
        <v>#REF!</v>
      </c>
      <c r="Q44" s="39" t="e">
        <f>IF(AND('Riesgos Corrup'!#REF!="Muy Alta",'Riesgos Corrup'!#REF!="Moderado"),CONCATENATE("R39C",'Riesgos Corrup'!#REF!),"")</f>
        <v>#REF!</v>
      </c>
      <c r="R44" s="84" t="e">
        <f>IF(AND('Riesgos Corrup'!#REF!="Muy Alta",'Riesgos Corrup'!#REF!="Moderado"),CONCATENATE("R39C",'Riesgos Corrup'!#REF!),"")</f>
        <v>#REF!</v>
      </c>
      <c r="S44" s="83" t="e">
        <f>IF(AND('Riesgos Corrup'!#REF!="Muy Alta",'Riesgos Corrup'!#REF!="Mayor"),CONCATENATE("R40C",'Riesgos Corrup'!#REF!),"")</f>
        <v>#REF!</v>
      </c>
      <c r="T44" s="39" t="e">
        <f>IF(AND('Riesgos Corrup'!#REF!="Muy Alta",'Riesgos Corrup'!#REF!="Mayor"),CONCATENATE("R39C",'Riesgos Corrup'!#REF!),"")</f>
        <v>#REF!</v>
      </c>
      <c r="U44" s="84" t="e">
        <f>IF(AND('Riesgos Corrup'!#REF!="Muy Alta",'Riesgos Corrup'!#REF!="Mayor"),CONCATENATE("R39C",'Riesgos Corrup'!#REF!),"")</f>
        <v>#REF!</v>
      </c>
      <c r="V44" s="96" t="e">
        <f>IF(AND('Riesgos Corrup'!#REF!="Muy Alta",'Riesgos Corrup'!#REF!="Catastrófico"),CONCATENATE("R40C",'Riesgos Corrup'!#REF!),"")</f>
        <v>#REF!</v>
      </c>
      <c r="W44" s="97" t="e">
        <f>IF(AND('Riesgos Corrup'!#REF!="Muy Alta",'Riesgos Corrup'!#REF!="Catastrófico"),CONCATENATE("R39C",'Riesgos Corrup'!#REF!),"")</f>
        <v>#REF!</v>
      </c>
      <c r="X44" s="98" t="e">
        <f>IF(AND('Riesgos Corrup'!#REF!="Muy Alta",'Riesgos Corrup'!#REF!="Catastrófico"),CONCATENATE("R39C",'Riesgos Corrup'!#REF!),"")</f>
        <v>#REF!</v>
      </c>
      <c r="Y44" s="40"/>
      <c r="Z44" s="251"/>
      <c r="AA44" s="252"/>
      <c r="AB44" s="252"/>
      <c r="AC44" s="252"/>
      <c r="AD44" s="252"/>
      <c r="AE44" s="253"/>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row>
    <row r="45" spans="1:61" ht="15" customHeight="1" x14ac:dyDescent="0.25">
      <c r="A45" s="40"/>
      <c r="B45" s="260"/>
      <c r="C45" s="261"/>
      <c r="D45" s="262"/>
      <c r="E45" s="235"/>
      <c r="F45" s="230"/>
      <c r="G45" s="230"/>
      <c r="H45" s="230"/>
      <c r="I45" s="230"/>
      <c r="J45" s="83" t="e">
        <f>IF(AND('Riesgos Corrup'!#REF!="Muy Alta",'Riesgos Corrup'!#REF!="Leve"),CONCATENATE("R41C",'Riesgos Corrup'!#REF!),"")</f>
        <v>#REF!</v>
      </c>
      <c r="K45" s="39" t="e">
        <f>IF(AND('Riesgos Corrup'!#REF!="Muy Alta",'Riesgos Corrup'!#REF!="Leve"),CONCATENATE("R40C",'Riesgos Corrup'!#REF!),"")</f>
        <v>#REF!</v>
      </c>
      <c r="L45" s="84" t="e">
        <f>IF(AND('Riesgos Corrup'!#REF!="Muy Alta",'Riesgos Corrup'!#REF!="Leve"),CONCATENATE("R40C",'Riesgos Corrup'!#REF!),"")</f>
        <v>#REF!</v>
      </c>
      <c r="M45" s="83" t="e">
        <f>IF(AND('Riesgos Corrup'!#REF!="Muy Alta",'Riesgos Corrup'!#REF!="Menor"),CONCATENATE("R41C",'Riesgos Corrup'!#REF!),"")</f>
        <v>#REF!</v>
      </c>
      <c r="N45" s="39" t="e">
        <f>IF(AND('Riesgos Corrup'!#REF!="Muy Alta",'Riesgos Corrup'!#REF!="Menor"),CONCATENATE("R40C",'Riesgos Corrup'!#REF!),"")</f>
        <v>#REF!</v>
      </c>
      <c r="O45" s="84" t="e">
        <f>IF(AND('Riesgos Corrup'!#REF!="Muy Alta",'Riesgos Corrup'!#REF!="Menor"),CONCATENATE("R40C",'Riesgos Corrup'!#REF!),"")</f>
        <v>#REF!</v>
      </c>
      <c r="P45" s="83" t="e">
        <f>IF(AND('Riesgos Corrup'!#REF!="Muy Alta",'Riesgos Corrup'!#REF!="Moderado"),CONCATENATE("R41C",'Riesgos Corrup'!#REF!),"")</f>
        <v>#REF!</v>
      </c>
      <c r="Q45" s="39" t="e">
        <f>IF(AND('Riesgos Corrup'!#REF!="Muy Alta",'Riesgos Corrup'!#REF!="Moderado"),CONCATENATE("R40C",'Riesgos Corrup'!#REF!),"")</f>
        <v>#REF!</v>
      </c>
      <c r="R45" s="84" t="e">
        <f>IF(AND('Riesgos Corrup'!#REF!="Muy Alta",'Riesgos Corrup'!#REF!="Moderado"),CONCATENATE("R40C",'Riesgos Corrup'!#REF!),"")</f>
        <v>#REF!</v>
      </c>
      <c r="S45" s="83" t="e">
        <f>IF(AND('Riesgos Corrup'!#REF!="Muy Alta",'Riesgos Corrup'!#REF!="Mayor"),CONCATENATE("R41C",'Riesgos Corrup'!#REF!),"")</f>
        <v>#REF!</v>
      </c>
      <c r="T45" s="39" t="e">
        <f>IF(AND('Riesgos Corrup'!#REF!="Muy Alta",'Riesgos Corrup'!#REF!="Mayor"),CONCATENATE("R40C",'Riesgos Corrup'!#REF!),"")</f>
        <v>#REF!</v>
      </c>
      <c r="U45" s="84" t="e">
        <f>IF(AND('Riesgos Corrup'!#REF!="Muy Alta",'Riesgos Corrup'!#REF!="Mayor"),CONCATENATE("R40C",'Riesgos Corrup'!#REF!),"")</f>
        <v>#REF!</v>
      </c>
      <c r="V45" s="96" t="e">
        <f>IF(AND('Riesgos Corrup'!#REF!="Muy Alta",'Riesgos Corrup'!#REF!="Catastrófico"),CONCATENATE("R41C",'Riesgos Corrup'!#REF!),"")</f>
        <v>#REF!</v>
      </c>
      <c r="W45" s="97" t="e">
        <f>IF(AND('Riesgos Corrup'!#REF!="Muy Alta",'Riesgos Corrup'!#REF!="Catastrófico"),CONCATENATE("R40C",'Riesgos Corrup'!#REF!),"")</f>
        <v>#REF!</v>
      </c>
      <c r="X45" s="98" t="e">
        <f>IF(AND('Riesgos Corrup'!#REF!="Muy Alta",'Riesgos Corrup'!#REF!="Catastrófico"),CONCATENATE("R40C",'Riesgos Corrup'!#REF!),"")</f>
        <v>#REF!</v>
      </c>
      <c r="Y45" s="40"/>
      <c r="Z45" s="251"/>
      <c r="AA45" s="252"/>
      <c r="AB45" s="252"/>
      <c r="AC45" s="252"/>
      <c r="AD45" s="252"/>
      <c r="AE45" s="253"/>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row>
    <row r="46" spans="1:61" ht="15" customHeight="1" x14ac:dyDescent="0.25">
      <c r="A46" s="40"/>
      <c r="B46" s="260"/>
      <c r="C46" s="261"/>
      <c r="D46" s="262"/>
      <c r="E46" s="235"/>
      <c r="F46" s="230"/>
      <c r="G46" s="230"/>
      <c r="H46" s="230"/>
      <c r="I46" s="230"/>
      <c r="J46" s="83" t="str">
        <f>IF(AND('Riesgos Corrup'!$AB$42="Muy Alta",'Riesgos Corrup'!$AD$42="Leve"),CONCATENATE("R42C",'Riesgos Corrup'!$R$42),"")</f>
        <v/>
      </c>
      <c r="K46" s="39" t="str">
        <f>IF(AND('Riesgos Corrup'!$AB$43="Muy Alta",'Riesgos Corrup'!$AD$43="Leve"),CONCATENATE("R41C",'Riesgos Corrup'!$R$43),"")</f>
        <v/>
      </c>
      <c r="L46" s="84" t="str">
        <f>IF(AND('Riesgos Corrup'!$AB$44="Muy Alta",'Riesgos Corrup'!$AD$44="Leve"),CONCATENATE("R41C",'Riesgos Corrup'!$R$44),"")</f>
        <v/>
      </c>
      <c r="M46" s="83" t="str">
        <f>IF(AND('Riesgos Corrup'!$AB$42="Muy Alta",'Riesgos Corrup'!$AD$42="Menor"),CONCATENATE("R42C",'Riesgos Corrup'!$R$42),"")</f>
        <v/>
      </c>
      <c r="N46" s="39" t="str">
        <f>IF(AND('Riesgos Corrup'!$AB$43="Muy Alta",'Riesgos Corrup'!$AD$43="Menor"),CONCATENATE("R41C",'Riesgos Corrup'!$R$43),"")</f>
        <v/>
      </c>
      <c r="O46" s="84" t="str">
        <f>IF(AND('Riesgos Corrup'!$AB$44="Muy Alta",'Riesgos Corrup'!$AD$44="Menor"),CONCATENATE("R41C",'Riesgos Corrup'!$R$44),"")</f>
        <v/>
      </c>
      <c r="P46" s="83" t="str">
        <f>IF(AND('Riesgos Corrup'!$AB$42="Muy Alta",'Riesgos Corrup'!$AD$42="Moderado"),CONCATENATE("R42C",'Riesgos Corrup'!$R$42),"")</f>
        <v/>
      </c>
      <c r="Q46" s="39" t="str">
        <f>IF(AND('Riesgos Corrup'!$AB$43="Muy Alta",'Riesgos Corrup'!$AD$43="Moderado"),CONCATENATE("R41C",'Riesgos Corrup'!$R$43),"")</f>
        <v/>
      </c>
      <c r="R46" s="84" t="str">
        <f>IF(AND('Riesgos Corrup'!$AB$44="Muy Alta",'Riesgos Corrup'!$AD$44="Moderado"),CONCATENATE("R41C",'Riesgos Corrup'!$R$44),"")</f>
        <v/>
      </c>
      <c r="S46" s="83" t="str">
        <f>IF(AND('Riesgos Corrup'!$AB$42="Muy Alta",'Riesgos Corrup'!$AD$42="Mayor"),CONCATENATE("R42C",'Riesgos Corrup'!$R$42),"")</f>
        <v/>
      </c>
      <c r="T46" s="39" t="str">
        <f>IF(AND('Riesgos Corrup'!$AB$43="Muy Alta",'Riesgos Corrup'!$AD$43="Mayor"),CONCATENATE("R41C",'Riesgos Corrup'!$R$43),"")</f>
        <v/>
      </c>
      <c r="U46" s="84" t="str">
        <f>IF(AND('Riesgos Corrup'!$AB$44="Muy Alta",'Riesgos Corrup'!$AD$44="Mayor"),CONCATENATE("R41C",'Riesgos Corrup'!$R$44),"")</f>
        <v/>
      </c>
      <c r="V46" s="96" t="str">
        <f>IF(AND('Riesgos Corrup'!$AB$42="Muy Alta",'Riesgos Corrup'!$AD$42="Catastrófico"),CONCATENATE("R42C",'Riesgos Corrup'!$R$42),"")</f>
        <v/>
      </c>
      <c r="W46" s="97" t="str">
        <f>IF(AND('Riesgos Corrup'!$AB$43="Muy Alta",'Riesgos Corrup'!$AD$43="Catastrófico"),CONCATENATE("R41C",'Riesgos Corrup'!$R$43),"")</f>
        <v/>
      </c>
      <c r="X46" s="98" t="str">
        <f>IF(AND('Riesgos Corrup'!$AB$44="Muy Alta",'Riesgos Corrup'!$AD$44="Catastrófico"),CONCATENATE("R41C",'Riesgos Corrup'!$R$44),"")</f>
        <v/>
      </c>
      <c r="Y46" s="40"/>
      <c r="Z46" s="251"/>
      <c r="AA46" s="252"/>
      <c r="AB46" s="252"/>
      <c r="AC46" s="252"/>
      <c r="AD46" s="252"/>
      <c r="AE46" s="253"/>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row>
    <row r="47" spans="1:61" ht="15" customHeight="1" x14ac:dyDescent="0.25">
      <c r="A47" s="40"/>
      <c r="B47" s="260"/>
      <c r="C47" s="261"/>
      <c r="D47" s="262"/>
      <c r="E47" s="235"/>
      <c r="F47" s="230"/>
      <c r="G47" s="230"/>
      <c r="H47" s="230"/>
      <c r="I47" s="230"/>
      <c r="J47" s="83" t="e">
        <f>IF(AND('Riesgos Corrup'!#REF!="Muy Alta",'Riesgos Corrup'!#REF!="Leve"),CONCATENATE("R43C",'Riesgos Corrup'!#REF!),"")</f>
        <v>#REF!</v>
      </c>
      <c r="K47" s="39" t="e">
        <f>IF(AND('Riesgos Corrup'!#REF!="Muy Alta",'Riesgos Corrup'!#REF!="Leve"),CONCATENATE("R42C",'Riesgos Corrup'!#REF!),"")</f>
        <v>#REF!</v>
      </c>
      <c r="L47" s="84" t="e">
        <f>IF(AND('Riesgos Corrup'!#REF!="Muy Alta",'Riesgos Corrup'!#REF!="Leve"),CONCATENATE("R42C",'Riesgos Corrup'!#REF!),"")</f>
        <v>#REF!</v>
      </c>
      <c r="M47" s="83" t="e">
        <f>IF(AND('Riesgos Corrup'!#REF!="Muy Alta",'Riesgos Corrup'!#REF!="Menor"),CONCATENATE("R43C",'Riesgos Corrup'!#REF!),"")</f>
        <v>#REF!</v>
      </c>
      <c r="N47" s="39" t="e">
        <f>IF(AND('Riesgos Corrup'!#REF!="Muy Alta",'Riesgos Corrup'!#REF!="Menor"),CONCATENATE("R42C",'Riesgos Corrup'!#REF!),"")</f>
        <v>#REF!</v>
      </c>
      <c r="O47" s="84" t="e">
        <f>IF(AND('Riesgos Corrup'!#REF!="Muy Alta",'Riesgos Corrup'!#REF!="Menor"),CONCATENATE("R42C",'Riesgos Corrup'!#REF!),"")</f>
        <v>#REF!</v>
      </c>
      <c r="P47" s="83" t="e">
        <f>IF(AND('Riesgos Corrup'!#REF!="Muy Alta",'Riesgos Corrup'!#REF!="Moderado"),CONCATENATE("R43C",'Riesgos Corrup'!#REF!),"")</f>
        <v>#REF!</v>
      </c>
      <c r="Q47" s="39" t="e">
        <f>IF(AND('Riesgos Corrup'!#REF!="Muy Alta",'Riesgos Corrup'!#REF!="Moderado"),CONCATENATE("R42C",'Riesgos Corrup'!#REF!),"")</f>
        <v>#REF!</v>
      </c>
      <c r="R47" s="84" t="e">
        <f>IF(AND('Riesgos Corrup'!#REF!="Muy Alta",'Riesgos Corrup'!#REF!="Moderado"),CONCATENATE("R42C",'Riesgos Corrup'!#REF!),"")</f>
        <v>#REF!</v>
      </c>
      <c r="S47" s="83" t="e">
        <f>IF(AND('Riesgos Corrup'!#REF!="Muy Alta",'Riesgos Corrup'!#REF!="Mayor"),CONCATENATE("R43C",'Riesgos Corrup'!#REF!),"")</f>
        <v>#REF!</v>
      </c>
      <c r="T47" s="39" t="e">
        <f>IF(AND('Riesgos Corrup'!#REF!="Muy Alta",'Riesgos Corrup'!#REF!="Mayor"),CONCATENATE("R42C",'Riesgos Corrup'!#REF!),"")</f>
        <v>#REF!</v>
      </c>
      <c r="U47" s="84" t="e">
        <f>IF(AND('Riesgos Corrup'!#REF!="Muy Alta",'Riesgos Corrup'!#REF!="Mayor"),CONCATENATE("R42C",'Riesgos Corrup'!#REF!),"")</f>
        <v>#REF!</v>
      </c>
      <c r="V47" s="96" t="e">
        <f>IF(AND('Riesgos Corrup'!#REF!="Muy Alta",'Riesgos Corrup'!#REF!="Catastrófico"),CONCATENATE("R43C",'Riesgos Corrup'!#REF!),"")</f>
        <v>#REF!</v>
      </c>
      <c r="W47" s="97" t="e">
        <f>IF(AND('Riesgos Corrup'!#REF!="Muy Alta",'Riesgos Corrup'!#REF!="Catastrófico"),CONCATENATE("R42C",'Riesgos Corrup'!#REF!),"")</f>
        <v>#REF!</v>
      </c>
      <c r="X47" s="98" t="e">
        <f>IF(AND('Riesgos Corrup'!#REF!="Muy Alta",'Riesgos Corrup'!#REF!="Catastrófico"),CONCATENATE("R42C",'Riesgos Corrup'!#REF!),"")</f>
        <v>#REF!</v>
      </c>
      <c r="Y47" s="40"/>
      <c r="Z47" s="251"/>
      <c r="AA47" s="252"/>
      <c r="AB47" s="252"/>
      <c r="AC47" s="252"/>
      <c r="AD47" s="252"/>
      <c r="AE47" s="253"/>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row>
    <row r="48" spans="1:61" ht="15" customHeight="1" x14ac:dyDescent="0.25">
      <c r="A48" s="40"/>
      <c r="B48" s="260"/>
      <c r="C48" s="261"/>
      <c r="D48" s="262"/>
      <c r="E48" s="235"/>
      <c r="F48" s="230"/>
      <c r="G48" s="230"/>
      <c r="H48" s="230"/>
      <c r="I48" s="230"/>
      <c r="J48" s="83" t="str">
        <f ca="1">IF(AND('Riesgos Corrup'!$AB$45="Muy Alta",'Riesgos Corrup'!$AD$45="Leve"),CONCATENATE("R44C",'Riesgos Corrup'!$R$45),"")</f>
        <v/>
      </c>
      <c r="K48" s="39" t="str">
        <f>IF(AND('Riesgos Corrup'!$AB$46="Muy Alta",'Riesgos Corrup'!$AD$46="Leve"),CONCATENATE("R43C",'Riesgos Corrup'!$R$46),"")</f>
        <v/>
      </c>
      <c r="L48" s="84" t="str">
        <f>IF(AND('Riesgos Corrup'!$AB$47="Muy Alta",'Riesgos Corrup'!$AD$47="Leve"),CONCATENATE("R43C",'Riesgos Corrup'!$R$47),"")</f>
        <v/>
      </c>
      <c r="M48" s="83" t="str">
        <f ca="1">IF(AND('Riesgos Corrup'!$AB$45="Muy Alta",'Riesgos Corrup'!$AD$45="Menor"),CONCATENATE("R44C",'Riesgos Corrup'!$R$45),"")</f>
        <v/>
      </c>
      <c r="N48" s="39" t="str">
        <f>IF(AND('Riesgos Corrup'!$AB$46="Muy Alta",'Riesgos Corrup'!$AD$46="Menor"),CONCATENATE("R43C",'Riesgos Corrup'!$R$46),"")</f>
        <v/>
      </c>
      <c r="O48" s="84" t="str">
        <f>IF(AND('Riesgos Corrup'!$AB$47="Muy Alta",'Riesgos Corrup'!$AD$47="Menor"),CONCATENATE("R43C",'Riesgos Corrup'!$R$47),"")</f>
        <v/>
      </c>
      <c r="P48" s="83" t="str">
        <f ca="1">IF(AND('Riesgos Corrup'!$AB$45="Muy Alta",'Riesgos Corrup'!$AD$45="Moderado"),CONCATENATE("R44C",'Riesgos Corrup'!$R$45),"")</f>
        <v/>
      </c>
      <c r="Q48" s="39" t="str">
        <f>IF(AND('Riesgos Corrup'!$AB$46="Muy Alta",'Riesgos Corrup'!$AD$46="Moderado"),CONCATENATE("R43C",'Riesgos Corrup'!$R$46),"")</f>
        <v/>
      </c>
      <c r="R48" s="84" t="str">
        <f>IF(AND('Riesgos Corrup'!$AB$47="Muy Alta",'Riesgos Corrup'!$AD$47="Moderado"),CONCATENATE("R43C",'Riesgos Corrup'!$R$47),"")</f>
        <v/>
      </c>
      <c r="S48" s="83" t="str">
        <f ca="1">IF(AND('Riesgos Corrup'!$AB$45="Muy Alta",'Riesgos Corrup'!$AD$45="Mayor"),CONCATENATE("R44C",'Riesgos Corrup'!$R$45),"")</f>
        <v/>
      </c>
      <c r="T48" s="39" t="str">
        <f>IF(AND('Riesgos Corrup'!$AB$46="Muy Alta",'Riesgos Corrup'!$AD$46="Mayor"),CONCATENATE("R43C",'Riesgos Corrup'!$R$46),"")</f>
        <v/>
      </c>
      <c r="U48" s="84" t="str">
        <f>IF(AND('Riesgos Corrup'!$AB$47="Muy Alta",'Riesgos Corrup'!$AD$47="Mayor"),CONCATENATE("R43C",'Riesgos Corrup'!$R$47),"")</f>
        <v/>
      </c>
      <c r="V48" s="96" t="str">
        <f ca="1">IF(AND('Riesgos Corrup'!$AB$45="Muy Alta",'Riesgos Corrup'!$AD$45="Catastrófico"),CONCATENATE("R44C",'Riesgos Corrup'!$R$45),"")</f>
        <v/>
      </c>
      <c r="W48" s="97" t="str">
        <f>IF(AND('Riesgos Corrup'!$AB$46="Muy Alta",'Riesgos Corrup'!$AD$46="Catastrófico"),CONCATENATE("R43C",'Riesgos Corrup'!$R$46),"")</f>
        <v/>
      </c>
      <c r="X48" s="98" t="str">
        <f>IF(AND('Riesgos Corrup'!$AB$47="Muy Alta",'Riesgos Corrup'!$AD$47="Catastrófico"),CONCATENATE("R43C",'Riesgos Corrup'!$R$47),"")</f>
        <v/>
      </c>
      <c r="Y48" s="40"/>
      <c r="Z48" s="251"/>
      <c r="AA48" s="252"/>
      <c r="AB48" s="252"/>
      <c r="AC48" s="252"/>
      <c r="AD48" s="252"/>
      <c r="AE48" s="253"/>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row>
    <row r="49" spans="1:61" ht="15" customHeight="1" x14ac:dyDescent="0.25">
      <c r="A49" s="40"/>
      <c r="B49" s="260"/>
      <c r="C49" s="261"/>
      <c r="D49" s="262"/>
      <c r="E49" s="235"/>
      <c r="F49" s="230"/>
      <c r="G49" s="230"/>
      <c r="H49" s="230"/>
      <c r="I49" s="230"/>
      <c r="J49" s="83" t="str">
        <f>IF(AND('Riesgos Corrup'!$AB$48="Muy Alta",'Riesgos Corrup'!$AD$48="Leve"),CONCATENATE("R45C",'Riesgos Corrup'!$R$48),"")</f>
        <v/>
      </c>
      <c r="K49" s="39" t="str">
        <f>IF(AND('Riesgos Corrup'!$AB$49="Muy Alta",'Riesgos Corrup'!$AD$49="Leve"),CONCATENATE("R44C",'Riesgos Corrup'!$R$49),"")</f>
        <v/>
      </c>
      <c r="L49" s="84" t="str">
        <f>IF(AND('Riesgos Corrup'!$AB$50="Muy Alta",'Riesgos Corrup'!$AD$50="Leve"),CONCATENATE("R44C",'Riesgos Corrup'!$R$50),"")</f>
        <v/>
      </c>
      <c r="M49" s="83" t="str">
        <f>IF(AND('Riesgos Corrup'!$AB$48="Muy Alta",'Riesgos Corrup'!$AD$48="Menor"),CONCATENATE("R45C",'Riesgos Corrup'!$R$48),"")</f>
        <v/>
      </c>
      <c r="N49" s="39" t="str">
        <f>IF(AND('Riesgos Corrup'!$AB$49="Muy Alta",'Riesgos Corrup'!$AD$49="Menor"),CONCATENATE("R44C",'Riesgos Corrup'!$R$49),"")</f>
        <v/>
      </c>
      <c r="O49" s="84" t="str">
        <f>IF(AND('Riesgos Corrup'!$AB$50="Muy Alta",'Riesgos Corrup'!$AD$50="Menor"),CONCATENATE("R44C",'Riesgos Corrup'!$R$50),"")</f>
        <v/>
      </c>
      <c r="P49" s="83" t="str">
        <f>IF(AND('Riesgos Corrup'!$AB$48="Muy Alta",'Riesgos Corrup'!$AD$48="Moderado"),CONCATENATE("R45C",'Riesgos Corrup'!$R$48),"")</f>
        <v/>
      </c>
      <c r="Q49" s="39" t="str">
        <f>IF(AND('Riesgos Corrup'!$AB$49="Muy Alta",'Riesgos Corrup'!$AD$49="Moderado"),CONCATENATE("R44C",'Riesgos Corrup'!$R$49),"")</f>
        <v/>
      </c>
      <c r="R49" s="84" t="str">
        <f>IF(AND('Riesgos Corrup'!$AB$50="Muy Alta",'Riesgos Corrup'!$AD$50="Moderado"),CONCATENATE("R44C",'Riesgos Corrup'!$R$50),"")</f>
        <v/>
      </c>
      <c r="S49" s="83" t="str">
        <f>IF(AND('Riesgos Corrup'!$AB$48="Muy Alta",'Riesgos Corrup'!$AD$48="Mayor"),CONCATENATE("R45C",'Riesgos Corrup'!$R$48),"")</f>
        <v/>
      </c>
      <c r="T49" s="39" t="str">
        <f>IF(AND('Riesgos Corrup'!$AB$49="Muy Alta",'Riesgos Corrup'!$AD$49="Mayor"),CONCATENATE("R44C",'Riesgos Corrup'!$R$49),"")</f>
        <v/>
      </c>
      <c r="U49" s="84" t="str">
        <f>IF(AND('Riesgos Corrup'!$AB$50="Muy Alta",'Riesgos Corrup'!$AD$50="Mayor"),CONCATENATE("R44C",'Riesgos Corrup'!$R$50),"")</f>
        <v/>
      </c>
      <c r="V49" s="96" t="str">
        <f>IF(AND('Riesgos Corrup'!$AB$48="Muy Alta",'Riesgos Corrup'!$AD$48="Catastrófico"),CONCATENATE("R45C",'Riesgos Corrup'!$R$48),"")</f>
        <v/>
      </c>
      <c r="W49" s="97" t="str">
        <f>IF(AND('Riesgos Corrup'!$AB$49="Muy Alta",'Riesgos Corrup'!$AD$49="Catastrófico"),CONCATENATE("R44C",'Riesgos Corrup'!$R$49),"")</f>
        <v/>
      </c>
      <c r="X49" s="98" t="str">
        <f>IF(AND('Riesgos Corrup'!$AB$50="Muy Alta",'Riesgos Corrup'!$AD$50="Catastrófico"),CONCATENATE("R44C",'Riesgos Corrup'!$R$50),"")</f>
        <v/>
      </c>
      <c r="Y49" s="40"/>
      <c r="Z49" s="251"/>
      <c r="AA49" s="252"/>
      <c r="AB49" s="252"/>
      <c r="AC49" s="252"/>
      <c r="AD49" s="252"/>
      <c r="AE49" s="253"/>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row>
    <row r="50" spans="1:61" ht="15" customHeight="1" x14ac:dyDescent="0.25">
      <c r="A50" s="40"/>
      <c r="B50" s="260"/>
      <c r="C50" s="261"/>
      <c r="D50" s="262"/>
      <c r="E50" s="235"/>
      <c r="F50" s="230"/>
      <c r="G50" s="230"/>
      <c r="H50" s="230"/>
      <c r="I50" s="230"/>
      <c r="J50" s="83" t="e">
        <f>IF(AND('Riesgos Corrup'!#REF!="Muy Alta",'Riesgos Corrup'!#REF!="Leve"),CONCATENATE("R46C",'Riesgos Corrup'!#REF!),"")</f>
        <v>#REF!</v>
      </c>
      <c r="K50" s="39" t="e">
        <f>IF(AND('Riesgos Corrup'!#REF!="Muy Alta",'Riesgos Corrup'!#REF!="Leve"),CONCATENATE("R45C",'Riesgos Corrup'!#REF!),"")</f>
        <v>#REF!</v>
      </c>
      <c r="L50" s="84" t="e">
        <f>IF(AND('Riesgos Corrup'!#REF!="Muy Alta",'Riesgos Corrup'!#REF!="Leve"),CONCATENATE("R45C",'Riesgos Corrup'!#REF!),"")</f>
        <v>#REF!</v>
      </c>
      <c r="M50" s="83" t="e">
        <f>IF(AND('Riesgos Corrup'!#REF!="Muy Alta",'Riesgos Corrup'!#REF!="Menor"),CONCATENATE("R46C",'Riesgos Corrup'!#REF!),"")</f>
        <v>#REF!</v>
      </c>
      <c r="N50" s="39" t="e">
        <f>IF(AND('Riesgos Corrup'!#REF!="Muy Alta",'Riesgos Corrup'!#REF!="Menor"),CONCATENATE("R45C",'Riesgos Corrup'!#REF!),"")</f>
        <v>#REF!</v>
      </c>
      <c r="O50" s="84" t="e">
        <f>IF(AND('Riesgos Corrup'!#REF!="Muy Alta",'Riesgos Corrup'!#REF!="Menor"),CONCATENATE("R45C",'Riesgos Corrup'!#REF!),"")</f>
        <v>#REF!</v>
      </c>
      <c r="P50" s="83" t="e">
        <f>IF(AND('Riesgos Corrup'!#REF!="Muy Alta",'Riesgos Corrup'!#REF!="Moderado"),CONCATENATE("R46C",'Riesgos Corrup'!#REF!),"")</f>
        <v>#REF!</v>
      </c>
      <c r="Q50" s="39" t="e">
        <f>IF(AND('Riesgos Corrup'!#REF!="Muy Alta",'Riesgos Corrup'!#REF!="Moderado"),CONCATENATE("R45C",'Riesgos Corrup'!#REF!),"")</f>
        <v>#REF!</v>
      </c>
      <c r="R50" s="84" t="e">
        <f>IF(AND('Riesgos Corrup'!#REF!="Muy Alta",'Riesgos Corrup'!#REF!="Moderado"),CONCATENATE("R45C",'Riesgos Corrup'!#REF!),"")</f>
        <v>#REF!</v>
      </c>
      <c r="S50" s="83" t="e">
        <f>IF(AND('Riesgos Corrup'!#REF!="Muy Alta",'Riesgos Corrup'!#REF!="Mayor"),CONCATENATE("R46C",'Riesgos Corrup'!#REF!),"")</f>
        <v>#REF!</v>
      </c>
      <c r="T50" s="39" t="e">
        <f>IF(AND('Riesgos Corrup'!#REF!="Muy Alta",'Riesgos Corrup'!#REF!="Mayor"),CONCATENATE("R45C",'Riesgos Corrup'!#REF!),"")</f>
        <v>#REF!</v>
      </c>
      <c r="U50" s="84" t="e">
        <f>IF(AND('Riesgos Corrup'!#REF!="Muy Alta",'Riesgos Corrup'!#REF!="Mayor"),CONCATENATE("R45C",'Riesgos Corrup'!#REF!),"")</f>
        <v>#REF!</v>
      </c>
      <c r="V50" s="96" t="e">
        <f>IF(AND('Riesgos Corrup'!#REF!="Muy Alta",'Riesgos Corrup'!#REF!="Catastrófico"),CONCATENATE("R46C",'Riesgos Corrup'!#REF!),"")</f>
        <v>#REF!</v>
      </c>
      <c r="W50" s="97" t="e">
        <f>IF(AND('Riesgos Corrup'!#REF!="Muy Alta",'Riesgos Corrup'!#REF!="Catastrófico"),CONCATENATE("R45C",'Riesgos Corrup'!#REF!),"")</f>
        <v>#REF!</v>
      </c>
      <c r="X50" s="98" t="e">
        <f>IF(AND('Riesgos Corrup'!#REF!="Muy Alta",'Riesgos Corrup'!#REF!="Catastrófico"),CONCATENATE("R45C",'Riesgos Corrup'!#REF!),"")</f>
        <v>#REF!</v>
      </c>
      <c r="Y50" s="40"/>
      <c r="Z50" s="251"/>
      <c r="AA50" s="252"/>
      <c r="AB50" s="252"/>
      <c r="AC50" s="252"/>
      <c r="AD50" s="252"/>
      <c r="AE50" s="253"/>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row>
    <row r="51" spans="1:61" ht="15" customHeight="1" x14ac:dyDescent="0.25">
      <c r="A51" s="40"/>
      <c r="B51" s="260"/>
      <c r="C51" s="261"/>
      <c r="D51" s="262"/>
      <c r="E51" s="235"/>
      <c r="F51" s="230"/>
      <c r="G51" s="230"/>
      <c r="H51" s="230"/>
      <c r="I51" s="230"/>
      <c r="J51" s="83" t="e">
        <f>IF(AND('Riesgos Corrup'!#REF!="Muy Alta",'Riesgos Corrup'!#REF!="Leve"),CONCATENATE("R47C",'Riesgos Corrup'!#REF!),"")</f>
        <v>#REF!</v>
      </c>
      <c r="K51" s="39" t="e">
        <f>IF(AND('Riesgos Corrup'!#REF!="Muy Alta",'Riesgos Corrup'!#REF!="Leve"),CONCATENATE("R46C",'Riesgos Corrup'!#REF!),"")</f>
        <v>#REF!</v>
      </c>
      <c r="L51" s="84" t="e">
        <f>IF(AND('Riesgos Corrup'!#REF!="Muy Alta",'Riesgos Corrup'!#REF!="Leve"),CONCATENATE("R46C",'Riesgos Corrup'!#REF!),"")</f>
        <v>#REF!</v>
      </c>
      <c r="M51" s="83" t="e">
        <f>IF(AND('Riesgos Corrup'!#REF!="Muy Alta",'Riesgos Corrup'!#REF!="Menor"),CONCATENATE("R47C",'Riesgos Corrup'!#REF!),"")</f>
        <v>#REF!</v>
      </c>
      <c r="N51" s="39" t="e">
        <f>IF(AND('Riesgos Corrup'!#REF!="Muy Alta",'Riesgos Corrup'!#REF!="Menor"),CONCATENATE("R46C",'Riesgos Corrup'!#REF!),"")</f>
        <v>#REF!</v>
      </c>
      <c r="O51" s="84" t="e">
        <f>IF(AND('Riesgos Corrup'!#REF!="Muy Alta",'Riesgos Corrup'!#REF!="Menor"),CONCATENATE("R46C",'Riesgos Corrup'!#REF!),"")</f>
        <v>#REF!</v>
      </c>
      <c r="P51" s="83" t="e">
        <f>IF(AND('Riesgos Corrup'!#REF!="Muy Alta",'Riesgos Corrup'!#REF!="Moderado"),CONCATENATE("R47C",'Riesgos Corrup'!#REF!),"")</f>
        <v>#REF!</v>
      </c>
      <c r="Q51" s="39" t="e">
        <f>IF(AND('Riesgos Corrup'!#REF!="Muy Alta",'Riesgos Corrup'!#REF!="Moderado"),CONCATENATE("R46C",'Riesgos Corrup'!#REF!),"")</f>
        <v>#REF!</v>
      </c>
      <c r="R51" s="84" t="e">
        <f>IF(AND('Riesgos Corrup'!#REF!="Muy Alta",'Riesgos Corrup'!#REF!="Moderado"),CONCATENATE("R46C",'Riesgos Corrup'!#REF!),"")</f>
        <v>#REF!</v>
      </c>
      <c r="S51" s="83" t="e">
        <f>IF(AND('Riesgos Corrup'!#REF!="Muy Alta",'Riesgos Corrup'!#REF!="Mayor"),CONCATENATE("R47C",'Riesgos Corrup'!#REF!),"")</f>
        <v>#REF!</v>
      </c>
      <c r="T51" s="39" t="e">
        <f>IF(AND('Riesgos Corrup'!#REF!="Muy Alta",'Riesgos Corrup'!#REF!="Mayor"),CONCATENATE("R46C",'Riesgos Corrup'!#REF!),"")</f>
        <v>#REF!</v>
      </c>
      <c r="U51" s="84" t="e">
        <f>IF(AND('Riesgos Corrup'!#REF!="Muy Alta",'Riesgos Corrup'!#REF!="Mayor"),CONCATENATE("R46C",'Riesgos Corrup'!#REF!),"")</f>
        <v>#REF!</v>
      </c>
      <c r="V51" s="96" t="e">
        <f>IF(AND('Riesgos Corrup'!#REF!="Muy Alta",'Riesgos Corrup'!#REF!="Catastrófico"),CONCATENATE("R47C",'Riesgos Corrup'!#REF!),"")</f>
        <v>#REF!</v>
      </c>
      <c r="W51" s="97" t="e">
        <f>IF(AND('Riesgos Corrup'!#REF!="Muy Alta",'Riesgos Corrup'!#REF!="Catastrófico"),CONCATENATE("R46C",'Riesgos Corrup'!#REF!),"")</f>
        <v>#REF!</v>
      </c>
      <c r="X51" s="98" t="e">
        <f>IF(AND('Riesgos Corrup'!#REF!="Muy Alta",'Riesgos Corrup'!#REF!="Catastrófico"),CONCATENATE("R46C",'Riesgos Corrup'!#REF!),"")</f>
        <v>#REF!</v>
      </c>
      <c r="Y51" s="40"/>
      <c r="Z51" s="251"/>
      <c r="AA51" s="252"/>
      <c r="AB51" s="252"/>
      <c r="AC51" s="252"/>
      <c r="AD51" s="252"/>
      <c r="AE51" s="253"/>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row>
    <row r="52" spans="1:61" ht="15" customHeight="1" x14ac:dyDescent="0.25">
      <c r="A52" s="40"/>
      <c r="B52" s="260"/>
      <c r="C52" s="261"/>
      <c r="D52" s="262"/>
      <c r="E52" s="235"/>
      <c r="F52" s="230"/>
      <c r="G52" s="230"/>
      <c r="H52" s="230"/>
      <c r="I52" s="230"/>
      <c r="J52" s="83" t="e">
        <f>IF(AND('Riesgos Corrup'!#REF!="Muy Alta",'Riesgos Corrup'!#REF!="Leve"),CONCATENATE("R48C",'Riesgos Corrup'!#REF!),"")</f>
        <v>#REF!</v>
      </c>
      <c r="K52" s="39" t="e">
        <f>IF(AND('Riesgos Corrup'!#REF!="Muy Alta",'Riesgos Corrup'!#REF!="Leve"),CONCATENATE("R47C",'Riesgos Corrup'!#REF!),"")</f>
        <v>#REF!</v>
      </c>
      <c r="L52" s="84" t="e">
        <f>IF(AND('Riesgos Corrup'!#REF!="Muy Alta",'Riesgos Corrup'!#REF!="Leve"),CONCATENATE("R47C",'Riesgos Corrup'!#REF!),"")</f>
        <v>#REF!</v>
      </c>
      <c r="M52" s="83" t="e">
        <f>IF(AND('Riesgos Corrup'!#REF!="Muy Alta",'Riesgos Corrup'!#REF!="Menor"),CONCATENATE("R48C",'Riesgos Corrup'!#REF!),"")</f>
        <v>#REF!</v>
      </c>
      <c r="N52" s="39" t="e">
        <f>IF(AND('Riesgos Corrup'!#REF!="Muy Alta",'Riesgos Corrup'!#REF!="Menor"),CONCATENATE("R47C",'Riesgos Corrup'!#REF!),"")</f>
        <v>#REF!</v>
      </c>
      <c r="O52" s="84" t="e">
        <f>IF(AND('Riesgos Corrup'!#REF!="Muy Alta",'Riesgos Corrup'!#REF!="Menor"),CONCATENATE("R47C",'Riesgos Corrup'!#REF!),"")</f>
        <v>#REF!</v>
      </c>
      <c r="P52" s="83" t="e">
        <f>IF(AND('Riesgos Corrup'!#REF!="Muy Alta",'Riesgos Corrup'!#REF!="Moderado"),CONCATENATE("R48C",'Riesgos Corrup'!#REF!),"")</f>
        <v>#REF!</v>
      </c>
      <c r="Q52" s="39" t="e">
        <f>IF(AND('Riesgos Corrup'!#REF!="Muy Alta",'Riesgos Corrup'!#REF!="Moderado"),CONCATENATE("R47C",'Riesgos Corrup'!#REF!),"")</f>
        <v>#REF!</v>
      </c>
      <c r="R52" s="84" t="e">
        <f>IF(AND('Riesgos Corrup'!#REF!="Muy Alta",'Riesgos Corrup'!#REF!="Moderado"),CONCATENATE("R47C",'Riesgos Corrup'!#REF!),"")</f>
        <v>#REF!</v>
      </c>
      <c r="S52" s="83" t="e">
        <f>IF(AND('Riesgos Corrup'!#REF!="Muy Alta",'Riesgos Corrup'!#REF!="Mayor"),CONCATENATE("R48C",'Riesgos Corrup'!#REF!),"")</f>
        <v>#REF!</v>
      </c>
      <c r="T52" s="39" t="e">
        <f>IF(AND('Riesgos Corrup'!#REF!="Muy Alta",'Riesgos Corrup'!#REF!="Mayor"),CONCATENATE("R47C",'Riesgos Corrup'!#REF!),"")</f>
        <v>#REF!</v>
      </c>
      <c r="U52" s="84" t="e">
        <f>IF(AND('Riesgos Corrup'!#REF!="Muy Alta",'Riesgos Corrup'!#REF!="Mayor"),CONCATENATE("R47C",'Riesgos Corrup'!#REF!),"")</f>
        <v>#REF!</v>
      </c>
      <c r="V52" s="96" t="e">
        <f>IF(AND('Riesgos Corrup'!#REF!="Muy Alta",'Riesgos Corrup'!#REF!="Catastrófico"),CONCATENATE("R48C",'Riesgos Corrup'!#REF!),"")</f>
        <v>#REF!</v>
      </c>
      <c r="W52" s="97" t="e">
        <f>IF(AND('Riesgos Corrup'!#REF!="Muy Alta",'Riesgos Corrup'!#REF!="Catastrófico"),CONCATENATE("R47C",'Riesgos Corrup'!#REF!),"")</f>
        <v>#REF!</v>
      </c>
      <c r="X52" s="98" t="e">
        <f>IF(AND('Riesgos Corrup'!#REF!="Muy Alta",'Riesgos Corrup'!#REF!="Catastrófico"),CONCATENATE("R47C",'Riesgos Corrup'!#REF!),"")</f>
        <v>#REF!</v>
      </c>
      <c r="Y52" s="40"/>
      <c r="Z52" s="251"/>
      <c r="AA52" s="252"/>
      <c r="AB52" s="252"/>
      <c r="AC52" s="252"/>
      <c r="AD52" s="252"/>
      <c r="AE52" s="253"/>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row>
    <row r="53" spans="1:61" ht="15" customHeight="1" x14ac:dyDescent="0.25">
      <c r="A53" s="40"/>
      <c r="B53" s="260"/>
      <c r="C53" s="261"/>
      <c r="D53" s="262"/>
      <c r="E53" s="235"/>
      <c r="F53" s="230"/>
      <c r="G53" s="230"/>
      <c r="H53" s="230"/>
      <c r="I53" s="230"/>
      <c r="J53" s="83" t="str">
        <f>IF(AND('Riesgos Corrup'!$AB$51="Muy Alta",'Riesgos Corrup'!$AD$51="Leve"),CONCATENATE("R49C",'Riesgos Corrup'!$R$51),"")</f>
        <v/>
      </c>
      <c r="K53" s="39" t="str">
        <f>IF(AND('Riesgos Corrup'!$AB$52="Muy Alta",'Riesgos Corrup'!$AD$52="Leve"),CONCATENATE("R48C",'Riesgos Corrup'!$R$52),"")</f>
        <v/>
      </c>
      <c r="L53" s="84" t="str">
        <f>IF(AND('Riesgos Corrup'!$AB$53="Muy Alta",'Riesgos Corrup'!$AD$53="Leve"),CONCATENATE("R48C",'Riesgos Corrup'!$R$53),"")</f>
        <v/>
      </c>
      <c r="M53" s="83" t="str">
        <f>IF(AND('Riesgos Corrup'!$AB$51="Muy Alta",'Riesgos Corrup'!$AD$51="Menor"),CONCATENATE("R49C",'Riesgos Corrup'!$R$51),"")</f>
        <v/>
      </c>
      <c r="N53" s="39" t="str">
        <f>IF(AND('Riesgos Corrup'!$AB$52="Muy Alta",'Riesgos Corrup'!$AD$52="Menor"),CONCATENATE("R48C",'Riesgos Corrup'!$R$52),"")</f>
        <v/>
      </c>
      <c r="O53" s="84" t="str">
        <f>IF(AND('Riesgos Corrup'!$AB$53="Muy Alta",'Riesgos Corrup'!$AD$53="Menor"),CONCATENATE("R48C",'Riesgos Corrup'!$R$53),"")</f>
        <v/>
      </c>
      <c r="P53" s="83" t="str">
        <f>IF(AND('Riesgos Corrup'!$AB$51="Muy Alta",'Riesgos Corrup'!$AD$51="Moderado"),CONCATENATE("R49C",'Riesgos Corrup'!$R$51),"")</f>
        <v/>
      </c>
      <c r="Q53" s="39" t="str">
        <f>IF(AND('Riesgos Corrup'!$AB$52="Muy Alta",'Riesgos Corrup'!$AD$52="Moderado"),CONCATENATE("R48C",'Riesgos Corrup'!$R$52),"")</f>
        <v/>
      </c>
      <c r="R53" s="84" t="str">
        <f>IF(AND('Riesgos Corrup'!$AB$53="Muy Alta",'Riesgos Corrup'!$AD$53="Moderado"),CONCATENATE("R48C",'Riesgos Corrup'!$R$53),"")</f>
        <v/>
      </c>
      <c r="S53" s="83" t="str">
        <f>IF(AND('Riesgos Corrup'!$AB$51="Muy Alta",'Riesgos Corrup'!$AD$51="Mayor"),CONCATENATE("R49C",'Riesgos Corrup'!$R$51),"")</f>
        <v/>
      </c>
      <c r="T53" s="39" t="str">
        <f>IF(AND('Riesgos Corrup'!$AB$52="Muy Alta",'Riesgos Corrup'!$AD$52="Mayor"),CONCATENATE("R48C",'Riesgos Corrup'!$R$52),"")</f>
        <v/>
      </c>
      <c r="U53" s="84" t="str">
        <f>IF(AND('Riesgos Corrup'!$AB$53="Muy Alta",'Riesgos Corrup'!$AD$53="Mayor"),CONCATENATE("R48C",'Riesgos Corrup'!$R$53),"")</f>
        <v/>
      </c>
      <c r="V53" s="96" t="str">
        <f>IF(AND('Riesgos Corrup'!$AB$51="Muy Alta",'Riesgos Corrup'!$AD$51="Catastrófico"),CONCATENATE("R49C",'Riesgos Corrup'!$R$51),"")</f>
        <v/>
      </c>
      <c r="W53" s="97" t="str">
        <f>IF(AND('Riesgos Corrup'!$AB$52="Muy Alta",'Riesgos Corrup'!$AD$52="Catastrófico"),CONCATENATE("R48C",'Riesgos Corrup'!$R$52),"")</f>
        <v/>
      </c>
      <c r="X53" s="98" t="str">
        <f>IF(AND('Riesgos Corrup'!$AB$53="Muy Alta",'Riesgos Corrup'!$AD$53="Catastrófico"),CONCATENATE("R48C",'Riesgos Corrup'!$R$53),"")</f>
        <v/>
      </c>
      <c r="Y53" s="40"/>
      <c r="Z53" s="251"/>
      <c r="AA53" s="252"/>
      <c r="AB53" s="252"/>
      <c r="AC53" s="252"/>
      <c r="AD53" s="252"/>
      <c r="AE53" s="253"/>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row>
    <row r="54" spans="1:61" ht="15" customHeight="1" x14ac:dyDescent="0.25">
      <c r="A54" s="40"/>
      <c r="B54" s="260"/>
      <c r="C54" s="261"/>
      <c r="D54" s="262"/>
      <c r="E54" s="235"/>
      <c r="F54" s="230"/>
      <c r="G54" s="230"/>
      <c r="H54" s="230"/>
      <c r="I54" s="230"/>
      <c r="J54" s="83" t="e">
        <f>IF(AND('Riesgos Corrup'!#REF!="Muy Alta",'Riesgos Corrup'!#REF!="Leve"),CONCATENATE("R49C",'Riesgos Corrup'!#REF!),"")</f>
        <v>#REF!</v>
      </c>
      <c r="K54" s="39" t="str">
        <f>IF(AND('Riesgos Corrup'!$AB$54="Muy Alta",'Riesgos Corrup'!$AD$54="Leve"),CONCATENATE("R49C",'Riesgos Corrup'!$R$54),"")</f>
        <v/>
      </c>
      <c r="L54" s="84" t="str">
        <f>IF(AND('Riesgos Corrup'!$AB$55="Muy Alta",'Riesgos Corrup'!$AD$55="Leve"),CONCATENATE("R49C",'Riesgos Corrup'!$R$55),"")</f>
        <v/>
      </c>
      <c r="M54" s="83" t="e">
        <f>IF(AND('Riesgos Corrup'!#REF!="Muy Alta",'Riesgos Corrup'!#REF!="Menor"),CONCATENATE("R49C",'Riesgos Corrup'!#REF!),"")</f>
        <v>#REF!</v>
      </c>
      <c r="N54" s="39" t="str">
        <f>IF(AND('Riesgos Corrup'!$AB$54="Muy Alta",'Riesgos Corrup'!$AD$54="Menor"),CONCATENATE("R49C",'Riesgos Corrup'!$R$54),"")</f>
        <v/>
      </c>
      <c r="O54" s="84" t="str">
        <f>IF(AND('Riesgos Corrup'!$AB$55="Muy Alta",'Riesgos Corrup'!$AD$55="Menor"),CONCATENATE("R49C",'Riesgos Corrup'!$R$55),"")</f>
        <v/>
      </c>
      <c r="P54" s="83" t="e">
        <f>IF(AND('Riesgos Corrup'!#REF!="Muy Alta",'Riesgos Corrup'!#REF!="Moderado"),CONCATENATE("R49C",'Riesgos Corrup'!#REF!),"")</f>
        <v>#REF!</v>
      </c>
      <c r="Q54" s="39" t="str">
        <f>IF(AND('Riesgos Corrup'!$AB$54="Muy Alta",'Riesgos Corrup'!$AD$54="Moderado"),CONCATENATE("R49C",'Riesgos Corrup'!$R$54),"")</f>
        <v/>
      </c>
      <c r="R54" s="84" t="str">
        <f>IF(AND('Riesgos Corrup'!$AB$55="Muy Alta",'Riesgos Corrup'!$AD$55="Moderado"),CONCATENATE("R49C",'Riesgos Corrup'!$R$55),"")</f>
        <v/>
      </c>
      <c r="S54" s="83" t="e">
        <f>IF(AND('Riesgos Corrup'!#REF!="Muy Alta",'Riesgos Corrup'!#REF!="Mayor"),CONCATENATE("R49C",'Riesgos Corrup'!#REF!),"")</f>
        <v>#REF!</v>
      </c>
      <c r="T54" s="39" t="str">
        <f>IF(AND('Riesgos Corrup'!$AB$54="Muy Alta",'Riesgos Corrup'!$AD$54="Mayor"),CONCATENATE("R49C",'Riesgos Corrup'!$R$54),"")</f>
        <v/>
      </c>
      <c r="U54" s="84" t="str">
        <f>IF(AND('Riesgos Corrup'!$AB$55="Muy Alta",'Riesgos Corrup'!$AD$55="Mayor"),CONCATENATE("R49C",'Riesgos Corrup'!$R$55),"")</f>
        <v/>
      </c>
      <c r="V54" s="96" t="e">
        <f>IF(AND('Riesgos Corrup'!#REF!="Muy Alta",'Riesgos Corrup'!#REF!="Catastrófico"),CONCATENATE("R49C",'Riesgos Corrup'!#REF!),"")</f>
        <v>#REF!</v>
      </c>
      <c r="W54" s="97" t="str">
        <f>IF(AND('Riesgos Corrup'!$AB$54="Muy Alta",'Riesgos Corrup'!$AD$54="Catastrófico"),CONCATENATE("R49C",'Riesgos Corrup'!$R$54),"")</f>
        <v/>
      </c>
      <c r="X54" s="98" t="str">
        <f>IF(AND('Riesgos Corrup'!$AB$55="Muy Alta",'Riesgos Corrup'!$AD$55="Catastrófico"),CONCATENATE("R49C",'Riesgos Corrup'!$R$55),"")</f>
        <v/>
      </c>
      <c r="Y54" s="40"/>
      <c r="Z54" s="251"/>
      <c r="AA54" s="252"/>
      <c r="AB54" s="252"/>
      <c r="AC54" s="252"/>
      <c r="AD54" s="252"/>
      <c r="AE54" s="253"/>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row>
    <row r="55" spans="1:61" ht="15" customHeight="1" thickBot="1" x14ac:dyDescent="0.3">
      <c r="A55" s="40"/>
      <c r="B55" s="260"/>
      <c r="C55" s="261"/>
      <c r="D55" s="262"/>
      <c r="E55" s="235"/>
      <c r="F55" s="230"/>
      <c r="G55" s="230"/>
      <c r="H55" s="230"/>
      <c r="I55" s="230"/>
      <c r="J55" s="83" t="str">
        <f>IF(AND('Riesgos Corrup'!$AB$56="Muy Alta",'Riesgos Corrup'!$AD$56="Leve"),CONCATENATE("R50C",'Riesgos Corrup'!$R$56),"")</f>
        <v/>
      </c>
      <c r="K55" s="39" t="str">
        <f>IF(AND('Riesgos Corrup'!$AB$57="Muy Alta",'Riesgos Corrup'!$AD$57="Leve"),CONCATENATE("R50C",'Riesgos Corrup'!$R$57),"")</f>
        <v/>
      </c>
      <c r="L55" s="84" t="str">
        <f>IF(AND('Riesgos Corrup'!$AB$58="Muy Alta",'Riesgos Corrup'!$AD$58="Leve"),CONCATENATE("R50C",'Riesgos Corrup'!$R$58),"")</f>
        <v/>
      </c>
      <c r="M55" s="83" t="str">
        <f>IF(AND('Riesgos Corrup'!$AB$56="Muy Alta",'Riesgos Corrup'!$AD$56="Menor"),CONCATENATE("R50C",'Riesgos Corrup'!$R$56),"")</f>
        <v/>
      </c>
      <c r="N55" s="39" t="str">
        <f>IF(AND('Riesgos Corrup'!$AB$57="Muy Alta",'Riesgos Corrup'!$AD$57="Menor"),CONCATENATE("R50C",'Riesgos Corrup'!$R$57),"")</f>
        <v/>
      </c>
      <c r="O55" s="84" t="str">
        <f>IF(AND('Riesgos Corrup'!$AB$58="Muy Alta",'Riesgos Corrup'!$AD$58="Menor"),CONCATENATE("R50C",'Riesgos Corrup'!$R$58),"")</f>
        <v/>
      </c>
      <c r="P55" s="83" t="str">
        <f>IF(AND('Riesgos Corrup'!$AB$56="Muy Alta",'Riesgos Corrup'!$AD$56="Moderado"),CONCATENATE("R50C",'Riesgos Corrup'!$R$56),"")</f>
        <v/>
      </c>
      <c r="Q55" s="39" t="str">
        <f>IF(AND('Riesgos Corrup'!$AB$57="Muy Alta",'Riesgos Corrup'!$AD$57="Moderado"),CONCATENATE("R50C",'Riesgos Corrup'!$R$57),"")</f>
        <v/>
      </c>
      <c r="R55" s="84" t="str">
        <f>IF(AND('Riesgos Corrup'!$AB$58="Muy Alta",'Riesgos Corrup'!$AD$58="Moderado"),CONCATENATE("R50C",'Riesgos Corrup'!$R$58),"")</f>
        <v/>
      </c>
      <c r="S55" s="83" t="str">
        <f>IF(AND('Riesgos Corrup'!$AB$56="Muy Alta",'Riesgos Corrup'!$AD$56="Mayor"),CONCATENATE("R50C",'Riesgos Corrup'!$R$56),"")</f>
        <v/>
      </c>
      <c r="T55" s="39" t="str">
        <f>IF(AND('Riesgos Corrup'!$AB$57="Muy Alta",'Riesgos Corrup'!$AD$57="Mayor"),CONCATENATE("R50C",'Riesgos Corrup'!$R$57),"")</f>
        <v/>
      </c>
      <c r="U55" s="84" t="str">
        <f>IF(AND('Riesgos Corrup'!$AB$58="Muy Alta",'Riesgos Corrup'!$AD$58="Mayor"),CONCATENATE("R50C",'Riesgos Corrup'!$R$58),"")</f>
        <v/>
      </c>
      <c r="V55" s="117" t="str">
        <f>IF(AND('Riesgos Corrup'!$AB$56="Muy Alta",'Riesgos Corrup'!$AD$56="Catastrófico"),CONCATENATE("R50C",'Riesgos Corrup'!$R$56),"")</f>
        <v/>
      </c>
      <c r="W55" s="118" t="str">
        <f>IF(AND('Riesgos Corrup'!$AB$57="Muy Alta",'Riesgos Corrup'!$AD$57="Catastrófico"),CONCATENATE("R50C",'Riesgos Corrup'!$R$57),"")</f>
        <v/>
      </c>
      <c r="X55" s="119" t="str">
        <f>IF(AND('Riesgos Corrup'!$AB$58="Muy Alta",'Riesgos Corrup'!$AD$58="Catastrófico"),CONCATENATE("R50C",'Riesgos Corrup'!$R$58),"")</f>
        <v/>
      </c>
      <c r="Y55" s="40"/>
      <c r="Z55" s="251"/>
      <c r="AA55" s="252"/>
      <c r="AB55" s="252"/>
      <c r="AC55" s="252"/>
      <c r="AD55" s="252"/>
      <c r="AE55" s="253"/>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row>
    <row r="56" spans="1:61" ht="15" customHeight="1" x14ac:dyDescent="0.25">
      <c r="A56" s="40"/>
      <c r="B56" s="260"/>
      <c r="C56" s="261"/>
      <c r="D56" s="262"/>
      <c r="E56" s="246" t="s">
        <v>106</v>
      </c>
      <c r="F56" s="247"/>
      <c r="G56" s="247"/>
      <c r="H56" s="247"/>
      <c r="I56" s="247"/>
      <c r="J56" s="99" t="str">
        <f ca="1">IF(AND('Riesgos Corrup'!$AB$7="Alta",'Riesgos Corrup'!$AD$7="Moderado"),CONCATENATE("R1C",'Riesgos Corrup'!$R$7),"")</f>
        <v/>
      </c>
      <c r="K56" s="100" t="str">
        <f>IF(AND('Riesgos Corrup'!$AB$8="Alta",'Riesgos Corrup'!$AD$8="Moderado"),CONCATENATE("R1C",'Riesgos Corrup'!$R$8),"")</f>
        <v/>
      </c>
      <c r="L56" s="101" t="str">
        <f>IF(AND('Riesgos Corrup'!$AB$9="Alta",'Riesgos Corrup'!$AD$9="Moderado"),CONCATENATE("R1C",'Riesgos Corrup'!$R$9),"")</f>
        <v/>
      </c>
      <c r="M56" s="99" t="str">
        <f ca="1">IF(AND('Riesgos Corrup'!$AB$7="Alta",'Riesgos Corrup'!$AD$7="Moderado"),CONCATENATE("R1C",'Riesgos Corrup'!$R$7),"")</f>
        <v/>
      </c>
      <c r="N56" s="100" t="str">
        <f>IF(AND('Riesgos Corrup'!$AB$8="Alta",'Riesgos Corrup'!$AD$8="Moderado"),CONCATENATE("R1C",'Riesgos Corrup'!$R$8),"")</f>
        <v/>
      </c>
      <c r="O56" s="101" t="str">
        <f>IF(AND('Riesgos Corrup'!$AB$9="Alta",'Riesgos Corrup'!$AD$9="Moderado"),CONCATENATE("R1C",'Riesgos Corrup'!$R$9),"")</f>
        <v/>
      </c>
      <c r="P56" s="80" t="str">
        <f ca="1">IF(AND('Riesgos Corrup'!$AB$7="Alta",'Riesgos Corrup'!$AD$7="Moderado"),CONCATENATE("R1C",'Riesgos Corrup'!$R$7),"")</f>
        <v/>
      </c>
      <c r="Q56" s="81" t="str">
        <f>IF(AND('Riesgos Corrup'!$AB$8="Alta",'Riesgos Corrup'!$AD$8="Moderado"),CONCATENATE("R1C",'Riesgos Corrup'!$R$8),"")</f>
        <v/>
      </c>
      <c r="R56" s="82" t="str">
        <f>IF(AND('Riesgos Corrup'!$AB$9="Alta",'Riesgos Corrup'!$AD$9="Moderado"),CONCATENATE("R1C",'Riesgos Corrup'!$R$9),"")</f>
        <v/>
      </c>
      <c r="S56" s="80" t="str">
        <f ca="1">IF(AND('Riesgos Corrup'!$AB$7="Alta",'Riesgos Corrup'!$AD$7="Mayor"),CONCATENATE("R1C",'Riesgos Corrup'!$R$7),"")</f>
        <v/>
      </c>
      <c r="T56" s="81" t="str">
        <f>IF(AND('Riesgos Corrup'!$AB$8="Alta",'Riesgos Corrup'!$AD$8="Mayor"),CONCATENATE("R1C",'Riesgos Corrup'!$R$8),"")</f>
        <v/>
      </c>
      <c r="U56" s="82" t="str">
        <f>IF(AND('Riesgos Corrup'!$AB$9="Alta",'Riesgos Corrup'!$AD$9="Mayor"),CONCATENATE("R1C",'Riesgos Corrup'!$R$9),"")</f>
        <v/>
      </c>
      <c r="V56" s="93" t="str">
        <f ca="1">IF(AND('Riesgos Corrup'!$AB$7="Alta",'Riesgos Corrup'!$AD$7="Catastrófico"),CONCATENATE("R1C",'Riesgos Corrup'!$R$7),"")</f>
        <v/>
      </c>
      <c r="W56" s="94" t="str">
        <f>IF(AND('Riesgos Corrup'!$AB$8="Alta",'Riesgos Corrup'!$AD$8="Catastrófico"),CONCATENATE("R1C",'Riesgos Corrup'!$R$8),"")</f>
        <v/>
      </c>
      <c r="X56" s="95" t="str">
        <f>IF(AND('Riesgos Corrup'!$AB$9="Alta",'Riesgos Corrup'!$AD$9="Catastrófico"),CONCATENATE("R1C",'Riesgos Corrup'!$R$9),"")</f>
        <v/>
      </c>
      <c r="Y56" s="40"/>
      <c r="Z56" s="240" t="s">
        <v>74</v>
      </c>
      <c r="AA56" s="241"/>
      <c r="AB56" s="241"/>
      <c r="AC56" s="241"/>
      <c r="AD56" s="241"/>
      <c r="AE56" s="242"/>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row>
    <row r="57" spans="1:61" ht="15" customHeight="1" x14ac:dyDescent="0.25">
      <c r="A57" s="40"/>
      <c r="B57" s="260"/>
      <c r="C57" s="261"/>
      <c r="D57" s="262"/>
      <c r="E57" s="234"/>
      <c r="F57" s="230"/>
      <c r="G57" s="230"/>
      <c r="H57" s="230"/>
      <c r="I57" s="230"/>
      <c r="J57" s="102" t="e">
        <f>IF(AND('Riesgos Corrup'!#REF!="Alta",'Riesgos Corrup'!#REF!="Moderado"),CONCATENATE("R2C",'Riesgos Corrup'!#REF!),"")</f>
        <v>#REF!</v>
      </c>
      <c r="K57" s="103" t="e">
        <f>IF(AND('Riesgos Corrup'!#REF!="Alta",'Riesgos Corrup'!#REF!="Moderado"),CONCATENATE("R2C",'Riesgos Corrup'!#REF!),"")</f>
        <v>#REF!</v>
      </c>
      <c r="L57" s="104" t="e">
        <f>IF(AND('Riesgos Corrup'!#REF!="Alta",'Riesgos Corrup'!#REF!="Moderado"),CONCATENATE("R2C",'Riesgos Corrup'!#REF!),"")</f>
        <v>#REF!</v>
      </c>
      <c r="M57" s="102" t="e">
        <f>IF(AND('Riesgos Corrup'!#REF!="Alta",'Riesgos Corrup'!#REF!="Moderado"),CONCATENATE("R2C",'Riesgos Corrup'!#REF!),"")</f>
        <v>#REF!</v>
      </c>
      <c r="N57" s="103" t="e">
        <f>IF(AND('Riesgos Corrup'!#REF!="Alta",'Riesgos Corrup'!#REF!="Moderado"),CONCATENATE("R2C",'Riesgos Corrup'!#REF!),"")</f>
        <v>#REF!</v>
      </c>
      <c r="O57" s="104" t="e">
        <f>IF(AND('Riesgos Corrup'!#REF!="Alta",'Riesgos Corrup'!#REF!="Moderado"),CONCATENATE("R2C",'Riesgos Corrup'!#REF!),"")</f>
        <v>#REF!</v>
      </c>
      <c r="P57" s="83" t="e">
        <f>IF(AND('Riesgos Corrup'!#REF!="Alta",'Riesgos Corrup'!#REF!="Moderado"),CONCATENATE("R2C",'Riesgos Corrup'!#REF!),"")</f>
        <v>#REF!</v>
      </c>
      <c r="Q57" s="39" t="e">
        <f>IF(AND('Riesgos Corrup'!#REF!="Alta",'Riesgos Corrup'!#REF!="Moderado"),CONCATENATE("R2C",'Riesgos Corrup'!#REF!),"")</f>
        <v>#REF!</v>
      </c>
      <c r="R57" s="84" t="e">
        <f>IF(AND('Riesgos Corrup'!#REF!="Alta",'Riesgos Corrup'!#REF!="Moderado"),CONCATENATE("R2C",'Riesgos Corrup'!#REF!),"")</f>
        <v>#REF!</v>
      </c>
      <c r="S57" s="83" t="e">
        <f>IF(AND('Riesgos Corrup'!#REF!="Alta",'Riesgos Corrup'!#REF!="Mayor"),CONCATENATE("R2C",'Riesgos Corrup'!#REF!),"")</f>
        <v>#REF!</v>
      </c>
      <c r="T57" s="39" t="e">
        <f>IF(AND('Riesgos Corrup'!#REF!="Alta",'Riesgos Corrup'!#REF!="Mayor"),CONCATENATE("R2C",'Riesgos Corrup'!#REF!),"")</f>
        <v>#REF!</v>
      </c>
      <c r="U57" s="84" t="e">
        <f>IF(AND('Riesgos Corrup'!#REF!="Alta",'Riesgos Corrup'!#REF!="Mayor"),CONCATENATE("R2C",'Riesgos Corrup'!#REF!),"")</f>
        <v>#REF!</v>
      </c>
      <c r="V57" s="96" t="e">
        <f>IF(AND('Riesgos Corrup'!#REF!="Alta",'Riesgos Corrup'!#REF!="Catastrófico"),CONCATENATE("R2C",'Riesgos Corrup'!#REF!),"")</f>
        <v>#REF!</v>
      </c>
      <c r="W57" s="97" t="e">
        <f>IF(AND('Riesgos Corrup'!#REF!="Alta",'Riesgos Corrup'!#REF!="Catastrófico"),CONCATENATE("R2C",'Riesgos Corrup'!#REF!),"")</f>
        <v>#REF!</v>
      </c>
      <c r="X57" s="98" t="e">
        <f>IF(AND('Riesgos Corrup'!#REF!="Alta",'Riesgos Corrup'!#REF!="Catastrófico"),CONCATENATE("R2C",'Riesgos Corrup'!#REF!),"")</f>
        <v>#REF!</v>
      </c>
      <c r="Y57" s="40"/>
      <c r="Z57" s="243"/>
      <c r="AA57" s="244"/>
      <c r="AB57" s="244"/>
      <c r="AC57" s="244"/>
      <c r="AD57" s="244"/>
      <c r="AE57" s="245"/>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row>
    <row r="58" spans="1:61" ht="15" customHeight="1" x14ac:dyDescent="0.25">
      <c r="A58" s="40"/>
      <c r="B58" s="260"/>
      <c r="C58" s="261"/>
      <c r="D58" s="262"/>
      <c r="E58" s="235"/>
      <c r="F58" s="230"/>
      <c r="G58" s="230"/>
      <c r="H58" s="230"/>
      <c r="I58" s="230"/>
      <c r="J58" s="102" t="e">
        <f>IF(AND('Riesgos Corrup'!#REF!="Alta",'Riesgos Corrup'!#REF!="Moderado"),CONCATENATE("R3C",'Riesgos Corrup'!#REF!),"")</f>
        <v>#REF!</v>
      </c>
      <c r="K58" s="103" t="e">
        <f>IF(AND('Riesgos Corrup'!#REF!="Alta",'Riesgos Corrup'!#REF!="Moderado"),CONCATENATE("R3C",'Riesgos Corrup'!#REF!),"")</f>
        <v>#REF!</v>
      </c>
      <c r="L58" s="104" t="e">
        <f>IF(AND('Riesgos Corrup'!#REF!="Alta",'Riesgos Corrup'!#REF!="Moderado"),CONCATENATE("R3C",'Riesgos Corrup'!#REF!),"")</f>
        <v>#REF!</v>
      </c>
      <c r="M58" s="102" t="e">
        <f>IF(AND('Riesgos Corrup'!#REF!="Alta",'Riesgos Corrup'!#REF!="Moderado"),CONCATENATE("R3C",'Riesgos Corrup'!#REF!),"")</f>
        <v>#REF!</v>
      </c>
      <c r="N58" s="103" t="e">
        <f>IF(AND('Riesgos Corrup'!#REF!="Alta",'Riesgos Corrup'!#REF!="Moderado"),CONCATENATE("R3C",'Riesgos Corrup'!#REF!),"")</f>
        <v>#REF!</v>
      </c>
      <c r="O58" s="104" t="e">
        <f>IF(AND('Riesgos Corrup'!#REF!="Alta",'Riesgos Corrup'!#REF!="Moderado"),CONCATENATE("R3C",'Riesgos Corrup'!#REF!),"")</f>
        <v>#REF!</v>
      </c>
      <c r="P58" s="83" t="e">
        <f>IF(AND('Riesgos Corrup'!#REF!="Alta",'Riesgos Corrup'!#REF!="Moderado"),CONCATENATE("R3C",'Riesgos Corrup'!#REF!),"")</f>
        <v>#REF!</v>
      </c>
      <c r="Q58" s="39" t="e">
        <f>IF(AND('Riesgos Corrup'!#REF!="Alta",'Riesgos Corrup'!#REF!="Moderado"),CONCATENATE("R3C",'Riesgos Corrup'!#REF!),"")</f>
        <v>#REF!</v>
      </c>
      <c r="R58" s="84" t="e">
        <f>IF(AND('Riesgos Corrup'!#REF!="Alta",'Riesgos Corrup'!#REF!="Moderado"),CONCATENATE("R3C",'Riesgos Corrup'!#REF!),"")</f>
        <v>#REF!</v>
      </c>
      <c r="S58" s="83" t="e">
        <f>IF(AND('Riesgos Corrup'!#REF!="Alta",'Riesgos Corrup'!#REF!="Mayor"),CONCATENATE("R3C",'Riesgos Corrup'!#REF!),"")</f>
        <v>#REF!</v>
      </c>
      <c r="T58" s="39" t="e">
        <f>IF(AND('Riesgos Corrup'!#REF!="Alta",'Riesgos Corrup'!#REF!="Mayor"),CONCATENATE("R3C",'Riesgos Corrup'!#REF!),"")</f>
        <v>#REF!</v>
      </c>
      <c r="U58" s="84" t="e">
        <f>IF(AND('Riesgos Corrup'!#REF!="Alta",'Riesgos Corrup'!#REF!="Mayor"),CONCATENATE("R3C",'Riesgos Corrup'!#REF!),"")</f>
        <v>#REF!</v>
      </c>
      <c r="V58" s="96" t="e">
        <f>IF(AND('Riesgos Corrup'!#REF!="Alta",'Riesgos Corrup'!#REF!="Catastrófico"),CONCATENATE("R3C",'Riesgos Corrup'!#REF!),"")</f>
        <v>#REF!</v>
      </c>
      <c r="W58" s="97" t="e">
        <f>IF(AND('Riesgos Corrup'!#REF!="Alta",'Riesgos Corrup'!#REF!="Catastrófico"),CONCATENATE("R3C",'Riesgos Corrup'!#REF!),"")</f>
        <v>#REF!</v>
      </c>
      <c r="X58" s="98" t="e">
        <f>IF(AND('Riesgos Corrup'!#REF!="Alta",'Riesgos Corrup'!#REF!="Catastrófico"),CONCATENATE("R3C",'Riesgos Corrup'!#REF!),"")</f>
        <v>#REF!</v>
      </c>
      <c r="Y58" s="40"/>
      <c r="Z58" s="243"/>
      <c r="AA58" s="244"/>
      <c r="AB58" s="244"/>
      <c r="AC58" s="244"/>
      <c r="AD58" s="244"/>
      <c r="AE58" s="245"/>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row>
    <row r="59" spans="1:61" ht="15" customHeight="1" x14ac:dyDescent="0.25">
      <c r="A59" s="40"/>
      <c r="B59" s="260"/>
      <c r="C59" s="261"/>
      <c r="D59" s="262"/>
      <c r="E59" s="235"/>
      <c r="F59" s="230"/>
      <c r="G59" s="230"/>
      <c r="H59" s="230"/>
      <c r="I59" s="230"/>
      <c r="J59" s="102" t="str">
        <f ca="1">IF(AND('Riesgos Corrup'!$AB$10="Alta",'Riesgos Corrup'!$AD$10="Moderado"),CONCATENATE("R4C",'Riesgos Corrup'!$R$10),"")</f>
        <v/>
      </c>
      <c r="K59" s="103" t="str">
        <f>IF(AND('Riesgos Corrup'!$AB$11="Alta",'Riesgos Corrup'!$AD$11="Moderado"),CONCATENATE("R4C",'Riesgos Corrup'!$R$11),"")</f>
        <v/>
      </c>
      <c r="L59" s="104" t="str">
        <f>IF(AND('Riesgos Corrup'!$AB$12="Alta",'Riesgos Corrup'!$AD$12="Moderado"),CONCATENATE("R4C",'Riesgos Corrup'!$R$12),"")</f>
        <v/>
      </c>
      <c r="M59" s="102" t="str">
        <f ca="1">IF(AND('Riesgos Corrup'!$AB$10="Alta",'Riesgos Corrup'!$AD$10="Moderado"),CONCATENATE("R4C",'Riesgos Corrup'!$R$10),"")</f>
        <v/>
      </c>
      <c r="N59" s="103" t="str">
        <f>IF(AND('Riesgos Corrup'!$AB$11="Alta",'Riesgos Corrup'!$AD$11="Moderado"),CONCATENATE("R4C",'Riesgos Corrup'!$R$11),"")</f>
        <v/>
      </c>
      <c r="O59" s="104" t="str">
        <f>IF(AND('Riesgos Corrup'!$AB$12="Alta",'Riesgos Corrup'!$AD$12="Moderado"),CONCATENATE("R4C",'Riesgos Corrup'!$R$12),"")</f>
        <v/>
      </c>
      <c r="P59" s="83" t="str">
        <f ca="1">IF(AND('Riesgos Corrup'!$AB$10="Alta",'Riesgos Corrup'!$AD$10="Moderado"),CONCATENATE("R4C",'Riesgos Corrup'!$R$10),"")</f>
        <v/>
      </c>
      <c r="Q59" s="39" t="str">
        <f>IF(AND('Riesgos Corrup'!$AB$11="Alta",'Riesgos Corrup'!$AD$11="Moderado"),CONCATENATE("R4C",'Riesgos Corrup'!$R$11),"")</f>
        <v/>
      </c>
      <c r="R59" s="84" t="str">
        <f>IF(AND('Riesgos Corrup'!$AB$12="Alta",'Riesgos Corrup'!$AD$12="Moderado"),CONCATENATE("R4C",'Riesgos Corrup'!$R$12),"")</f>
        <v/>
      </c>
      <c r="S59" s="83" t="str">
        <f ca="1">IF(AND('Riesgos Corrup'!$AB$10="Alta",'Riesgos Corrup'!$AD$10="Mayor"),CONCATENATE("R4C",'Riesgos Corrup'!$R$10),"")</f>
        <v/>
      </c>
      <c r="T59" s="39" t="str">
        <f>IF(AND('Riesgos Corrup'!$AB$11="Alta",'Riesgos Corrup'!$AD$11="Mayor"),CONCATENATE("R4C",'Riesgos Corrup'!$R$11),"")</f>
        <v/>
      </c>
      <c r="U59" s="84" t="str">
        <f>IF(AND('Riesgos Corrup'!$AB$12="Alta",'Riesgos Corrup'!$AD$12="Mayor"),CONCATENATE("R4C",'Riesgos Corrup'!$R$12),"")</f>
        <v/>
      </c>
      <c r="V59" s="96" t="str">
        <f ca="1">IF(AND('Riesgos Corrup'!$AB$10="Alta",'Riesgos Corrup'!$AD$10="Catastrófico"),CONCATENATE("R4C",'Riesgos Corrup'!$R$10),"")</f>
        <v/>
      </c>
      <c r="W59" s="97" t="str">
        <f>IF(AND('Riesgos Corrup'!$AB$11="Alta",'Riesgos Corrup'!$AD$11="Catastrófico"),CONCATENATE("R4C",'Riesgos Corrup'!$R$11),"")</f>
        <v/>
      </c>
      <c r="X59" s="98" t="str">
        <f>IF(AND('Riesgos Corrup'!$AB$12="Alta",'Riesgos Corrup'!$AD$12="Catastrófico"),CONCATENATE("R4C",'Riesgos Corrup'!$R$12),"")</f>
        <v/>
      </c>
      <c r="Y59" s="40"/>
      <c r="Z59" s="243"/>
      <c r="AA59" s="244"/>
      <c r="AB59" s="244"/>
      <c r="AC59" s="244"/>
      <c r="AD59" s="244"/>
      <c r="AE59" s="245"/>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row>
    <row r="60" spans="1:61" ht="12" customHeight="1" x14ac:dyDescent="0.25">
      <c r="A60" s="40"/>
      <c r="B60" s="260"/>
      <c r="C60" s="261"/>
      <c r="D60" s="262"/>
      <c r="E60" s="235"/>
      <c r="F60" s="230"/>
      <c r="G60" s="230"/>
      <c r="H60" s="230"/>
      <c r="I60" s="230"/>
      <c r="J60" s="102" t="e">
        <f>IF(AND('Riesgos Corrup'!#REF!="Alta",'Riesgos Corrup'!#REF!="Moderado"),CONCATENATE("R5C",'Riesgos Corrup'!#REF!),"")</f>
        <v>#REF!</v>
      </c>
      <c r="K60" s="103" t="e">
        <f>IF(AND('Riesgos Corrup'!#REF!="Alta",'Riesgos Corrup'!#REF!="Moderado"),CONCATENATE("R5C",'Riesgos Corrup'!#REF!),"")</f>
        <v>#REF!</v>
      </c>
      <c r="L60" s="104" t="e">
        <f>IF(AND('Riesgos Corrup'!#REF!="Alta",'Riesgos Corrup'!#REF!="Moderado"),CONCATENATE("R5C",'Riesgos Corrup'!#REF!),"")</f>
        <v>#REF!</v>
      </c>
      <c r="M60" s="102" t="e">
        <f>IF(AND('Riesgos Corrup'!#REF!="Alta",'Riesgos Corrup'!#REF!="Moderado"),CONCATENATE("R5C",'Riesgos Corrup'!#REF!),"")</f>
        <v>#REF!</v>
      </c>
      <c r="N60" s="103" t="e">
        <f>IF(AND('Riesgos Corrup'!#REF!="Alta",'Riesgos Corrup'!#REF!="Moderado"),CONCATENATE("R5C",'Riesgos Corrup'!#REF!),"")</f>
        <v>#REF!</v>
      </c>
      <c r="O60" s="104" t="e">
        <f>IF(AND('Riesgos Corrup'!#REF!="Alta",'Riesgos Corrup'!#REF!="Moderado"),CONCATENATE("R5C",'Riesgos Corrup'!#REF!),"")</f>
        <v>#REF!</v>
      </c>
      <c r="P60" s="83" t="e">
        <f>IF(AND('Riesgos Corrup'!#REF!="Alta",'Riesgos Corrup'!#REF!="Moderado"),CONCATENATE("R5C",'Riesgos Corrup'!#REF!),"")</f>
        <v>#REF!</v>
      </c>
      <c r="Q60" s="39" t="e">
        <f>IF(AND('Riesgos Corrup'!#REF!="Alta",'Riesgos Corrup'!#REF!="Moderado"),CONCATENATE("R5C",'Riesgos Corrup'!#REF!),"")</f>
        <v>#REF!</v>
      </c>
      <c r="R60" s="84" t="e">
        <f>IF(AND('Riesgos Corrup'!#REF!="Alta",'Riesgos Corrup'!#REF!="Moderado"),CONCATENATE("R5C",'Riesgos Corrup'!#REF!),"")</f>
        <v>#REF!</v>
      </c>
      <c r="S60" s="83" t="e">
        <f>IF(AND('Riesgos Corrup'!#REF!="Alta",'Riesgos Corrup'!#REF!="Mayor"),CONCATENATE("R5C",'Riesgos Corrup'!#REF!),"")</f>
        <v>#REF!</v>
      </c>
      <c r="T60" s="39" t="e">
        <f>IF(AND('Riesgos Corrup'!#REF!="Alta",'Riesgos Corrup'!#REF!="Mayor"),CONCATENATE("R5C",'Riesgos Corrup'!#REF!),"")</f>
        <v>#REF!</v>
      </c>
      <c r="U60" s="84" t="e">
        <f>IF(AND('Riesgos Corrup'!#REF!="Alta",'Riesgos Corrup'!#REF!="Mayor"),CONCATENATE("R5C",'Riesgos Corrup'!#REF!),"")</f>
        <v>#REF!</v>
      </c>
      <c r="V60" s="96" t="e">
        <f>IF(AND('Riesgos Corrup'!#REF!="Alta",'Riesgos Corrup'!#REF!="Catastrófico"),CONCATENATE("R5C",'Riesgos Corrup'!#REF!),"")</f>
        <v>#REF!</v>
      </c>
      <c r="W60" s="97" t="e">
        <f>IF(AND('Riesgos Corrup'!#REF!="Alta",'Riesgos Corrup'!#REF!="Catastrófico"),CONCATENATE("R5C",'Riesgos Corrup'!#REF!),"")</f>
        <v>#REF!</v>
      </c>
      <c r="X60" s="98" t="e">
        <f>IF(AND('Riesgos Corrup'!#REF!="Alta",'Riesgos Corrup'!#REF!="Catastrófico"),CONCATENATE("R5C",'Riesgos Corrup'!#REF!),"")</f>
        <v>#REF!</v>
      </c>
      <c r="Y60" s="40"/>
      <c r="Z60" s="243"/>
      <c r="AA60" s="244"/>
      <c r="AB60" s="244"/>
      <c r="AC60" s="244"/>
      <c r="AD60" s="244"/>
      <c r="AE60" s="245"/>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row>
    <row r="61" spans="1:61" ht="12" customHeight="1" x14ac:dyDescent="0.25">
      <c r="A61" s="40"/>
      <c r="B61" s="260"/>
      <c r="C61" s="261"/>
      <c r="D61" s="262"/>
      <c r="E61" s="235"/>
      <c r="F61" s="230"/>
      <c r="G61" s="230"/>
      <c r="H61" s="230"/>
      <c r="I61" s="230"/>
      <c r="J61" s="102" t="str">
        <f ca="1">IF(AND('Riesgos Corrup'!$AB$13="Alta",'Riesgos Corrup'!$AD$13="Moderado"),CONCATENATE("R6C",'Riesgos Corrup'!$R$13),"")</f>
        <v/>
      </c>
      <c r="K61" s="103" t="str">
        <f ca="1">IF(AND('Riesgos Corrup'!$AB$14="Alta",'Riesgos Corrup'!$AD$14="Moderado"),CONCATENATE("R6C",'Riesgos Corrup'!$R$14),"")</f>
        <v/>
      </c>
      <c r="L61" s="104" t="str">
        <f ca="1">IF(AND('Riesgos Corrup'!$AB$15="Alta",'Riesgos Corrup'!$AD$15="Moderado"),CONCATENATE("R6C",'Riesgos Corrup'!$R$15),"")</f>
        <v/>
      </c>
      <c r="M61" s="102" t="str">
        <f ca="1">IF(AND('Riesgos Corrup'!$AB$13="Alta",'Riesgos Corrup'!$AD$13="Moderado"),CONCATENATE("R6C",'Riesgos Corrup'!$R$13),"")</f>
        <v/>
      </c>
      <c r="N61" s="103" t="str">
        <f ca="1">IF(AND('Riesgos Corrup'!$AB$14="Alta",'Riesgos Corrup'!$AD$14="Moderado"),CONCATENATE("R6C",'Riesgos Corrup'!$R$14),"")</f>
        <v/>
      </c>
      <c r="O61" s="104" t="str">
        <f ca="1">IF(AND('Riesgos Corrup'!$AB$15="Alta",'Riesgos Corrup'!$AD$15="Moderado"),CONCATENATE("R6C",'Riesgos Corrup'!$R$15),"")</f>
        <v/>
      </c>
      <c r="P61" s="83" t="str">
        <f ca="1">IF(AND('Riesgos Corrup'!$AB$13="Alta",'Riesgos Corrup'!$AD$13="Moderado"),CONCATENATE("R6C",'Riesgos Corrup'!$R$13),"")</f>
        <v/>
      </c>
      <c r="Q61" s="39" t="str">
        <f ca="1">IF(AND('Riesgos Corrup'!$AB$14="Alta",'Riesgos Corrup'!$AD$14="Moderado"),CONCATENATE("R6C",'Riesgos Corrup'!$R$14),"")</f>
        <v/>
      </c>
      <c r="R61" s="84" t="str">
        <f ca="1">IF(AND('Riesgos Corrup'!$AB$15="Alta",'Riesgos Corrup'!$AD$15="Moderado"),CONCATENATE("R6C",'Riesgos Corrup'!$R$15),"")</f>
        <v/>
      </c>
      <c r="S61" s="83" t="str">
        <f ca="1">IF(AND('Riesgos Corrup'!$AB$13="Alta",'Riesgos Corrup'!$AD$13="Mayor"),CONCATENATE("R6C",'Riesgos Corrup'!$R$13),"")</f>
        <v/>
      </c>
      <c r="T61" s="39" t="str">
        <f ca="1">IF(AND('Riesgos Corrup'!$AB$14="Alta",'Riesgos Corrup'!$AD$14="Mayor"),CONCATENATE("R6C",'Riesgos Corrup'!$R$14),"")</f>
        <v/>
      </c>
      <c r="U61" s="84" t="str">
        <f ca="1">IF(AND('Riesgos Corrup'!$AB$15="Alta",'Riesgos Corrup'!$AD$15="Mayor"),CONCATENATE("R6C",'Riesgos Corrup'!$R$15),"")</f>
        <v/>
      </c>
      <c r="V61" s="96" t="str">
        <f ca="1">IF(AND('Riesgos Corrup'!$AB$13="Alta",'Riesgos Corrup'!$AD$13="Catastrófico"),CONCATENATE("R6C",'Riesgos Corrup'!$R$13),"")</f>
        <v/>
      </c>
      <c r="W61" s="97" t="str">
        <f ca="1">IF(AND('Riesgos Corrup'!$AB$14="Alta",'Riesgos Corrup'!$AD$14="Catastrófico"),CONCATENATE("R6C",'Riesgos Corrup'!$R$14),"")</f>
        <v/>
      </c>
      <c r="X61" s="98" t="str">
        <f ca="1">IF(AND('Riesgos Corrup'!$AB$15="Alta",'Riesgos Corrup'!$AD$15="Catastrófico"),CONCATENATE("R6C",'Riesgos Corrup'!$R$15),"")</f>
        <v/>
      </c>
      <c r="Y61" s="40"/>
      <c r="Z61" s="243"/>
      <c r="AA61" s="244"/>
      <c r="AB61" s="244"/>
      <c r="AC61" s="244"/>
      <c r="AD61" s="244"/>
      <c r="AE61" s="245"/>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row>
    <row r="62" spans="1:61" ht="12" customHeight="1" x14ac:dyDescent="0.25">
      <c r="A62" s="40"/>
      <c r="B62" s="260"/>
      <c r="C62" s="261"/>
      <c r="D62" s="262"/>
      <c r="E62" s="235"/>
      <c r="F62" s="230"/>
      <c r="G62" s="230"/>
      <c r="H62" s="230"/>
      <c r="I62" s="230"/>
      <c r="J62" s="102" t="e">
        <f>IF(AND('Riesgos Corrup'!#REF!="Alta",'Riesgos Corrup'!#REF!="Moderado"),CONCATENATE("R7C",'Riesgos Corrup'!#REF!),"")</f>
        <v>#REF!</v>
      </c>
      <c r="K62" s="103" t="e">
        <f>IF(AND('Riesgos Corrup'!#REF!="Alta",'Riesgos Corrup'!#REF!="Moderado"),CONCATENATE("R7C",'Riesgos Corrup'!#REF!),"")</f>
        <v>#REF!</v>
      </c>
      <c r="L62" s="104" t="e">
        <f>IF(AND('Riesgos Corrup'!#REF!="Alta",'Riesgos Corrup'!#REF!="Moderado"),CONCATENATE("R7C",'Riesgos Corrup'!#REF!),"")</f>
        <v>#REF!</v>
      </c>
      <c r="M62" s="102" t="e">
        <f>IF(AND('Riesgos Corrup'!#REF!="Alta",'Riesgos Corrup'!#REF!="Moderado"),CONCATENATE("R7C",'Riesgos Corrup'!#REF!),"")</f>
        <v>#REF!</v>
      </c>
      <c r="N62" s="103" t="e">
        <f>IF(AND('Riesgos Corrup'!#REF!="Alta",'Riesgos Corrup'!#REF!="Moderado"),CONCATENATE("R7C",'Riesgos Corrup'!#REF!),"")</f>
        <v>#REF!</v>
      </c>
      <c r="O62" s="104" t="e">
        <f>IF(AND('Riesgos Corrup'!#REF!="Alta",'Riesgos Corrup'!#REF!="Moderado"),CONCATENATE("R7C",'Riesgos Corrup'!#REF!),"")</f>
        <v>#REF!</v>
      </c>
      <c r="P62" s="83" t="e">
        <f>IF(AND('Riesgos Corrup'!#REF!="Alta",'Riesgos Corrup'!#REF!="Moderado"),CONCATENATE("R7C",'Riesgos Corrup'!#REF!),"")</f>
        <v>#REF!</v>
      </c>
      <c r="Q62" s="39" t="e">
        <f>IF(AND('Riesgos Corrup'!#REF!="Alta",'Riesgos Corrup'!#REF!="Moderado"),CONCATENATE("R7C",'Riesgos Corrup'!#REF!),"")</f>
        <v>#REF!</v>
      </c>
      <c r="R62" s="84" t="e">
        <f>IF(AND('Riesgos Corrup'!#REF!="Alta",'Riesgos Corrup'!#REF!="Moderado"),CONCATENATE("R7C",'Riesgos Corrup'!#REF!),"")</f>
        <v>#REF!</v>
      </c>
      <c r="S62" s="83" t="e">
        <f>IF(AND('Riesgos Corrup'!#REF!="Alta",'Riesgos Corrup'!#REF!="Mayor"),CONCATENATE("R7C",'Riesgos Corrup'!#REF!),"")</f>
        <v>#REF!</v>
      </c>
      <c r="T62" s="39" t="e">
        <f>IF(AND('Riesgos Corrup'!#REF!="Alta",'Riesgos Corrup'!#REF!="Mayor"),CONCATENATE("R7C",'Riesgos Corrup'!#REF!),"")</f>
        <v>#REF!</v>
      </c>
      <c r="U62" s="84" t="e">
        <f>IF(AND('Riesgos Corrup'!#REF!="Alta",'Riesgos Corrup'!#REF!="Mayor"),CONCATENATE("R7C",'Riesgos Corrup'!#REF!),"")</f>
        <v>#REF!</v>
      </c>
      <c r="V62" s="96" t="e">
        <f>IF(AND('Riesgos Corrup'!#REF!="Alta",'Riesgos Corrup'!#REF!="Catastrófico"),CONCATENATE("R7C",'Riesgos Corrup'!#REF!),"")</f>
        <v>#REF!</v>
      </c>
      <c r="W62" s="97" t="e">
        <f>IF(AND('Riesgos Corrup'!#REF!="Alta",'Riesgos Corrup'!#REF!="Catastrófico"),CONCATENATE("R7C",'Riesgos Corrup'!#REF!),"")</f>
        <v>#REF!</v>
      </c>
      <c r="X62" s="98" t="e">
        <f>IF(AND('Riesgos Corrup'!#REF!="Alta",'Riesgos Corrup'!#REF!="Catastrófico"),CONCATENATE("R7C",'Riesgos Corrup'!#REF!),"")</f>
        <v>#REF!</v>
      </c>
      <c r="Y62" s="40"/>
      <c r="Z62" s="243"/>
      <c r="AA62" s="244"/>
      <c r="AB62" s="244"/>
      <c r="AC62" s="244"/>
      <c r="AD62" s="244"/>
      <c r="AE62" s="245"/>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row>
    <row r="63" spans="1:61" ht="12" customHeight="1" x14ac:dyDescent="0.25">
      <c r="A63" s="40"/>
      <c r="B63" s="260"/>
      <c r="C63" s="261"/>
      <c r="D63" s="262"/>
      <c r="E63" s="235"/>
      <c r="F63" s="230"/>
      <c r="G63" s="230"/>
      <c r="H63" s="230"/>
      <c r="I63" s="230"/>
      <c r="J63" s="102" t="e">
        <f>IF(AND('Riesgos Corrup'!#REF!="Alta",'Riesgos Corrup'!#REF!="Moderado"),CONCATENATE("R8C",'Riesgos Corrup'!#REF!),"")</f>
        <v>#REF!</v>
      </c>
      <c r="K63" s="103" t="e">
        <f>IF(AND('Riesgos Corrup'!#REF!="Alta",'Riesgos Corrup'!#REF!="Moderado"),CONCATENATE("R8C",'Riesgos Corrup'!#REF!),"")</f>
        <v>#REF!</v>
      </c>
      <c r="L63" s="104" t="e">
        <f>IF(AND('Riesgos Corrup'!#REF!="Alta",'Riesgos Corrup'!#REF!="Moderado"),CONCATENATE("R8C",'Riesgos Corrup'!#REF!),"")</f>
        <v>#REF!</v>
      </c>
      <c r="M63" s="102" t="e">
        <f>IF(AND('Riesgos Corrup'!#REF!="Alta",'Riesgos Corrup'!#REF!="Moderado"),CONCATENATE("R8C",'Riesgos Corrup'!#REF!),"")</f>
        <v>#REF!</v>
      </c>
      <c r="N63" s="103" t="e">
        <f>IF(AND('Riesgos Corrup'!#REF!="Alta",'Riesgos Corrup'!#REF!="Moderado"),CONCATENATE("R8C",'Riesgos Corrup'!#REF!),"")</f>
        <v>#REF!</v>
      </c>
      <c r="O63" s="104" t="e">
        <f>IF(AND('Riesgos Corrup'!#REF!="Alta",'Riesgos Corrup'!#REF!="Moderado"),CONCATENATE("R8C",'Riesgos Corrup'!#REF!),"")</f>
        <v>#REF!</v>
      </c>
      <c r="P63" s="83" t="e">
        <f>IF(AND('Riesgos Corrup'!#REF!="Alta",'Riesgos Corrup'!#REF!="Moderado"),CONCATENATE("R8C",'Riesgos Corrup'!#REF!),"")</f>
        <v>#REF!</v>
      </c>
      <c r="Q63" s="39" t="e">
        <f>IF(AND('Riesgos Corrup'!#REF!="Alta",'Riesgos Corrup'!#REF!="Moderado"),CONCATENATE("R8C",'Riesgos Corrup'!#REF!),"")</f>
        <v>#REF!</v>
      </c>
      <c r="R63" s="84" t="e">
        <f>IF(AND('Riesgos Corrup'!#REF!="Alta",'Riesgos Corrup'!#REF!="Moderado"),CONCATENATE("R8C",'Riesgos Corrup'!#REF!),"")</f>
        <v>#REF!</v>
      </c>
      <c r="S63" s="83" t="e">
        <f>IF(AND('Riesgos Corrup'!#REF!="Alta",'Riesgos Corrup'!#REF!="Mayor"),CONCATENATE("R8C",'Riesgos Corrup'!#REF!),"")</f>
        <v>#REF!</v>
      </c>
      <c r="T63" s="39" t="e">
        <f>IF(AND('Riesgos Corrup'!#REF!="Alta",'Riesgos Corrup'!#REF!="Mayor"),CONCATENATE("R8C",'Riesgos Corrup'!#REF!),"")</f>
        <v>#REF!</v>
      </c>
      <c r="U63" s="84" t="e">
        <f>IF(AND('Riesgos Corrup'!#REF!="Alta",'Riesgos Corrup'!#REF!="Mayor"),CONCATENATE("R8C",'Riesgos Corrup'!#REF!),"")</f>
        <v>#REF!</v>
      </c>
      <c r="V63" s="96" t="e">
        <f>IF(AND('Riesgos Corrup'!#REF!="Alta",'Riesgos Corrup'!#REF!="Catastrófico"),CONCATENATE("R8C",'Riesgos Corrup'!#REF!),"")</f>
        <v>#REF!</v>
      </c>
      <c r="W63" s="97" t="e">
        <f>IF(AND('Riesgos Corrup'!#REF!="Alta",'Riesgos Corrup'!#REF!="Catastrófico"),CONCATENATE("R8C",'Riesgos Corrup'!#REF!),"")</f>
        <v>#REF!</v>
      </c>
      <c r="X63" s="98" t="e">
        <f>IF(AND('Riesgos Corrup'!#REF!="Alta",'Riesgos Corrup'!#REF!="Catastrófico"),CONCATENATE("R8C",'Riesgos Corrup'!#REF!),"")</f>
        <v>#REF!</v>
      </c>
      <c r="Y63" s="40"/>
      <c r="Z63" s="243"/>
      <c r="AA63" s="244"/>
      <c r="AB63" s="244"/>
      <c r="AC63" s="244"/>
      <c r="AD63" s="244"/>
      <c r="AE63" s="245"/>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row>
    <row r="64" spans="1:61" ht="12" customHeight="1" x14ac:dyDescent="0.25">
      <c r="A64" s="40"/>
      <c r="B64" s="260"/>
      <c r="C64" s="261"/>
      <c r="D64" s="262"/>
      <c r="E64" s="235"/>
      <c r="F64" s="230"/>
      <c r="G64" s="230"/>
      <c r="H64" s="230"/>
      <c r="I64" s="230"/>
      <c r="J64" s="102" t="e">
        <f>IF(AND('Riesgos Corrup'!#REF!="Alta",'Riesgos Corrup'!#REF!="Moderado"),CONCATENATE("R9C",'Riesgos Corrup'!#REF!),"")</f>
        <v>#REF!</v>
      </c>
      <c r="K64" s="103" t="str">
        <f>IF(AND('Riesgos Corrup'!$AB$16="Alta",'Riesgos Corrup'!$AD$16="Moderado"),CONCATENATE("R9C",'Riesgos Corrup'!$R$16),"")</f>
        <v/>
      </c>
      <c r="L64" s="104" t="str">
        <f>IF(AND('Riesgos Corrup'!$AB$17="Alta",'Riesgos Corrup'!$AD$17="Moderado"),CONCATENATE("R9C",'Riesgos Corrup'!$R$17),"")</f>
        <v/>
      </c>
      <c r="M64" s="102" t="e">
        <f>IF(AND('Riesgos Corrup'!#REF!="Alta",'Riesgos Corrup'!#REF!="Moderado"),CONCATENATE("R9C",'Riesgos Corrup'!#REF!),"")</f>
        <v>#REF!</v>
      </c>
      <c r="N64" s="103" t="str">
        <f>IF(AND('Riesgos Corrup'!$AB$16="Alta",'Riesgos Corrup'!$AD$16="Moderado"),CONCATENATE("R9C",'Riesgos Corrup'!$R$16),"")</f>
        <v/>
      </c>
      <c r="O64" s="104" t="str">
        <f>IF(AND('Riesgos Corrup'!$AB$17="Alta",'Riesgos Corrup'!$AD$17="Moderado"),CONCATENATE("R9C",'Riesgos Corrup'!$R$17),"")</f>
        <v/>
      </c>
      <c r="P64" s="83" t="e">
        <f>IF(AND('Riesgos Corrup'!#REF!="Alta",'Riesgos Corrup'!#REF!="Moderado"),CONCATENATE("R9C",'Riesgos Corrup'!#REF!),"")</f>
        <v>#REF!</v>
      </c>
      <c r="Q64" s="39" t="str">
        <f>IF(AND('Riesgos Corrup'!$AB$16="Alta",'Riesgos Corrup'!$AD$16="Moderado"),CONCATENATE("R9C",'Riesgos Corrup'!$R$16),"")</f>
        <v/>
      </c>
      <c r="R64" s="84" t="str">
        <f>IF(AND('Riesgos Corrup'!$AB$17="Alta",'Riesgos Corrup'!$AD$17="Moderado"),CONCATENATE("R9C",'Riesgos Corrup'!$R$17),"")</f>
        <v/>
      </c>
      <c r="S64" s="83" t="e">
        <f>IF(AND('Riesgos Corrup'!#REF!="Alta",'Riesgos Corrup'!#REF!="Mayor"),CONCATENATE("R9C",'Riesgos Corrup'!#REF!),"")</f>
        <v>#REF!</v>
      </c>
      <c r="T64" s="39" t="str">
        <f>IF(AND('Riesgos Corrup'!$AB$16="Alta",'Riesgos Corrup'!$AD$16="Mayor"),CONCATENATE("R9C",'Riesgos Corrup'!$R$16),"")</f>
        <v/>
      </c>
      <c r="U64" s="84" t="str">
        <f>IF(AND('Riesgos Corrup'!$AB$17="Alta",'Riesgos Corrup'!$AD$17="Mayor"),CONCATENATE("R9C",'Riesgos Corrup'!$R$17),"")</f>
        <v/>
      </c>
      <c r="V64" s="96" t="e">
        <f>IF(AND('Riesgos Corrup'!#REF!="Alta",'Riesgos Corrup'!#REF!="Catastrófico"),CONCATENATE("R9C",'Riesgos Corrup'!#REF!),"")</f>
        <v>#REF!</v>
      </c>
      <c r="W64" s="97" t="str">
        <f>IF(AND('Riesgos Corrup'!$AB$16="Alta",'Riesgos Corrup'!$AD$16="Catastrófico"),CONCATENATE("R9C",'Riesgos Corrup'!$R$16),"")</f>
        <v/>
      </c>
      <c r="X64" s="98" t="str">
        <f>IF(AND('Riesgos Corrup'!$AB$17="Alta",'Riesgos Corrup'!$AD$17="Catastrófico"),CONCATENATE("R9C",'Riesgos Corrup'!$R$17),"")</f>
        <v/>
      </c>
      <c r="Y64" s="40"/>
      <c r="Z64" s="243"/>
      <c r="AA64" s="244"/>
      <c r="AB64" s="244"/>
      <c r="AC64" s="244"/>
      <c r="AD64" s="244"/>
      <c r="AE64" s="245"/>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row>
    <row r="65" spans="1:61" ht="12" customHeight="1" x14ac:dyDescent="0.25">
      <c r="A65" s="40"/>
      <c r="B65" s="260"/>
      <c r="C65" s="261"/>
      <c r="D65" s="262"/>
      <c r="E65" s="235"/>
      <c r="F65" s="230"/>
      <c r="G65" s="230"/>
      <c r="H65" s="230"/>
      <c r="I65" s="230"/>
      <c r="J65" s="102" t="str">
        <f ca="1">IF(AND('Riesgos Corrup'!$AB$18="Alta",'Riesgos Corrup'!$AD$18="Moderado"),CONCATENATE("R10C",'Riesgos Corrup'!$R$18),"")</f>
        <v/>
      </c>
      <c r="K65" s="103" t="str">
        <f>IF(AND('Riesgos Corrup'!$AB$19="Alta",'Riesgos Corrup'!$AD$19="Moderado"),CONCATENATE("R10C",'Riesgos Corrup'!$R$19),"")</f>
        <v/>
      </c>
      <c r="L65" s="104" t="str">
        <f>IF(AND('Riesgos Corrup'!$AB$20="Alta",'Riesgos Corrup'!$AD$20="Moderado"),CONCATENATE("R10C",'Riesgos Corrup'!$R$20),"")</f>
        <v/>
      </c>
      <c r="M65" s="102" t="str">
        <f ca="1">IF(AND('Riesgos Corrup'!$AB$18="Alta",'Riesgos Corrup'!$AD$18="Moderado"),CONCATENATE("R10C",'Riesgos Corrup'!$R$18),"")</f>
        <v/>
      </c>
      <c r="N65" s="103" t="str">
        <f>IF(AND('Riesgos Corrup'!$AB$19="Alta",'Riesgos Corrup'!$AD$19="Moderado"),CONCATENATE("R10C",'Riesgos Corrup'!$R$19),"")</f>
        <v/>
      </c>
      <c r="O65" s="104" t="str">
        <f>IF(AND('Riesgos Corrup'!$AB$20="Alta",'Riesgos Corrup'!$AD$20="Moderado"),CONCATENATE("R10C",'Riesgos Corrup'!$R$20),"")</f>
        <v/>
      </c>
      <c r="P65" s="83" t="str">
        <f ca="1">IF(AND('Riesgos Corrup'!$AB$18="Alta",'Riesgos Corrup'!$AD$18="Moderado"),CONCATENATE("R10C",'Riesgos Corrup'!$R$18),"")</f>
        <v/>
      </c>
      <c r="Q65" s="39" t="str">
        <f>IF(AND('Riesgos Corrup'!$AB$19="Alta",'Riesgos Corrup'!$AD$19="Moderado"),CONCATENATE("R10C",'Riesgos Corrup'!$R$19),"")</f>
        <v/>
      </c>
      <c r="R65" s="84" t="str">
        <f>IF(AND('Riesgos Corrup'!$AB$20="Alta",'Riesgos Corrup'!$AD$20="Moderado"),CONCATENATE("R10C",'Riesgos Corrup'!$R$20),"")</f>
        <v/>
      </c>
      <c r="S65" s="83" t="str">
        <f ca="1">IF(AND('Riesgos Corrup'!$AB$18="Alta",'Riesgos Corrup'!$AD$18="Mayor"),CONCATENATE("R10C",'Riesgos Corrup'!$R$18),"")</f>
        <v/>
      </c>
      <c r="T65" s="39" t="str">
        <f>IF(AND('Riesgos Corrup'!$AB$19="Alta",'Riesgos Corrup'!$AD$19="Mayor"),CONCATENATE("R10C",'Riesgos Corrup'!$R$19),"")</f>
        <v/>
      </c>
      <c r="U65" s="84" t="str">
        <f>IF(AND('Riesgos Corrup'!$AB$20="Alta",'Riesgos Corrup'!$AD$20="Mayor"),CONCATENATE("R10C",'Riesgos Corrup'!$R$20),"")</f>
        <v/>
      </c>
      <c r="V65" s="96" t="str">
        <f ca="1">IF(AND('Riesgos Corrup'!$AB$18="Alta",'Riesgos Corrup'!$AD$18="Catastrófico"),CONCATENATE("R10C",'Riesgos Corrup'!$R$18),"")</f>
        <v/>
      </c>
      <c r="W65" s="97" t="str">
        <f>IF(AND('Riesgos Corrup'!$AB$19="Alta",'Riesgos Corrup'!$AD$19="Catastrófico"),CONCATENATE("R10C",'Riesgos Corrup'!$R$19),"")</f>
        <v/>
      </c>
      <c r="X65" s="98" t="str">
        <f>IF(AND('Riesgos Corrup'!$AB$20="Alta",'Riesgos Corrup'!$AD$20="Catastrófico"),CONCATENATE("R10C",'Riesgos Corrup'!$R$20),"")</f>
        <v/>
      </c>
      <c r="Y65" s="40"/>
      <c r="Z65" s="243"/>
      <c r="AA65" s="244"/>
      <c r="AB65" s="244"/>
      <c r="AC65" s="244"/>
      <c r="AD65" s="244"/>
      <c r="AE65" s="245"/>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row>
    <row r="66" spans="1:61" ht="12" customHeight="1" x14ac:dyDescent="0.25">
      <c r="A66" s="40"/>
      <c r="B66" s="260"/>
      <c r="C66" s="261"/>
      <c r="D66" s="262"/>
      <c r="E66" s="235"/>
      <c r="F66" s="230"/>
      <c r="G66" s="230"/>
      <c r="H66" s="230"/>
      <c r="I66" s="230"/>
      <c r="J66" s="102" t="e">
        <f>IF(AND('Riesgos Corrup'!#REF!="Alta",'Riesgos Corrup'!#REF!="Moderado"),CONCATENATE("R11C",'Riesgos Corrup'!#REF!),"")</f>
        <v>#REF!</v>
      </c>
      <c r="K66" s="103" t="e">
        <f>IF(AND('Riesgos Corrup'!#REF!="Alta",'Riesgos Corrup'!#REF!="Moderado"),CONCATENATE("R11C",'Riesgos Corrup'!#REF!),"")</f>
        <v>#REF!</v>
      </c>
      <c r="L66" s="104" t="e">
        <f>IF(AND('Riesgos Corrup'!#REF!="Alta",'Riesgos Corrup'!#REF!="Moderado"),CONCATENATE("R11C",'Riesgos Corrup'!#REF!),"")</f>
        <v>#REF!</v>
      </c>
      <c r="M66" s="102" t="e">
        <f>IF(AND('Riesgos Corrup'!#REF!="Alta",'Riesgos Corrup'!#REF!="Moderado"),CONCATENATE("R11C",'Riesgos Corrup'!#REF!),"")</f>
        <v>#REF!</v>
      </c>
      <c r="N66" s="103" t="e">
        <f>IF(AND('Riesgos Corrup'!#REF!="Alta",'Riesgos Corrup'!#REF!="Moderado"),CONCATENATE("R11C",'Riesgos Corrup'!#REF!),"")</f>
        <v>#REF!</v>
      </c>
      <c r="O66" s="104" t="e">
        <f>IF(AND('Riesgos Corrup'!#REF!="Alta",'Riesgos Corrup'!#REF!="Moderado"),CONCATENATE("R11C",'Riesgos Corrup'!#REF!),"")</f>
        <v>#REF!</v>
      </c>
      <c r="P66" s="83" t="e">
        <f>IF(AND('Riesgos Corrup'!#REF!="Alta",'Riesgos Corrup'!#REF!="Moderado"),CONCATENATE("R11C",'Riesgos Corrup'!#REF!),"")</f>
        <v>#REF!</v>
      </c>
      <c r="Q66" s="39" t="e">
        <f>IF(AND('Riesgos Corrup'!#REF!="Alta",'Riesgos Corrup'!#REF!="Moderado"),CONCATENATE("R11C",'Riesgos Corrup'!#REF!),"")</f>
        <v>#REF!</v>
      </c>
      <c r="R66" s="84" t="e">
        <f>IF(AND('Riesgos Corrup'!#REF!="Alta",'Riesgos Corrup'!#REF!="Moderado"),CONCATENATE("R11C",'Riesgos Corrup'!#REF!),"")</f>
        <v>#REF!</v>
      </c>
      <c r="S66" s="83" t="e">
        <f>IF(AND('Riesgos Corrup'!#REF!="Alta",'Riesgos Corrup'!#REF!="Mayor"),CONCATENATE("R11C",'Riesgos Corrup'!#REF!),"")</f>
        <v>#REF!</v>
      </c>
      <c r="T66" s="39" t="e">
        <f>IF(AND('Riesgos Corrup'!#REF!="Alta",'Riesgos Corrup'!#REF!="Mayor"),CONCATENATE("R11C",'Riesgos Corrup'!#REF!),"")</f>
        <v>#REF!</v>
      </c>
      <c r="U66" s="84" t="e">
        <f>IF(AND('Riesgos Corrup'!#REF!="Alta",'Riesgos Corrup'!#REF!="Mayor"),CONCATENATE("R11C",'Riesgos Corrup'!#REF!),"")</f>
        <v>#REF!</v>
      </c>
      <c r="V66" s="96" t="e">
        <f>IF(AND('Riesgos Corrup'!#REF!="Alta",'Riesgos Corrup'!#REF!="Catastrófico"),CONCATENATE("R11C",'Riesgos Corrup'!#REF!),"")</f>
        <v>#REF!</v>
      </c>
      <c r="W66" s="97" t="e">
        <f>IF(AND('Riesgos Corrup'!#REF!="Alta",'Riesgos Corrup'!#REF!="Catastrófico"),CONCATENATE("R11C",'Riesgos Corrup'!#REF!),"")</f>
        <v>#REF!</v>
      </c>
      <c r="X66" s="98" t="e">
        <f>IF(AND('Riesgos Corrup'!#REF!="Alta",'Riesgos Corrup'!#REF!="Catastrófico"),CONCATENATE("R11C",'Riesgos Corrup'!#REF!),"")</f>
        <v>#REF!</v>
      </c>
      <c r="Y66" s="40"/>
      <c r="Z66" s="243"/>
      <c r="AA66" s="244"/>
      <c r="AB66" s="244"/>
      <c r="AC66" s="244"/>
      <c r="AD66" s="244"/>
      <c r="AE66" s="245"/>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row>
    <row r="67" spans="1:61" ht="12" customHeight="1" x14ac:dyDescent="0.25">
      <c r="A67" s="40"/>
      <c r="B67" s="260"/>
      <c r="C67" s="261"/>
      <c r="D67" s="262"/>
      <c r="E67" s="235"/>
      <c r="F67" s="230"/>
      <c r="G67" s="230"/>
      <c r="H67" s="230"/>
      <c r="I67" s="230"/>
      <c r="J67" s="102" t="e">
        <f>IF(AND('Riesgos Corrup'!#REF!="Alta",'Riesgos Corrup'!#REF!="Moderado"),CONCATENATE("R12C",'Riesgos Corrup'!#REF!),"")</f>
        <v>#REF!</v>
      </c>
      <c r="K67" s="103" t="e">
        <f>IF(AND('Riesgos Corrup'!#REF!="Alta",'Riesgos Corrup'!#REF!="Moderado"),CONCATENATE("R12C",'Riesgos Corrup'!#REF!),"")</f>
        <v>#REF!</v>
      </c>
      <c r="L67" s="104" t="e">
        <f>IF(AND('Riesgos Corrup'!#REF!="Alta",'Riesgos Corrup'!#REF!="Moderado"),CONCATENATE("R12C",'Riesgos Corrup'!#REF!),"")</f>
        <v>#REF!</v>
      </c>
      <c r="M67" s="102" t="e">
        <f>IF(AND('Riesgos Corrup'!#REF!="Alta",'Riesgos Corrup'!#REF!="Moderado"),CONCATENATE("R12C",'Riesgos Corrup'!#REF!),"")</f>
        <v>#REF!</v>
      </c>
      <c r="N67" s="103" t="e">
        <f>IF(AND('Riesgos Corrup'!#REF!="Alta",'Riesgos Corrup'!#REF!="Moderado"),CONCATENATE("R12C",'Riesgos Corrup'!#REF!),"")</f>
        <v>#REF!</v>
      </c>
      <c r="O67" s="104" t="e">
        <f>IF(AND('Riesgos Corrup'!#REF!="Alta",'Riesgos Corrup'!#REF!="Moderado"),CONCATENATE("R12C",'Riesgos Corrup'!#REF!),"")</f>
        <v>#REF!</v>
      </c>
      <c r="P67" s="83" t="e">
        <f>IF(AND('Riesgos Corrup'!#REF!="Alta",'Riesgos Corrup'!#REF!="Moderado"),CONCATENATE("R12C",'Riesgos Corrup'!#REF!),"")</f>
        <v>#REF!</v>
      </c>
      <c r="Q67" s="39" t="e">
        <f>IF(AND('Riesgos Corrup'!#REF!="Alta",'Riesgos Corrup'!#REF!="Moderado"),CONCATENATE("R12C",'Riesgos Corrup'!#REF!),"")</f>
        <v>#REF!</v>
      </c>
      <c r="R67" s="84" t="e">
        <f>IF(AND('Riesgos Corrup'!#REF!="Alta",'Riesgos Corrup'!#REF!="Moderado"),CONCATENATE("R12C",'Riesgos Corrup'!#REF!),"")</f>
        <v>#REF!</v>
      </c>
      <c r="S67" s="83" t="e">
        <f>IF(AND('Riesgos Corrup'!#REF!="Alta",'Riesgos Corrup'!#REF!="Mayor"),CONCATENATE("R12C",'Riesgos Corrup'!#REF!),"")</f>
        <v>#REF!</v>
      </c>
      <c r="T67" s="39" t="e">
        <f>IF(AND('Riesgos Corrup'!#REF!="Alta",'Riesgos Corrup'!#REF!="Mayor"),CONCATENATE("R12C",'Riesgos Corrup'!#REF!),"")</f>
        <v>#REF!</v>
      </c>
      <c r="U67" s="84" t="e">
        <f>IF(AND('Riesgos Corrup'!#REF!="Alta",'Riesgos Corrup'!#REF!="Mayor"),CONCATENATE("R12C",'Riesgos Corrup'!#REF!),"")</f>
        <v>#REF!</v>
      </c>
      <c r="V67" s="96" t="e">
        <f>IF(AND('Riesgos Corrup'!#REF!="Alta",'Riesgos Corrup'!#REF!="Catastrófico"),CONCATENATE("R12C",'Riesgos Corrup'!#REF!),"")</f>
        <v>#REF!</v>
      </c>
      <c r="W67" s="97" t="e">
        <f>IF(AND('Riesgos Corrup'!#REF!="Alta",'Riesgos Corrup'!#REF!="Catastrófico"),CONCATENATE("R12C",'Riesgos Corrup'!#REF!),"")</f>
        <v>#REF!</v>
      </c>
      <c r="X67" s="98" t="e">
        <f>IF(AND('Riesgos Corrup'!#REF!="Alta",'Riesgos Corrup'!#REF!="Catastrófico"),CONCATENATE("R12C",'Riesgos Corrup'!#REF!),"")</f>
        <v>#REF!</v>
      </c>
      <c r="Y67" s="40"/>
      <c r="Z67" s="243"/>
      <c r="AA67" s="244"/>
      <c r="AB67" s="244"/>
      <c r="AC67" s="244"/>
      <c r="AD67" s="244"/>
      <c r="AE67" s="245"/>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row>
    <row r="68" spans="1:61" ht="12" customHeight="1" x14ac:dyDescent="0.25">
      <c r="A68" s="40"/>
      <c r="B68" s="260"/>
      <c r="C68" s="261"/>
      <c r="D68" s="262"/>
      <c r="E68" s="235"/>
      <c r="F68" s="230"/>
      <c r="G68" s="230"/>
      <c r="H68" s="230"/>
      <c r="I68" s="230"/>
      <c r="J68" s="102" t="e">
        <f>IF(AND('Riesgos Corrup'!#REF!="Alta",'Riesgos Corrup'!#REF!="Moderado"),CONCATENATE("R13C",'Riesgos Corrup'!#REF!),"")</f>
        <v>#REF!</v>
      </c>
      <c r="K68" s="103" t="e">
        <f>IF(AND('Riesgos Corrup'!#REF!="Alta",'Riesgos Corrup'!#REF!="Moderado"),CONCATENATE("R13C",'Riesgos Corrup'!#REF!),"")</f>
        <v>#REF!</v>
      </c>
      <c r="L68" s="104" t="e">
        <f>IF(AND('Riesgos Corrup'!#REF!="Alta",'Riesgos Corrup'!#REF!="Moderado"),CONCATENATE("R13C",'Riesgos Corrup'!#REF!),"")</f>
        <v>#REF!</v>
      </c>
      <c r="M68" s="102" t="e">
        <f>IF(AND('Riesgos Corrup'!#REF!="Alta",'Riesgos Corrup'!#REF!="Moderado"),CONCATENATE("R13C",'Riesgos Corrup'!#REF!),"")</f>
        <v>#REF!</v>
      </c>
      <c r="N68" s="103" t="e">
        <f>IF(AND('Riesgos Corrup'!#REF!="Alta",'Riesgos Corrup'!#REF!="Moderado"),CONCATENATE("R13C",'Riesgos Corrup'!#REF!),"")</f>
        <v>#REF!</v>
      </c>
      <c r="O68" s="104" t="e">
        <f>IF(AND('Riesgos Corrup'!#REF!="Alta",'Riesgos Corrup'!#REF!="Moderado"),CONCATENATE("R13C",'Riesgos Corrup'!#REF!),"")</f>
        <v>#REF!</v>
      </c>
      <c r="P68" s="83" t="e">
        <f>IF(AND('Riesgos Corrup'!#REF!="Alta",'Riesgos Corrup'!#REF!="Moderado"),CONCATENATE("R13C",'Riesgos Corrup'!#REF!),"")</f>
        <v>#REF!</v>
      </c>
      <c r="Q68" s="39" t="e">
        <f>IF(AND('Riesgos Corrup'!#REF!="Alta",'Riesgos Corrup'!#REF!="Moderado"),CONCATENATE("R13C",'Riesgos Corrup'!#REF!),"")</f>
        <v>#REF!</v>
      </c>
      <c r="R68" s="84" t="e">
        <f>IF(AND('Riesgos Corrup'!#REF!="Alta",'Riesgos Corrup'!#REF!="Moderado"),CONCATENATE("R13C",'Riesgos Corrup'!#REF!),"")</f>
        <v>#REF!</v>
      </c>
      <c r="S68" s="83" t="e">
        <f>IF(AND('Riesgos Corrup'!#REF!="Alta",'Riesgos Corrup'!#REF!="Mayor"),CONCATENATE("R13C",'Riesgos Corrup'!#REF!),"")</f>
        <v>#REF!</v>
      </c>
      <c r="T68" s="39" t="e">
        <f>IF(AND('Riesgos Corrup'!#REF!="Alta",'Riesgos Corrup'!#REF!="Mayor"),CONCATENATE("R13C",'Riesgos Corrup'!#REF!),"")</f>
        <v>#REF!</v>
      </c>
      <c r="U68" s="84" t="e">
        <f>IF(AND('Riesgos Corrup'!#REF!="Alta",'Riesgos Corrup'!#REF!="Mayor"),CONCATENATE("R13C",'Riesgos Corrup'!#REF!),"")</f>
        <v>#REF!</v>
      </c>
      <c r="V68" s="96" t="e">
        <f>IF(AND('Riesgos Corrup'!#REF!="Alta",'Riesgos Corrup'!#REF!="Catastrófico"),CONCATENATE("R13C",'Riesgos Corrup'!#REF!),"")</f>
        <v>#REF!</v>
      </c>
      <c r="W68" s="97" t="e">
        <f>IF(AND('Riesgos Corrup'!#REF!="Alta",'Riesgos Corrup'!#REF!="Catastrófico"),CONCATENATE("R13C",'Riesgos Corrup'!#REF!),"")</f>
        <v>#REF!</v>
      </c>
      <c r="X68" s="98" t="e">
        <f>IF(AND('Riesgos Corrup'!#REF!="Alta",'Riesgos Corrup'!#REF!="Catastrófico"),CONCATENATE("R13C",'Riesgos Corrup'!#REF!),"")</f>
        <v>#REF!</v>
      </c>
      <c r="Y68" s="40"/>
      <c r="Z68" s="243"/>
      <c r="AA68" s="244"/>
      <c r="AB68" s="244"/>
      <c r="AC68" s="244"/>
      <c r="AD68" s="244"/>
      <c r="AE68" s="245"/>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row>
    <row r="69" spans="1:61" ht="12" customHeight="1" x14ac:dyDescent="0.25">
      <c r="A69" s="40"/>
      <c r="B69" s="260"/>
      <c r="C69" s="261"/>
      <c r="D69" s="262"/>
      <c r="E69" s="235"/>
      <c r="F69" s="230"/>
      <c r="G69" s="230"/>
      <c r="H69" s="230"/>
      <c r="I69" s="230"/>
      <c r="J69" s="102" t="str">
        <f ca="1">IF(AND('Riesgos Corrup'!$AB$21="Alta",'Riesgos Corrup'!$AD$21="Moderado"),CONCATENATE("R14C",'Riesgos Corrup'!$R$21),"")</f>
        <v/>
      </c>
      <c r="K69" s="103" t="str">
        <f>IF(AND('Riesgos Corrup'!$AB$22="Alta",'Riesgos Corrup'!$AD$22="Moderado"),CONCATENATE("R14C",'Riesgos Corrup'!$R$22),"")</f>
        <v/>
      </c>
      <c r="L69" s="104" t="str">
        <f>IF(AND('Riesgos Corrup'!$AB$23="Alta",'Riesgos Corrup'!$AD$23="Moderado"),CONCATENATE("R14C",'Riesgos Corrup'!$R$23),"")</f>
        <v/>
      </c>
      <c r="M69" s="102" t="str">
        <f ca="1">IF(AND('Riesgos Corrup'!$AB$21="Alta",'Riesgos Corrup'!$AD$21="Moderado"),CONCATENATE("R14C",'Riesgos Corrup'!$R$21),"")</f>
        <v/>
      </c>
      <c r="N69" s="103" t="str">
        <f>IF(AND('Riesgos Corrup'!$AB$22="Alta",'Riesgos Corrup'!$AD$22="Moderado"),CONCATENATE("R14C",'Riesgos Corrup'!$R$22),"")</f>
        <v/>
      </c>
      <c r="O69" s="104" t="str">
        <f>IF(AND('Riesgos Corrup'!$AB$23="Alta",'Riesgos Corrup'!$AD$23="Moderado"),CONCATENATE("R14C",'Riesgos Corrup'!$R$23),"")</f>
        <v/>
      </c>
      <c r="P69" s="83" t="str">
        <f ca="1">IF(AND('Riesgos Corrup'!$AB$21="Alta",'Riesgos Corrup'!$AD$21="Moderado"),CONCATENATE("R14C",'Riesgos Corrup'!$R$21),"")</f>
        <v/>
      </c>
      <c r="Q69" s="39" t="str">
        <f>IF(AND('Riesgos Corrup'!$AB$22="Alta",'Riesgos Corrup'!$AD$22="Moderado"),CONCATENATE("R14C",'Riesgos Corrup'!$R$22),"")</f>
        <v/>
      </c>
      <c r="R69" s="84" t="str">
        <f>IF(AND('Riesgos Corrup'!$AB$23="Alta",'Riesgos Corrup'!$AD$23="Moderado"),CONCATENATE("R14C",'Riesgos Corrup'!$R$23),"")</f>
        <v/>
      </c>
      <c r="S69" s="83" t="str">
        <f ca="1">IF(AND('Riesgos Corrup'!$AB$21="Alta",'Riesgos Corrup'!$AD$21="Mayor"),CONCATENATE("R14C",'Riesgos Corrup'!$R$21),"")</f>
        <v/>
      </c>
      <c r="T69" s="39" t="str">
        <f>IF(AND('Riesgos Corrup'!$AB$22="Alta",'Riesgos Corrup'!$AD$22="Mayor"),CONCATENATE("R14C",'Riesgos Corrup'!$R$22),"")</f>
        <v/>
      </c>
      <c r="U69" s="84" t="str">
        <f>IF(AND('Riesgos Corrup'!$AB$23="Alta",'Riesgos Corrup'!$AD$23="Mayor"),CONCATENATE("R14C",'Riesgos Corrup'!$R$23),"")</f>
        <v/>
      </c>
      <c r="V69" s="96" t="str">
        <f ca="1">IF(AND('Riesgos Corrup'!$AB$21="Alta",'Riesgos Corrup'!$AD$21="Catastrófico"),CONCATENATE("R14C",'Riesgos Corrup'!$R$21),"")</f>
        <v/>
      </c>
      <c r="W69" s="97" t="str">
        <f>IF(AND('Riesgos Corrup'!$AB$22="Alta",'Riesgos Corrup'!$AD$22="Catastrófico"),CONCATENATE("R14C",'Riesgos Corrup'!$R$22),"")</f>
        <v/>
      </c>
      <c r="X69" s="98" t="str">
        <f>IF(AND('Riesgos Corrup'!$AB$23="Alta",'Riesgos Corrup'!$AD$23="Catastrófico"),CONCATENATE("R14C",'Riesgos Corrup'!$R$23),"")</f>
        <v/>
      </c>
      <c r="Y69" s="40"/>
      <c r="Z69" s="243"/>
      <c r="AA69" s="244"/>
      <c r="AB69" s="244"/>
      <c r="AC69" s="244"/>
      <c r="AD69" s="244"/>
      <c r="AE69" s="245"/>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row>
    <row r="70" spans="1:61" ht="15" customHeight="1" x14ac:dyDescent="0.25">
      <c r="A70" s="40"/>
      <c r="B70" s="260"/>
      <c r="C70" s="261"/>
      <c r="D70" s="262"/>
      <c r="E70" s="235"/>
      <c r="F70" s="230"/>
      <c r="G70" s="230"/>
      <c r="H70" s="230"/>
      <c r="I70" s="230"/>
      <c r="J70" s="102" t="e">
        <f>IF(AND('Riesgos Corrup'!#REF!="Alta",'Riesgos Corrup'!#REF!="Moderado"),CONCATENATE("R15C",'Riesgos Corrup'!#REF!),"")</f>
        <v>#REF!</v>
      </c>
      <c r="K70" s="103" t="e">
        <f>IF(AND('Riesgos Corrup'!#REF!="Alta",'Riesgos Corrup'!#REF!="Moderado"),CONCATENATE("R15C",'Riesgos Corrup'!#REF!),"")</f>
        <v>#REF!</v>
      </c>
      <c r="L70" s="104" t="e">
        <f>IF(AND('Riesgos Corrup'!#REF!="Alta",'Riesgos Corrup'!#REF!="Moderado"),CONCATENATE("R15C",'Riesgos Corrup'!#REF!),"")</f>
        <v>#REF!</v>
      </c>
      <c r="M70" s="102" t="e">
        <f>IF(AND('Riesgos Corrup'!#REF!="Alta",'Riesgos Corrup'!#REF!="Moderado"),CONCATENATE("R15C",'Riesgos Corrup'!#REF!),"")</f>
        <v>#REF!</v>
      </c>
      <c r="N70" s="103" t="e">
        <f>IF(AND('Riesgos Corrup'!#REF!="Alta",'Riesgos Corrup'!#REF!="Moderado"),CONCATENATE("R15C",'Riesgos Corrup'!#REF!),"")</f>
        <v>#REF!</v>
      </c>
      <c r="O70" s="104" t="e">
        <f>IF(AND('Riesgos Corrup'!#REF!="Alta",'Riesgos Corrup'!#REF!="Moderado"),CONCATENATE("R15C",'Riesgos Corrup'!#REF!),"")</f>
        <v>#REF!</v>
      </c>
      <c r="P70" s="83" t="e">
        <f>IF(AND('Riesgos Corrup'!#REF!="Alta",'Riesgos Corrup'!#REF!="Moderado"),CONCATENATE("R15C",'Riesgos Corrup'!#REF!),"")</f>
        <v>#REF!</v>
      </c>
      <c r="Q70" s="39" t="e">
        <f>IF(AND('Riesgos Corrup'!#REF!="Alta",'Riesgos Corrup'!#REF!="Moderado"),CONCATENATE("R15C",'Riesgos Corrup'!#REF!),"")</f>
        <v>#REF!</v>
      </c>
      <c r="R70" s="84" t="e">
        <f>IF(AND('Riesgos Corrup'!#REF!="Alta",'Riesgos Corrup'!#REF!="Moderado"),CONCATENATE("R15C",'Riesgos Corrup'!#REF!),"")</f>
        <v>#REF!</v>
      </c>
      <c r="S70" s="83" t="e">
        <f>IF(AND('Riesgos Corrup'!#REF!="Alta",'Riesgos Corrup'!#REF!="Mayor"),CONCATENATE("R15C",'Riesgos Corrup'!#REF!),"")</f>
        <v>#REF!</v>
      </c>
      <c r="T70" s="39" t="e">
        <f>IF(AND('Riesgos Corrup'!#REF!="Alta",'Riesgos Corrup'!#REF!="Mayor"),CONCATENATE("R15C",'Riesgos Corrup'!#REF!),"")</f>
        <v>#REF!</v>
      </c>
      <c r="U70" s="84" t="e">
        <f>IF(AND('Riesgos Corrup'!#REF!="Alta",'Riesgos Corrup'!#REF!="Mayor"),CONCATENATE("R15C",'Riesgos Corrup'!#REF!),"")</f>
        <v>#REF!</v>
      </c>
      <c r="V70" s="96" t="e">
        <f>IF(AND('Riesgos Corrup'!#REF!="Alta",'Riesgos Corrup'!#REF!="Catastrófico"),CONCATENATE("R15C",'Riesgos Corrup'!#REF!),"")</f>
        <v>#REF!</v>
      </c>
      <c r="W70" s="97" t="e">
        <f>IF(AND('Riesgos Corrup'!#REF!="Alta",'Riesgos Corrup'!#REF!="Catastrófico"),CONCATENATE("R15C",'Riesgos Corrup'!#REF!),"")</f>
        <v>#REF!</v>
      </c>
      <c r="X70" s="98" t="e">
        <f>IF(AND('Riesgos Corrup'!#REF!="Alta",'Riesgos Corrup'!#REF!="Catastrófico"),CONCATENATE("R15C",'Riesgos Corrup'!#REF!),"")</f>
        <v>#REF!</v>
      </c>
      <c r="Y70" s="40"/>
      <c r="Z70" s="243"/>
      <c r="AA70" s="244"/>
      <c r="AB70" s="244"/>
      <c r="AC70" s="244"/>
      <c r="AD70" s="244"/>
      <c r="AE70" s="245"/>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row>
    <row r="71" spans="1:61" ht="15" customHeight="1" x14ac:dyDescent="0.25">
      <c r="A71" s="40"/>
      <c r="B71" s="260"/>
      <c r="C71" s="261"/>
      <c r="D71" s="262"/>
      <c r="E71" s="235"/>
      <c r="F71" s="230"/>
      <c r="G71" s="230"/>
      <c r="H71" s="230"/>
      <c r="I71" s="230"/>
      <c r="J71" s="102" t="e">
        <f>IF(AND('Riesgos Corrup'!#REF!="Alta",'Riesgos Corrup'!#REF!="Moderado"),CONCATENATE("R16C",'Riesgos Corrup'!#REF!),"")</f>
        <v>#REF!</v>
      </c>
      <c r="K71" s="103" t="e">
        <f>IF(AND('Riesgos Corrup'!#REF!="Alta",'Riesgos Corrup'!#REF!="Moderado"),CONCATENATE("R16C",'Riesgos Corrup'!#REF!),"")</f>
        <v>#REF!</v>
      </c>
      <c r="L71" s="104" t="e">
        <f>IF(AND('Riesgos Corrup'!#REF!="Alta",'Riesgos Corrup'!#REF!="Moderado"),CONCATENATE("R16C",'Riesgos Corrup'!#REF!),"")</f>
        <v>#REF!</v>
      </c>
      <c r="M71" s="102" t="e">
        <f>IF(AND('Riesgos Corrup'!#REF!="Alta",'Riesgos Corrup'!#REF!="Moderado"),CONCATENATE("R16C",'Riesgos Corrup'!#REF!),"")</f>
        <v>#REF!</v>
      </c>
      <c r="N71" s="103" t="e">
        <f>IF(AND('Riesgos Corrup'!#REF!="Alta",'Riesgos Corrup'!#REF!="Moderado"),CONCATENATE("R16C",'Riesgos Corrup'!#REF!),"")</f>
        <v>#REF!</v>
      </c>
      <c r="O71" s="104" t="e">
        <f>IF(AND('Riesgos Corrup'!#REF!="Alta",'Riesgos Corrup'!#REF!="Moderado"),CONCATENATE("R16C",'Riesgos Corrup'!#REF!),"")</f>
        <v>#REF!</v>
      </c>
      <c r="P71" s="83" t="e">
        <f>IF(AND('Riesgos Corrup'!#REF!="Alta",'Riesgos Corrup'!#REF!="Moderado"),CONCATENATE("R16C",'Riesgos Corrup'!#REF!),"")</f>
        <v>#REF!</v>
      </c>
      <c r="Q71" s="39" t="e">
        <f>IF(AND('Riesgos Corrup'!#REF!="Alta",'Riesgos Corrup'!#REF!="Moderado"),CONCATENATE("R16C",'Riesgos Corrup'!#REF!),"")</f>
        <v>#REF!</v>
      </c>
      <c r="R71" s="84" t="e">
        <f>IF(AND('Riesgos Corrup'!#REF!="Alta",'Riesgos Corrup'!#REF!="Moderado"),CONCATENATE("R16C",'Riesgos Corrup'!#REF!),"")</f>
        <v>#REF!</v>
      </c>
      <c r="S71" s="83" t="e">
        <f>IF(AND('Riesgos Corrup'!#REF!="Alta",'Riesgos Corrup'!#REF!="Mayor"),CONCATENATE("R16C",'Riesgos Corrup'!#REF!),"")</f>
        <v>#REF!</v>
      </c>
      <c r="T71" s="39" t="e">
        <f>IF(AND('Riesgos Corrup'!#REF!="Alta",'Riesgos Corrup'!#REF!="Mayor"),CONCATENATE("R16C",'Riesgos Corrup'!#REF!),"")</f>
        <v>#REF!</v>
      </c>
      <c r="U71" s="84" t="e">
        <f>IF(AND('Riesgos Corrup'!#REF!="Alta",'Riesgos Corrup'!#REF!="Mayor"),CONCATENATE("R16C",'Riesgos Corrup'!#REF!),"")</f>
        <v>#REF!</v>
      </c>
      <c r="V71" s="96" t="e">
        <f>IF(AND('Riesgos Corrup'!#REF!="Alta",'Riesgos Corrup'!#REF!="Catastrófico"),CONCATENATE("R16C",'Riesgos Corrup'!#REF!),"")</f>
        <v>#REF!</v>
      </c>
      <c r="W71" s="97" t="e">
        <f>IF(AND('Riesgos Corrup'!#REF!="Alta",'Riesgos Corrup'!#REF!="Catastrófico"),CONCATENATE("R16C",'Riesgos Corrup'!#REF!),"")</f>
        <v>#REF!</v>
      </c>
      <c r="X71" s="98" t="e">
        <f>IF(AND('Riesgos Corrup'!#REF!="Alta",'Riesgos Corrup'!#REF!="Catastrófico"),CONCATENATE("R16C",'Riesgos Corrup'!#REF!),"")</f>
        <v>#REF!</v>
      </c>
      <c r="Y71" s="40"/>
      <c r="Z71" s="243"/>
      <c r="AA71" s="244"/>
      <c r="AB71" s="244"/>
      <c r="AC71" s="244"/>
      <c r="AD71" s="244"/>
      <c r="AE71" s="245"/>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row>
    <row r="72" spans="1:61" ht="15" customHeight="1" x14ac:dyDescent="0.25">
      <c r="A72" s="40"/>
      <c r="B72" s="260"/>
      <c r="C72" s="261"/>
      <c r="D72" s="262"/>
      <c r="E72" s="235"/>
      <c r="F72" s="230"/>
      <c r="G72" s="230"/>
      <c r="H72" s="230"/>
      <c r="I72" s="230"/>
      <c r="J72" s="102" t="e">
        <f>IF(AND('Riesgos Corrup'!#REF!="Alta",'Riesgos Corrup'!#REF!="Moderado"),CONCATENATE("R17",'Riesgos Corrup'!#REF!),"")</f>
        <v>#REF!</v>
      </c>
      <c r="K72" s="103" t="e">
        <f>IF(AND('Riesgos Corrup'!#REF!="Alta",'Riesgos Corrup'!#REF!="Moderado"),CONCATENATE("R17C",'Riesgos Corrup'!#REF!),"")</f>
        <v>#REF!</v>
      </c>
      <c r="L72" s="104" t="e">
        <f>IF(AND('Riesgos Corrup'!#REF!="Alta",'Riesgos Corrup'!#REF!="Moderado"),CONCATENATE("R17C",'Riesgos Corrup'!#REF!),"")</f>
        <v>#REF!</v>
      </c>
      <c r="M72" s="102" t="e">
        <f>IF(AND('Riesgos Corrup'!#REF!="Alta",'Riesgos Corrup'!#REF!="Moderado"),CONCATENATE("R17",'Riesgos Corrup'!#REF!),"")</f>
        <v>#REF!</v>
      </c>
      <c r="N72" s="103" t="e">
        <f>IF(AND('Riesgos Corrup'!#REF!="Alta",'Riesgos Corrup'!#REF!="Moderado"),CONCATENATE("R17C",'Riesgos Corrup'!#REF!),"")</f>
        <v>#REF!</v>
      </c>
      <c r="O72" s="104" t="e">
        <f>IF(AND('Riesgos Corrup'!#REF!="Alta",'Riesgos Corrup'!#REF!="Moderado"),CONCATENATE("R17C",'Riesgos Corrup'!#REF!),"")</f>
        <v>#REF!</v>
      </c>
      <c r="P72" s="83" t="e">
        <f>IF(AND('Riesgos Corrup'!#REF!="Alta",'Riesgos Corrup'!#REF!="Moderado"),CONCATENATE("R17",'Riesgos Corrup'!#REF!),"")</f>
        <v>#REF!</v>
      </c>
      <c r="Q72" s="39" t="e">
        <f>IF(AND('Riesgos Corrup'!#REF!="Alta",'Riesgos Corrup'!#REF!="Moderado"),CONCATENATE("R17C",'Riesgos Corrup'!#REF!),"")</f>
        <v>#REF!</v>
      </c>
      <c r="R72" s="84" t="e">
        <f>IF(AND('Riesgos Corrup'!#REF!="Alta",'Riesgos Corrup'!#REF!="Moderado"),CONCATENATE("R17C",'Riesgos Corrup'!#REF!),"")</f>
        <v>#REF!</v>
      </c>
      <c r="S72" s="83" t="e">
        <f>IF(AND('Riesgos Corrup'!#REF!="Alta",'Riesgos Corrup'!#REF!="Mayor"),CONCATENATE("R17",'Riesgos Corrup'!#REF!),"")</f>
        <v>#REF!</v>
      </c>
      <c r="T72" s="39" t="e">
        <f>IF(AND('Riesgos Corrup'!#REF!="Alta",'Riesgos Corrup'!#REF!="Mayor"),CONCATENATE("R17C",'Riesgos Corrup'!#REF!),"")</f>
        <v>#REF!</v>
      </c>
      <c r="U72" s="84" t="e">
        <f>IF(AND('Riesgos Corrup'!#REF!="Alta",'Riesgos Corrup'!#REF!="Mayor"),CONCATENATE("R17C",'Riesgos Corrup'!#REF!),"")</f>
        <v>#REF!</v>
      </c>
      <c r="V72" s="96" t="e">
        <f>IF(AND('Riesgos Corrup'!#REF!="Alta",'Riesgos Corrup'!#REF!="Catastrófico"),CONCATENATE("R17",'Riesgos Corrup'!#REF!),"")</f>
        <v>#REF!</v>
      </c>
      <c r="W72" s="97" t="e">
        <f>IF(AND('Riesgos Corrup'!#REF!="Alta",'Riesgos Corrup'!#REF!="Catastrófico"),CONCATENATE("R17C",'Riesgos Corrup'!#REF!),"")</f>
        <v>#REF!</v>
      </c>
      <c r="X72" s="98" t="e">
        <f>IF(AND('Riesgos Corrup'!#REF!="Alta",'Riesgos Corrup'!#REF!="Catastrófico"),CONCATENATE("R17C",'Riesgos Corrup'!#REF!),"")</f>
        <v>#REF!</v>
      </c>
      <c r="Y72" s="40"/>
      <c r="Z72" s="243"/>
      <c r="AA72" s="244"/>
      <c r="AB72" s="244"/>
      <c r="AC72" s="244"/>
      <c r="AD72" s="244"/>
      <c r="AE72" s="245"/>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row>
    <row r="73" spans="1:61" ht="15" customHeight="1" x14ac:dyDescent="0.25">
      <c r="A73" s="40"/>
      <c r="B73" s="260"/>
      <c r="C73" s="261"/>
      <c r="D73" s="262"/>
      <c r="E73" s="235"/>
      <c r="F73" s="230"/>
      <c r="G73" s="230"/>
      <c r="H73" s="230"/>
      <c r="I73" s="230"/>
      <c r="J73" s="102" t="str">
        <f ca="1">IF(AND('Riesgos Corrup'!$AB$24="Alta",'Riesgos Corrup'!$AD$24="Moderado"),CONCATENATE("R18C",'Riesgos Corrup'!$R$24),"")</f>
        <v/>
      </c>
      <c r="K73" s="103" t="str">
        <f>IF(AND('Riesgos Corrup'!$AB$25="Alta",'Riesgos Corrup'!$AD$25="Moderado"),CONCATENATE("R18C",'Riesgos Corrup'!$R$25),"")</f>
        <v/>
      </c>
      <c r="L73" s="104" t="str">
        <f>IF(AND('Riesgos Corrup'!$AB$26="Alta",'Riesgos Corrup'!$AD$26="Moderado"),CONCATENATE("R18C",'Riesgos Corrup'!$R$26),"")</f>
        <v/>
      </c>
      <c r="M73" s="102" t="str">
        <f ca="1">IF(AND('Riesgos Corrup'!$AB$24="Alta",'Riesgos Corrup'!$AD$24="Moderado"),CONCATENATE("R18C",'Riesgos Corrup'!$R$24),"")</f>
        <v/>
      </c>
      <c r="N73" s="103" t="str">
        <f>IF(AND('Riesgos Corrup'!$AB$25="Alta",'Riesgos Corrup'!$AD$25="Moderado"),CONCATENATE("R18C",'Riesgos Corrup'!$R$25),"")</f>
        <v/>
      </c>
      <c r="O73" s="104" t="str">
        <f>IF(AND('Riesgos Corrup'!$AB$26="Alta",'Riesgos Corrup'!$AD$26="Moderado"),CONCATENATE("R18C",'Riesgos Corrup'!$R$26),"")</f>
        <v/>
      </c>
      <c r="P73" s="83" t="str">
        <f ca="1">IF(AND('Riesgos Corrup'!$AB$24="Alta",'Riesgos Corrup'!$AD$24="Moderado"),CONCATENATE("R18C",'Riesgos Corrup'!$R$24),"")</f>
        <v/>
      </c>
      <c r="Q73" s="39" t="str">
        <f>IF(AND('Riesgos Corrup'!$AB$25="Alta",'Riesgos Corrup'!$AD$25="Moderado"),CONCATENATE("R18C",'Riesgos Corrup'!$R$25),"")</f>
        <v/>
      </c>
      <c r="R73" s="84" t="str">
        <f>IF(AND('Riesgos Corrup'!$AB$26="Alta",'Riesgos Corrup'!$AD$26="Moderado"),CONCATENATE("R18C",'Riesgos Corrup'!$R$26),"")</f>
        <v/>
      </c>
      <c r="S73" s="83" t="str">
        <f ca="1">IF(AND('Riesgos Corrup'!$AB$24="Alta",'Riesgos Corrup'!$AD$24="Mayor"),CONCATENATE("R18C",'Riesgos Corrup'!$R$24),"")</f>
        <v/>
      </c>
      <c r="T73" s="39" t="str">
        <f>IF(AND('Riesgos Corrup'!$AB$25="Alta",'Riesgos Corrup'!$AD$25="Mayor"),CONCATENATE("R18C",'Riesgos Corrup'!$R$25),"")</f>
        <v/>
      </c>
      <c r="U73" s="84" t="str">
        <f>IF(AND('Riesgos Corrup'!$AB$26="Alta",'Riesgos Corrup'!$AD$26="Mayor"),CONCATENATE("R18C",'Riesgos Corrup'!$R$26),"")</f>
        <v/>
      </c>
      <c r="V73" s="96" t="str">
        <f ca="1">IF(AND('Riesgos Corrup'!$AB$24="Alta",'Riesgos Corrup'!$AD$24="Catastrófico"),CONCATENATE("R18C",'Riesgos Corrup'!$R$24),"")</f>
        <v/>
      </c>
      <c r="W73" s="97" t="str">
        <f>IF(AND('Riesgos Corrup'!$AB$25="Alta",'Riesgos Corrup'!$AD$25="Catastrófico"),CONCATENATE("R18C",'Riesgos Corrup'!$R$25),"")</f>
        <v/>
      </c>
      <c r="X73" s="98" t="str">
        <f>IF(AND('Riesgos Corrup'!$AB$26="Alta",'Riesgos Corrup'!$AD$26="Catastrófico"),CONCATENATE("R18C",'Riesgos Corrup'!$R$26),"")</f>
        <v/>
      </c>
      <c r="Y73" s="40"/>
      <c r="Z73" s="243"/>
      <c r="AA73" s="244"/>
      <c r="AB73" s="244"/>
      <c r="AC73" s="244"/>
      <c r="AD73" s="244"/>
      <c r="AE73" s="245"/>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row>
    <row r="74" spans="1:61" ht="15" customHeight="1" x14ac:dyDescent="0.25">
      <c r="A74" s="40"/>
      <c r="B74" s="260"/>
      <c r="C74" s="261"/>
      <c r="D74" s="262"/>
      <c r="E74" s="235"/>
      <c r="F74" s="230"/>
      <c r="G74" s="230"/>
      <c r="H74" s="230"/>
      <c r="I74" s="230"/>
      <c r="J74" s="102" t="e">
        <f>IF(AND('Riesgos Corrup'!#REF!="Alta",'Riesgos Corrup'!#REF!="Moderado"),CONCATENATE("R19C",'Riesgos Corrup'!#REF!),"")</f>
        <v>#REF!</v>
      </c>
      <c r="K74" s="103" t="e">
        <f>IF(AND('Riesgos Corrup'!#REF!="Alta",'Riesgos Corrup'!#REF!="Moderado"),CONCATENATE("R19C",'Riesgos Corrup'!#REF!),"")</f>
        <v>#REF!</v>
      </c>
      <c r="L74" s="104" t="e">
        <f>IF(AND('Riesgos Corrup'!#REF!="Alta",'Riesgos Corrup'!#REF!="Moderado"),CONCATENATE("R19C",'Riesgos Corrup'!#REF!),"")</f>
        <v>#REF!</v>
      </c>
      <c r="M74" s="102" t="e">
        <f>IF(AND('Riesgos Corrup'!#REF!="Alta",'Riesgos Corrup'!#REF!="Moderado"),CONCATENATE("R19C",'Riesgos Corrup'!#REF!),"")</f>
        <v>#REF!</v>
      </c>
      <c r="N74" s="103" t="e">
        <f>IF(AND('Riesgos Corrup'!#REF!="Alta",'Riesgos Corrup'!#REF!="Moderado"),CONCATENATE("R19C",'Riesgos Corrup'!#REF!),"")</f>
        <v>#REF!</v>
      </c>
      <c r="O74" s="104" t="e">
        <f>IF(AND('Riesgos Corrup'!#REF!="Alta",'Riesgos Corrup'!#REF!="Moderado"),CONCATENATE("R19C",'Riesgos Corrup'!#REF!),"")</f>
        <v>#REF!</v>
      </c>
      <c r="P74" s="83" t="e">
        <f>IF(AND('Riesgos Corrup'!#REF!="Alta",'Riesgos Corrup'!#REF!="Moderado"),CONCATENATE("R19C",'Riesgos Corrup'!#REF!),"")</f>
        <v>#REF!</v>
      </c>
      <c r="Q74" s="39" t="e">
        <f>IF(AND('Riesgos Corrup'!#REF!="Alta",'Riesgos Corrup'!#REF!="Moderado"),CONCATENATE("R19C",'Riesgos Corrup'!#REF!),"")</f>
        <v>#REF!</v>
      </c>
      <c r="R74" s="84" t="e">
        <f>IF(AND('Riesgos Corrup'!#REF!="Alta",'Riesgos Corrup'!#REF!="Moderado"),CONCATENATE("R19C",'Riesgos Corrup'!#REF!),"")</f>
        <v>#REF!</v>
      </c>
      <c r="S74" s="83" t="e">
        <f>IF(AND('Riesgos Corrup'!#REF!="Alta",'Riesgos Corrup'!#REF!="Mayor"),CONCATENATE("R19C",'Riesgos Corrup'!#REF!),"")</f>
        <v>#REF!</v>
      </c>
      <c r="T74" s="39" t="e">
        <f>IF(AND('Riesgos Corrup'!#REF!="Alta",'Riesgos Corrup'!#REF!="Mayor"),CONCATENATE("R19C",'Riesgos Corrup'!#REF!),"")</f>
        <v>#REF!</v>
      </c>
      <c r="U74" s="84" t="e">
        <f>IF(AND('Riesgos Corrup'!#REF!="Alta",'Riesgos Corrup'!#REF!="Mayor"),CONCATENATE("R19C",'Riesgos Corrup'!#REF!),"")</f>
        <v>#REF!</v>
      </c>
      <c r="V74" s="96" t="e">
        <f>IF(AND('Riesgos Corrup'!#REF!="Alta",'Riesgos Corrup'!#REF!="Catastrófico"),CONCATENATE("R19C",'Riesgos Corrup'!#REF!),"")</f>
        <v>#REF!</v>
      </c>
      <c r="W74" s="97" t="e">
        <f>IF(AND('Riesgos Corrup'!#REF!="Alta",'Riesgos Corrup'!#REF!="Catastrófico"),CONCATENATE("R19C",'Riesgos Corrup'!#REF!),"")</f>
        <v>#REF!</v>
      </c>
      <c r="X74" s="98" t="e">
        <f>IF(AND('Riesgos Corrup'!#REF!="Alta",'Riesgos Corrup'!#REF!="Catastrófico"),CONCATENATE("R19C",'Riesgos Corrup'!#REF!),"")</f>
        <v>#REF!</v>
      </c>
      <c r="Y74" s="40"/>
      <c r="Z74" s="243"/>
      <c r="AA74" s="244"/>
      <c r="AB74" s="244"/>
      <c r="AC74" s="244"/>
      <c r="AD74" s="244"/>
      <c r="AE74" s="245"/>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row>
    <row r="75" spans="1:61" ht="15" customHeight="1" x14ac:dyDescent="0.25">
      <c r="A75" s="40"/>
      <c r="B75" s="260"/>
      <c r="C75" s="261"/>
      <c r="D75" s="262"/>
      <c r="E75" s="235"/>
      <c r="F75" s="230"/>
      <c r="G75" s="230"/>
      <c r="H75" s="230"/>
      <c r="I75" s="230"/>
      <c r="J75" s="102" t="e">
        <f>IF(AND('Riesgos Corrup'!#REF!="Alta",'Riesgos Corrup'!#REF!="Moderado"),CONCATENATE("R20C",'Riesgos Corrup'!#REF!),"")</f>
        <v>#REF!</v>
      </c>
      <c r="K75" s="103" t="e">
        <f>IF(AND('Riesgos Corrup'!#REF!="Alta",'Riesgos Corrup'!#REF!="Moderado"),CONCATENATE("R20C",'Riesgos Corrup'!#REF!),"")</f>
        <v>#REF!</v>
      </c>
      <c r="L75" s="104" t="e">
        <f>IF(AND('Riesgos Corrup'!#REF!="Alta",'Riesgos Corrup'!#REF!="Moderado"),CONCATENATE("R20C",'Riesgos Corrup'!#REF!),"")</f>
        <v>#REF!</v>
      </c>
      <c r="M75" s="102" t="e">
        <f>IF(AND('Riesgos Corrup'!#REF!="Alta",'Riesgos Corrup'!#REF!="Moderado"),CONCATENATE("R20C",'Riesgos Corrup'!#REF!),"")</f>
        <v>#REF!</v>
      </c>
      <c r="N75" s="103" t="e">
        <f>IF(AND('Riesgos Corrup'!#REF!="Alta",'Riesgos Corrup'!#REF!="Moderado"),CONCATENATE("R20C",'Riesgos Corrup'!#REF!),"")</f>
        <v>#REF!</v>
      </c>
      <c r="O75" s="104" t="e">
        <f>IF(AND('Riesgos Corrup'!#REF!="Alta",'Riesgos Corrup'!#REF!="Moderado"),CONCATENATE("R20C",'Riesgos Corrup'!#REF!),"")</f>
        <v>#REF!</v>
      </c>
      <c r="P75" s="83" t="e">
        <f>IF(AND('Riesgos Corrup'!#REF!="Alta",'Riesgos Corrup'!#REF!="Moderado"),CONCATENATE("R20C",'Riesgos Corrup'!#REF!),"")</f>
        <v>#REF!</v>
      </c>
      <c r="Q75" s="39" t="e">
        <f>IF(AND('Riesgos Corrup'!#REF!="Alta",'Riesgos Corrup'!#REF!="Moderado"),CONCATENATE("R20C",'Riesgos Corrup'!#REF!),"")</f>
        <v>#REF!</v>
      </c>
      <c r="R75" s="84" t="e">
        <f>IF(AND('Riesgos Corrup'!#REF!="Alta",'Riesgos Corrup'!#REF!="Moderado"),CONCATENATE("R20C",'Riesgos Corrup'!#REF!),"")</f>
        <v>#REF!</v>
      </c>
      <c r="S75" s="83" t="e">
        <f>IF(AND('Riesgos Corrup'!#REF!="Alta",'Riesgos Corrup'!#REF!="Mayor"),CONCATENATE("R20C",'Riesgos Corrup'!#REF!),"")</f>
        <v>#REF!</v>
      </c>
      <c r="T75" s="39" t="e">
        <f>IF(AND('Riesgos Corrup'!#REF!="Alta",'Riesgos Corrup'!#REF!="Mayor"),CONCATENATE("R20C",'Riesgos Corrup'!#REF!),"")</f>
        <v>#REF!</v>
      </c>
      <c r="U75" s="84" t="e">
        <f>IF(AND('Riesgos Corrup'!#REF!="Alta",'Riesgos Corrup'!#REF!="Mayor"),CONCATENATE("R20C",'Riesgos Corrup'!#REF!),"")</f>
        <v>#REF!</v>
      </c>
      <c r="V75" s="96" t="e">
        <f>IF(AND('Riesgos Corrup'!#REF!="Alta",'Riesgos Corrup'!#REF!="Catastrófico"),CONCATENATE("R20C",'Riesgos Corrup'!#REF!),"")</f>
        <v>#REF!</v>
      </c>
      <c r="W75" s="97" t="e">
        <f>IF(AND('Riesgos Corrup'!#REF!="Alta",'Riesgos Corrup'!#REF!="Catastrófico"),CONCATENATE("R20C",'Riesgos Corrup'!#REF!),"")</f>
        <v>#REF!</v>
      </c>
      <c r="X75" s="98" t="e">
        <f>IF(AND('Riesgos Corrup'!#REF!="Alta",'Riesgos Corrup'!#REF!="Catastrófico"),CONCATENATE("R20C",'Riesgos Corrup'!#REF!),"")</f>
        <v>#REF!</v>
      </c>
      <c r="Y75" s="40"/>
      <c r="Z75" s="243"/>
      <c r="AA75" s="244"/>
      <c r="AB75" s="244"/>
      <c r="AC75" s="244"/>
      <c r="AD75" s="244"/>
      <c r="AE75" s="245"/>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row>
    <row r="76" spans="1:61" ht="15" customHeight="1" x14ac:dyDescent="0.25">
      <c r="A76" s="40"/>
      <c r="B76" s="260"/>
      <c r="C76" s="261"/>
      <c r="D76" s="262"/>
      <c r="E76" s="235"/>
      <c r="F76" s="230"/>
      <c r="G76" s="230"/>
      <c r="H76" s="230"/>
      <c r="I76" s="230"/>
      <c r="J76" s="102" t="str">
        <f ca="1">IF(AND('Riesgos Corrup'!$AB$27="Alta",'Riesgos Corrup'!$AD$27="Moderado"),CONCATENATE("R21C",'Riesgos Corrup'!$R$27),"")</f>
        <v/>
      </c>
      <c r="K76" s="103" t="str">
        <f>IF(AND('Riesgos Corrup'!$AB$28="Alta",'Riesgos Corrup'!$AD$28="Moderado"),CONCATENATE("R21C",'Riesgos Corrup'!$R$28),"")</f>
        <v/>
      </c>
      <c r="L76" s="104" t="str">
        <f>IF(AND('Riesgos Corrup'!$AB$29="Alta",'Riesgos Corrup'!$AD$29="Moderado"),CONCATENATE("R21C",'Riesgos Corrup'!$R$29),"")</f>
        <v/>
      </c>
      <c r="M76" s="102" t="str">
        <f ca="1">IF(AND('Riesgos Corrup'!$AB$27="Alta",'Riesgos Corrup'!$AD$27="Moderado"),CONCATENATE("R21C",'Riesgos Corrup'!$R$27),"")</f>
        <v/>
      </c>
      <c r="N76" s="103" t="str">
        <f>IF(AND('Riesgos Corrup'!$AB$28="Alta",'Riesgos Corrup'!$AD$28="Moderado"),CONCATENATE("R21C",'Riesgos Corrup'!$R$28),"")</f>
        <v/>
      </c>
      <c r="O76" s="104" t="str">
        <f>IF(AND('Riesgos Corrup'!$AB$29="Alta",'Riesgos Corrup'!$AD$29="Moderado"),CONCATENATE("R21C",'Riesgos Corrup'!$R$29),"")</f>
        <v/>
      </c>
      <c r="P76" s="83" t="str">
        <f ca="1">IF(AND('Riesgos Corrup'!$AB$27="Alta",'Riesgos Corrup'!$AD$27="Moderado"),CONCATENATE("R21C",'Riesgos Corrup'!$R$27),"")</f>
        <v/>
      </c>
      <c r="Q76" s="39" t="str">
        <f>IF(AND('Riesgos Corrup'!$AB$28="Alta",'Riesgos Corrup'!$AD$28="Moderado"),CONCATENATE("R21C",'Riesgos Corrup'!$R$28),"")</f>
        <v/>
      </c>
      <c r="R76" s="84" t="str">
        <f>IF(AND('Riesgos Corrup'!$AB$29="Alta",'Riesgos Corrup'!$AD$29="Moderado"),CONCATENATE("R21C",'Riesgos Corrup'!$R$29),"")</f>
        <v/>
      </c>
      <c r="S76" s="83" t="str">
        <f ca="1">IF(AND('Riesgos Corrup'!$AB$27="Alta",'Riesgos Corrup'!$AD$27="Mayor"),CONCATENATE("R21C",'Riesgos Corrup'!$R$27),"")</f>
        <v/>
      </c>
      <c r="T76" s="39" t="str">
        <f>IF(AND('Riesgos Corrup'!$AB$28="Alta",'Riesgos Corrup'!$AD$28="Mayor"),CONCATENATE("R21C",'Riesgos Corrup'!$R$28),"")</f>
        <v/>
      </c>
      <c r="U76" s="84" t="str">
        <f>IF(AND('Riesgos Corrup'!$AB$29="Alta",'Riesgos Corrup'!$AD$29="Mayor"),CONCATENATE("R21C",'Riesgos Corrup'!$R$29),"")</f>
        <v/>
      </c>
      <c r="V76" s="96" t="str">
        <f ca="1">IF(AND('Riesgos Corrup'!$AB$27="Alta",'Riesgos Corrup'!$AD$27="Catastrófico"),CONCATENATE("R21C",'Riesgos Corrup'!$R$27),"")</f>
        <v/>
      </c>
      <c r="W76" s="97" t="str">
        <f>IF(AND('Riesgos Corrup'!$AB$28="Alta",'Riesgos Corrup'!$AD$28="Catastrófico"),CONCATENATE("R21C",'Riesgos Corrup'!$R$28),"")</f>
        <v/>
      </c>
      <c r="X76" s="98" t="str">
        <f>IF(AND('Riesgos Corrup'!$AB$29="Alta",'Riesgos Corrup'!$AD$29="Catastrófico"),CONCATENATE("R21C",'Riesgos Corrup'!$R$29),"")</f>
        <v/>
      </c>
      <c r="Y76" s="40"/>
      <c r="Z76" s="243"/>
      <c r="AA76" s="244"/>
      <c r="AB76" s="244"/>
      <c r="AC76" s="244"/>
      <c r="AD76" s="244"/>
      <c r="AE76" s="245"/>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row>
    <row r="77" spans="1:61" ht="15" customHeight="1" x14ac:dyDescent="0.25">
      <c r="A77" s="40"/>
      <c r="B77" s="260"/>
      <c r="C77" s="261"/>
      <c r="D77" s="262"/>
      <c r="E77" s="235"/>
      <c r="F77" s="230"/>
      <c r="G77" s="230"/>
      <c r="H77" s="230"/>
      <c r="I77" s="230"/>
      <c r="J77" s="102" t="str">
        <f ca="1">IF(AND('Riesgos Corrup'!$AB$30="Alta",'Riesgos Corrup'!$AD$30="Moderado"),CONCATENATE("R22C",'Riesgos Corrup'!$R$30),"")</f>
        <v/>
      </c>
      <c r="K77" s="103" t="str">
        <f>IF(AND('Riesgos Corrup'!$AB$31="Alta",'Riesgos Corrup'!$AD$31="Moderado"),CONCATENATE("R22C",'Riesgos Corrup'!$R$31),"")</f>
        <v/>
      </c>
      <c r="L77" s="104" t="str">
        <f>IF(AND('Riesgos Corrup'!$AB$32="Alta",'Riesgos Corrup'!$AD$32="Moderado"),CONCATENATE("R22C",'Riesgos Corrup'!$R$32),"")</f>
        <v/>
      </c>
      <c r="M77" s="102" t="str">
        <f ca="1">IF(AND('Riesgos Corrup'!$AB$30="Alta",'Riesgos Corrup'!$AD$30="Moderado"),CONCATENATE("R22C",'Riesgos Corrup'!$R$30),"")</f>
        <v/>
      </c>
      <c r="N77" s="103" t="str">
        <f>IF(AND('Riesgos Corrup'!$AB$31="Alta",'Riesgos Corrup'!$AD$31="Moderado"),CONCATENATE("R22C",'Riesgos Corrup'!$R$31),"")</f>
        <v/>
      </c>
      <c r="O77" s="104" t="str">
        <f>IF(AND('Riesgos Corrup'!$AB$32="Alta",'Riesgos Corrup'!$AD$32="Moderado"),CONCATENATE("R22C",'Riesgos Corrup'!$R$32),"")</f>
        <v/>
      </c>
      <c r="P77" s="83" t="str">
        <f ca="1">IF(AND('Riesgos Corrup'!$AB$30="Alta",'Riesgos Corrup'!$AD$30="Moderado"),CONCATENATE("R22C",'Riesgos Corrup'!$R$30),"")</f>
        <v/>
      </c>
      <c r="Q77" s="39" t="str">
        <f>IF(AND('Riesgos Corrup'!$AB$31="Alta",'Riesgos Corrup'!$AD$31="Moderado"),CONCATENATE("R22C",'Riesgos Corrup'!$R$31),"")</f>
        <v/>
      </c>
      <c r="R77" s="84" t="str">
        <f>IF(AND('Riesgos Corrup'!$AB$32="Alta",'Riesgos Corrup'!$AD$32="Moderado"),CONCATENATE("R22C",'Riesgos Corrup'!$R$32),"")</f>
        <v/>
      </c>
      <c r="S77" s="83" t="str">
        <f ca="1">IF(AND('Riesgos Corrup'!$AB$30="Alta",'Riesgos Corrup'!$AD$30="Mayor"),CONCATENATE("R22C",'Riesgos Corrup'!$R$30),"")</f>
        <v/>
      </c>
      <c r="T77" s="39" t="str">
        <f>IF(AND('Riesgos Corrup'!$AB$31="Alta",'Riesgos Corrup'!$AD$31="Mayor"),CONCATENATE("R22C",'Riesgos Corrup'!$R$31),"")</f>
        <v/>
      </c>
      <c r="U77" s="84" t="str">
        <f>IF(AND('Riesgos Corrup'!$AB$32="Alta",'Riesgos Corrup'!$AD$32="Mayor"),CONCATENATE("R22C",'Riesgos Corrup'!$R$32),"")</f>
        <v/>
      </c>
      <c r="V77" s="96" t="str">
        <f ca="1">IF(AND('Riesgos Corrup'!$AB$30="Alta",'Riesgos Corrup'!$AD$30="Catastrófico"),CONCATENATE("R22C",'Riesgos Corrup'!$R$30),"")</f>
        <v/>
      </c>
      <c r="W77" s="97" t="str">
        <f>IF(AND('Riesgos Corrup'!$AB$31="Alta",'Riesgos Corrup'!$AD$31="Catastrófico"),CONCATENATE("R22C",'Riesgos Corrup'!$R$31),"")</f>
        <v/>
      </c>
      <c r="X77" s="98" t="str">
        <f>IF(AND('Riesgos Corrup'!$AB$32="Alta",'Riesgos Corrup'!$AD$32="Catastrófico"),CONCATENATE("R22C",'Riesgos Corrup'!$R$32),"")</f>
        <v/>
      </c>
      <c r="Y77" s="40"/>
      <c r="Z77" s="243"/>
      <c r="AA77" s="244"/>
      <c r="AB77" s="244"/>
      <c r="AC77" s="244"/>
      <c r="AD77" s="244"/>
      <c r="AE77" s="245"/>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row>
    <row r="78" spans="1:61" ht="15" customHeight="1" x14ac:dyDescent="0.25">
      <c r="A78" s="40"/>
      <c r="B78" s="260"/>
      <c r="C78" s="261"/>
      <c r="D78" s="262"/>
      <c r="E78" s="235"/>
      <c r="F78" s="230"/>
      <c r="G78" s="230"/>
      <c r="H78" s="230"/>
      <c r="I78" s="230"/>
      <c r="J78" s="102" t="e">
        <f>IF(AND('Riesgos Corrup'!#REF!="Alta",'Riesgos Corrup'!#REF!="Moderado"),CONCATENATE("R23C",'Riesgos Corrup'!#REF!),"")</f>
        <v>#REF!</v>
      </c>
      <c r="K78" s="103" t="e">
        <f>IF(AND('Riesgos Corrup'!#REF!="Alta",'Riesgos Corrup'!#REF!="Moderado"),CONCATENATE("R23C",'Riesgos Corrup'!#REF!),"")</f>
        <v>#REF!</v>
      </c>
      <c r="L78" s="104" t="e">
        <f>IF(AND('Riesgos Corrup'!#REF!="Alta",'Riesgos Corrup'!#REF!="Moderado"),CONCATENATE("R23C",'Riesgos Corrup'!#REF!),"")</f>
        <v>#REF!</v>
      </c>
      <c r="M78" s="102" t="e">
        <f>IF(AND('Riesgos Corrup'!#REF!="Alta",'Riesgos Corrup'!#REF!="Moderado"),CONCATENATE("R23C",'Riesgos Corrup'!#REF!),"")</f>
        <v>#REF!</v>
      </c>
      <c r="N78" s="103" t="e">
        <f>IF(AND('Riesgos Corrup'!#REF!="Alta",'Riesgos Corrup'!#REF!="Moderado"),CONCATENATE("R23C",'Riesgos Corrup'!#REF!),"")</f>
        <v>#REF!</v>
      </c>
      <c r="O78" s="104" t="e">
        <f>IF(AND('Riesgos Corrup'!#REF!="Alta",'Riesgos Corrup'!#REF!="Moderado"),CONCATENATE("R23C",'Riesgos Corrup'!#REF!),"")</f>
        <v>#REF!</v>
      </c>
      <c r="P78" s="83" t="e">
        <f>IF(AND('Riesgos Corrup'!#REF!="Alta",'Riesgos Corrup'!#REF!="Moderado"),CONCATENATE("R23C",'Riesgos Corrup'!#REF!),"")</f>
        <v>#REF!</v>
      </c>
      <c r="Q78" s="39" t="e">
        <f>IF(AND('Riesgos Corrup'!#REF!="Alta",'Riesgos Corrup'!#REF!="Moderado"),CONCATENATE("R23C",'Riesgos Corrup'!#REF!),"")</f>
        <v>#REF!</v>
      </c>
      <c r="R78" s="84" t="e">
        <f>IF(AND('Riesgos Corrup'!#REF!="Alta",'Riesgos Corrup'!#REF!="Moderado"),CONCATENATE("R23C",'Riesgos Corrup'!#REF!),"")</f>
        <v>#REF!</v>
      </c>
      <c r="S78" s="83" t="e">
        <f>IF(AND('Riesgos Corrup'!#REF!="Alta",'Riesgos Corrup'!#REF!="Mayor"),CONCATENATE("R23C",'Riesgos Corrup'!#REF!),"")</f>
        <v>#REF!</v>
      </c>
      <c r="T78" s="39" t="e">
        <f>IF(AND('Riesgos Corrup'!#REF!="Alta",'Riesgos Corrup'!#REF!="Mayor"),CONCATENATE("R23C",'Riesgos Corrup'!#REF!),"")</f>
        <v>#REF!</v>
      </c>
      <c r="U78" s="84" t="e">
        <f>IF(AND('Riesgos Corrup'!#REF!="Alta",'Riesgos Corrup'!#REF!="Mayor"),CONCATENATE("R23C",'Riesgos Corrup'!#REF!),"")</f>
        <v>#REF!</v>
      </c>
      <c r="V78" s="96" t="e">
        <f>IF(AND('Riesgos Corrup'!#REF!="Alta",'Riesgos Corrup'!#REF!="Catastrófico"),CONCATENATE("R23C",'Riesgos Corrup'!#REF!),"")</f>
        <v>#REF!</v>
      </c>
      <c r="W78" s="97" t="e">
        <f>IF(AND('Riesgos Corrup'!#REF!="Alta",'Riesgos Corrup'!#REF!="Catastrófico"),CONCATENATE("R23C",'Riesgos Corrup'!#REF!),"")</f>
        <v>#REF!</v>
      </c>
      <c r="X78" s="98" t="e">
        <f>IF(AND('Riesgos Corrup'!#REF!="Alta",'Riesgos Corrup'!#REF!="Catastrófico"),CONCATENATE("R23C",'Riesgos Corrup'!#REF!),"")</f>
        <v>#REF!</v>
      </c>
      <c r="Y78" s="40"/>
      <c r="Z78" s="243"/>
      <c r="AA78" s="244"/>
      <c r="AB78" s="244"/>
      <c r="AC78" s="244"/>
      <c r="AD78" s="244"/>
      <c r="AE78" s="245"/>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row>
    <row r="79" spans="1:61" ht="15" customHeight="1" x14ac:dyDescent="0.25">
      <c r="A79" s="40"/>
      <c r="B79" s="260"/>
      <c r="C79" s="261"/>
      <c r="D79" s="262"/>
      <c r="E79" s="235"/>
      <c r="F79" s="230"/>
      <c r="G79" s="230"/>
      <c r="H79" s="230"/>
      <c r="I79" s="230"/>
      <c r="J79" s="102" t="e">
        <f>IF(AND('Riesgos Corrup'!#REF!="Alta",'Riesgos Corrup'!#REF!="Moderado"),CONCATENATE("R24C",'Riesgos Corrup'!#REF!),"")</f>
        <v>#REF!</v>
      </c>
      <c r="K79" s="103" t="e">
        <f>IF(AND('Riesgos Corrup'!#REF!="Alta",'Riesgos Corrup'!#REF!="Moderado"),CONCATENATE("R24C",'Riesgos Corrup'!#REF!),"")</f>
        <v>#REF!</v>
      </c>
      <c r="L79" s="104" t="e">
        <f>IF(AND('Riesgos Corrup'!#REF!="Alta",'Riesgos Corrup'!#REF!="Moderado"),CONCATENATE("R24C",'Riesgos Corrup'!#REF!),"")</f>
        <v>#REF!</v>
      </c>
      <c r="M79" s="102" t="e">
        <f>IF(AND('Riesgos Corrup'!#REF!="Alta",'Riesgos Corrup'!#REF!="Moderado"),CONCATENATE("R24C",'Riesgos Corrup'!#REF!),"")</f>
        <v>#REF!</v>
      </c>
      <c r="N79" s="103" t="e">
        <f>IF(AND('Riesgos Corrup'!#REF!="Alta",'Riesgos Corrup'!#REF!="Moderado"),CONCATENATE("R24C",'Riesgos Corrup'!#REF!),"")</f>
        <v>#REF!</v>
      </c>
      <c r="O79" s="104" t="e">
        <f>IF(AND('Riesgos Corrup'!#REF!="Alta",'Riesgos Corrup'!#REF!="Moderado"),CONCATENATE("R24C",'Riesgos Corrup'!#REF!),"")</f>
        <v>#REF!</v>
      </c>
      <c r="P79" s="83" t="e">
        <f>IF(AND('Riesgos Corrup'!#REF!="Alta",'Riesgos Corrup'!#REF!="Moderado"),CONCATENATE("R24C",'Riesgos Corrup'!#REF!),"")</f>
        <v>#REF!</v>
      </c>
      <c r="Q79" s="39" t="e">
        <f>IF(AND('Riesgos Corrup'!#REF!="Alta",'Riesgos Corrup'!#REF!="Moderado"),CONCATENATE("R24C",'Riesgos Corrup'!#REF!),"")</f>
        <v>#REF!</v>
      </c>
      <c r="R79" s="84" t="e">
        <f>IF(AND('Riesgos Corrup'!#REF!="Alta",'Riesgos Corrup'!#REF!="Moderado"),CONCATENATE("R24C",'Riesgos Corrup'!#REF!),"")</f>
        <v>#REF!</v>
      </c>
      <c r="S79" s="83" t="e">
        <f>IF(AND('Riesgos Corrup'!#REF!="Alta",'Riesgos Corrup'!#REF!="Mayor"),CONCATENATE("R24C",'Riesgos Corrup'!#REF!),"")</f>
        <v>#REF!</v>
      </c>
      <c r="T79" s="39" t="e">
        <f>IF(AND('Riesgos Corrup'!#REF!="Alta",'Riesgos Corrup'!#REF!="Mayor"),CONCATENATE("R24C",'Riesgos Corrup'!#REF!),"")</f>
        <v>#REF!</v>
      </c>
      <c r="U79" s="84" t="e">
        <f>IF(AND('Riesgos Corrup'!#REF!="Alta",'Riesgos Corrup'!#REF!="Mayor"),CONCATENATE("R24C",'Riesgos Corrup'!#REF!),"")</f>
        <v>#REF!</v>
      </c>
      <c r="V79" s="96" t="e">
        <f>IF(AND('Riesgos Corrup'!#REF!="Alta",'Riesgos Corrup'!#REF!="Catastrófico"),CONCATENATE("R24C",'Riesgos Corrup'!#REF!),"")</f>
        <v>#REF!</v>
      </c>
      <c r="W79" s="97" t="e">
        <f>IF(AND('Riesgos Corrup'!#REF!="Alta",'Riesgos Corrup'!#REF!="Catastrófico"),CONCATENATE("R24C",'Riesgos Corrup'!#REF!),"")</f>
        <v>#REF!</v>
      </c>
      <c r="X79" s="98" t="e">
        <f>IF(AND('Riesgos Corrup'!#REF!="Alta",'Riesgos Corrup'!#REF!="Catastrófico"),CONCATENATE("R24C",'Riesgos Corrup'!#REF!),"")</f>
        <v>#REF!</v>
      </c>
      <c r="Y79" s="40"/>
      <c r="Z79" s="243"/>
      <c r="AA79" s="244"/>
      <c r="AB79" s="244"/>
      <c r="AC79" s="244"/>
      <c r="AD79" s="244"/>
      <c r="AE79" s="245"/>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row>
    <row r="80" spans="1:61" ht="15" customHeight="1" x14ac:dyDescent="0.25">
      <c r="A80" s="40"/>
      <c r="B80" s="260"/>
      <c r="C80" s="261"/>
      <c r="D80" s="262"/>
      <c r="E80" s="235"/>
      <c r="F80" s="230"/>
      <c r="G80" s="230"/>
      <c r="H80" s="230"/>
      <c r="I80" s="230"/>
      <c r="J80" s="102" t="str">
        <f ca="1">IF(AND('Riesgos Corrup'!$AB$33="Alta",'Riesgos Corrup'!$AD$33="Moderado"),CONCATENATE("R25C",'Riesgos Corrup'!$R$33),"")</f>
        <v/>
      </c>
      <c r="K80" s="103" t="str">
        <f ca="1">IF(AND('Riesgos Corrup'!$AB$34="Alta",'Riesgos Corrup'!$AD$34="Moderado"),CONCATENATE("R25C",'Riesgos Corrup'!$R$34),"")</f>
        <v/>
      </c>
      <c r="L80" s="104" t="str">
        <f ca="1">IF(AND('Riesgos Corrup'!$AB$35="Alta",'Riesgos Corrup'!$AD$35="Moderado"),CONCATENATE("R25C",'Riesgos Corrup'!$R$35),"")</f>
        <v/>
      </c>
      <c r="M80" s="102" t="str">
        <f ca="1">IF(AND('Riesgos Corrup'!$AB$33="Alta",'Riesgos Corrup'!$AD$33="Moderado"),CONCATENATE("R25C",'Riesgos Corrup'!$R$33),"")</f>
        <v/>
      </c>
      <c r="N80" s="103" t="str">
        <f ca="1">IF(AND('Riesgos Corrup'!$AB$34="Alta",'Riesgos Corrup'!$AD$34="Moderado"),CONCATENATE("R25C",'Riesgos Corrup'!$R$34),"")</f>
        <v/>
      </c>
      <c r="O80" s="104" t="str">
        <f ca="1">IF(AND('Riesgos Corrup'!$AB$35="Alta",'Riesgos Corrup'!$AD$35="Moderado"),CONCATENATE("R25C",'Riesgos Corrup'!$R$35),"")</f>
        <v/>
      </c>
      <c r="P80" s="83" t="str">
        <f ca="1">IF(AND('Riesgos Corrup'!$AB$33="Alta",'Riesgos Corrup'!$AD$33="Moderado"),CONCATENATE("R25C",'Riesgos Corrup'!$R$33),"")</f>
        <v/>
      </c>
      <c r="Q80" s="39" t="str">
        <f ca="1">IF(AND('Riesgos Corrup'!$AB$34="Alta",'Riesgos Corrup'!$AD$34="Moderado"),CONCATENATE("R25C",'Riesgos Corrup'!$R$34),"")</f>
        <v/>
      </c>
      <c r="R80" s="84" t="str">
        <f ca="1">IF(AND('Riesgos Corrup'!$AB$35="Alta",'Riesgos Corrup'!$AD$35="Moderado"),CONCATENATE("R25C",'Riesgos Corrup'!$R$35),"")</f>
        <v/>
      </c>
      <c r="S80" s="83" t="str">
        <f ca="1">IF(AND('Riesgos Corrup'!$AB$33="Alta",'Riesgos Corrup'!$AD$33="Mayor"),CONCATENATE("R25C",'Riesgos Corrup'!$R$33),"")</f>
        <v/>
      </c>
      <c r="T80" s="39" t="str">
        <f ca="1">IF(AND('Riesgos Corrup'!$AB$34="Alta",'Riesgos Corrup'!$AD$34="Mayor"),CONCATENATE("R25C",'Riesgos Corrup'!$R$34),"")</f>
        <v/>
      </c>
      <c r="U80" s="84" t="str">
        <f ca="1">IF(AND('Riesgos Corrup'!$AB$35="Alta",'Riesgos Corrup'!$AD$35="Mayor"),CONCATENATE("R25C",'Riesgos Corrup'!$R$35),"")</f>
        <v/>
      </c>
      <c r="V80" s="96" t="str">
        <f ca="1">IF(AND('Riesgos Corrup'!$AB$33="Alta",'Riesgos Corrup'!$AD$33="Catastrófico"),CONCATENATE("R25C",'Riesgos Corrup'!$R$33),"")</f>
        <v/>
      </c>
      <c r="W80" s="97" t="str">
        <f ca="1">IF(AND('Riesgos Corrup'!$AB$34="Alta",'Riesgos Corrup'!$AD$34="Catastrófico"),CONCATENATE("R25C",'Riesgos Corrup'!$R$34),"")</f>
        <v/>
      </c>
      <c r="X80" s="98" t="str">
        <f ca="1">IF(AND('Riesgos Corrup'!$AB$35="Alta",'Riesgos Corrup'!$AD$35="Catastrófico"),CONCATENATE("R25C",'Riesgos Corrup'!$R$35),"")</f>
        <v/>
      </c>
      <c r="Y80" s="40"/>
      <c r="Z80" s="243"/>
      <c r="AA80" s="244"/>
      <c r="AB80" s="244"/>
      <c r="AC80" s="244"/>
      <c r="AD80" s="244"/>
      <c r="AE80" s="245"/>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row>
    <row r="81" spans="1:61" ht="15" customHeight="1" x14ac:dyDescent="0.25">
      <c r="A81" s="40"/>
      <c r="B81" s="260"/>
      <c r="C81" s="261"/>
      <c r="D81" s="262"/>
      <c r="E81" s="235"/>
      <c r="F81" s="230"/>
      <c r="G81" s="230"/>
      <c r="H81" s="230"/>
      <c r="I81" s="230"/>
      <c r="J81" s="102" t="e">
        <f>IF(AND('Riesgos Corrup'!#REF!="Alta",'Riesgos Corrup'!#REF!="Moderado"),CONCATENATE("R26C",'Riesgos Corrup'!#REF!),"")</f>
        <v>#REF!</v>
      </c>
      <c r="K81" s="103" t="e">
        <f>IF(AND('Riesgos Corrup'!#REF!="Alta",'Riesgos Corrup'!#REF!="Moderado"),CONCATENATE("R26C",'Riesgos Corrup'!#REF!),"")</f>
        <v>#REF!</v>
      </c>
      <c r="L81" s="104" t="e">
        <f>IF(AND('Riesgos Corrup'!#REF!="Alta",'Riesgos Corrup'!#REF!="Moderado"),CONCATENATE("R26C",'Riesgos Corrup'!#REF!),"")</f>
        <v>#REF!</v>
      </c>
      <c r="M81" s="102" t="e">
        <f>IF(AND('Riesgos Corrup'!#REF!="Alta",'Riesgos Corrup'!#REF!="Moderado"),CONCATENATE("R26C",'Riesgos Corrup'!#REF!),"")</f>
        <v>#REF!</v>
      </c>
      <c r="N81" s="103" t="e">
        <f>IF(AND('Riesgos Corrup'!#REF!="Alta",'Riesgos Corrup'!#REF!="Moderado"),CONCATENATE("R26C",'Riesgos Corrup'!#REF!),"")</f>
        <v>#REF!</v>
      </c>
      <c r="O81" s="104" t="e">
        <f>IF(AND('Riesgos Corrup'!#REF!="Alta",'Riesgos Corrup'!#REF!="Moderado"),CONCATENATE("R26C",'Riesgos Corrup'!#REF!),"")</f>
        <v>#REF!</v>
      </c>
      <c r="P81" s="83" t="e">
        <f>IF(AND('Riesgos Corrup'!#REF!="Alta",'Riesgos Corrup'!#REF!="Moderado"),CONCATENATE("R26C",'Riesgos Corrup'!#REF!),"")</f>
        <v>#REF!</v>
      </c>
      <c r="Q81" s="39" t="e">
        <f>IF(AND('Riesgos Corrup'!#REF!="Alta",'Riesgos Corrup'!#REF!="Moderado"),CONCATENATE("R26C",'Riesgos Corrup'!#REF!),"")</f>
        <v>#REF!</v>
      </c>
      <c r="R81" s="84" t="e">
        <f>IF(AND('Riesgos Corrup'!#REF!="Alta",'Riesgos Corrup'!#REF!="Moderado"),CONCATENATE("R26C",'Riesgos Corrup'!#REF!),"")</f>
        <v>#REF!</v>
      </c>
      <c r="S81" s="83" t="e">
        <f>IF(AND('Riesgos Corrup'!#REF!="Alta",'Riesgos Corrup'!#REF!="Mayor"),CONCATENATE("R26C",'Riesgos Corrup'!#REF!),"")</f>
        <v>#REF!</v>
      </c>
      <c r="T81" s="39" t="e">
        <f>IF(AND('Riesgos Corrup'!#REF!="Alta",'Riesgos Corrup'!#REF!="Mayor"),CONCATENATE("R26C",'Riesgos Corrup'!#REF!),"")</f>
        <v>#REF!</v>
      </c>
      <c r="U81" s="84" t="e">
        <f>IF(AND('Riesgos Corrup'!#REF!="Alta",'Riesgos Corrup'!#REF!="Mayor"),CONCATENATE("R26C",'Riesgos Corrup'!#REF!),"")</f>
        <v>#REF!</v>
      </c>
      <c r="V81" s="96" t="e">
        <f>IF(AND('Riesgos Corrup'!#REF!="Alta",'Riesgos Corrup'!#REF!="Catastrófico"),CONCATENATE("R26C",'Riesgos Corrup'!#REF!),"")</f>
        <v>#REF!</v>
      </c>
      <c r="W81" s="97" t="e">
        <f>IF(AND('Riesgos Corrup'!#REF!="Alta",'Riesgos Corrup'!#REF!="Catastrófico"),CONCATENATE("R26C",'Riesgos Corrup'!#REF!),"")</f>
        <v>#REF!</v>
      </c>
      <c r="X81" s="98" t="e">
        <f>IF(AND('Riesgos Corrup'!#REF!="Alta",'Riesgos Corrup'!#REF!="Catastrófico"),CONCATENATE("R26C",'Riesgos Corrup'!#REF!),"")</f>
        <v>#REF!</v>
      </c>
      <c r="Y81" s="40"/>
      <c r="Z81" s="243"/>
      <c r="AA81" s="244"/>
      <c r="AB81" s="244"/>
      <c r="AC81" s="244"/>
      <c r="AD81" s="244"/>
      <c r="AE81" s="245"/>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row>
    <row r="82" spans="1:61" ht="15" customHeight="1" x14ac:dyDescent="0.25">
      <c r="A82" s="40"/>
      <c r="B82" s="260"/>
      <c r="C82" s="261"/>
      <c r="D82" s="262"/>
      <c r="E82" s="235"/>
      <c r="F82" s="230"/>
      <c r="G82" s="230"/>
      <c r="H82" s="230"/>
      <c r="I82" s="230"/>
      <c r="J82" s="102" t="str">
        <f ca="1">IF(AND('Riesgos Corrup'!$AB$36="Alta",'Riesgos Corrup'!$AD$36="Moderado"),CONCATENATE("R27C",'Riesgos Corrup'!$R$36),"")</f>
        <v/>
      </c>
      <c r="K82" s="103" t="str">
        <f>IF(AND('Riesgos Corrup'!$AB$37="Alta",'Riesgos Corrup'!$AD$37="Moderado"),CONCATENATE("R27C",'Riesgos Corrup'!$R$37),"")</f>
        <v/>
      </c>
      <c r="L82" s="104" t="str">
        <f>IF(AND('Riesgos Corrup'!$AB$38="Alta",'Riesgos Corrup'!$AD$38="Moderado"),CONCATENATE("R27C",'Riesgos Corrup'!$R$38),"")</f>
        <v/>
      </c>
      <c r="M82" s="102" t="str">
        <f ca="1">IF(AND('Riesgos Corrup'!$AB$36="Alta",'Riesgos Corrup'!$AD$36="Moderado"),CONCATENATE("R27C",'Riesgos Corrup'!$R$36),"")</f>
        <v/>
      </c>
      <c r="N82" s="103" t="str">
        <f>IF(AND('Riesgos Corrup'!$AB$37="Alta",'Riesgos Corrup'!$AD$37="Moderado"),CONCATENATE("R27C",'Riesgos Corrup'!$R$37),"")</f>
        <v/>
      </c>
      <c r="O82" s="104" t="str">
        <f>IF(AND('Riesgos Corrup'!$AB$38="Alta",'Riesgos Corrup'!$AD$38="Moderado"),CONCATENATE("R27C",'Riesgos Corrup'!$R$38),"")</f>
        <v/>
      </c>
      <c r="P82" s="83" t="str">
        <f ca="1">IF(AND('Riesgos Corrup'!$AB$36="Alta",'Riesgos Corrup'!$AD$36="Moderado"),CONCATENATE("R27C",'Riesgos Corrup'!$R$36),"")</f>
        <v/>
      </c>
      <c r="Q82" s="39" t="str">
        <f>IF(AND('Riesgos Corrup'!$AB$37="Alta",'Riesgos Corrup'!$AD$37="Moderado"),CONCATENATE("R27C",'Riesgos Corrup'!$R$37),"")</f>
        <v/>
      </c>
      <c r="R82" s="84" t="str">
        <f>IF(AND('Riesgos Corrup'!$AB$38="Alta",'Riesgos Corrup'!$AD$38="Moderado"),CONCATENATE("R27C",'Riesgos Corrup'!$R$38),"")</f>
        <v/>
      </c>
      <c r="S82" s="83" t="str">
        <f ca="1">IF(AND('Riesgos Corrup'!$AB$36="Alta",'Riesgos Corrup'!$AD$36="Mayor"),CONCATENATE("R27C",'Riesgos Corrup'!$R$36),"")</f>
        <v/>
      </c>
      <c r="T82" s="39" t="str">
        <f>IF(AND('Riesgos Corrup'!$AB$37="Alta",'Riesgos Corrup'!$AD$37="Mayor"),CONCATENATE("R27C",'Riesgos Corrup'!$R$37),"")</f>
        <v/>
      </c>
      <c r="U82" s="84" t="str">
        <f>IF(AND('Riesgos Corrup'!$AB$38="Alta",'Riesgos Corrup'!$AD$38="Mayor"),CONCATENATE("R27C",'Riesgos Corrup'!$R$38),"")</f>
        <v/>
      </c>
      <c r="V82" s="96" t="str">
        <f ca="1">IF(AND('Riesgos Corrup'!$AB$36="Alta",'Riesgos Corrup'!$AD$36="Catastrófico"),CONCATENATE("R27C",'Riesgos Corrup'!$R$36),"")</f>
        <v/>
      </c>
      <c r="W82" s="97" t="str">
        <f>IF(AND('Riesgos Corrup'!$AB$37="Alta",'Riesgos Corrup'!$AD$37="Catastrófico"),CONCATENATE("R27C",'Riesgos Corrup'!$R$37),"")</f>
        <v/>
      </c>
      <c r="X82" s="98" t="str">
        <f>IF(AND('Riesgos Corrup'!$AB$38="Alta",'Riesgos Corrup'!$AD$38="Catastrófico"),CONCATENATE("R27C",'Riesgos Corrup'!$R$38),"")</f>
        <v/>
      </c>
      <c r="Y82" s="40"/>
      <c r="Z82" s="243"/>
      <c r="AA82" s="244"/>
      <c r="AB82" s="244"/>
      <c r="AC82" s="244"/>
      <c r="AD82" s="244"/>
      <c r="AE82" s="245"/>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row>
    <row r="83" spans="1:61" ht="15" customHeight="1" x14ac:dyDescent="0.25">
      <c r="A83" s="40"/>
      <c r="B83" s="260"/>
      <c r="C83" s="261"/>
      <c r="D83" s="262"/>
      <c r="E83" s="235"/>
      <c r="F83" s="230"/>
      <c r="G83" s="230"/>
      <c r="H83" s="230"/>
      <c r="I83" s="230"/>
      <c r="J83" s="102" t="e">
        <f>IF(AND('Riesgos Corrup'!#REF!="Alta",'Riesgos Corrup'!#REF!="Moderado"),CONCATENATE("R28C",'Riesgos Corrup'!#REF!),"")</f>
        <v>#REF!</v>
      </c>
      <c r="K83" s="103" t="e">
        <f>IF(AND('Riesgos Corrup'!#REF!="Alta",'Riesgos Corrup'!#REF!="Moderado"),CONCATENATE("R28C",'Riesgos Corrup'!#REF!),"")</f>
        <v>#REF!</v>
      </c>
      <c r="L83" s="104" t="e">
        <f>IF(AND('Riesgos Corrup'!#REF!="Alta",'Riesgos Corrup'!#REF!="Moderado"),CONCATENATE("R28C",'Riesgos Corrup'!#REF!),"")</f>
        <v>#REF!</v>
      </c>
      <c r="M83" s="102" t="e">
        <f>IF(AND('Riesgos Corrup'!#REF!="Alta",'Riesgos Corrup'!#REF!="Moderado"),CONCATENATE("R28C",'Riesgos Corrup'!#REF!),"")</f>
        <v>#REF!</v>
      </c>
      <c r="N83" s="103" t="e">
        <f>IF(AND('Riesgos Corrup'!#REF!="Alta",'Riesgos Corrup'!#REF!="Moderado"),CONCATENATE("R28C",'Riesgos Corrup'!#REF!),"")</f>
        <v>#REF!</v>
      </c>
      <c r="O83" s="104" t="e">
        <f>IF(AND('Riesgos Corrup'!#REF!="Alta",'Riesgos Corrup'!#REF!="Moderado"),CONCATENATE("R28C",'Riesgos Corrup'!#REF!),"")</f>
        <v>#REF!</v>
      </c>
      <c r="P83" s="83" t="e">
        <f>IF(AND('Riesgos Corrup'!#REF!="Alta",'Riesgos Corrup'!#REF!="Moderado"),CONCATENATE("R28C",'Riesgos Corrup'!#REF!),"")</f>
        <v>#REF!</v>
      </c>
      <c r="Q83" s="39" t="e">
        <f>IF(AND('Riesgos Corrup'!#REF!="Alta",'Riesgos Corrup'!#REF!="Moderado"),CONCATENATE("R28C",'Riesgos Corrup'!#REF!),"")</f>
        <v>#REF!</v>
      </c>
      <c r="R83" s="84" t="e">
        <f>IF(AND('Riesgos Corrup'!#REF!="Alta",'Riesgos Corrup'!#REF!="Moderado"),CONCATENATE("R28C",'Riesgos Corrup'!#REF!),"")</f>
        <v>#REF!</v>
      </c>
      <c r="S83" s="83" t="e">
        <f>IF(AND('Riesgos Corrup'!#REF!="Alta",'Riesgos Corrup'!#REF!="Mayor"),CONCATENATE("R28C",'Riesgos Corrup'!#REF!),"")</f>
        <v>#REF!</v>
      </c>
      <c r="T83" s="39" t="e">
        <f>IF(AND('Riesgos Corrup'!#REF!="Alta",'Riesgos Corrup'!#REF!="Mayor"),CONCATENATE("R28C",'Riesgos Corrup'!#REF!),"")</f>
        <v>#REF!</v>
      </c>
      <c r="U83" s="84" t="e">
        <f>IF(AND('Riesgos Corrup'!#REF!="Alta",'Riesgos Corrup'!#REF!="Mayor"),CONCATENATE("R28C",'Riesgos Corrup'!#REF!),"")</f>
        <v>#REF!</v>
      </c>
      <c r="V83" s="96" t="e">
        <f>IF(AND('Riesgos Corrup'!#REF!="Alta",'Riesgos Corrup'!#REF!="Catastrófico"),CONCATENATE("R28C",'Riesgos Corrup'!#REF!),"")</f>
        <v>#REF!</v>
      </c>
      <c r="W83" s="97" t="e">
        <f>IF(AND('Riesgos Corrup'!#REF!="Alta",'Riesgos Corrup'!#REF!="Catastrófico"),CONCATENATE("R28C",'Riesgos Corrup'!#REF!),"")</f>
        <v>#REF!</v>
      </c>
      <c r="X83" s="98" t="e">
        <f>IF(AND('Riesgos Corrup'!#REF!="Alta",'Riesgos Corrup'!#REF!="Catastrófico"),CONCATENATE("R28C",'Riesgos Corrup'!#REF!),"")</f>
        <v>#REF!</v>
      </c>
      <c r="Y83" s="40"/>
      <c r="Z83" s="243"/>
      <c r="AA83" s="244"/>
      <c r="AB83" s="244"/>
      <c r="AC83" s="244"/>
      <c r="AD83" s="244"/>
      <c r="AE83" s="245"/>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row>
    <row r="84" spans="1:61" ht="15" customHeight="1" x14ac:dyDescent="0.25">
      <c r="A84" s="40"/>
      <c r="B84" s="260"/>
      <c r="C84" s="261"/>
      <c r="D84" s="262"/>
      <c r="E84" s="235"/>
      <c r="F84" s="230"/>
      <c r="G84" s="230"/>
      <c r="H84" s="230"/>
      <c r="I84" s="230"/>
      <c r="J84" s="102" t="e">
        <f>IF(AND('Riesgos Corrup'!#REF!="Alta",'Riesgos Corrup'!#REF!="Moderado"),CONCATENATE("R29C",'Riesgos Corrup'!#REF!),"")</f>
        <v>#REF!</v>
      </c>
      <c r="K84" s="103" t="e">
        <f>IF(AND('Riesgos Corrup'!#REF!="Alta",'Riesgos Corrup'!#REF!="Moderado"),CONCATENATE("R29C",'Riesgos Corrup'!#REF!),"")</f>
        <v>#REF!</v>
      </c>
      <c r="L84" s="104" t="e">
        <f>IF(AND('Riesgos Corrup'!#REF!="Alta",'Riesgos Corrup'!#REF!="Moderado"),CONCATENATE("R29C",'Riesgos Corrup'!#REF!),"")</f>
        <v>#REF!</v>
      </c>
      <c r="M84" s="102" t="e">
        <f>IF(AND('Riesgos Corrup'!#REF!="Alta",'Riesgos Corrup'!#REF!="Moderado"),CONCATENATE("R29C",'Riesgos Corrup'!#REF!),"")</f>
        <v>#REF!</v>
      </c>
      <c r="N84" s="103" t="e">
        <f>IF(AND('Riesgos Corrup'!#REF!="Alta",'Riesgos Corrup'!#REF!="Moderado"),CONCATENATE("R29C",'Riesgos Corrup'!#REF!),"")</f>
        <v>#REF!</v>
      </c>
      <c r="O84" s="104" t="e">
        <f>IF(AND('Riesgos Corrup'!#REF!="Alta",'Riesgos Corrup'!#REF!="Moderado"),CONCATENATE("R29C",'Riesgos Corrup'!#REF!),"")</f>
        <v>#REF!</v>
      </c>
      <c r="P84" s="83" t="e">
        <f>IF(AND('Riesgos Corrup'!#REF!="Alta",'Riesgos Corrup'!#REF!="Moderado"),CONCATENATE("R29C",'Riesgos Corrup'!#REF!),"")</f>
        <v>#REF!</v>
      </c>
      <c r="Q84" s="39" t="e">
        <f>IF(AND('Riesgos Corrup'!#REF!="Alta",'Riesgos Corrup'!#REF!="Moderado"),CONCATENATE("R29C",'Riesgos Corrup'!#REF!),"")</f>
        <v>#REF!</v>
      </c>
      <c r="R84" s="84" t="e">
        <f>IF(AND('Riesgos Corrup'!#REF!="Alta",'Riesgos Corrup'!#REF!="Moderado"),CONCATENATE("R29C",'Riesgos Corrup'!#REF!),"")</f>
        <v>#REF!</v>
      </c>
      <c r="S84" s="83" t="e">
        <f>IF(AND('Riesgos Corrup'!#REF!="Alta",'Riesgos Corrup'!#REF!="Mayor"),CONCATENATE("R29C",'Riesgos Corrup'!#REF!),"")</f>
        <v>#REF!</v>
      </c>
      <c r="T84" s="39" t="e">
        <f>IF(AND('Riesgos Corrup'!#REF!="Alta",'Riesgos Corrup'!#REF!="Mayor"),CONCATENATE("R29C",'Riesgos Corrup'!#REF!),"")</f>
        <v>#REF!</v>
      </c>
      <c r="U84" s="84" t="e">
        <f>IF(AND('Riesgos Corrup'!#REF!="Alta",'Riesgos Corrup'!#REF!="Mayor"),CONCATENATE("R29C",'Riesgos Corrup'!#REF!),"")</f>
        <v>#REF!</v>
      </c>
      <c r="V84" s="96" t="e">
        <f>IF(AND('Riesgos Corrup'!#REF!="Alta",'Riesgos Corrup'!#REF!="Catastrófico"),CONCATENATE("R29C",'Riesgos Corrup'!#REF!),"")</f>
        <v>#REF!</v>
      </c>
      <c r="W84" s="97" t="e">
        <f>IF(AND('Riesgos Corrup'!#REF!="Alta",'Riesgos Corrup'!#REF!="Catastrófico"),CONCATENATE("R29C",'Riesgos Corrup'!#REF!),"")</f>
        <v>#REF!</v>
      </c>
      <c r="X84" s="98" t="e">
        <f>IF(AND('Riesgos Corrup'!#REF!="Alta",'Riesgos Corrup'!#REF!="Catastrófico"),CONCATENATE("R29C",'Riesgos Corrup'!#REF!),"")</f>
        <v>#REF!</v>
      </c>
      <c r="Y84" s="40"/>
      <c r="Z84" s="243"/>
      <c r="AA84" s="244"/>
      <c r="AB84" s="244"/>
      <c r="AC84" s="244"/>
      <c r="AD84" s="244"/>
      <c r="AE84" s="245"/>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row>
    <row r="85" spans="1:61" ht="15" customHeight="1" x14ac:dyDescent="0.25">
      <c r="A85" s="40"/>
      <c r="B85" s="260"/>
      <c r="C85" s="261"/>
      <c r="D85" s="262"/>
      <c r="E85" s="235"/>
      <c r="F85" s="230"/>
      <c r="G85" s="230"/>
      <c r="H85" s="230"/>
      <c r="I85" s="230"/>
      <c r="J85" s="102" t="e">
        <f>IF(AND('Riesgos Corrup'!#REF!="Alta",'Riesgos Corrup'!#REF!="Moderado"),CONCATENATE("R30C",'Riesgos Corrup'!#REF!),"")</f>
        <v>#REF!</v>
      </c>
      <c r="K85" s="103" t="e">
        <f>IF(AND('Riesgos Corrup'!#REF!="Alta",'Riesgos Corrup'!#REF!="Moderado"),CONCATENATE("R30C",'Riesgos Corrup'!#REF!),"")</f>
        <v>#REF!</v>
      </c>
      <c r="L85" s="104" t="e">
        <f>IF(AND('Riesgos Corrup'!#REF!="Alta",'Riesgos Corrup'!#REF!="Moderado"),CONCATENATE("R30C",'Riesgos Corrup'!#REF!),"")</f>
        <v>#REF!</v>
      </c>
      <c r="M85" s="102" t="e">
        <f>IF(AND('Riesgos Corrup'!#REF!="Alta",'Riesgos Corrup'!#REF!="Moderado"),CONCATENATE("R30C",'Riesgos Corrup'!#REF!),"")</f>
        <v>#REF!</v>
      </c>
      <c r="N85" s="103" t="e">
        <f>IF(AND('Riesgos Corrup'!#REF!="Alta",'Riesgos Corrup'!#REF!="Moderado"),CONCATENATE("R30C",'Riesgos Corrup'!#REF!),"")</f>
        <v>#REF!</v>
      </c>
      <c r="O85" s="104" t="e">
        <f>IF(AND('Riesgos Corrup'!#REF!="Alta",'Riesgos Corrup'!#REF!="Moderado"),CONCATENATE("R30C",'Riesgos Corrup'!#REF!),"")</f>
        <v>#REF!</v>
      </c>
      <c r="P85" s="83" t="e">
        <f>IF(AND('Riesgos Corrup'!#REF!="Alta",'Riesgos Corrup'!#REF!="Moderado"),CONCATENATE("R30C",'Riesgos Corrup'!#REF!),"")</f>
        <v>#REF!</v>
      </c>
      <c r="Q85" s="39" t="e">
        <f>IF(AND('Riesgos Corrup'!#REF!="Alta",'Riesgos Corrup'!#REF!="Moderado"),CONCATENATE("R30C",'Riesgos Corrup'!#REF!),"")</f>
        <v>#REF!</v>
      </c>
      <c r="R85" s="84" t="e">
        <f>IF(AND('Riesgos Corrup'!#REF!="Alta",'Riesgos Corrup'!#REF!="Moderado"),CONCATENATE("R30C",'Riesgos Corrup'!#REF!),"")</f>
        <v>#REF!</v>
      </c>
      <c r="S85" s="83" t="e">
        <f>IF(AND('Riesgos Corrup'!#REF!="Alta",'Riesgos Corrup'!#REF!="Mayor"),CONCATENATE("R30C",'Riesgos Corrup'!#REF!),"")</f>
        <v>#REF!</v>
      </c>
      <c r="T85" s="39" t="e">
        <f>IF(AND('Riesgos Corrup'!#REF!="Alta",'Riesgos Corrup'!#REF!="Mayor"),CONCATENATE("R30C",'Riesgos Corrup'!#REF!),"")</f>
        <v>#REF!</v>
      </c>
      <c r="U85" s="84" t="e">
        <f>IF(AND('Riesgos Corrup'!#REF!="Alta",'Riesgos Corrup'!#REF!="Mayor"),CONCATENATE("R30C",'Riesgos Corrup'!#REF!),"")</f>
        <v>#REF!</v>
      </c>
      <c r="V85" s="96" t="e">
        <f>IF(AND('Riesgos Corrup'!#REF!="Alta",'Riesgos Corrup'!#REF!="Catastrófico"),CONCATENATE("R30C",'Riesgos Corrup'!#REF!),"")</f>
        <v>#REF!</v>
      </c>
      <c r="W85" s="97" t="e">
        <f>IF(AND('Riesgos Corrup'!#REF!="Alta",'Riesgos Corrup'!#REF!="Catastrófico"),CONCATENATE("R30C",'Riesgos Corrup'!#REF!),"")</f>
        <v>#REF!</v>
      </c>
      <c r="X85" s="98" t="e">
        <f>IF(AND('Riesgos Corrup'!#REF!="Alta",'Riesgos Corrup'!#REF!="Catastrófico"),CONCATENATE("R30C",'Riesgos Corrup'!#REF!),"")</f>
        <v>#REF!</v>
      </c>
      <c r="Y85" s="40"/>
      <c r="Z85" s="243"/>
      <c r="AA85" s="244"/>
      <c r="AB85" s="244"/>
      <c r="AC85" s="244"/>
      <c r="AD85" s="244"/>
      <c r="AE85" s="245"/>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row>
    <row r="86" spans="1:61" ht="15" customHeight="1" x14ac:dyDescent="0.25">
      <c r="A86" s="40"/>
      <c r="B86" s="260"/>
      <c r="C86" s="261"/>
      <c r="D86" s="262"/>
      <c r="E86" s="235"/>
      <c r="F86" s="230"/>
      <c r="G86" s="230"/>
      <c r="H86" s="230"/>
      <c r="I86" s="230"/>
      <c r="J86" s="102" t="e">
        <f>IF(AND('Riesgos Corrup'!#REF!="Alta",'Riesgos Corrup'!#REF!="Moderado"),CONCATENATE("R31C",'Riesgos Corrup'!#REF!),"")</f>
        <v>#REF!</v>
      </c>
      <c r="K86" s="103" t="e">
        <f>IF(AND('Riesgos Corrup'!#REF!="Alta",'Riesgos Corrup'!#REF!="Moderado"),CONCATENATE("R31C",'Riesgos Corrup'!#REF!),"")</f>
        <v>#REF!</v>
      </c>
      <c r="L86" s="103" t="e">
        <f>IF(AND('Riesgos Corrup'!#REF!="Alta",'Riesgos Corrup'!#REF!="Moderado"),CONCATENATE("R31C",'Riesgos Corrup'!#REF!),"")</f>
        <v>#REF!</v>
      </c>
      <c r="M86" s="102" t="e">
        <f>IF(AND('Riesgos Corrup'!#REF!="Alta",'Riesgos Corrup'!#REF!="Moderado"),CONCATENATE("R31C",'Riesgos Corrup'!#REF!),"")</f>
        <v>#REF!</v>
      </c>
      <c r="N86" s="103" t="e">
        <f>IF(AND('Riesgos Corrup'!#REF!="Alta",'Riesgos Corrup'!#REF!="Moderado"),CONCATENATE("R31C",'Riesgos Corrup'!#REF!),"")</f>
        <v>#REF!</v>
      </c>
      <c r="O86" s="103" t="e">
        <f>IF(AND('Riesgos Corrup'!#REF!="Alta",'Riesgos Corrup'!#REF!="Moderado"),CONCATENATE("R31C",'Riesgos Corrup'!#REF!),"")</f>
        <v>#REF!</v>
      </c>
      <c r="P86" s="83" t="e">
        <f>IF(AND('Riesgos Corrup'!#REF!="Alta",'Riesgos Corrup'!#REF!="Moderado"),CONCATENATE("R31C",'Riesgos Corrup'!#REF!),"")</f>
        <v>#REF!</v>
      </c>
      <c r="Q86" s="39" t="e">
        <f>IF(AND('Riesgos Corrup'!#REF!="Alta",'Riesgos Corrup'!#REF!="Moderado"),CONCATENATE("R31C",'Riesgos Corrup'!#REF!),"")</f>
        <v>#REF!</v>
      </c>
      <c r="R86" s="39" t="e">
        <f>IF(AND('Riesgos Corrup'!#REF!="Alta",'Riesgos Corrup'!#REF!="Moderado"),CONCATENATE("R31C",'Riesgos Corrup'!#REF!),"")</f>
        <v>#REF!</v>
      </c>
      <c r="S86" s="83" t="e">
        <f>IF(AND('Riesgos Corrup'!#REF!="Alta",'Riesgos Corrup'!#REF!="Mayor"),CONCATENATE("R31C",'Riesgos Corrup'!#REF!),"")</f>
        <v>#REF!</v>
      </c>
      <c r="T86" s="39" t="e">
        <f>IF(AND('Riesgos Corrup'!#REF!="Alta",'Riesgos Corrup'!#REF!="Mayor"),CONCATENATE("R31C",'Riesgos Corrup'!#REF!),"")</f>
        <v>#REF!</v>
      </c>
      <c r="U86" s="39" t="e">
        <f>IF(AND('Riesgos Corrup'!#REF!="Alta",'Riesgos Corrup'!#REF!="Mayor"),CONCATENATE("R31C",'Riesgos Corrup'!#REF!),"")</f>
        <v>#REF!</v>
      </c>
      <c r="V86" s="96" t="e">
        <f>IF(AND('Riesgos Corrup'!#REF!="Alta",'Riesgos Corrup'!#REF!="Catastrófico"),CONCATENATE("R31C",'Riesgos Corrup'!#REF!),"")</f>
        <v>#REF!</v>
      </c>
      <c r="W86" s="97" t="e">
        <f>IF(AND('Riesgos Corrup'!#REF!="Alta",'Riesgos Corrup'!#REF!="Catastrófico"),CONCATENATE("R31C",'Riesgos Corrup'!#REF!),"")</f>
        <v>#REF!</v>
      </c>
      <c r="X86" s="98" t="e">
        <f>IF(AND('Riesgos Corrup'!#REF!="Alta",'Riesgos Corrup'!#REF!="Catastrófico"),CONCATENATE("R31C",'Riesgos Corrup'!#REF!),"")</f>
        <v>#REF!</v>
      </c>
      <c r="Y86" s="40"/>
      <c r="Z86" s="243"/>
      <c r="AA86" s="244"/>
      <c r="AB86" s="244"/>
      <c r="AC86" s="244"/>
      <c r="AD86" s="244"/>
      <c r="AE86" s="245"/>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row>
    <row r="87" spans="1:61" ht="15" customHeight="1" x14ac:dyDescent="0.25">
      <c r="A87" s="40"/>
      <c r="B87" s="260"/>
      <c r="C87" s="261"/>
      <c r="D87" s="262"/>
      <c r="E87" s="235"/>
      <c r="F87" s="230"/>
      <c r="G87" s="230"/>
      <c r="H87" s="230"/>
      <c r="I87" s="230"/>
      <c r="J87" s="102" t="e">
        <f>IF(AND('Riesgos Corrup'!#REF!="Alta",'Riesgos Corrup'!#REF!="Moderado"),CONCATENATE("R32C",'Riesgos Corrup'!#REF!),"")</f>
        <v>#REF!</v>
      </c>
      <c r="K87" s="103" t="e">
        <f>IF(AND('Riesgos Corrup'!#REF!="Alta",'Riesgos Corrup'!#REF!="Moderado"),CONCATENATE("R32C",'Riesgos Corrup'!#REF!),"")</f>
        <v>#REF!</v>
      </c>
      <c r="L87" s="104" t="e">
        <f>IF(AND('Riesgos Corrup'!#REF!="Alta",'Riesgos Corrup'!#REF!="Moderado"),CONCATENATE("R32C",'Riesgos Corrup'!#REF!),"")</f>
        <v>#REF!</v>
      </c>
      <c r="M87" s="102" t="e">
        <f>IF(AND('Riesgos Corrup'!#REF!="Alta",'Riesgos Corrup'!#REF!="Moderado"),CONCATENATE("R32C",'Riesgos Corrup'!#REF!),"")</f>
        <v>#REF!</v>
      </c>
      <c r="N87" s="103" t="e">
        <f>IF(AND('Riesgos Corrup'!#REF!="Alta",'Riesgos Corrup'!#REF!="Moderado"),CONCATENATE("R32C",'Riesgos Corrup'!#REF!),"")</f>
        <v>#REF!</v>
      </c>
      <c r="O87" s="104" t="e">
        <f>IF(AND('Riesgos Corrup'!#REF!="Alta",'Riesgos Corrup'!#REF!="Moderado"),CONCATENATE("R32C",'Riesgos Corrup'!#REF!),"")</f>
        <v>#REF!</v>
      </c>
      <c r="P87" s="83" t="e">
        <f>IF(AND('Riesgos Corrup'!#REF!="Alta",'Riesgos Corrup'!#REF!="Moderado"),CONCATENATE("R32C",'Riesgos Corrup'!#REF!),"")</f>
        <v>#REF!</v>
      </c>
      <c r="Q87" s="39" t="e">
        <f>IF(AND('Riesgos Corrup'!#REF!="Alta",'Riesgos Corrup'!#REF!="Moderado"),CONCATENATE("R32C",'Riesgos Corrup'!#REF!),"")</f>
        <v>#REF!</v>
      </c>
      <c r="R87" s="84" t="e">
        <f>IF(AND('Riesgos Corrup'!#REF!="Alta",'Riesgos Corrup'!#REF!="Moderado"),CONCATENATE("R32C",'Riesgos Corrup'!#REF!),"")</f>
        <v>#REF!</v>
      </c>
      <c r="S87" s="83" t="e">
        <f>IF(AND('Riesgos Corrup'!#REF!="Alta",'Riesgos Corrup'!#REF!="Mayor"),CONCATENATE("R32C",'Riesgos Corrup'!#REF!),"")</f>
        <v>#REF!</v>
      </c>
      <c r="T87" s="39" t="e">
        <f>IF(AND('Riesgos Corrup'!#REF!="Alta",'Riesgos Corrup'!#REF!="Mayor"),CONCATENATE("R32C",'Riesgos Corrup'!#REF!),"")</f>
        <v>#REF!</v>
      </c>
      <c r="U87" s="84" t="e">
        <f>IF(AND('Riesgos Corrup'!#REF!="Alta",'Riesgos Corrup'!#REF!="Mayor"),CONCATENATE("R32C",'Riesgos Corrup'!#REF!),"")</f>
        <v>#REF!</v>
      </c>
      <c r="V87" s="96" t="e">
        <f>IF(AND('Riesgos Corrup'!#REF!="Alta",'Riesgos Corrup'!#REF!="Catastrófico"),CONCATENATE("R32C",'Riesgos Corrup'!#REF!),"")</f>
        <v>#REF!</v>
      </c>
      <c r="W87" s="97" t="e">
        <f>IF(AND('Riesgos Corrup'!#REF!="Alta",'Riesgos Corrup'!#REF!="Catastrófico"),CONCATENATE("R32C",'Riesgos Corrup'!#REF!),"")</f>
        <v>#REF!</v>
      </c>
      <c r="X87" s="98" t="e">
        <f>IF(AND('Riesgos Corrup'!#REF!="Alta",'Riesgos Corrup'!#REF!="Catastrófico"),CONCATENATE("R32C",'Riesgos Corrup'!#REF!),"")</f>
        <v>#REF!</v>
      </c>
      <c r="Y87" s="40"/>
      <c r="Z87" s="243"/>
      <c r="AA87" s="244"/>
      <c r="AB87" s="244"/>
      <c r="AC87" s="244"/>
      <c r="AD87" s="244"/>
      <c r="AE87" s="245"/>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row>
    <row r="88" spans="1:61" ht="15" customHeight="1" x14ac:dyDescent="0.25">
      <c r="A88" s="40"/>
      <c r="B88" s="260"/>
      <c r="C88" s="261"/>
      <c r="D88" s="262"/>
      <c r="E88" s="235"/>
      <c r="F88" s="230"/>
      <c r="G88" s="230"/>
      <c r="H88" s="230"/>
      <c r="I88" s="230"/>
      <c r="J88" s="102" t="e">
        <f>IF(AND('Riesgos Corrup'!#REF!="Alta",'Riesgos Corrup'!#REF!="Moderado"),CONCATENATE("R33C",'Riesgos Corrup'!#REF!),"")</f>
        <v>#REF!</v>
      </c>
      <c r="K88" s="103" t="e">
        <f>IF(AND('Riesgos Corrup'!#REF!="Alta",'Riesgos Corrup'!#REF!="Moderado"),CONCATENATE("R33C",'Riesgos Corrup'!#REF!),"")</f>
        <v>#REF!</v>
      </c>
      <c r="L88" s="104" t="e">
        <f>IF(AND('Riesgos Corrup'!#REF!="Alta",'Riesgos Corrup'!#REF!="Moderado"),CONCATENATE("R33C",'Riesgos Corrup'!#REF!),"")</f>
        <v>#REF!</v>
      </c>
      <c r="M88" s="102" t="e">
        <f>IF(AND('Riesgos Corrup'!#REF!="Alta",'Riesgos Corrup'!#REF!="Moderado"),CONCATENATE("R33C",'Riesgos Corrup'!#REF!),"")</f>
        <v>#REF!</v>
      </c>
      <c r="N88" s="103" t="e">
        <f>IF(AND('Riesgos Corrup'!#REF!="Alta",'Riesgos Corrup'!#REF!="Moderado"),CONCATENATE("R33C",'Riesgos Corrup'!#REF!),"")</f>
        <v>#REF!</v>
      </c>
      <c r="O88" s="104" t="e">
        <f>IF(AND('Riesgos Corrup'!#REF!="Alta",'Riesgos Corrup'!#REF!="Moderado"),CONCATENATE("R33C",'Riesgos Corrup'!#REF!),"")</f>
        <v>#REF!</v>
      </c>
      <c r="P88" s="83" t="e">
        <f>IF(AND('Riesgos Corrup'!#REF!="Alta",'Riesgos Corrup'!#REF!="Moderado"),CONCATENATE("R33C",'Riesgos Corrup'!#REF!),"")</f>
        <v>#REF!</v>
      </c>
      <c r="Q88" s="39" t="e">
        <f>IF(AND('Riesgos Corrup'!#REF!="Alta",'Riesgos Corrup'!#REF!="Moderado"),CONCATENATE("R33C",'Riesgos Corrup'!#REF!),"")</f>
        <v>#REF!</v>
      </c>
      <c r="R88" s="84" t="e">
        <f>IF(AND('Riesgos Corrup'!#REF!="Alta",'Riesgos Corrup'!#REF!="Moderado"),CONCATENATE("R33C",'Riesgos Corrup'!#REF!),"")</f>
        <v>#REF!</v>
      </c>
      <c r="S88" s="83" t="e">
        <f>IF(AND('Riesgos Corrup'!#REF!="Alta",'Riesgos Corrup'!#REF!="Mayor"),CONCATENATE("R33C",'Riesgos Corrup'!#REF!),"")</f>
        <v>#REF!</v>
      </c>
      <c r="T88" s="39" t="e">
        <f>IF(AND('Riesgos Corrup'!#REF!="Alta",'Riesgos Corrup'!#REF!="Mayor"),CONCATENATE("R33C",'Riesgos Corrup'!#REF!),"")</f>
        <v>#REF!</v>
      </c>
      <c r="U88" s="84" t="e">
        <f>IF(AND('Riesgos Corrup'!#REF!="Alta",'Riesgos Corrup'!#REF!="Mayor"),CONCATENATE("R33C",'Riesgos Corrup'!#REF!),"")</f>
        <v>#REF!</v>
      </c>
      <c r="V88" s="96" t="e">
        <f>IF(AND('Riesgos Corrup'!#REF!="Alta",'Riesgos Corrup'!#REF!="Catastrófico"),CONCATENATE("R33C",'Riesgos Corrup'!#REF!),"")</f>
        <v>#REF!</v>
      </c>
      <c r="W88" s="97" t="e">
        <f>IF(AND('Riesgos Corrup'!#REF!="Alta",'Riesgos Corrup'!#REF!="Catastrófico"),CONCATENATE("R33C",'Riesgos Corrup'!#REF!),"")</f>
        <v>#REF!</v>
      </c>
      <c r="X88" s="98" t="e">
        <f>IF(AND('Riesgos Corrup'!#REF!="Alta",'Riesgos Corrup'!#REF!="Catastrófico"),CONCATENATE("R33C",'Riesgos Corrup'!#REF!),"")</f>
        <v>#REF!</v>
      </c>
      <c r="Y88" s="40"/>
      <c r="Z88" s="243"/>
      <c r="AA88" s="244"/>
      <c r="AB88" s="244"/>
      <c r="AC88" s="244"/>
      <c r="AD88" s="244"/>
      <c r="AE88" s="245"/>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row>
    <row r="89" spans="1:61" ht="15" customHeight="1" x14ac:dyDescent="0.25">
      <c r="A89" s="40"/>
      <c r="B89" s="260"/>
      <c r="C89" s="261"/>
      <c r="D89" s="262"/>
      <c r="E89" s="235"/>
      <c r="F89" s="230"/>
      <c r="G89" s="230"/>
      <c r="H89" s="230"/>
      <c r="I89" s="230"/>
      <c r="J89" s="102" t="e">
        <f>IF(AND('Riesgos Corrup'!#REF!="Alta",'Riesgos Corrup'!#REF!="Moderado"),CONCATENATE("R34C",'Riesgos Corrup'!#REF!),"")</f>
        <v>#REF!</v>
      </c>
      <c r="K89" s="103" t="e">
        <f>IF(AND('Riesgos Corrup'!#REF!="Alta",'Riesgos Corrup'!#REF!="Moderado"),CONCATENATE("R34C",'Riesgos Corrup'!#REF!),"")</f>
        <v>#REF!</v>
      </c>
      <c r="L89" s="104" t="e">
        <f>IF(AND('Riesgos Corrup'!#REF!="Alta",'Riesgos Corrup'!#REF!="Moderado"),CONCATENATE("R34C",'Riesgos Corrup'!#REF!),"")</f>
        <v>#REF!</v>
      </c>
      <c r="M89" s="102" t="e">
        <f>IF(AND('Riesgos Corrup'!#REF!="Alta",'Riesgos Corrup'!#REF!="Moderado"),CONCATENATE("R34C",'Riesgos Corrup'!#REF!),"")</f>
        <v>#REF!</v>
      </c>
      <c r="N89" s="103" t="e">
        <f>IF(AND('Riesgos Corrup'!#REF!="Alta",'Riesgos Corrup'!#REF!="Moderado"),CONCATENATE("R34C",'Riesgos Corrup'!#REF!),"")</f>
        <v>#REF!</v>
      </c>
      <c r="O89" s="104" t="e">
        <f>IF(AND('Riesgos Corrup'!#REF!="Alta",'Riesgos Corrup'!#REF!="Moderado"),CONCATENATE("R34C",'Riesgos Corrup'!#REF!),"")</f>
        <v>#REF!</v>
      </c>
      <c r="P89" s="83" t="e">
        <f>IF(AND('Riesgos Corrup'!#REF!="Alta",'Riesgos Corrup'!#REF!="Moderado"),CONCATENATE("R34C",'Riesgos Corrup'!#REF!),"")</f>
        <v>#REF!</v>
      </c>
      <c r="Q89" s="39" t="e">
        <f>IF(AND('Riesgos Corrup'!#REF!="Alta",'Riesgos Corrup'!#REF!="Moderado"),CONCATENATE("R34C",'Riesgos Corrup'!#REF!),"")</f>
        <v>#REF!</v>
      </c>
      <c r="R89" s="84" t="e">
        <f>IF(AND('Riesgos Corrup'!#REF!="Alta",'Riesgos Corrup'!#REF!="Moderado"),CONCATENATE("R34C",'Riesgos Corrup'!#REF!),"")</f>
        <v>#REF!</v>
      </c>
      <c r="S89" s="83" t="e">
        <f>IF(AND('Riesgos Corrup'!#REF!="Alta",'Riesgos Corrup'!#REF!="Mayor"),CONCATENATE("R34C",'Riesgos Corrup'!#REF!),"")</f>
        <v>#REF!</v>
      </c>
      <c r="T89" s="39" t="e">
        <f>IF(AND('Riesgos Corrup'!#REF!="Alta",'Riesgos Corrup'!#REF!="Mayor"),CONCATENATE("R34C",'Riesgos Corrup'!#REF!),"")</f>
        <v>#REF!</v>
      </c>
      <c r="U89" s="84" t="e">
        <f>IF(AND('Riesgos Corrup'!#REF!="Alta",'Riesgos Corrup'!#REF!="Mayor"),CONCATENATE("R34C",'Riesgos Corrup'!#REF!),"")</f>
        <v>#REF!</v>
      </c>
      <c r="V89" s="96" t="e">
        <f>IF(AND('Riesgos Corrup'!#REF!="Alta",'Riesgos Corrup'!#REF!="Catastrófico"),CONCATENATE("R34C",'Riesgos Corrup'!#REF!),"")</f>
        <v>#REF!</v>
      </c>
      <c r="W89" s="97" t="e">
        <f>IF(AND('Riesgos Corrup'!#REF!="Alta",'Riesgos Corrup'!#REF!="Catastrófico"),CONCATENATE("R34C",'Riesgos Corrup'!#REF!),"")</f>
        <v>#REF!</v>
      </c>
      <c r="X89" s="98" t="e">
        <f>IF(AND('Riesgos Corrup'!#REF!="Alta",'Riesgos Corrup'!#REF!="Catastrófico"),CONCATENATE("R34C",'Riesgos Corrup'!#REF!),"")</f>
        <v>#REF!</v>
      </c>
      <c r="Y89" s="40"/>
      <c r="Z89" s="243"/>
      <c r="AA89" s="244"/>
      <c r="AB89" s="244"/>
      <c r="AC89" s="244"/>
      <c r="AD89" s="244"/>
      <c r="AE89" s="245"/>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row>
    <row r="90" spans="1:61" ht="15" customHeight="1" x14ac:dyDescent="0.25">
      <c r="A90" s="40"/>
      <c r="B90" s="260"/>
      <c r="C90" s="261"/>
      <c r="D90" s="262"/>
      <c r="E90" s="235"/>
      <c r="F90" s="230"/>
      <c r="G90" s="230"/>
      <c r="H90" s="230"/>
      <c r="I90" s="230"/>
      <c r="J90" s="102" t="e">
        <f>IF(AND('Riesgos Corrup'!#REF!="Alta",'Riesgos Corrup'!#REF!="Moderado"),CONCATENATE("R35C",'Riesgos Corrup'!#REF!),"")</f>
        <v>#REF!</v>
      </c>
      <c r="K90" s="103" t="e">
        <f>IF(AND('Riesgos Corrup'!#REF!="Alta",'Riesgos Corrup'!#REF!="Moderado"),CONCATENATE("R35C",'Riesgos Corrup'!#REF!),"")</f>
        <v>#REF!</v>
      </c>
      <c r="L90" s="104" t="e">
        <f>IF(AND('Riesgos Corrup'!#REF!="Alta",'Riesgos Corrup'!#REF!="Moderado"),CONCATENATE("R35C",'Riesgos Corrup'!#REF!),"")</f>
        <v>#REF!</v>
      </c>
      <c r="M90" s="102" t="e">
        <f>IF(AND('Riesgos Corrup'!#REF!="Alta",'Riesgos Corrup'!#REF!="Moderado"),CONCATENATE("R35C",'Riesgos Corrup'!#REF!),"")</f>
        <v>#REF!</v>
      </c>
      <c r="N90" s="103" t="e">
        <f>IF(AND('Riesgos Corrup'!#REF!="Alta",'Riesgos Corrup'!#REF!="Moderado"),CONCATENATE("R35C",'Riesgos Corrup'!#REF!),"")</f>
        <v>#REF!</v>
      </c>
      <c r="O90" s="104" t="e">
        <f>IF(AND('Riesgos Corrup'!#REF!="Alta",'Riesgos Corrup'!#REF!="Moderado"),CONCATENATE("R35C",'Riesgos Corrup'!#REF!),"")</f>
        <v>#REF!</v>
      </c>
      <c r="P90" s="83" t="e">
        <f>IF(AND('Riesgos Corrup'!#REF!="Alta",'Riesgos Corrup'!#REF!="Moderado"),CONCATENATE("R35C",'Riesgos Corrup'!#REF!),"")</f>
        <v>#REF!</v>
      </c>
      <c r="Q90" s="39" t="e">
        <f>IF(AND('Riesgos Corrup'!#REF!="Alta",'Riesgos Corrup'!#REF!="Moderado"),CONCATENATE("R35C",'Riesgos Corrup'!#REF!),"")</f>
        <v>#REF!</v>
      </c>
      <c r="R90" s="84" t="e">
        <f>IF(AND('Riesgos Corrup'!#REF!="Alta",'Riesgos Corrup'!#REF!="Moderado"),CONCATENATE("R35C",'Riesgos Corrup'!#REF!),"")</f>
        <v>#REF!</v>
      </c>
      <c r="S90" s="83" t="e">
        <f>IF(AND('Riesgos Corrup'!#REF!="Alta",'Riesgos Corrup'!#REF!="Mayor"),CONCATENATE("R35C",'Riesgos Corrup'!#REF!),"")</f>
        <v>#REF!</v>
      </c>
      <c r="T90" s="39" t="e">
        <f>IF(AND('Riesgos Corrup'!#REF!="Alta",'Riesgos Corrup'!#REF!="Mayor"),CONCATENATE("R35C",'Riesgos Corrup'!#REF!),"")</f>
        <v>#REF!</v>
      </c>
      <c r="U90" s="84" t="e">
        <f>IF(AND('Riesgos Corrup'!#REF!="Alta",'Riesgos Corrup'!#REF!="Mayor"),CONCATENATE("R35C",'Riesgos Corrup'!#REF!),"")</f>
        <v>#REF!</v>
      </c>
      <c r="V90" s="96" t="e">
        <f>IF(AND('Riesgos Corrup'!#REF!="Alta",'Riesgos Corrup'!#REF!="Catastrófico"),CONCATENATE("R35C",'Riesgos Corrup'!#REF!),"")</f>
        <v>#REF!</v>
      </c>
      <c r="W90" s="97" t="e">
        <f>IF(AND('Riesgos Corrup'!#REF!="Alta",'Riesgos Corrup'!#REF!="Catastrófico"),CONCATENATE("R35C",'Riesgos Corrup'!#REF!),"")</f>
        <v>#REF!</v>
      </c>
      <c r="X90" s="98" t="e">
        <f>IF(AND('Riesgos Corrup'!#REF!="Alta",'Riesgos Corrup'!#REF!="Catastrófico"),CONCATENATE("R35C",'Riesgos Corrup'!#REF!),"")</f>
        <v>#REF!</v>
      </c>
      <c r="Y90" s="40"/>
      <c r="Z90" s="243"/>
      <c r="AA90" s="244"/>
      <c r="AB90" s="244"/>
      <c r="AC90" s="244"/>
      <c r="AD90" s="244"/>
      <c r="AE90" s="245"/>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row>
    <row r="91" spans="1:61" ht="15" customHeight="1" x14ac:dyDescent="0.25">
      <c r="A91" s="40"/>
      <c r="B91" s="260"/>
      <c r="C91" s="261"/>
      <c r="D91" s="262"/>
      <c r="E91" s="235"/>
      <c r="F91" s="230"/>
      <c r="G91" s="230"/>
      <c r="H91" s="230"/>
      <c r="I91" s="230"/>
      <c r="J91" s="102" t="e">
        <f>IF(AND('Riesgos Corrup'!#REF!="Alta",'Riesgos Corrup'!#REF!="Moderado"),CONCATENATE("R36C",'Riesgos Corrup'!#REF!),"")</f>
        <v>#REF!</v>
      </c>
      <c r="K91" s="103" t="e">
        <f>IF(AND('Riesgos Corrup'!#REF!="Alta",'Riesgos Corrup'!#REF!="Moderado"),CONCATENATE("R36C",'Riesgos Corrup'!#REF!),"")</f>
        <v>#REF!</v>
      </c>
      <c r="L91" s="104" t="e">
        <f>IF(AND('Riesgos Corrup'!#REF!="Alta",'Riesgos Corrup'!#REF!="Moderado"),CONCATENATE("R36C",'Riesgos Corrup'!#REF!),"")</f>
        <v>#REF!</v>
      </c>
      <c r="M91" s="102" t="e">
        <f>IF(AND('Riesgos Corrup'!#REF!="Alta",'Riesgos Corrup'!#REF!="Moderado"),CONCATENATE("R36C",'Riesgos Corrup'!#REF!),"")</f>
        <v>#REF!</v>
      </c>
      <c r="N91" s="103" t="e">
        <f>IF(AND('Riesgos Corrup'!#REF!="Alta",'Riesgos Corrup'!#REF!="Moderado"),CONCATENATE("R36C",'Riesgos Corrup'!#REF!),"")</f>
        <v>#REF!</v>
      </c>
      <c r="O91" s="104" t="e">
        <f>IF(AND('Riesgos Corrup'!#REF!="Alta",'Riesgos Corrup'!#REF!="Moderado"),CONCATENATE("R36C",'Riesgos Corrup'!#REF!),"")</f>
        <v>#REF!</v>
      </c>
      <c r="P91" s="83" t="e">
        <f>IF(AND('Riesgos Corrup'!#REF!="Alta",'Riesgos Corrup'!#REF!="Moderado"),CONCATENATE("R36C",'Riesgos Corrup'!#REF!),"")</f>
        <v>#REF!</v>
      </c>
      <c r="Q91" s="39" t="e">
        <f>IF(AND('Riesgos Corrup'!#REF!="Alta",'Riesgos Corrup'!#REF!="Moderado"),CONCATENATE("R36C",'Riesgos Corrup'!#REF!),"")</f>
        <v>#REF!</v>
      </c>
      <c r="R91" s="84" t="e">
        <f>IF(AND('Riesgos Corrup'!#REF!="Alta",'Riesgos Corrup'!#REF!="Moderado"),CONCATENATE("R36C",'Riesgos Corrup'!#REF!),"")</f>
        <v>#REF!</v>
      </c>
      <c r="S91" s="83" t="e">
        <f>IF(AND('Riesgos Corrup'!#REF!="Alta",'Riesgos Corrup'!#REF!="Mayor"),CONCATENATE("R36C",'Riesgos Corrup'!#REF!),"")</f>
        <v>#REF!</v>
      </c>
      <c r="T91" s="39" t="e">
        <f>IF(AND('Riesgos Corrup'!#REF!="Alta",'Riesgos Corrup'!#REF!="Mayor"),CONCATENATE("R36C",'Riesgos Corrup'!#REF!),"")</f>
        <v>#REF!</v>
      </c>
      <c r="U91" s="84" t="e">
        <f>IF(AND('Riesgos Corrup'!#REF!="Alta",'Riesgos Corrup'!#REF!="Mayor"),CONCATENATE("R36C",'Riesgos Corrup'!#REF!),"")</f>
        <v>#REF!</v>
      </c>
      <c r="V91" s="96" t="e">
        <f>IF(AND('Riesgos Corrup'!#REF!="Alta",'Riesgos Corrup'!#REF!="Catastrófico"),CONCATENATE("R36C",'Riesgos Corrup'!#REF!),"")</f>
        <v>#REF!</v>
      </c>
      <c r="W91" s="97" t="e">
        <f>IF(AND('Riesgos Corrup'!#REF!="Alta",'Riesgos Corrup'!#REF!="Catastrófico"),CONCATENATE("R36C",'Riesgos Corrup'!#REF!),"")</f>
        <v>#REF!</v>
      </c>
      <c r="X91" s="98" t="e">
        <f>IF(AND('Riesgos Corrup'!#REF!="Alta",'Riesgos Corrup'!#REF!="Catastrófico"),CONCATENATE("R36C",'Riesgos Corrup'!#REF!),"")</f>
        <v>#REF!</v>
      </c>
      <c r="Y91" s="40"/>
      <c r="Z91" s="243"/>
      <c r="AA91" s="244"/>
      <c r="AB91" s="244"/>
      <c r="AC91" s="244"/>
      <c r="AD91" s="244"/>
      <c r="AE91" s="245"/>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row>
    <row r="92" spans="1:61" ht="15" customHeight="1" x14ac:dyDescent="0.25">
      <c r="A92" s="40"/>
      <c r="B92" s="260"/>
      <c r="C92" s="261"/>
      <c r="D92" s="262"/>
      <c r="E92" s="235"/>
      <c r="F92" s="230"/>
      <c r="G92" s="230"/>
      <c r="H92" s="230"/>
      <c r="I92" s="230"/>
      <c r="J92" s="102" t="str">
        <f ca="1">IF(AND('Riesgos Corrup'!$AB$39="Alta",'Riesgos Corrup'!$AD$39="Moderado"),CONCATENATE("R37C",'Riesgos Corrup'!$R$39),"")</f>
        <v/>
      </c>
      <c r="K92" s="103" t="str">
        <f>IF(AND('Riesgos Corrup'!$AB$40="Alta",'Riesgos Corrup'!$AD$40="Moderado"),CONCATENATE("R37C",'Riesgos Corrup'!$R$40),"")</f>
        <v/>
      </c>
      <c r="L92" s="104" t="str">
        <f>IF(AND('Riesgos Corrup'!$AB$41="Alta",'Riesgos Corrup'!$AD$41="Moderado"),CONCATENATE("R37C",'Riesgos Corrup'!$R$41),"")</f>
        <v/>
      </c>
      <c r="M92" s="102" t="str">
        <f ca="1">IF(AND('Riesgos Corrup'!$AB$39="Alta",'Riesgos Corrup'!$AD$39="Moderado"),CONCATENATE("R37C",'Riesgos Corrup'!$R$39),"")</f>
        <v/>
      </c>
      <c r="N92" s="103" t="str">
        <f>IF(AND('Riesgos Corrup'!$AB$40="Alta",'Riesgos Corrup'!$AD$40="Moderado"),CONCATENATE("R37C",'Riesgos Corrup'!$R$40),"")</f>
        <v/>
      </c>
      <c r="O92" s="104" t="str">
        <f>IF(AND('Riesgos Corrup'!$AB$41="Alta",'Riesgos Corrup'!$AD$41="Moderado"),CONCATENATE("R37C",'Riesgos Corrup'!$R$41),"")</f>
        <v/>
      </c>
      <c r="P92" s="83" t="str">
        <f ca="1">IF(AND('Riesgos Corrup'!$AB$39="Alta",'Riesgos Corrup'!$AD$39="Moderado"),CONCATENATE("R37C",'Riesgos Corrup'!$R$39),"")</f>
        <v/>
      </c>
      <c r="Q92" s="39" t="str">
        <f>IF(AND('Riesgos Corrup'!$AB$40="Alta",'Riesgos Corrup'!$AD$40="Moderado"),CONCATENATE("R37C",'Riesgos Corrup'!$R$40),"")</f>
        <v/>
      </c>
      <c r="R92" s="84" t="str">
        <f>IF(AND('Riesgos Corrup'!$AB$41="Alta",'Riesgos Corrup'!$AD$41="Moderado"),CONCATENATE("R37C",'Riesgos Corrup'!$R$41),"")</f>
        <v/>
      </c>
      <c r="S92" s="83" t="str">
        <f ca="1">IF(AND('Riesgos Corrup'!$AB$39="Alta",'Riesgos Corrup'!$AD$39="Mayor"),CONCATENATE("R37C",'Riesgos Corrup'!$R$39),"")</f>
        <v/>
      </c>
      <c r="T92" s="39" t="str">
        <f>IF(AND('Riesgos Corrup'!$AB$40="Alta",'Riesgos Corrup'!$AD$40="Mayor"),CONCATENATE("R37C",'Riesgos Corrup'!$R$40),"")</f>
        <v/>
      </c>
      <c r="U92" s="84" t="str">
        <f>IF(AND('Riesgos Corrup'!$AB$41="Alta",'Riesgos Corrup'!$AD$41="Mayor"),CONCATENATE("R37C",'Riesgos Corrup'!$R$41),"")</f>
        <v/>
      </c>
      <c r="V92" s="96" t="str">
        <f ca="1">IF(AND('Riesgos Corrup'!$AB$39="Alta",'Riesgos Corrup'!$AD$39="Catastrófico"),CONCATENATE("R37C",'Riesgos Corrup'!$R$39),"")</f>
        <v/>
      </c>
      <c r="W92" s="97" t="str">
        <f>IF(AND('Riesgos Corrup'!$AB$40="Alta",'Riesgos Corrup'!$AD$40="Catastrófico"),CONCATENATE("R37C",'Riesgos Corrup'!$R$40),"")</f>
        <v/>
      </c>
      <c r="X92" s="98" t="str">
        <f>IF(AND('Riesgos Corrup'!$AB$41="Alta",'Riesgos Corrup'!$AD$41="Catastrófico"),CONCATENATE("R37C",'Riesgos Corrup'!$R$41),"")</f>
        <v/>
      </c>
      <c r="Y92" s="40"/>
      <c r="Z92" s="243"/>
      <c r="AA92" s="244"/>
      <c r="AB92" s="244"/>
      <c r="AC92" s="244"/>
      <c r="AD92" s="244"/>
      <c r="AE92" s="245"/>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row>
    <row r="93" spans="1:61" ht="15" customHeight="1" x14ac:dyDescent="0.25">
      <c r="A93" s="40"/>
      <c r="B93" s="260"/>
      <c r="C93" s="261"/>
      <c r="D93" s="262"/>
      <c r="E93" s="235"/>
      <c r="F93" s="230"/>
      <c r="G93" s="230"/>
      <c r="H93" s="230"/>
      <c r="I93" s="230"/>
      <c r="J93" s="102" t="e">
        <f>IF(AND('Riesgos Corrup'!#REF!="Alta",'Riesgos Corrup'!#REF!="Moderado"),CONCATENATE("R39C",'Riesgos Corrup'!#REF!),"")</f>
        <v>#REF!</v>
      </c>
      <c r="K93" s="103" t="e">
        <f>IF(AND('Riesgos Corrup'!#REF!="Alta",'Riesgos Corrup'!#REF!="Moderado"),CONCATENATE("R38C",'Riesgos Corrup'!#REF!),"")</f>
        <v>#REF!</v>
      </c>
      <c r="L93" s="104" t="e">
        <f>IF(AND('Riesgos Corrup'!#REF!="Alta",'Riesgos Corrup'!#REF!="Moderado"),CONCATENATE("R38C",'Riesgos Corrup'!#REF!),"")</f>
        <v>#REF!</v>
      </c>
      <c r="M93" s="102" t="e">
        <f>IF(AND('Riesgos Corrup'!#REF!="Alta",'Riesgos Corrup'!#REF!="Moderado"),CONCATENATE("R39C",'Riesgos Corrup'!#REF!),"")</f>
        <v>#REF!</v>
      </c>
      <c r="N93" s="103" t="e">
        <f>IF(AND('Riesgos Corrup'!#REF!="Alta",'Riesgos Corrup'!#REF!="Moderado"),CONCATENATE("R38C",'Riesgos Corrup'!#REF!),"")</f>
        <v>#REF!</v>
      </c>
      <c r="O93" s="104" t="e">
        <f>IF(AND('Riesgos Corrup'!#REF!="Alta",'Riesgos Corrup'!#REF!="Moderado"),CONCATENATE("R38C",'Riesgos Corrup'!#REF!),"")</f>
        <v>#REF!</v>
      </c>
      <c r="P93" s="83" t="e">
        <f>IF(AND('Riesgos Corrup'!#REF!="Alta",'Riesgos Corrup'!#REF!="Moderado"),CONCATENATE("R39C",'Riesgos Corrup'!#REF!),"")</f>
        <v>#REF!</v>
      </c>
      <c r="Q93" s="39" t="e">
        <f>IF(AND('Riesgos Corrup'!#REF!="Alta",'Riesgos Corrup'!#REF!="Moderado"),CONCATENATE("R38C",'Riesgos Corrup'!#REF!),"")</f>
        <v>#REF!</v>
      </c>
      <c r="R93" s="84" t="e">
        <f>IF(AND('Riesgos Corrup'!#REF!="Alta",'Riesgos Corrup'!#REF!="Moderado"),CONCATENATE("R38C",'Riesgos Corrup'!#REF!),"")</f>
        <v>#REF!</v>
      </c>
      <c r="S93" s="83" t="e">
        <f>IF(AND('Riesgos Corrup'!#REF!="Alta",'Riesgos Corrup'!#REF!="Mayor"),CONCATENATE("R39C",'Riesgos Corrup'!#REF!),"")</f>
        <v>#REF!</v>
      </c>
      <c r="T93" s="39" t="e">
        <f>IF(AND('Riesgos Corrup'!#REF!="Alta",'Riesgos Corrup'!#REF!="Mayor"),CONCATENATE("R38C",'Riesgos Corrup'!#REF!),"")</f>
        <v>#REF!</v>
      </c>
      <c r="U93" s="84" t="e">
        <f>IF(AND('Riesgos Corrup'!#REF!="Alta",'Riesgos Corrup'!#REF!="Mayor"),CONCATENATE("R38C",'Riesgos Corrup'!#REF!),"")</f>
        <v>#REF!</v>
      </c>
      <c r="V93" s="96" t="e">
        <f>IF(AND('Riesgos Corrup'!#REF!="Alta",'Riesgos Corrup'!#REF!="Catastrófico"),CONCATENATE("R39C",'Riesgos Corrup'!#REF!),"")</f>
        <v>#REF!</v>
      </c>
      <c r="W93" s="97" t="e">
        <f>IF(AND('Riesgos Corrup'!#REF!="Alta",'Riesgos Corrup'!#REF!="Catastrófico"),CONCATENATE("R38C",'Riesgos Corrup'!#REF!),"")</f>
        <v>#REF!</v>
      </c>
      <c r="X93" s="98" t="e">
        <f>IF(AND('Riesgos Corrup'!#REF!="Alta",'Riesgos Corrup'!#REF!="Catastrófico"),CONCATENATE("R38C",'Riesgos Corrup'!#REF!),"")</f>
        <v>#REF!</v>
      </c>
      <c r="Y93" s="40"/>
      <c r="Z93" s="243"/>
      <c r="AA93" s="244"/>
      <c r="AB93" s="244"/>
      <c r="AC93" s="244"/>
      <c r="AD93" s="244"/>
      <c r="AE93" s="245"/>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row>
    <row r="94" spans="1:61" ht="15" customHeight="1" x14ac:dyDescent="0.25">
      <c r="A94" s="40"/>
      <c r="B94" s="260"/>
      <c r="C94" s="261"/>
      <c r="D94" s="262"/>
      <c r="E94" s="235"/>
      <c r="F94" s="230"/>
      <c r="G94" s="230"/>
      <c r="H94" s="230"/>
      <c r="I94" s="230"/>
      <c r="J94" s="102" t="e">
        <f>IF(AND('Riesgos Corrup'!#REF!="Alta",'Riesgos Corrup'!#REF!="Moderado"),CONCATENATE("R40C",'Riesgos Corrup'!#REF!),"")</f>
        <v>#REF!</v>
      </c>
      <c r="K94" s="103" t="e">
        <f>IF(AND('Riesgos Corrup'!#REF!="Alta",'Riesgos Corrup'!#REF!="Moderado"),CONCATENATE("R39C",'Riesgos Corrup'!#REF!),"")</f>
        <v>#REF!</v>
      </c>
      <c r="L94" s="104" t="e">
        <f>IF(AND('Riesgos Corrup'!#REF!="Alta",'Riesgos Corrup'!#REF!="Moderado"),CONCATENATE("R39C",'Riesgos Corrup'!#REF!),"")</f>
        <v>#REF!</v>
      </c>
      <c r="M94" s="102" t="e">
        <f>IF(AND('Riesgos Corrup'!#REF!="Alta",'Riesgos Corrup'!#REF!="Moderado"),CONCATENATE("R40C",'Riesgos Corrup'!#REF!),"")</f>
        <v>#REF!</v>
      </c>
      <c r="N94" s="103" t="e">
        <f>IF(AND('Riesgos Corrup'!#REF!="Alta",'Riesgos Corrup'!#REF!="Moderado"),CONCATENATE("R39C",'Riesgos Corrup'!#REF!),"")</f>
        <v>#REF!</v>
      </c>
      <c r="O94" s="104" t="e">
        <f>IF(AND('Riesgos Corrup'!#REF!="Alta",'Riesgos Corrup'!#REF!="Moderado"),CONCATENATE("R39C",'Riesgos Corrup'!#REF!),"")</f>
        <v>#REF!</v>
      </c>
      <c r="P94" s="83" t="e">
        <f>IF(AND('Riesgos Corrup'!#REF!="Alta",'Riesgos Corrup'!#REF!="Moderado"),CONCATENATE("R40C",'Riesgos Corrup'!#REF!),"")</f>
        <v>#REF!</v>
      </c>
      <c r="Q94" s="39" t="e">
        <f>IF(AND('Riesgos Corrup'!#REF!="Alta",'Riesgos Corrup'!#REF!="Moderado"),CONCATENATE("R39C",'Riesgos Corrup'!#REF!),"")</f>
        <v>#REF!</v>
      </c>
      <c r="R94" s="84" t="e">
        <f>IF(AND('Riesgos Corrup'!#REF!="Alta",'Riesgos Corrup'!#REF!="Moderado"),CONCATENATE("R39C",'Riesgos Corrup'!#REF!),"")</f>
        <v>#REF!</v>
      </c>
      <c r="S94" s="83" t="e">
        <f>IF(AND('Riesgos Corrup'!#REF!="Alta",'Riesgos Corrup'!#REF!="Mayor"),CONCATENATE("R40C",'Riesgos Corrup'!#REF!),"")</f>
        <v>#REF!</v>
      </c>
      <c r="T94" s="39" t="e">
        <f>IF(AND('Riesgos Corrup'!#REF!="Alta",'Riesgos Corrup'!#REF!="Mayor"),CONCATENATE("R39C",'Riesgos Corrup'!#REF!),"")</f>
        <v>#REF!</v>
      </c>
      <c r="U94" s="84" t="e">
        <f>IF(AND('Riesgos Corrup'!#REF!="Alta",'Riesgos Corrup'!#REF!="Mayor"),CONCATENATE("R39C",'Riesgos Corrup'!#REF!),"")</f>
        <v>#REF!</v>
      </c>
      <c r="V94" s="96" t="e">
        <f>IF(AND('Riesgos Corrup'!#REF!="Alta",'Riesgos Corrup'!#REF!="Catastrófico"),CONCATENATE("R40C",'Riesgos Corrup'!#REF!),"")</f>
        <v>#REF!</v>
      </c>
      <c r="W94" s="97" t="e">
        <f>IF(AND('Riesgos Corrup'!#REF!="Alta",'Riesgos Corrup'!#REF!="Catastrófico"),CONCATENATE("R39C",'Riesgos Corrup'!#REF!),"")</f>
        <v>#REF!</v>
      </c>
      <c r="X94" s="98" t="e">
        <f>IF(AND('Riesgos Corrup'!#REF!="Alta",'Riesgos Corrup'!#REF!="Catastrófico"),CONCATENATE("R39C",'Riesgos Corrup'!#REF!),"")</f>
        <v>#REF!</v>
      </c>
      <c r="Y94" s="40"/>
      <c r="Z94" s="243"/>
      <c r="AA94" s="244"/>
      <c r="AB94" s="244"/>
      <c r="AC94" s="244"/>
      <c r="AD94" s="244"/>
      <c r="AE94" s="245"/>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row>
    <row r="95" spans="1:61" ht="15" customHeight="1" x14ac:dyDescent="0.25">
      <c r="A95" s="40"/>
      <c r="B95" s="260"/>
      <c r="C95" s="261"/>
      <c r="D95" s="262"/>
      <c r="E95" s="235"/>
      <c r="F95" s="230"/>
      <c r="G95" s="230"/>
      <c r="H95" s="230"/>
      <c r="I95" s="230"/>
      <c r="J95" s="102" t="e">
        <f>IF(AND('Riesgos Corrup'!#REF!="Alta",'Riesgos Corrup'!#REF!="Moderado"),CONCATENATE("R41C",'Riesgos Corrup'!#REF!),"")</f>
        <v>#REF!</v>
      </c>
      <c r="K95" s="103" t="e">
        <f>IF(AND('Riesgos Corrup'!#REF!="Alta",'Riesgos Corrup'!#REF!="Moderado"),CONCATENATE("R40C",'Riesgos Corrup'!#REF!),"")</f>
        <v>#REF!</v>
      </c>
      <c r="L95" s="104" t="e">
        <f>IF(AND('Riesgos Corrup'!#REF!="Alta",'Riesgos Corrup'!#REF!="Moderado"),CONCATENATE("R40C",'Riesgos Corrup'!#REF!),"")</f>
        <v>#REF!</v>
      </c>
      <c r="M95" s="102" t="e">
        <f>IF(AND('Riesgos Corrup'!#REF!="Alta",'Riesgos Corrup'!#REF!="Moderado"),CONCATENATE("R41C",'Riesgos Corrup'!#REF!),"")</f>
        <v>#REF!</v>
      </c>
      <c r="N95" s="103" t="e">
        <f>IF(AND('Riesgos Corrup'!#REF!="Alta",'Riesgos Corrup'!#REF!="Moderado"),CONCATENATE("R40C",'Riesgos Corrup'!#REF!),"")</f>
        <v>#REF!</v>
      </c>
      <c r="O95" s="104" t="e">
        <f>IF(AND('Riesgos Corrup'!#REF!="Alta",'Riesgos Corrup'!#REF!="Moderado"),CONCATENATE("R40C",'Riesgos Corrup'!#REF!),"")</f>
        <v>#REF!</v>
      </c>
      <c r="P95" s="83" t="e">
        <f>IF(AND('Riesgos Corrup'!#REF!="Alta",'Riesgos Corrup'!#REF!="Moderado"),CONCATENATE("R41C",'Riesgos Corrup'!#REF!),"")</f>
        <v>#REF!</v>
      </c>
      <c r="Q95" s="39" t="e">
        <f>IF(AND('Riesgos Corrup'!#REF!="Alta",'Riesgos Corrup'!#REF!="Moderado"),CONCATENATE("R40C",'Riesgos Corrup'!#REF!),"")</f>
        <v>#REF!</v>
      </c>
      <c r="R95" s="84" t="e">
        <f>IF(AND('Riesgos Corrup'!#REF!="Alta",'Riesgos Corrup'!#REF!="Moderado"),CONCATENATE("R40C",'Riesgos Corrup'!#REF!),"")</f>
        <v>#REF!</v>
      </c>
      <c r="S95" s="83" t="e">
        <f>IF(AND('Riesgos Corrup'!#REF!="Alta",'Riesgos Corrup'!#REF!="Mayor"),CONCATENATE("R41C",'Riesgos Corrup'!#REF!),"")</f>
        <v>#REF!</v>
      </c>
      <c r="T95" s="39" t="e">
        <f>IF(AND('Riesgos Corrup'!#REF!="Alta",'Riesgos Corrup'!#REF!="Mayor"),CONCATENATE("R40C",'Riesgos Corrup'!#REF!),"")</f>
        <v>#REF!</v>
      </c>
      <c r="U95" s="84" t="e">
        <f>IF(AND('Riesgos Corrup'!#REF!="Alta",'Riesgos Corrup'!#REF!="Mayor"),CONCATENATE("R40C",'Riesgos Corrup'!#REF!),"")</f>
        <v>#REF!</v>
      </c>
      <c r="V95" s="96" t="e">
        <f>IF(AND('Riesgos Corrup'!#REF!="Alta",'Riesgos Corrup'!#REF!="Catastrófico"),CONCATENATE("R41C",'Riesgos Corrup'!#REF!),"")</f>
        <v>#REF!</v>
      </c>
      <c r="W95" s="97" t="e">
        <f>IF(AND('Riesgos Corrup'!#REF!="Alta",'Riesgos Corrup'!#REF!="Catastrófico"),CONCATENATE("R40C",'Riesgos Corrup'!#REF!),"")</f>
        <v>#REF!</v>
      </c>
      <c r="X95" s="98" t="e">
        <f>IF(AND('Riesgos Corrup'!#REF!="Alta",'Riesgos Corrup'!#REF!="Catastrófico"),CONCATENATE("R40C",'Riesgos Corrup'!#REF!),"")</f>
        <v>#REF!</v>
      </c>
      <c r="Y95" s="40"/>
      <c r="Z95" s="243"/>
      <c r="AA95" s="244"/>
      <c r="AB95" s="244"/>
      <c r="AC95" s="244"/>
      <c r="AD95" s="244"/>
      <c r="AE95" s="245"/>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row>
    <row r="96" spans="1:61" ht="15" customHeight="1" x14ac:dyDescent="0.25">
      <c r="A96" s="40"/>
      <c r="B96" s="260"/>
      <c r="C96" s="261"/>
      <c r="D96" s="262"/>
      <c r="E96" s="235"/>
      <c r="F96" s="230"/>
      <c r="G96" s="230"/>
      <c r="H96" s="230"/>
      <c r="I96" s="230"/>
      <c r="J96" s="102" t="str">
        <f>IF(AND('Riesgos Corrup'!$AB$42="Alta",'Riesgos Corrup'!$AD$42="Moderado"),CONCATENATE("R42C",'Riesgos Corrup'!$R$42),"")</f>
        <v/>
      </c>
      <c r="K96" s="103" t="str">
        <f>IF(AND('Riesgos Corrup'!$AB$43="Alta",'Riesgos Corrup'!$AD$43="Moderado"),CONCATENATE("R41C",'Riesgos Corrup'!$R$43),"")</f>
        <v/>
      </c>
      <c r="L96" s="104" t="str">
        <f>IF(AND('Riesgos Corrup'!$AB$44="Alta",'Riesgos Corrup'!$AD$44="Moderado"),CONCATENATE("R41C",'Riesgos Corrup'!$R$44),"")</f>
        <v/>
      </c>
      <c r="M96" s="102" t="str">
        <f>IF(AND('Riesgos Corrup'!$AB$42="Alta",'Riesgos Corrup'!$AD$42="Moderado"),CONCATENATE("R42C",'Riesgos Corrup'!$R$42),"")</f>
        <v/>
      </c>
      <c r="N96" s="103" t="str">
        <f>IF(AND('Riesgos Corrup'!$AB$43="Alta",'Riesgos Corrup'!$AD$43="Moderado"),CONCATENATE("R41C",'Riesgos Corrup'!$R$43),"")</f>
        <v/>
      </c>
      <c r="O96" s="104" t="str">
        <f>IF(AND('Riesgos Corrup'!$AB$44="Alta",'Riesgos Corrup'!$AD$44="Moderado"),CONCATENATE("R41C",'Riesgos Corrup'!$R$44),"")</f>
        <v/>
      </c>
      <c r="P96" s="83" t="str">
        <f>IF(AND('Riesgos Corrup'!$AB$42="Alta",'Riesgos Corrup'!$AD$42="Moderado"),CONCATENATE("R42C",'Riesgos Corrup'!$R$42),"")</f>
        <v/>
      </c>
      <c r="Q96" s="39" t="str">
        <f>IF(AND('Riesgos Corrup'!$AB$43="Alta",'Riesgos Corrup'!$AD$43="Moderado"),CONCATENATE("R41C",'Riesgos Corrup'!$R$43),"")</f>
        <v/>
      </c>
      <c r="R96" s="84" t="str">
        <f>IF(AND('Riesgos Corrup'!$AB$44="Alta",'Riesgos Corrup'!$AD$44="Moderado"),CONCATENATE("R41C",'Riesgos Corrup'!$R$44),"")</f>
        <v/>
      </c>
      <c r="S96" s="83" t="str">
        <f>IF(AND('Riesgos Corrup'!$AB$42="Alta",'Riesgos Corrup'!$AD$42="Mayor"),CONCATENATE("R42C",'Riesgos Corrup'!$R$42),"")</f>
        <v/>
      </c>
      <c r="T96" s="39" t="str">
        <f>IF(AND('Riesgos Corrup'!$AB$43="Alta",'Riesgos Corrup'!$AD$43="Mayor"),CONCATENATE("R41C",'Riesgos Corrup'!$R$43),"")</f>
        <v/>
      </c>
      <c r="U96" s="84" t="str">
        <f>IF(AND('Riesgos Corrup'!$AB$44="Alta",'Riesgos Corrup'!$AD$44="Mayor"),CONCATENATE("R41C",'Riesgos Corrup'!$R$44),"")</f>
        <v/>
      </c>
      <c r="V96" s="96" t="str">
        <f>IF(AND('Riesgos Corrup'!$AB$42="Alta",'Riesgos Corrup'!$AD$42="Catastrófico"),CONCATENATE("R42C",'Riesgos Corrup'!$R$42),"")</f>
        <v/>
      </c>
      <c r="W96" s="97" t="str">
        <f>IF(AND('Riesgos Corrup'!$AB$43="Alta",'Riesgos Corrup'!$AD$43="Catastrófico"),CONCATENATE("R41C",'Riesgos Corrup'!$R$43),"")</f>
        <v/>
      </c>
      <c r="X96" s="98" t="str">
        <f>IF(AND('Riesgos Corrup'!$AB$44="Alta",'Riesgos Corrup'!$AD$44="Catastrófico"),CONCATENATE("R41C",'Riesgos Corrup'!$R$44),"")</f>
        <v/>
      </c>
      <c r="Y96" s="40"/>
      <c r="Z96" s="243"/>
      <c r="AA96" s="244"/>
      <c r="AB96" s="244"/>
      <c r="AC96" s="244"/>
      <c r="AD96" s="244"/>
      <c r="AE96" s="245"/>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row>
    <row r="97" spans="1:61" ht="15" customHeight="1" x14ac:dyDescent="0.25">
      <c r="A97" s="40"/>
      <c r="B97" s="260"/>
      <c r="C97" s="261"/>
      <c r="D97" s="262"/>
      <c r="E97" s="235"/>
      <c r="F97" s="230"/>
      <c r="G97" s="230"/>
      <c r="H97" s="230"/>
      <c r="I97" s="230"/>
      <c r="J97" s="102" t="e">
        <f>IF(AND('Riesgos Corrup'!#REF!="Alta",'Riesgos Corrup'!#REF!="Moderado"),CONCATENATE("R43C",'Riesgos Corrup'!#REF!),"")</f>
        <v>#REF!</v>
      </c>
      <c r="K97" s="103" t="e">
        <f>IF(AND('Riesgos Corrup'!#REF!="Alta",'Riesgos Corrup'!#REF!="Moderado"),CONCATENATE("R42C",'Riesgos Corrup'!#REF!),"")</f>
        <v>#REF!</v>
      </c>
      <c r="L97" s="104" t="e">
        <f>IF(AND('Riesgos Corrup'!#REF!="Alta",'Riesgos Corrup'!#REF!="Moderado"),CONCATENATE("R42C",'Riesgos Corrup'!#REF!),"")</f>
        <v>#REF!</v>
      </c>
      <c r="M97" s="102" t="e">
        <f>IF(AND('Riesgos Corrup'!#REF!="Alta",'Riesgos Corrup'!#REF!="Moderado"),CONCATENATE("R43C",'Riesgos Corrup'!#REF!),"")</f>
        <v>#REF!</v>
      </c>
      <c r="N97" s="103" t="e">
        <f>IF(AND('Riesgos Corrup'!#REF!="Alta",'Riesgos Corrup'!#REF!="Moderado"),CONCATENATE("R42C",'Riesgos Corrup'!#REF!),"")</f>
        <v>#REF!</v>
      </c>
      <c r="O97" s="104" t="e">
        <f>IF(AND('Riesgos Corrup'!#REF!="Alta",'Riesgos Corrup'!#REF!="Moderado"),CONCATENATE("R42C",'Riesgos Corrup'!#REF!),"")</f>
        <v>#REF!</v>
      </c>
      <c r="P97" s="83" t="e">
        <f>IF(AND('Riesgos Corrup'!#REF!="Alta",'Riesgos Corrup'!#REF!="Moderado"),CONCATENATE("R43C",'Riesgos Corrup'!#REF!),"")</f>
        <v>#REF!</v>
      </c>
      <c r="Q97" s="39" t="e">
        <f>IF(AND('Riesgos Corrup'!#REF!="Alta",'Riesgos Corrup'!#REF!="Moderado"),CONCATENATE("R42C",'Riesgos Corrup'!#REF!),"")</f>
        <v>#REF!</v>
      </c>
      <c r="R97" s="84" t="e">
        <f>IF(AND('Riesgos Corrup'!#REF!="Alta",'Riesgos Corrup'!#REF!="Moderado"),CONCATENATE("R42C",'Riesgos Corrup'!#REF!),"")</f>
        <v>#REF!</v>
      </c>
      <c r="S97" s="83" t="e">
        <f>IF(AND('Riesgos Corrup'!#REF!="Alta",'Riesgos Corrup'!#REF!="Mayor"),CONCATENATE("R43C",'Riesgos Corrup'!#REF!),"")</f>
        <v>#REF!</v>
      </c>
      <c r="T97" s="39" t="e">
        <f>IF(AND('Riesgos Corrup'!#REF!="Alta",'Riesgos Corrup'!#REF!="Mayor"),CONCATENATE("R42C",'Riesgos Corrup'!#REF!),"")</f>
        <v>#REF!</v>
      </c>
      <c r="U97" s="84" t="e">
        <f>IF(AND('Riesgos Corrup'!#REF!="Alta",'Riesgos Corrup'!#REF!="Mayor"),CONCATENATE("R42C",'Riesgos Corrup'!#REF!),"")</f>
        <v>#REF!</v>
      </c>
      <c r="V97" s="96" t="e">
        <f>IF(AND('Riesgos Corrup'!#REF!="Alta",'Riesgos Corrup'!#REF!="Catastrófico"),CONCATENATE("R43C",'Riesgos Corrup'!#REF!),"")</f>
        <v>#REF!</v>
      </c>
      <c r="W97" s="97" t="e">
        <f>IF(AND('Riesgos Corrup'!#REF!="Alta",'Riesgos Corrup'!#REF!="Catastrófico"),CONCATENATE("R42C",'Riesgos Corrup'!#REF!),"")</f>
        <v>#REF!</v>
      </c>
      <c r="X97" s="98" t="e">
        <f>IF(AND('Riesgos Corrup'!#REF!="Alta",'Riesgos Corrup'!#REF!="Catastrófico"),CONCATENATE("R42C",'Riesgos Corrup'!#REF!),"")</f>
        <v>#REF!</v>
      </c>
      <c r="Y97" s="40"/>
      <c r="Z97" s="243"/>
      <c r="AA97" s="244"/>
      <c r="AB97" s="244"/>
      <c r="AC97" s="244"/>
      <c r="AD97" s="244"/>
      <c r="AE97" s="245"/>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row>
    <row r="98" spans="1:61" ht="15" customHeight="1" x14ac:dyDescent="0.25">
      <c r="A98" s="40"/>
      <c r="B98" s="260"/>
      <c r="C98" s="261"/>
      <c r="D98" s="262"/>
      <c r="E98" s="235"/>
      <c r="F98" s="230"/>
      <c r="G98" s="230"/>
      <c r="H98" s="230"/>
      <c r="I98" s="230"/>
      <c r="J98" s="102" t="str">
        <f ca="1">IF(AND('Riesgos Corrup'!$AB$45="Alta",'Riesgos Corrup'!$AD$45="Moderado"),CONCATENATE("R44C",'Riesgos Corrup'!$R$45),"")</f>
        <v/>
      </c>
      <c r="K98" s="103" t="str">
        <f>IF(AND('Riesgos Corrup'!$AB$46="Alta",'Riesgos Corrup'!$AD$46="Moderado"),CONCATENATE("R43C",'Riesgos Corrup'!$R$46),"")</f>
        <v/>
      </c>
      <c r="L98" s="104" t="str">
        <f>IF(AND('Riesgos Corrup'!$AB$47="Alta",'Riesgos Corrup'!$AD$47="Moderado"),CONCATENATE("R43C",'Riesgos Corrup'!$R$47),"")</f>
        <v/>
      </c>
      <c r="M98" s="102" t="str">
        <f ca="1">IF(AND('Riesgos Corrup'!$AB$45="Alta",'Riesgos Corrup'!$AD$45="Moderado"),CONCATENATE("R44C",'Riesgos Corrup'!$R$45),"")</f>
        <v/>
      </c>
      <c r="N98" s="103" t="str">
        <f>IF(AND('Riesgos Corrup'!$AB$46="Alta",'Riesgos Corrup'!$AD$46="Moderado"),CONCATENATE("R43C",'Riesgos Corrup'!$R$46),"")</f>
        <v/>
      </c>
      <c r="O98" s="104" t="str">
        <f>IF(AND('Riesgos Corrup'!$AB$47="Alta",'Riesgos Corrup'!$AD$47="Moderado"),CONCATENATE("R43C",'Riesgos Corrup'!$R$47),"")</f>
        <v/>
      </c>
      <c r="P98" s="83" t="str">
        <f ca="1">IF(AND('Riesgos Corrup'!$AB$45="Alta",'Riesgos Corrup'!$AD$45="Moderado"),CONCATENATE("R44C",'Riesgos Corrup'!$R$45),"")</f>
        <v/>
      </c>
      <c r="Q98" s="39" t="str">
        <f>IF(AND('Riesgos Corrup'!$AB$46="Alta",'Riesgos Corrup'!$AD$46="Moderado"),CONCATENATE("R43C",'Riesgos Corrup'!$R$46),"")</f>
        <v/>
      </c>
      <c r="R98" s="84" t="str">
        <f>IF(AND('Riesgos Corrup'!$AB$47="Alta",'Riesgos Corrup'!$AD$47="Moderado"),CONCATENATE("R43C",'Riesgos Corrup'!$R$47),"")</f>
        <v/>
      </c>
      <c r="S98" s="83" t="str">
        <f ca="1">IF(AND('Riesgos Corrup'!$AB$45="Alta",'Riesgos Corrup'!$AD$45="Mayor"),CONCATENATE("R44C",'Riesgos Corrup'!$R$45),"")</f>
        <v/>
      </c>
      <c r="T98" s="39" t="str">
        <f>IF(AND('Riesgos Corrup'!$AB$46="Alta",'Riesgos Corrup'!$AD$46="Mayor"),CONCATENATE("R43C",'Riesgos Corrup'!$R$46),"")</f>
        <v/>
      </c>
      <c r="U98" s="84" t="str">
        <f>IF(AND('Riesgos Corrup'!$AB$47="Alta",'Riesgos Corrup'!$AD$47="Mayor"),CONCATENATE("R43C",'Riesgos Corrup'!$R$47),"")</f>
        <v/>
      </c>
      <c r="V98" s="96" t="str">
        <f ca="1">IF(AND('Riesgos Corrup'!$AB$45="Alta",'Riesgos Corrup'!$AD$45="Catastrófico"),CONCATENATE("R44C",'Riesgos Corrup'!$R$45),"")</f>
        <v/>
      </c>
      <c r="W98" s="97" t="str">
        <f>IF(AND('Riesgos Corrup'!$AB$46="Alta",'Riesgos Corrup'!$AD$46="Catastrófico"),CONCATENATE("R43C",'Riesgos Corrup'!$R$46),"")</f>
        <v/>
      </c>
      <c r="X98" s="98" t="str">
        <f>IF(AND('Riesgos Corrup'!$AB$47="Alta",'Riesgos Corrup'!$AD$47="Catastrófico"),CONCATENATE("R43C",'Riesgos Corrup'!$R$47),"")</f>
        <v/>
      </c>
      <c r="Y98" s="40"/>
      <c r="Z98" s="243"/>
      <c r="AA98" s="244"/>
      <c r="AB98" s="244"/>
      <c r="AC98" s="244"/>
      <c r="AD98" s="244"/>
      <c r="AE98" s="245"/>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row>
    <row r="99" spans="1:61" ht="15" customHeight="1" x14ac:dyDescent="0.25">
      <c r="A99" s="40"/>
      <c r="B99" s="260"/>
      <c r="C99" s="261"/>
      <c r="D99" s="262"/>
      <c r="E99" s="235"/>
      <c r="F99" s="230"/>
      <c r="G99" s="230"/>
      <c r="H99" s="230"/>
      <c r="I99" s="230"/>
      <c r="J99" s="102" t="str">
        <f>IF(AND('Riesgos Corrup'!$AB$48="Alta",'Riesgos Corrup'!$AD$48="Moderado"),CONCATENATE("R45C",'Riesgos Corrup'!$R$48),"")</f>
        <v/>
      </c>
      <c r="K99" s="103" t="str">
        <f>IF(AND('Riesgos Corrup'!$AB$49="Alta",'Riesgos Corrup'!$AD$49="Moderado"),CONCATENATE("R44C",'Riesgos Corrup'!$R$49),"")</f>
        <v/>
      </c>
      <c r="L99" s="104" t="str">
        <f>IF(AND('Riesgos Corrup'!$AB$50="Alta",'Riesgos Corrup'!$AD$50="Moderado"),CONCATENATE("R44C",'Riesgos Corrup'!$R$50),"")</f>
        <v/>
      </c>
      <c r="M99" s="102" t="str">
        <f>IF(AND('Riesgos Corrup'!$AB$48="Alta",'Riesgos Corrup'!$AD$48="Moderado"),CONCATENATE("R45C",'Riesgos Corrup'!$R$48),"")</f>
        <v/>
      </c>
      <c r="N99" s="103" t="str">
        <f>IF(AND('Riesgos Corrup'!$AB$49="Alta",'Riesgos Corrup'!$AD$49="Moderado"),CONCATENATE("R44C",'Riesgos Corrup'!$R$49),"")</f>
        <v/>
      </c>
      <c r="O99" s="104" t="str">
        <f>IF(AND('Riesgos Corrup'!$AB$50="Alta",'Riesgos Corrup'!$AD$50="Moderado"),CONCATENATE("R44C",'Riesgos Corrup'!$R$50),"")</f>
        <v/>
      </c>
      <c r="P99" s="83" t="str">
        <f>IF(AND('Riesgos Corrup'!$AB$48="Alta",'Riesgos Corrup'!$AD$48="Moderado"),CONCATENATE("R45C",'Riesgos Corrup'!$R$48),"")</f>
        <v/>
      </c>
      <c r="Q99" s="39" t="str">
        <f>IF(AND('Riesgos Corrup'!$AB$49="Alta",'Riesgos Corrup'!$AD$49="Moderado"),CONCATENATE("R44C",'Riesgos Corrup'!$R$49),"")</f>
        <v/>
      </c>
      <c r="R99" s="84" t="str">
        <f>IF(AND('Riesgos Corrup'!$AB$50="Alta",'Riesgos Corrup'!$AD$50="Moderado"),CONCATENATE("R44C",'Riesgos Corrup'!$R$50),"")</f>
        <v/>
      </c>
      <c r="S99" s="83" t="str">
        <f>IF(AND('Riesgos Corrup'!$AB$48="Alta",'Riesgos Corrup'!$AD$48="Mayor"),CONCATENATE("R45C",'Riesgos Corrup'!$R$48),"")</f>
        <v/>
      </c>
      <c r="T99" s="39" t="str">
        <f>IF(AND('Riesgos Corrup'!$AB$49="Alta",'Riesgos Corrup'!$AD$49="Mayor"),CONCATENATE("R44C",'Riesgos Corrup'!$R$49),"")</f>
        <v/>
      </c>
      <c r="U99" s="84" t="str">
        <f>IF(AND('Riesgos Corrup'!$AB$50="Alta",'Riesgos Corrup'!$AD$50="Mayor"),CONCATENATE("R44C",'Riesgos Corrup'!$R$50),"")</f>
        <v/>
      </c>
      <c r="V99" s="96" t="str">
        <f>IF(AND('Riesgos Corrup'!$AB$48="Alta",'Riesgos Corrup'!$AD$48="Catastrófico"),CONCATENATE("R45C",'Riesgos Corrup'!$R$48),"")</f>
        <v/>
      </c>
      <c r="W99" s="97" t="str">
        <f>IF(AND('Riesgos Corrup'!$AB$49="Alta",'Riesgos Corrup'!$AD$49="Catastrófico"),CONCATENATE("R44C",'Riesgos Corrup'!$R$49),"")</f>
        <v/>
      </c>
      <c r="X99" s="98" t="str">
        <f>IF(AND('Riesgos Corrup'!$AB$50="Alta",'Riesgos Corrup'!$AD$50="Catastrófico"),CONCATENATE("R44C",'Riesgos Corrup'!$R$50),"")</f>
        <v/>
      </c>
      <c r="Y99" s="40"/>
      <c r="Z99" s="243"/>
      <c r="AA99" s="244"/>
      <c r="AB99" s="244"/>
      <c r="AC99" s="244"/>
      <c r="AD99" s="244"/>
      <c r="AE99" s="245"/>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row>
    <row r="100" spans="1:61" ht="15" customHeight="1" x14ac:dyDescent="0.25">
      <c r="A100" s="40"/>
      <c r="B100" s="260"/>
      <c r="C100" s="261"/>
      <c r="D100" s="262"/>
      <c r="E100" s="235"/>
      <c r="F100" s="230"/>
      <c r="G100" s="230"/>
      <c r="H100" s="230"/>
      <c r="I100" s="230"/>
      <c r="J100" s="102" t="e">
        <f>IF(AND('Riesgos Corrup'!#REF!="Alta",'Riesgos Corrup'!#REF!="Moderado"),CONCATENATE("R46C",'Riesgos Corrup'!#REF!),"")</f>
        <v>#REF!</v>
      </c>
      <c r="K100" s="103" t="e">
        <f>IF(AND('Riesgos Corrup'!#REF!="Alta",'Riesgos Corrup'!#REF!="Moderado"),CONCATENATE("R45C",'Riesgos Corrup'!#REF!),"")</f>
        <v>#REF!</v>
      </c>
      <c r="L100" s="104" t="e">
        <f>IF(AND('Riesgos Corrup'!#REF!="Alta",'Riesgos Corrup'!#REF!="Moderado"),CONCATENATE("R45C",'Riesgos Corrup'!#REF!),"")</f>
        <v>#REF!</v>
      </c>
      <c r="M100" s="102" t="e">
        <f>IF(AND('Riesgos Corrup'!#REF!="Alta",'Riesgos Corrup'!#REF!="Moderado"),CONCATENATE("R46C",'Riesgos Corrup'!#REF!),"")</f>
        <v>#REF!</v>
      </c>
      <c r="N100" s="103" t="e">
        <f>IF(AND('Riesgos Corrup'!#REF!="Alta",'Riesgos Corrup'!#REF!="Moderado"),CONCATENATE("R45C",'Riesgos Corrup'!#REF!),"")</f>
        <v>#REF!</v>
      </c>
      <c r="O100" s="104" t="e">
        <f>IF(AND('Riesgos Corrup'!#REF!="Alta",'Riesgos Corrup'!#REF!="Moderado"),CONCATENATE("R45C",'Riesgos Corrup'!#REF!),"")</f>
        <v>#REF!</v>
      </c>
      <c r="P100" s="83" t="e">
        <f>IF(AND('Riesgos Corrup'!#REF!="Alta",'Riesgos Corrup'!#REF!="Moderado"),CONCATENATE("R46C",'Riesgos Corrup'!#REF!),"")</f>
        <v>#REF!</v>
      </c>
      <c r="Q100" s="39" t="e">
        <f>IF(AND('Riesgos Corrup'!#REF!="Alta",'Riesgos Corrup'!#REF!="Moderado"),CONCATENATE("R45C",'Riesgos Corrup'!#REF!),"")</f>
        <v>#REF!</v>
      </c>
      <c r="R100" s="84" t="e">
        <f>IF(AND('Riesgos Corrup'!#REF!="Alta",'Riesgos Corrup'!#REF!="Moderado"),CONCATENATE("R45C",'Riesgos Corrup'!#REF!),"")</f>
        <v>#REF!</v>
      </c>
      <c r="S100" s="83" t="e">
        <f>IF(AND('Riesgos Corrup'!#REF!="Alta",'Riesgos Corrup'!#REF!="Mayor"),CONCATENATE("R46C",'Riesgos Corrup'!#REF!),"")</f>
        <v>#REF!</v>
      </c>
      <c r="T100" s="39" t="e">
        <f>IF(AND('Riesgos Corrup'!#REF!="Alta",'Riesgos Corrup'!#REF!="Mayor"),CONCATENATE("R45C",'Riesgos Corrup'!#REF!),"")</f>
        <v>#REF!</v>
      </c>
      <c r="U100" s="84" t="e">
        <f>IF(AND('Riesgos Corrup'!#REF!="Alta",'Riesgos Corrup'!#REF!="Mayor"),CONCATENATE("R45C",'Riesgos Corrup'!#REF!),"")</f>
        <v>#REF!</v>
      </c>
      <c r="V100" s="96" t="e">
        <f>IF(AND('Riesgos Corrup'!#REF!="Alta",'Riesgos Corrup'!#REF!="Catastrófico"),CONCATENATE("R46C",'Riesgos Corrup'!#REF!),"")</f>
        <v>#REF!</v>
      </c>
      <c r="W100" s="97" t="e">
        <f>IF(AND('Riesgos Corrup'!#REF!="Alta",'Riesgos Corrup'!#REF!="Catastrófico"),CONCATENATE("R45C",'Riesgos Corrup'!#REF!),"")</f>
        <v>#REF!</v>
      </c>
      <c r="X100" s="98" t="e">
        <f>IF(AND('Riesgos Corrup'!#REF!="Alta",'Riesgos Corrup'!#REF!="Catastrófico"),CONCATENATE("R45C",'Riesgos Corrup'!#REF!),"")</f>
        <v>#REF!</v>
      </c>
      <c r="Y100" s="40"/>
      <c r="Z100" s="243"/>
      <c r="AA100" s="244"/>
      <c r="AB100" s="244"/>
      <c r="AC100" s="244"/>
      <c r="AD100" s="244"/>
      <c r="AE100" s="245"/>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row>
    <row r="101" spans="1:61" ht="15" customHeight="1" x14ac:dyDescent="0.25">
      <c r="A101" s="40"/>
      <c r="B101" s="260"/>
      <c r="C101" s="261"/>
      <c r="D101" s="262"/>
      <c r="E101" s="235"/>
      <c r="F101" s="230"/>
      <c r="G101" s="230"/>
      <c r="H101" s="230"/>
      <c r="I101" s="230"/>
      <c r="J101" s="102" t="e">
        <f>IF(AND('Riesgos Corrup'!#REF!="Alta",'Riesgos Corrup'!#REF!="Moderado"),CONCATENATE("R47C",'Riesgos Corrup'!#REF!),"")</f>
        <v>#REF!</v>
      </c>
      <c r="K101" s="103" t="e">
        <f>IF(AND('Riesgos Corrup'!#REF!="Alta",'Riesgos Corrup'!#REF!="Moderado"),CONCATENATE("R46C",'Riesgos Corrup'!#REF!),"")</f>
        <v>#REF!</v>
      </c>
      <c r="L101" s="104" t="e">
        <f>IF(AND('Riesgos Corrup'!#REF!="Alta",'Riesgos Corrup'!#REF!="Moderado"),CONCATENATE("R46C",'Riesgos Corrup'!#REF!),"")</f>
        <v>#REF!</v>
      </c>
      <c r="M101" s="102" t="e">
        <f>IF(AND('Riesgos Corrup'!#REF!="Alta",'Riesgos Corrup'!#REF!="Moderado"),CONCATENATE("R47C",'Riesgos Corrup'!#REF!),"")</f>
        <v>#REF!</v>
      </c>
      <c r="N101" s="103" t="e">
        <f>IF(AND('Riesgos Corrup'!#REF!="Alta",'Riesgos Corrup'!#REF!="Moderado"),CONCATENATE("R46C",'Riesgos Corrup'!#REF!),"")</f>
        <v>#REF!</v>
      </c>
      <c r="O101" s="104" t="e">
        <f>IF(AND('Riesgos Corrup'!#REF!="Alta",'Riesgos Corrup'!#REF!="Moderado"),CONCATENATE("R46C",'Riesgos Corrup'!#REF!),"")</f>
        <v>#REF!</v>
      </c>
      <c r="P101" s="83" t="e">
        <f>IF(AND('Riesgos Corrup'!#REF!="Alta",'Riesgos Corrup'!#REF!="Moderado"),CONCATENATE("R47C",'Riesgos Corrup'!#REF!),"")</f>
        <v>#REF!</v>
      </c>
      <c r="Q101" s="39" t="e">
        <f>IF(AND('Riesgos Corrup'!#REF!="Alta",'Riesgos Corrup'!#REF!="Moderado"),CONCATENATE("R46C",'Riesgos Corrup'!#REF!),"")</f>
        <v>#REF!</v>
      </c>
      <c r="R101" s="84" t="e">
        <f>IF(AND('Riesgos Corrup'!#REF!="Alta",'Riesgos Corrup'!#REF!="Moderado"),CONCATENATE("R46C",'Riesgos Corrup'!#REF!),"")</f>
        <v>#REF!</v>
      </c>
      <c r="S101" s="83" t="e">
        <f>IF(AND('Riesgos Corrup'!#REF!="Alta",'Riesgos Corrup'!#REF!="Mayor"),CONCATENATE("R47C",'Riesgos Corrup'!#REF!),"")</f>
        <v>#REF!</v>
      </c>
      <c r="T101" s="39" t="e">
        <f>IF(AND('Riesgos Corrup'!#REF!="Alta",'Riesgos Corrup'!#REF!="Mayor"),CONCATENATE("R46C",'Riesgos Corrup'!#REF!),"")</f>
        <v>#REF!</v>
      </c>
      <c r="U101" s="84" t="e">
        <f>IF(AND('Riesgos Corrup'!#REF!="Alta",'Riesgos Corrup'!#REF!="Mayor"),CONCATENATE("R46C",'Riesgos Corrup'!#REF!),"")</f>
        <v>#REF!</v>
      </c>
      <c r="V101" s="96" t="e">
        <f>IF(AND('Riesgos Corrup'!#REF!="Alta",'Riesgos Corrup'!#REF!="Catastrófico"),CONCATENATE("R47C",'Riesgos Corrup'!#REF!),"")</f>
        <v>#REF!</v>
      </c>
      <c r="W101" s="97" t="e">
        <f>IF(AND('Riesgos Corrup'!#REF!="Alta",'Riesgos Corrup'!#REF!="Catastrófico"),CONCATENATE("R46C",'Riesgos Corrup'!#REF!),"")</f>
        <v>#REF!</v>
      </c>
      <c r="X101" s="98" t="e">
        <f>IF(AND('Riesgos Corrup'!#REF!="Alta",'Riesgos Corrup'!#REF!="Catastrófico"),CONCATENATE("R46C",'Riesgos Corrup'!#REF!),"")</f>
        <v>#REF!</v>
      </c>
      <c r="Y101" s="40"/>
      <c r="Z101" s="243"/>
      <c r="AA101" s="244"/>
      <c r="AB101" s="244"/>
      <c r="AC101" s="244"/>
      <c r="AD101" s="244"/>
      <c r="AE101" s="245"/>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row>
    <row r="102" spans="1:61" ht="15" customHeight="1" x14ac:dyDescent="0.25">
      <c r="A102" s="40"/>
      <c r="B102" s="260"/>
      <c r="C102" s="261"/>
      <c r="D102" s="262"/>
      <c r="E102" s="235"/>
      <c r="F102" s="230"/>
      <c r="G102" s="230"/>
      <c r="H102" s="230"/>
      <c r="I102" s="230"/>
      <c r="J102" s="102" t="e">
        <f>IF(AND('Riesgos Corrup'!#REF!="Alta",'Riesgos Corrup'!#REF!="Moderado"),CONCATENATE("R48C",'Riesgos Corrup'!#REF!),"")</f>
        <v>#REF!</v>
      </c>
      <c r="K102" s="103" t="e">
        <f>IF(AND('Riesgos Corrup'!#REF!="Alta",'Riesgos Corrup'!#REF!="Moderado"),CONCATENATE("R47C",'Riesgos Corrup'!#REF!),"")</f>
        <v>#REF!</v>
      </c>
      <c r="L102" s="104" t="e">
        <f>IF(AND('Riesgos Corrup'!#REF!="Alta",'Riesgos Corrup'!#REF!="Moderado"),CONCATENATE("R47C",'Riesgos Corrup'!#REF!),"")</f>
        <v>#REF!</v>
      </c>
      <c r="M102" s="102" t="e">
        <f>IF(AND('Riesgos Corrup'!#REF!="Alta",'Riesgos Corrup'!#REF!="Moderado"),CONCATENATE("R48C",'Riesgos Corrup'!#REF!),"")</f>
        <v>#REF!</v>
      </c>
      <c r="N102" s="103" t="e">
        <f>IF(AND('Riesgos Corrup'!#REF!="Alta",'Riesgos Corrup'!#REF!="Moderado"),CONCATENATE("R47C",'Riesgos Corrup'!#REF!),"")</f>
        <v>#REF!</v>
      </c>
      <c r="O102" s="104" t="e">
        <f>IF(AND('Riesgos Corrup'!#REF!="Alta",'Riesgos Corrup'!#REF!="Moderado"),CONCATENATE("R47C",'Riesgos Corrup'!#REF!),"")</f>
        <v>#REF!</v>
      </c>
      <c r="P102" s="83" t="e">
        <f>IF(AND('Riesgos Corrup'!#REF!="Alta",'Riesgos Corrup'!#REF!="Moderado"),CONCATENATE("R48C",'Riesgos Corrup'!#REF!),"")</f>
        <v>#REF!</v>
      </c>
      <c r="Q102" s="39" t="e">
        <f>IF(AND('Riesgos Corrup'!#REF!="Alta",'Riesgos Corrup'!#REF!="Moderado"),CONCATENATE("R47C",'Riesgos Corrup'!#REF!),"")</f>
        <v>#REF!</v>
      </c>
      <c r="R102" s="84" t="e">
        <f>IF(AND('Riesgos Corrup'!#REF!="Alta",'Riesgos Corrup'!#REF!="Moderado"),CONCATENATE("R47C",'Riesgos Corrup'!#REF!),"")</f>
        <v>#REF!</v>
      </c>
      <c r="S102" s="83" t="e">
        <f>IF(AND('Riesgos Corrup'!#REF!="Alta",'Riesgos Corrup'!#REF!="Mayor"),CONCATENATE("R48C",'Riesgos Corrup'!#REF!),"")</f>
        <v>#REF!</v>
      </c>
      <c r="T102" s="39" t="e">
        <f>IF(AND('Riesgos Corrup'!#REF!="Alta",'Riesgos Corrup'!#REF!="Mayor"),CONCATENATE("R47C",'Riesgos Corrup'!#REF!),"")</f>
        <v>#REF!</v>
      </c>
      <c r="U102" s="84" t="e">
        <f>IF(AND('Riesgos Corrup'!#REF!="Alta",'Riesgos Corrup'!#REF!="Mayor"),CONCATENATE("R47C",'Riesgos Corrup'!#REF!),"")</f>
        <v>#REF!</v>
      </c>
      <c r="V102" s="96" t="e">
        <f>IF(AND('Riesgos Corrup'!#REF!="Alta",'Riesgos Corrup'!#REF!="Catastrófico"),CONCATENATE("R48C",'Riesgos Corrup'!#REF!),"")</f>
        <v>#REF!</v>
      </c>
      <c r="W102" s="97" t="e">
        <f>IF(AND('Riesgos Corrup'!#REF!="Alta",'Riesgos Corrup'!#REF!="Catastrófico"),CONCATENATE("R47C",'Riesgos Corrup'!#REF!),"")</f>
        <v>#REF!</v>
      </c>
      <c r="X102" s="98" t="e">
        <f>IF(AND('Riesgos Corrup'!#REF!="Alta",'Riesgos Corrup'!#REF!="Catastrófico"),CONCATENATE("R47C",'Riesgos Corrup'!#REF!),"")</f>
        <v>#REF!</v>
      </c>
      <c r="Y102" s="40"/>
      <c r="Z102" s="243"/>
      <c r="AA102" s="244"/>
      <c r="AB102" s="244"/>
      <c r="AC102" s="244"/>
      <c r="AD102" s="244"/>
      <c r="AE102" s="245"/>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row>
    <row r="103" spans="1:61" ht="15" customHeight="1" x14ac:dyDescent="0.25">
      <c r="A103" s="40"/>
      <c r="B103" s="260"/>
      <c r="C103" s="261"/>
      <c r="D103" s="262"/>
      <c r="E103" s="235"/>
      <c r="F103" s="230"/>
      <c r="G103" s="230"/>
      <c r="H103" s="230"/>
      <c r="I103" s="230"/>
      <c r="J103" s="102" t="str">
        <f>IF(AND('Riesgos Corrup'!$AB$51="Alta",'Riesgos Corrup'!$AD$51="Moderado"),CONCATENATE("R49C",'Riesgos Corrup'!$R$51),"")</f>
        <v/>
      </c>
      <c r="K103" s="103" t="str">
        <f>IF(AND('Riesgos Corrup'!$AB$52="Alta",'Riesgos Corrup'!$AD$52="Moderado"),CONCATENATE("R48C",'Riesgos Corrup'!$R$52),"")</f>
        <v/>
      </c>
      <c r="L103" s="104" t="str">
        <f>IF(AND('Riesgos Corrup'!$AB$53="Alta",'Riesgos Corrup'!$AD$53="Moderado"),CONCATENATE("R48C",'Riesgos Corrup'!$R$53),"")</f>
        <v/>
      </c>
      <c r="M103" s="102" t="str">
        <f>IF(AND('Riesgos Corrup'!$AB$51="Alta",'Riesgos Corrup'!$AD$51="Moderado"),CONCATENATE("R49C",'Riesgos Corrup'!$R$51),"")</f>
        <v/>
      </c>
      <c r="N103" s="103" t="str">
        <f>IF(AND('Riesgos Corrup'!$AB$52="Alta",'Riesgos Corrup'!$AD$52="Moderado"),CONCATENATE("R48C",'Riesgos Corrup'!$R$52),"")</f>
        <v/>
      </c>
      <c r="O103" s="104" t="str">
        <f>IF(AND('Riesgos Corrup'!$AB$53="Alta",'Riesgos Corrup'!$AD$53="Moderado"),CONCATENATE("R48C",'Riesgos Corrup'!$R$53),"")</f>
        <v/>
      </c>
      <c r="P103" s="83" t="str">
        <f>IF(AND('Riesgos Corrup'!$AB$51="Alta",'Riesgos Corrup'!$AD$51="Moderado"),CONCATENATE("R49C",'Riesgos Corrup'!$R$51),"")</f>
        <v/>
      </c>
      <c r="Q103" s="39" t="str">
        <f>IF(AND('Riesgos Corrup'!$AB$52="Alta",'Riesgos Corrup'!$AD$52="Moderado"),CONCATENATE("R48C",'Riesgos Corrup'!$R$52),"")</f>
        <v/>
      </c>
      <c r="R103" s="84" t="str">
        <f>IF(AND('Riesgos Corrup'!$AB$53="Alta",'Riesgos Corrup'!$AD$53="Moderado"),CONCATENATE("R48C",'Riesgos Corrup'!$R$53),"")</f>
        <v/>
      </c>
      <c r="S103" s="83" t="str">
        <f>IF(AND('Riesgos Corrup'!$AB$51="Alta",'Riesgos Corrup'!$AD$51="Mayor"),CONCATENATE("R49C",'Riesgos Corrup'!$R$51),"")</f>
        <v/>
      </c>
      <c r="T103" s="39" t="str">
        <f>IF(AND('Riesgos Corrup'!$AB$52="Alta",'Riesgos Corrup'!$AD$52="Mayor"),CONCATENATE("R48C",'Riesgos Corrup'!$R$52),"")</f>
        <v/>
      </c>
      <c r="U103" s="84" t="str">
        <f>IF(AND('Riesgos Corrup'!$AB$53="Alta",'Riesgos Corrup'!$AD$53="Mayor"),CONCATENATE("R48C",'Riesgos Corrup'!$R$53),"")</f>
        <v/>
      </c>
      <c r="V103" s="96" t="str">
        <f>IF(AND('Riesgos Corrup'!$AB$51="Alta",'Riesgos Corrup'!$AD$51="Catastrófico"),CONCATENATE("R49C",'Riesgos Corrup'!$R$51),"")</f>
        <v/>
      </c>
      <c r="W103" s="97" t="str">
        <f>IF(AND('Riesgos Corrup'!$AB$52="Alta",'Riesgos Corrup'!$AD$52="Catastrófico"),CONCATENATE("R48C",'Riesgos Corrup'!$R$52),"")</f>
        <v/>
      </c>
      <c r="X103" s="98" t="str">
        <f>IF(AND('Riesgos Corrup'!$AB$53="Alta",'Riesgos Corrup'!$AD$53="Catastrófico"),CONCATENATE("R48C",'Riesgos Corrup'!$R$53),"")</f>
        <v/>
      </c>
      <c r="Y103" s="40"/>
      <c r="Z103" s="243"/>
      <c r="AA103" s="244"/>
      <c r="AB103" s="244"/>
      <c r="AC103" s="244"/>
      <c r="AD103" s="244"/>
      <c r="AE103" s="245"/>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row>
    <row r="104" spans="1:61" ht="15" customHeight="1" x14ac:dyDescent="0.25">
      <c r="A104" s="40"/>
      <c r="B104" s="260"/>
      <c r="C104" s="261"/>
      <c r="D104" s="262"/>
      <c r="E104" s="235"/>
      <c r="F104" s="230"/>
      <c r="G104" s="230"/>
      <c r="H104" s="230"/>
      <c r="I104" s="230"/>
      <c r="J104" s="102" t="e">
        <f>IF(AND('Riesgos Corrup'!#REF!="Alta",'Riesgos Corrup'!#REF!="Moderado"),CONCATENATE("R49C",'Riesgos Corrup'!#REF!),"")</f>
        <v>#REF!</v>
      </c>
      <c r="K104" s="103" t="str">
        <f>IF(AND('Riesgos Corrup'!$AB$54="Alta",'Riesgos Corrup'!$AD$54="Moderado"),CONCATENATE("R49C",'Riesgos Corrup'!$R$54),"")</f>
        <v/>
      </c>
      <c r="L104" s="104" t="str">
        <f>IF(AND('Riesgos Corrup'!$AB$55="Alta",'Riesgos Corrup'!$AD$55="Moderado"),CONCATENATE("R49C",'Riesgos Corrup'!$R$55),"")</f>
        <v/>
      </c>
      <c r="M104" s="102" t="e">
        <f>IF(AND('Riesgos Corrup'!#REF!="Alta",'Riesgos Corrup'!#REF!="Moderado"),CONCATENATE("R49C",'Riesgos Corrup'!#REF!),"")</f>
        <v>#REF!</v>
      </c>
      <c r="N104" s="103" t="str">
        <f>IF(AND('Riesgos Corrup'!$AB$54="Alta",'Riesgos Corrup'!$AD$54="Moderado"),CONCATENATE("R49C",'Riesgos Corrup'!$R$54),"")</f>
        <v/>
      </c>
      <c r="O104" s="104" t="str">
        <f>IF(AND('Riesgos Corrup'!$AB$55="Alta",'Riesgos Corrup'!$AD$55="Moderado"),CONCATENATE("R49C",'Riesgos Corrup'!$R$55),"")</f>
        <v/>
      </c>
      <c r="P104" s="83" t="e">
        <f>IF(AND('Riesgos Corrup'!#REF!="Alta",'Riesgos Corrup'!#REF!="Moderado"),CONCATENATE("R49C",'Riesgos Corrup'!#REF!),"")</f>
        <v>#REF!</v>
      </c>
      <c r="Q104" s="39" t="str">
        <f>IF(AND('Riesgos Corrup'!$AB$54="Alta",'Riesgos Corrup'!$AD$54="Moderado"),CONCATENATE("R49C",'Riesgos Corrup'!$R$54),"")</f>
        <v/>
      </c>
      <c r="R104" s="84" t="str">
        <f>IF(AND('Riesgos Corrup'!$AB$55="Alta",'Riesgos Corrup'!$AD$55="Moderado"),CONCATENATE("R49C",'Riesgos Corrup'!$R$55),"")</f>
        <v/>
      </c>
      <c r="S104" s="83" t="e">
        <f>IF(AND('Riesgos Corrup'!#REF!="Alta",'Riesgos Corrup'!#REF!="Mayor"),CONCATENATE("R49C",'Riesgos Corrup'!#REF!),"")</f>
        <v>#REF!</v>
      </c>
      <c r="T104" s="39" t="str">
        <f>IF(AND('Riesgos Corrup'!$AB$54="Alta",'Riesgos Corrup'!$AD$54="Mayor"),CONCATENATE("R49C",'Riesgos Corrup'!$R$54),"")</f>
        <v/>
      </c>
      <c r="U104" s="84" t="str">
        <f>IF(AND('Riesgos Corrup'!$AB$55="Alta",'Riesgos Corrup'!$AD$55="Mayor"),CONCATENATE("R49C",'Riesgos Corrup'!$R$55),"")</f>
        <v/>
      </c>
      <c r="V104" s="96" t="e">
        <f>IF(AND('Riesgos Corrup'!#REF!="Alta",'Riesgos Corrup'!#REF!="Catastrófico"),CONCATENATE("R49C",'Riesgos Corrup'!#REF!),"")</f>
        <v>#REF!</v>
      </c>
      <c r="W104" s="97" t="str">
        <f>IF(AND('Riesgos Corrup'!$AB$54="Alta",'Riesgos Corrup'!$AD$54="Catastrófico"),CONCATENATE("R49C",'Riesgos Corrup'!$R$54),"")</f>
        <v/>
      </c>
      <c r="X104" s="98" t="str">
        <f>IF(AND('Riesgos Corrup'!$AB$55="Alta",'Riesgos Corrup'!$AD$55="Catastrófico"),CONCATENATE("R49C",'Riesgos Corrup'!$R$55),"")</f>
        <v/>
      </c>
      <c r="Y104" s="40"/>
      <c r="Z104" s="243"/>
      <c r="AA104" s="244"/>
      <c r="AB104" s="244"/>
      <c r="AC104" s="244"/>
      <c r="AD104" s="244"/>
      <c r="AE104" s="245"/>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row>
    <row r="105" spans="1:61" ht="15" customHeight="1" thickBot="1" x14ac:dyDescent="0.3">
      <c r="A105" s="40"/>
      <c r="B105" s="260"/>
      <c r="C105" s="261"/>
      <c r="D105" s="262"/>
      <c r="E105" s="235"/>
      <c r="F105" s="230"/>
      <c r="G105" s="230"/>
      <c r="H105" s="230"/>
      <c r="I105" s="230"/>
      <c r="J105" s="102" t="str">
        <f>IF(AND('Riesgos Corrup'!$AB$56="Alta",'Riesgos Corrup'!$AD$56="Moderado"),CONCATENATE("R50C",'Riesgos Corrup'!$R$56),"")</f>
        <v/>
      </c>
      <c r="K105" s="103" t="str">
        <f>IF(AND('Riesgos Corrup'!$AB$57="Alta",'Riesgos Corrup'!$AD$57="Moderado"),CONCATENATE("R50C",'Riesgos Corrup'!$R$57),"")</f>
        <v/>
      </c>
      <c r="L105" s="104" t="str">
        <f>IF(AND('Riesgos Corrup'!$AB$58="Alta",'Riesgos Corrup'!$AD$58="Moderado"),CONCATENATE("R50C",'Riesgos Corrup'!$R$58),"")</f>
        <v/>
      </c>
      <c r="M105" s="102" t="str">
        <f>IF(AND('Riesgos Corrup'!$AB$56="Alta",'Riesgos Corrup'!$AD$56="Moderado"),CONCATENATE("R50C",'Riesgos Corrup'!$R$56),"")</f>
        <v/>
      </c>
      <c r="N105" s="103" t="str">
        <f>IF(AND('Riesgos Corrup'!$AB$57="Alta",'Riesgos Corrup'!$AD$57="Moderado"),CONCATENATE("R50C",'Riesgos Corrup'!$R$57),"")</f>
        <v/>
      </c>
      <c r="O105" s="104" t="str">
        <f>IF(AND('Riesgos Corrup'!$AB$58="Alta",'Riesgos Corrup'!$AD$58="Moderado"),CONCATENATE("R50C",'Riesgos Corrup'!$R$58),"")</f>
        <v/>
      </c>
      <c r="P105" s="83" t="str">
        <f>IF(AND('Riesgos Corrup'!$AB$56="Alta",'Riesgos Corrup'!$AD$56="Moderado"),CONCATENATE("R50C",'Riesgos Corrup'!$R$56),"")</f>
        <v/>
      </c>
      <c r="Q105" s="39" t="str">
        <f>IF(AND('Riesgos Corrup'!$AB$57="Alta",'Riesgos Corrup'!$AD$57="Moderado"),CONCATENATE("R50C",'Riesgos Corrup'!$R$57),"")</f>
        <v/>
      </c>
      <c r="R105" s="84" t="str">
        <f>IF(AND('Riesgos Corrup'!$AB$58="Alta",'Riesgos Corrup'!$AD$58="Moderado"),CONCATENATE("R50C",'Riesgos Corrup'!$R$58),"")</f>
        <v/>
      </c>
      <c r="S105" s="83" t="str">
        <f>IF(AND('Riesgos Corrup'!$AB$56="Alta",'Riesgos Corrup'!$AD$56="Mayor"),CONCATENATE("R50C",'Riesgos Corrup'!$R$56),"")</f>
        <v/>
      </c>
      <c r="T105" s="39" t="str">
        <f>IF(AND('Riesgos Corrup'!$AB$57="Alta",'Riesgos Corrup'!$AD$57="Mayor"),CONCATENATE("R50C",'Riesgos Corrup'!$R$57),"")</f>
        <v/>
      </c>
      <c r="U105" s="84" t="str">
        <f>IF(AND('Riesgos Corrup'!$AB$58="Alta",'Riesgos Corrup'!$AD$58="Mayor"),CONCATENATE("R50C",'Riesgos Corrup'!$R$58),"")</f>
        <v/>
      </c>
      <c r="V105" s="96" t="str">
        <f>IF(AND('Riesgos Corrup'!$AB$56="Alta",'Riesgos Corrup'!$AD$56="Catastrófico"),CONCATENATE("R50C",'Riesgos Corrup'!$R$56),"")</f>
        <v/>
      </c>
      <c r="W105" s="97" t="str">
        <f>IF(AND('Riesgos Corrup'!$AB$57="Alta",'Riesgos Corrup'!$AD$57="Catastrófico"),CONCATENATE("R50C",'Riesgos Corrup'!$R$57),"")</f>
        <v/>
      </c>
      <c r="X105" s="98" t="str">
        <f>IF(AND('Riesgos Corrup'!$AB$58="Alta",'Riesgos Corrup'!$AD$58="Catastrófico"),CONCATENATE("R50C",'Riesgos Corrup'!$R$58),"")</f>
        <v/>
      </c>
      <c r="Y105" s="40"/>
      <c r="Z105" s="243"/>
      <c r="AA105" s="244"/>
      <c r="AB105" s="244"/>
      <c r="AC105" s="244"/>
      <c r="AD105" s="244"/>
      <c r="AE105" s="245"/>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row>
    <row r="106" spans="1:61" ht="15" customHeight="1" x14ac:dyDescent="0.25">
      <c r="A106" s="40"/>
      <c r="B106" s="260"/>
      <c r="C106" s="261"/>
      <c r="D106" s="262"/>
      <c r="E106" s="246" t="s">
        <v>108</v>
      </c>
      <c r="F106" s="247"/>
      <c r="G106" s="247"/>
      <c r="H106" s="247"/>
      <c r="I106" s="247"/>
      <c r="J106" s="99" t="str">
        <f ca="1">IF(AND('Riesgos Corrup'!$AB$7="Muy Alta",'Riesgos Corrup'!$AD$7="Moderado"),CONCATENATE("R1C",'Riesgos Corrup'!$R$7),"")</f>
        <v/>
      </c>
      <c r="K106" s="100" t="str">
        <f>IF(AND('Riesgos Corrup'!$AB$8="Muy Alta",'Riesgos Corrup'!$AD$8="Moderado"),CONCATENATE("R1C",'Riesgos Corrup'!$R$8),"")</f>
        <v/>
      </c>
      <c r="L106" s="101" t="str">
        <f>IF(AND('Riesgos Corrup'!$AB$9="Muy Alta",'Riesgos Corrup'!$AD$9="Moderado"),CONCATENATE("R1C",'Riesgos Corrup'!$R$9),"")</f>
        <v/>
      </c>
      <c r="M106" s="99" t="str">
        <f ca="1">IF(AND('Riesgos Corrup'!$AB$7="Muy Alta",'Riesgos Corrup'!$AD$7="Moderado"),CONCATENATE("R1C",'Riesgos Corrup'!$R$7),"")</f>
        <v/>
      </c>
      <c r="N106" s="100" t="str">
        <f>IF(AND('Riesgos Corrup'!$AB$8="Muy Alta",'Riesgos Corrup'!$AD$8="Moderado"),CONCATENATE("R1C",'Riesgos Corrup'!$R$8),"")</f>
        <v/>
      </c>
      <c r="O106" s="101" t="str">
        <f>IF(AND('Riesgos Corrup'!$AB$9="Muy Alta",'Riesgos Corrup'!$AD$9="Moderado"),CONCATENATE("R1C",'Riesgos Corrup'!$R$9),"")</f>
        <v/>
      </c>
      <c r="P106" s="99" t="str">
        <f ca="1">IF(AND('Riesgos Corrup'!$AB$7="Muy Alta",'Riesgos Corrup'!$AD$7="Moderado"),CONCATENATE("R1C",'Riesgos Corrup'!$R$7),"")</f>
        <v/>
      </c>
      <c r="Q106" s="100" t="str">
        <f>IF(AND('Riesgos Corrup'!$AB$8="Muy Alta",'Riesgos Corrup'!$AD$8="Moderado"),CONCATENATE("R1C",'Riesgos Corrup'!$R$8),"")</f>
        <v/>
      </c>
      <c r="R106" s="101" t="str">
        <f>IF(AND('Riesgos Corrup'!$AB$9="Muy Alta",'Riesgos Corrup'!$AD$9="Moderado"),CONCATENATE("R1C",'Riesgos Corrup'!$R$9),"")</f>
        <v/>
      </c>
      <c r="S106" s="80" t="str">
        <f ca="1">IF(AND('Riesgos Corrup'!$AB$7="Muy Alta",'Riesgos Corrup'!$AD$7="Mayor"),CONCATENATE("R1C",'Riesgos Corrup'!$R$7),"")</f>
        <v/>
      </c>
      <c r="T106" s="81" t="str">
        <f>IF(AND('Riesgos Corrup'!$AB$8="Muy Alta",'Riesgos Corrup'!$AD$8="Mayor"),CONCATENATE("R1C",'Riesgos Corrup'!$R$8),"")</f>
        <v/>
      </c>
      <c r="U106" s="82" t="str">
        <f>IF(AND('Riesgos Corrup'!$AB$9="Muy Alta",'Riesgos Corrup'!$AD$9="Mayor"),CONCATENATE("R1C",'Riesgos Corrup'!$R$9),"")</f>
        <v/>
      </c>
      <c r="V106" s="93" t="str">
        <f ca="1">IF(AND('Riesgos Corrup'!$AB$7="Muy Alta",'Riesgos Corrup'!$AD$7="Catastrófico"),CONCATENATE("R1C",'Riesgos Corrup'!$R$7),"")</f>
        <v/>
      </c>
      <c r="W106" s="94" t="str">
        <f>IF(AND('Riesgos Corrup'!$AB$8="Muy Alta",'Riesgos Corrup'!$AD$8="Catastrófico"),CONCATENATE("R1C",'Riesgos Corrup'!$R$8),"")</f>
        <v/>
      </c>
      <c r="X106" s="95" t="str">
        <f>IF(AND('Riesgos Corrup'!$AB$9="Muy Alta",'Riesgos Corrup'!$AD$9="Catastrófico"),CONCATENATE("R1C",'Riesgos Corrup'!$R$9),"")</f>
        <v/>
      </c>
      <c r="Y106" s="40"/>
      <c r="Z106" s="277" t="s">
        <v>75</v>
      </c>
      <c r="AA106" s="278"/>
      <c r="AB106" s="278"/>
      <c r="AC106" s="278"/>
      <c r="AD106" s="278"/>
      <c r="AE106" s="279"/>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row>
    <row r="107" spans="1:61" ht="15" customHeight="1" x14ac:dyDescent="0.25">
      <c r="A107" s="40"/>
      <c r="B107" s="260"/>
      <c r="C107" s="261"/>
      <c r="D107" s="262"/>
      <c r="E107" s="234"/>
      <c r="F107" s="230"/>
      <c r="G107" s="230"/>
      <c r="H107" s="230"/>
      <c r="I107" s="230"/>
      <c r="J107" s="102" t="e">
        <f>IF(AND('Riesgos Corrup'!#REF!="Media",'Riesgos Corrup'!#REF!="Moderado"),CONCATENATE("R2C",'Riesgos Corrup'!#REF!),"")</f>
        <v>#REF!</v>
      </c>
      <c r="K107" s="103" t="e">
        <f>IF(AND('Riesgos Corrup'!#REF!="Media",'Riesgos Corrup'!#REF!="Moderado"),CONCATENATE("R2C",'Riesgos Corrup'!#REF!),"")</f>
        <v>#REF!</v>
      </c>
      <c r="L107" s="104" t="e">
        <f>IF(AND('Riesgos Corrup'!#REF!="Media",'Riesgos Corrup'!#REF!="Moderado"),CONCATENATE("R2C",'Riesgos Corrup'!#REF!),"")</f>
        <v>#REF!</v>
      </c>
      <c r="M107" s="102" t="e">
        <f>IF(AND('Riesgos Corrup'!#REF!="Media",'Riesgos Corrup'!#REF!="Moderado"),CONCATENATE("R2C",'Riesgos Corrup'!#REF!),"")</f>
        <v>#REF!</v>
      </c>
      <c r="N107" s="103" t="e">
        <f>IF(AND('Riesgos Corrup'!#REF!="Media",'Riesgos Corrup'!#REF!="Moderado"),CONCATENATE("R2C",'Riesgos Corrup'!#REF!),"")</f>
        <v>#REF!</v>
      </c>
      <c r="O107" s="104" t="e">
        <f>IF(AND('Riesgos Corrup'!#REF!="Media",'Riesgos Corrup'!#REF!="Moderado"),CONCATENATE("R2C",'Riesgos Corrup'!#REF!),"")</f>
        <v>#REF!</v>
      </c>
      <c r="P107" s="102" t="e">
        <f>IF(AND('Riesgos Corrup'!#REF!="Media",'Riesgos Corrup'!#REF!="Moderado"),CONCATENATE("R2C",'Riesgos Corrup'!#REF!),"")</f>
        <v>#REF!</v>
      </c>
      <c r="Q107" s="103" t="e">
        <f>IF(AND('Riesgos Corrup'!#REF!="Media",'Riesgos Corrup'!#REF!="Moderado"),CONCATENATE("R2C",'Riesgos Corrup'!#REF!),"")</f>
        <v>#REF!</v>
      </c>
      <c r="R107" s="104" t="e">
        <f>IF(AND('Riesgos Corrup'!#REF!="Media",'Riesgos Corrup'!#REF!="Moderado"),CONCATENATE("R2C",'Riesgos Corrup'!#REF!),"")</f>
        <v>#REF!</v>
      </c>
      <c r="S107" s="83" t="e">
        <f>IF(AND('Riesgos Corrup'!#REF!="Media",'Riesgos Corrup'!#REF!="Mayor"),CONCATENATE("R2C",'Riesgos Corrup'!#REF!),"")</f>
        <v>#REF!</v>
      </c>
      <c r="T107" s="39" t="e">
        <f>IF(AND('Riesgos Corrup'!#REF!="Media",'Riesgos Corrup'!#REF!="Mayor"),CONCATENATE("R2C",'Riesgos Corrup'!#REF!),"")</f>
        <v>#REF!</v>
      </c>
      <c r="U107" s="84" t="e">
        <f>IF(AND('Riesgos Corrup'!#REF!="Media",'Riesgos Corrup'!#REF!="Mayor"),CONCATENATE("R2C",'Riesgos Corrup'!#REF!),"")</f>
        <v>#REF!</v>
      </c>
      <c r="V107" s="96" t="e">
        <f>IF(AND('Riesgos Corrup'!#REF!="Media",'Riesgos Corrup'!#REF!="Catastrófico"),CONCATENATE("R2C",'Riesgos Corrup'!#REF!),"")</f>
        <v>#REF!</v>
      </c>
      <c r="W107" s="97" t="e">
        <f>IF(AND('Riesgos Corrup'!#REF!="Media",'Riesgos Corrup'!#REF!="Catastrófico"),CONCATENATE("R2C",'Riesgos Corrup'!#REF!),"")</f>
        <v>#REF!</v>
      </c>
      <c r="X107" s="98" t="e">
        <f>IF(AND('Riesgos Corrup'!#REF!="Media",'Riesgos Corrup'!#REF!="Catastrófico"),CONCATENATE("R2C",'Riesgos Corrup'!#REF!),"")</f>
        <v>#REF!</v>
      </c>
      <c r="Y107" s="40"/>
      <c r="Z107" s="280"/>
      <c r="AA107" s="281"/>
      <c r="AB107" s="281"/>
      <c r="AC107" s="281"/>
      <c r="AD107" s="281"/>
      <c r="AE107" s="282"/>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row>
    <row r="108" spans="1:61" ht="15" customHeight="1" x14ac:dyDescent="0.25">
      <c r="A108" s="40"/>
      <c r="B108" s="260"/>
      <c r="C108" s="261"/>
      <c r="D108" s="262"/>
      <c r="E108" s="235"/>
      <c r="F108" s="230"/>
      <c r="G108" s="230"/>
      <c r="H108" s="230"/>
      <c r="I108" s="230"/>
      <c r="J108" s="102" t="e">
        <f>IF(AND('Riesgos Corrup'!#REF!="Media",'Riesgos Corrup'!#REF!="Moderado"),CONCATENATE("R3C",'Riesgos Corrup'!#REF!),"")</f>
        <v>#REF!</v>
      </c>
      <c r="K108" s="103" t="e">
        <f>IF(AND('Riesgos Corrup'!#REF!="Media",'Riesgos Corrup'!#REF!="Moderado"),CONCATENATE("R3C",'Riesgos Corrup'!#REF!),"")</f>
        <v>#REF!</v>
      </c>
      <c r="L108" s="104" t="e">
        <f>IF(AND('Riesgos Corrup'!#REF!="Media",'Riesgos Corrup'!#REF!="Moderado"),CONCATENATE("R3C",'Riesgos Corrup'!#REF!),"")</f>
        <v>#REF!</v>
      </c>
      <c r="M108" s="102" t="e">
        <f>IF(AND('Riesgos Corrup'!#REF!="Media",'Riesgos Corrup'!#REF!="Moderado"),CONCATENATE("R3C",'Riesgos Corrup'!#REF!),"")</f>
        <v>#REF!</v>
      </c>
      <c r="N108" s="103" t="e">
        <f>IF(AND('Riesgos Corrup'!#REF!="Media",'Riesgos Corrup'!#REF!="Moderado"),CONCATENATE("R3C",'Riesgos Corrup'!#REF!),"")</f>
        <v>#REF!</v>
      </c>
      <c r="O108" s="104" t="e">
        <f>IF(AND('Riesgos Corrup'!#REF!="Media",'Riesgos Corrup'!#REF!="Moderado"),CONCATENATE("R3C",'Riesgos Corrup'!#REF!),"")</f>
        <v>#REF!</v>
      </c>
      <c r="P108" s="102" t="e">
        <f>IF(AND('Riesgos Corrup'!#REF!="Media",'Riesgos Corrup'!#REF!="Moderado"),CONCATENATE("R3C",'Riesgos Corrup'!#REF!),"")</f>
        <v>#REF!</v>
      </c>
      <c r="Q108" s="103" t="e">
        <f>IF(AND('Riesgos Corrup'!#REF!="Media",'Riesgos Corrup'!#REF!="Moderado"),CONCATENATE("R3C",'Riesgos Corrup'!#REF!),"")</f>
        <v>#REF!</v>
      </c>
      <c r="R108" s="104" t="e">
        <f>IF(AND('Riesgos Corrup'!#REF!="Media",'Riesgos Corrup'!#REF!="Moderado"),CONCATENATE("R3C",'Riesgos Corrup'!#REF!),"")</f>
        <v>#REF!</v>
      </c>
      <c r="S108" s="83" t="e">
        <f>IF(AND('Riesgos Corrup'!#REF!="Media",'Riesgos Corrup'!#REF!="Mayor"),CONCATENATE("R3C",'Riesgos Corrup'!#REF!),"")</f>
        <v>#REF!</v>
      </c>
      <c r="T108" s="39" t="e">
        <f>IF(AND('Riesgos Corrup'!#REF!="Media",'Riesgos Corrup'!#REF!="Mayor"),CONCATENATE("R3C",'Riesgos Corrup'!#REF!),"")</f>
        <v>#REF!</v>
      </c>
      <c r="U108" s="84" t="e">
        <f>IF(AND('Riesgos Corrup'!#REF!="Media",'Riesgos Corrup'!#REF!="Mayor"),CONCATENATE("R3C",'Riesgos Corrup'!#REF!),"")</f>
        <v>#REF!</v>
      </c>
      <c r="V108" s="96" t="e">
        <f>IF(AND('Riesgos Corrup'!#REF!="Media",'Riesgos Corrup'!#REF!="Catastrófico"),CONCATENATE("R3C",'Riesgos Corrup'!#REF!),"")</f>
        <v>#REF!</v>
      </c>
      <c r="W108" s="97" t="e">
        <f>IF(AND('Riesgos Corrup'!#REF!="Media",'Riesgos Corrup'!#REF!="Catastrófico"),CONCATENATE("R3C",'Riesgos Corrup'!#REF!),"")</f>
        <v>#REF!</v>
      </c>
      <c r="X108" s="98" t="e">
        <f>IF(AND('Riesgos Corrup'!#REF!="Media",'Riesgos Corrup'!#REF!="Catastrófico"),CONCATENATE("R3C",'Riesgos Corrup'!#REF!),"")</f>
        <v>#REF!</v>
      </c>
      <c r="Y108" s="40"/>
      <c r="Z108" s="280"/>
      <c r="AA108" s="281"/>
      <c r="AB108" s="281"/>
      <c r="AC108" s="281"/>
      <c r="AD108" s="281"/>
      <c r="AE108" s="282"/>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row>
    <row r="109" spans="1:61" ht="15" customHeight="1" x14ac:dyDescent="0.25">
      <c r="A109" s="40"/>
      <c r="B109" s="260"/>
      <c r="C109" s="261"/>
      <c r="D109" s="262"/>
      <c r="E109" s="235"/>
      <c r="F109" s="230"/>
      <c r="G109" s="230"/>
      <c r="H109" s="230"/>
      <c r="I109" s="230"/>
      <c r="J109" s="102" t="str">
        <f ca="1">IF(AND('Riesgos Corrup'!$AB$10="Media",'Riesgos Corrup'!$AD$10="Moderado"),CONCATENATE("R4C",'Riesgos Corrup'!$R$10),"")</f>
        <v/>
      </c>
      <c r="K109" s="103" t="str">
        <f>IF(AND('Riesgos Corrup'!$AB$11="Media",'Riesgos Corrup'!$AD$11="Moderado"),CONCATENATE("R4C",'Riesgos Corrup'!$R$11),"")</f>
        <v/>
      </c>
      <c r="L109" s="104" t="str">
        <f>IF(AND('Riesgos Corrup'!$AB$12="Media",'Riesgos Corrup'!$AD$12="Moderado"),CONCATENATE("R4C",'Riesgos Corrup'!$R$12),"")</f>
        <v/>
      </c>
      <c r="M109" s="102" t="str">
        <f ca="1">IF(AND('Riesgos Corrup'!$AB$10="Media",'Riesgos Corrup'!$AD$10="Moderado"),CONCATENATE("R4C",'Riesgos Corrup'!$R$10),"")</f>
        <v/>
      </c>
      <c r="N109" s="103" t="str">
        <f>IF(AND('Riesgos Corrup'!$AB$11="Media",'Riesgos Corrup'!$AD$11="Moderado"),CONCATENATE("R4C",'Riesgos Corrup'!$R$11),"")</f>
        <v/>
      </c>
      <c r="O109" s="104" t="str">
        <f>IF(AND('Riesgos Corrup'!$AB$12="Media",'Riesgos Corrup'!$AD$12="Moderado"),CONCATENATE("R4C",'Riesgos Corrup'!$R$12),"")</f>
        <v/>
      </c>
      <c r="P109" s="102" t="str">
        <f ca="1">IF(AND('Riesgos Corrup'!$AB$10="Media",'Riesgos Corrup'!$AD$10="Moderado"),CONCATENATE("R4C",'Riesgos Corrup'!$R$10),"")</f>
        <v/>
      </c>
      <c r="Q109" s="103" t="str">
        <f>IF(AND('Riesgos Corrup'!$AB$11="Media",'Riesgos Corrup'!$AD$11="Moderado"),CONCATENATE("R4C",'Riesgos Corrup'!$R$11),"")</f>
        <v/>
      </c>
      <c r="R109" s="104" t="str">
        <f>IF(AND('Riesgos Corrup'!$AB$12="Media",'Riesgos Corrup'!$AD$12="Moderado"),CONCATENATE("R4C",'Riesgos Corrup'!$R$12),"")</f>
        <v/>
      </c>
      <c r="S109" s="83" t="str">
        <f ca="1">IF(AND('Riesgos Corrup'!$AB$10="Media",'Riesgos Corrup'!$AD$10="Mayor"),CONCATENATE("R4C",'Riesgos Corrup'!$R$10),"")</f>
        <v/>
      </c>
      <c r="T109" s="39" t="str">
        <f>IF(AND('Riesgos Corrup'!$AB$11="Media",'Riesgos Corrup'!$AD$11="Mayor"),CONCATENATE("R4C",'Riesgos Corrup'!$R$11),"")</f>
        <v/>
      </c>
      <c r="U109" s="84" t="str">
        <f>IF(AND('Riesgos Corrup'!$AB$12="Media",'Riesgos Corrup'!$AD$12="Mayor"),CONCATENATE("R4C",'Riesgos Corrup'!$R$12),"")</f>
        <v/>
      </c>
      <c r="V109" s="96" t="str">
        <f ca="1">IF(AND('Riesgos Corrup'!$AB$10="Media",'Riesgos Corrup'!$AD$10="Catastrófico"),CONCATENATE("R4C",'Riesgos Corrup'!$R$10),"")</f>
        <v/>
      </c>
      <c r="W109" s="97" t="str">
        <f>IF(AND('Riesgos Corrup'!$AB$11="Media",'Riesgos Corrup'!$AD$11="Catastrófico"),CONCATENATE("R4C",'Riesgos Corrup'!$R$11),"")</f>
        <v/>
      </c>
      <c r="X109" s="98" t="str">
        <f>IF(AND('Riesgos Corrup'!$AB$12="Media",'Riesgos Corrup'!$AD$12="Catastrófico"),CONCATENATE("R4C",'Riesgos Corrup'!$R$12),"")</f>
        <v/>
      </c>
      <c r="Y109" s="40"/>
      <c r="Z109" s="280"/>
      <c r="AA109" s="281"/>
      <c r="AB109" s="281"/>
      <c r="AC109" s="281"/>
      <c r="AD109" s="281"/>
      <c r="AE109" s="282"/>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row>
    <row r="110" spans="1:61" ht="15" customHeight="1" x14ac:dyDescent="0.25">
      <c r="A110" s="40"/>
      <c r="B110" s="260"/>
      <c r="C110" s="261"/>
      <c r="D110" s="262"/>
      <c r="E110" s="235"/>
      <c r="F110" s="230"/>
      <c r="G110" s="230"/>
      <c r="H110" s="230"/>
      <c r="I110" s="230"/>
      <c r="J110" s="102" t="e">
        <f>IF(AND('Riesgos Corrup'!#REF!="Media",'Riesgos Corrup'!#REF!="Moderado"),CONCATENATE("R5C",'Riesgos Corrup'!#REF!),"")</f>
        <v>#REF!</v>
      </c>
      <c r="K110" s="103" t="e">
        <f>IF(AND('Riesgos Corrup'!#REF!="Media",'Riesgos Corrup'!#REF!="Moderado"),CONCATENATE("R5C",'Riesgos Corrup'!#REF!),"")</f>
        <v>#REF!</v>
      </c>
      <c r="L110" s="104" t="e">
        <f>IF(AND('Riesgos Corrup'!#REF!="Media",'Riesgos Corrup'!#REF!="Moderado"),CONCATENATE("R5C",'Riesgos Corrup'!#REF!),"")</f>
        <v>#REF!</v>
      </c>
      <c r="M110" s="102" t="e">
        <f>IF(AND('Riesgos Corrup'!#REF!="Media",'Riesgos Corrup'!#REF!="Moderado"),CONCATENATE("R5C",'Riesgos Corrup'!#REF!),"")</f>
        <v>#REF!</v>
      </c>
      <c r="N110" s="103" t="e">
        <f>IF(AND('Riesgos Corrup'!#REF!="Media",'Riesgos Corrup'!#REF!="Moderado"),CONCATENATE("R5C",'Riesgos Corrup'!#REF!),"")</f>
        <v>#REF!</v>
      </c>
      <c r="O110" s="104" t="e">
        <f>IF(AND('Riesgos Corrup'!#REF!="Media",'Riesgos Corrup'!#REF!="Moderado"),CONCATENATE("R5C",'Riesgos Corrup'!#REF!),"")</f>
        <v>#REF!</v>
      </c>
      <c r="P110" s="102" t="e">
        <f>IF(AND('Riesgos Corrup'!#REF!="Media",'Riesgos Corrup'!#REF!="Moderado"),CONCATENATE("R5C",'Riesgos Corrup'!#REF!),"")</f>
        <v>#REF!</v>
      </c>
      <c r="Q110" s="103" t="e">
        <f>IF(AND('Riesgos Corrup'!#REF!="Media",'Riesgos Corrup'!#REF!="Moderado"),CONCATENATE("R5C",'Riesgos Corrup'!#REF!),"")</f>
        <v>#REF!</v>
      </c>
      <c r="R110" s="104" t="e">
        <f>IF(AND('Riesgos Corrup'!#REF!="Media",'Riesgos Corrup'!#REF!="Moderado"),CONCATENATE("R5C",'Riesgos Corrup'!#REF!),"")</f>
        <v>#REF!</v>
      </c>
      <c r="S110" s="83" t="e">
        <f>IF(AND('Riesgos Corrup'!#REF!="Media",'Riesgos Corrup'!#REF!="Mayor"),CONCATENATE("R5C",'Riesgos Corrup'!#REF!),"")</f>
        <v>#REF!</v>
      </c>
      <c r="T110" s="39" t="e">
        <f>IF(AND('Riesgos Corrup'!#REF!="Media",'Riesgos Corrup'!#REF!="Mayor"),CONCATENATE("R5C",'Riesgos Corrup'!#REF!),"")</f>
        <v>#REF!</v>
      </c>
      <c r="U110" s="84" t="e">
        <f>IF(AND('Riesgos Corrup'!#REF!="Media",'Riesgos Corrup'!#REF!="Mayor"),CONCATENATE("R5C",'Riesgos Corrup'!#REF!),"")</f>
        <v>#REF!</v>
      </c>
      <c r="V110" s="96" t="e">
        <f>IF(AND('Riesgos Corrup'!#REF!="Media",'Riesgos Corrup'!#REF!="Catastrófico"),CONCATENATE("R5C",'Riesgos Corrup'!#REF!),"")</f>
        <v>#REF!</v>
      </c>
      <c r="W110" s="97" t="e">
        <f>IF(AND('Riesgos Corrup'!#REF!="Media",'Riesgos Corrup'!#REF!="Catastrófico"),CONCATENATE("R5C",'Riesgos Corrup'!#REF!),"")</f>
        <v>#REF!</v>
      </c>
      <c r="X110" s="98" t="e">
        <f>IF(AND('Riesgos Corrup'!#REF!="Media",'Riesgos Corrup'!#REF!="Catastrófico"),CONCATENATE("R5C",'Riesgos Corrup'!#REF!),"")</f>
        <v>#REF!</v>
      </c>
      <c r="Y110" s="40"/>
      <c r="Z110" s="280"/>
      <c r="AA110" s="281"/>
      <c r="AB110" s="281"/>
      <c r="AC110" s="281"/>
      <c r="AD110" s="281"/>
      <c r="AE110" s="282"/>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row>
    <row r="111" spans="1:61" ht="15" customHeight="1" x14ac:dyDescent="0.25">
      <c r="A111" s="40"/>
      <c r="B111" s="260"/>
      <c r="C111" s="261"/>
      <c r="D111" s="262"/>
      <c r="E111" s="235"/>
      <c r="F111" s="230"/>
      <c r="G111" s="230"/>
      <c r="H111" s="230"/>
      <c r="I111" s="230"/>
      <c r="J111" s="102" t="str">
        <f ca="1">IF(AND('Riesgos Corrup'!$AB$13="Media",'Riesgos Corrup'!$AD$13="Moderado"),CONCATENATE("R6C",'Riesgos Corrup'!$R$13),"")</f>
        <v>R6C1</v>
      </c>
      <c r="K111" s="103" t="str">
        <f ca="1">IF(AND('Riesgos Corrup'!$AB$14="Media",'Riesgos Corrup'!$AD$14="Moderado"),CONCATENATE("R6C",'Riesgos Corrup'!$R$14),"")</f>
        <v>R6C2</v>
      </c>
      <c r="L111" s="104" t="str">
        <f ca="1">IF(AND('Riesgos Corrup'!$AB$15="Media",'Riesgos Corrup'!$AD$15="Moderado"),CONCATENATE("R6C",'Riesgos Corrup'!$R$15),"")</f>
        <v/>
      </c>
      <c r="M111" s="102" t="str">
        <f ca="1">IF(AND('Riesgos Corrup'!$AB$13="Media",'Riesgos Corrup'!$AD$13="Moderado"),CONCATENATE("R6C",'Riesgos Corrup'!$R$13),"")</f>
        <v>R6C1</v>
      </c>
      <c r="N111" s="103" t="str">
        <f ca="1">IF(AND('Riesgos Corrup'!$AB$14="Media",'Riesgos Corrup'!$AD$14="Moderado"),CONCATENATE("R6C",'Riesgos Corrup'!$R$14),"")</f>
        <v>R6C2</v>
      </c>
      <c r="O111" s="104" t="str">
        <f ca="1">IF(AND('Riesgos Corrup'!$AB$15="Media",'Riesgos Corrup'!$AD$15="Moderado"),CONCATENATE("R6C",'Riesgos Corrup'!$R$15),"")</f>
        <v/>
      </c>
      <c r="P111" s="102" t="str">
        <f ca="1">IF(AND('Riesgos Corrup'!$AB$13="Media",'Riesgos Corrup'!$AD$13="Moderado"),CONCATENATE("R6C",'Riesgos Corrup'!$R$13),"")</f>
        <v>R6C1</v>
      </c>
      <c r="Q111" s="103" t="str">
        <f ca="1">IF(AND('Riesgos Corrup'!$AB$14="Media",'Riesgos Corrup'!$AD$14="Moderado"),CONCATENATE("R6C",'Riesgos Corrup'!$R$14),"")</f>
        <v>R6C2</v>
      </c>
      <c r="R111" s="104" t="str">
        <f ca="1">IF(AND('Riesgos Corrup'!$AB$15="Media",'Riesgos Corrup'!$AD$15="Moderado"),CONCATENATE("R6C",'Riesgos Corrup'!$R$15),"")</f>
        <v/>
      </c>
      <c r="S111" s="83" t="str">
        <f ca="1">IF(AND('Riesgos Corrup'!$AB$13="Media",'Riesgos Corrup'!$AD$13="Mayor"),CONCATENATE("R6C",'Riesgos Corrup'!$R$13),"")</f>
        <v/>
      </c>
      <c r="T111" s="39" t="str">
        <f ca="1">IF(AND('Riesgos Corrup'!$AB$14="Media",'Riesgos Corrup'!$AD$14="Mayor"),CONCATENATE("R6C",'Riesgos Corrup'!$R$14),"")</f>
        <v/>
      </c>
      <c r="U111" s="84" t="str">
        <f ca="1">IF(AND('Riesgos Corrup'!$AB$15="Media",'Riesgos Corrup'!$AD$15="Mayor"),CONCATENATE("R6C",'Riesgos Corrup'!$R$15),"")</f>
        <v/>
      </c>
      <c r="V111" s="96" t="str">
        <f ca="1">IF(AND('Riesgos Corrup'!$AB$13="Media",'Riesgos Corrup'!$AD$13="Catastrófico"),CONCATENATE("R6C",'Riesgos Corrup'!$R$13),"")</f>
        <v/>
      </c>
      <c r="W111" s="97" t="str">
        <f ca="1">IF(AND('Riesgos Corrup'!$AB$14="Media",'Riesgos Corrup'!$AD$14="Catastrófico"),CONCATENATE("R6C",'Riesgos Corrup'!$R$14),"")</f>
        <v/>
      </c>
      <c r="X111" s="98" t="str">
        <f ca="1">IF(AND('Riesgos Corrup'!$AB$15="Media",'Riesgos Corrup'!$AD$15="Catastrófico"),CONCATENATE("R6C",'Riesgos Corrup'!$R$15),"")</f>
        <v/>
      </c>
      <c r="Y111" s="40"/>
      <c r="Z111" s="280"/>
      <c r="AA111" s="281"/>
      <c r="AB111" s="281"/>
      <c r="AC111" s="281"/>
      <c r="AD111" s="281"/>
      <c r="AE111" s="282"/>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row>
    <row r="112" spans="1:61" ht="15" customHeight="1" x14ac:dyDescent="0.25">
      <c r="A112" s="40"/>
      <c r="B112" s="260"/>
      <c r="C112" s="261"/>
      <c r="D112" s="262"/>
      <c r="E112" s="235"/>
      <c r="F112" s="230"/>
      <c r="G112" s="230"/>
      <c r="H112" s="230"/>
      <c r="I112" s="230"/>
      <c r="J112" s="102" t="e">
        <f>IF(AND('Riesgos Corrup'!#REF!="Media",'Riesgos Corrup'!#REF!="Moderado"),CONCATENATE("R7C",'Riesgos Corrup'!#REF!),"")</f>
        <v>#REF!</v>
      </c>
      <c r="K112" s="103" t="e">
        <f>IF(AND('Riesgos Corrup'!#REF!="Media",'Riesgos Corrup'!#REF!="Moderado"),CONCATENATE("R7C",'Riesgos Corrup'!#REF!),"")</f>
        <v>#REF!</v>
      </c>
      <c r="L112" s="104" t="e">
        <f>IF(AND('Riesgos Corrup'!#REF!="Media",'Riesgos Corrup'!#REF!="Moderado"),CONCATENATE("R7C",'Riesgos Corrup'!#REF!),"")</f>
        <v>#REF!</v>
      </c>
      <c r="M112" s="102" t="e">
        <f>IF(AND('Riesgos Corrup'!#REF!="Media",'Riesgos Corrup'!#REF!="Moderado"),CONCATENATE("R7C",'Riesgos Corrup'!#REF!),"")</f>
        <v>#REF!</v>
      </c>
      <c r="N112" s="103" t="e">
        <f>IF(AND('Riesgos Corrup'!#REF!="Media",'Riesgos Corrup'!#REF!="Moderado"),CONCATENATE("R7C",'Riesgos Corrup'!#REF!),"")</f>
        <v>#REF!</v>
      </c>
      <c r="O112" s="104" t="e">
        <f>IF(AND('Riesgos Corrup'!#REF!="Media",'Riesgos Corrup'!#REF!="Moderado"),CONCATENATE("R7C",'Riesgos Corrup'!#REF!),"")</f>
        <v>#REF!</v>
      </c>
      <c r="P112" s="102" t="e">
        <f>IF(AND('Riesgos Corrup'!#REF!="Media",'Riesgos Corrup'!#REF!="Moderado"),CONCATENATE("R7C",'Riesgos Corrup'!#REF!),"")</f>
        <v>#REF!</v>
      </c>
      <c r="Q112" s="103" t="e">
        <f>IF(AND('Riesgos Corrup'!#REF!="Media",'Riesgos Corrup'!#REF!="Moderado"),CONCATENATE("R7C",'Riesgos Corrup'!#REF!),"")</f>
        <v>#REF!</v>
      </c>
      <c r="R112" s="104" t="e">
        <f>IF(AND('Riesgos Corrup'!#REF!="Media",'Riesgos Corrup'!#REF!="Moderado"),CONCATENATE("R7C",'Riesgos Corrup'!#REF!),"")</f>
        <v>#REF!</v>
      </c>
      <c r="S112" s="83" t="e">
        <f>IF(AND('Riesgos Corrup'!#REF!="Media",'Riesgos Corrup'!#REF!="Mayor"),CONCATENATE("R7C",'Riesgos Corrup'!#REF!),"")</f>
        <v>#REF!</v>
      </c>
      <c r="T112" s="39" t="e">
        <f>IF(AND('Riesgos Corrup'!#REF!="Media",'Riesgos Corrup'!#REF!="Mayor"),CONCATENATE("R7C",'Riesgos Corrup'!#REF!),"")</f>
        <v>#REF!</v>
      </c>
      <c r="U112" s="84" t="e">
        <f>IF(AND('Riesgos Corrup'!#REF!="Media",'Riesgos Corrup'!#REF!="Mayor"),CONCATENATE("R7C",'Riesgos Corrup'!#REF!),"")</f>
        <v>#REF!</v>
      </c>
      <c r="V112" s="96" t="e">
        <f>IF(AND('Riesgos Corrup'!#REF!="Media",'Riesgos Corrup'!#REF!="Catastrófico"),CONCATENATE("R7C",'Riesgos Corrup'!#REF!),"")</f>
        <v>#REF!</v>
      </c>
      <c r="W112" s="97" t="e">
        <f>IF(AND('Riesgos Corrup'!#REF!="Media",'Riesgos Corrup'!#REF!="Catastrófico"),CONCATENATE("R7C",'Riesgos Corrup'!#REF!),"")</f>
        <v>#REF!</v>
      </c>
      <c r="X112" s="98" t="e">
        <f>IF(AND('Riesgos Corrup'!#REF!="Media",'Riesgos Corrup'!#REF!="Catastrófico"),CONCATENATE("R7C",'Riesgos Corrup'!#REF!),"")</f>
        <v>#REF!</v>
      </c>
      <c r="Y112" s="40"/>
      <c r="Z112" s="280"/>
      <c r="AA112" s="281"/>
      <c r="AB112" s="281"/>
      <c r="AC112" s="281"/>
      <c r="AD112" s="281"/>
      <c r="AE112" s="282"/>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row>
    <row r="113" spans="1:61" ht="15" customHeight="1" x14ac:dyDescent="0.25">
      <c r="A113" s="40"/>
      <c r="B113" s="260"/>
      <c r="C113" s="261"/>
      <c r="D113" s="262"/>
      <c r="E113" s="235"/>
      <c r="F113" s="230"/>
      <c r="G113" s="230"/>
      <c r="H113" s="230"/>
      <c r="I113" s="230"/>
      <c r="J113" s="102" t="e">
        <f>IF(AND('Riesgos Corrup'!#REF!="Media",'Riesgos Corrup'!#REF!="Moderado"),CONCATENATE("R8C",'Riesgos Corrup'!#REF!),"")</f>
        <v>#REF!</v>
      </c>
      <c r="K113" s="103" t="e">
        <f>IF(AND('Riesgos Corrup'!#REF!="Media",'Riesgos Corrup'!#REF!="Moderado"),CONCATENATE("R8C",'Riesgos Corrup'!#REF!),"")</f>
        <v>#REF!</v>
      </c>
      <c r="L113" s="104" t="e">
        <f>IF(AND('Riesgos Corrup'!#REF!="Media",'Riesgos Corrup'!#REF!="Moderado"),CONCATENATE("R8C",'Riesgos Corrup'!#REF!),"")</f>
        <v>#REF!</v>
      </c>
      <c r="M113" s="102" t="e">
        <f>IF(AND('Riesgos Corrup'!#REF!="Media",'Riesgos Corrup'!#REF!="Moderado"),CONCATENATE("R8C",'Riesgos Corrup'!#REF!),"")</f>
        <v>#REF!</v>
      </c>
      <c r="N113" s="103" t="e">
        <f>IF(AND('Riesgos Corrup'!#REF!="Media",'Riesgos Corrup'!#REF!="Moderado"),CONCATENATE("R8C",'Riesgos Corrup'!#REF!),"")</f>
        <v>#REF!</v>
      </c>
      <c r="O113" s="104" t="e">
        <f>IF(AND('Riesgos Corrup'!#REF!="Media",'Riesgos Corrup'!#REF!="Moderado"),CONCATENATE("R8C",'Riesgos Corrup'!#REF!),"")</f>
        <v>#REF!</v>
      </c>
      <c r="P113" s="102" t="e">
        <f>IF(AND('Riesgos Corrup'!#REF!="Media",'Riesgos Corrup'!#REF!="Moderado"),CONCATENATE("R8C",'Riesgos Corrup'!#REF!),"")</f>
        <v>#REF!</v>
      </c>
      <c r="Q113" s="103" t="e">
        <f>IF(AND('Riesgos Corrup'!#REF!="Media",'Riesgos Corrup'!#REF!="Moderado"),CONCATENATE("R8C",'Riesgos Corrup'!#REF!),"")</f>
        <v>#REF!</v>
      </c>
      <c r="R113" s="104" t="e">
        <f>IF(AND('Riesgos Corrup'!#REF!="Media",'Riesgos Corrup'!#REF!="Moderado"),CONCATENATE("R8C",'Riesgos Corrup'!#REF!),"")</f>
        <v>#REF!</v>
      </c>
      <c r="S113" s="83" t="e">
        <f>IF(AND('Riesgos Corrup'!#REF!="Media",'Riesgos Corrup'!#REF!="Mayor"),CONCATENATE("R8C",'Riesgos Corrup'!#REF!),"")</f>
        <v>#REF!</v>
      </c>
      <c r="T113" s="39" t="e">
        <f>IF(AND('Riesgos Corrup'!#REF!="Media",'Riesgos Corrup'!#REF!="Mayor"),CONCATENATE("R8C",'Riesgos Corrup'!#REF!),"")</f>
        <v>#REF!</v>
      </c>
      <c r="U113" s="84" t="e">
        <f>IF(AND('Riesgos Corrup'!#REF!="Media",'Riesgos Corrup'!#REF!="Mayor"),CONCATENATE("R8C",'Riesgos Corrup'!#REF!),"")</f>
        <v>#REF!</v>
      </c>
      <c r="V113" s="96" t="e">
        <f>IF(AND('Riesgos Corrup'!#REF!="Media",'Riesgos Corrup'!#REF!="Catastrófico"),CONCATENATE("R8C",'Riesgos Corrup'!#REF!),"")</f>
        <v>#REF!</v>
      </c>
      <c r="W113" s="97" t="e">
        <f>IF(AND('Riesgos Corrup'!#REF!="Media",'Riesgos Corrup'!#REF!="Catastrófico"),CONCATENATE("R8C",'Riesgos Corrup'!#REF!),"")</f>
        <v>#REF!</v>
      </c>
      <c r="X113" s="98" t="e">
        <f>IF(AND('Riesgos Corrup'!#REF!="Media",'Riesgos Corrup'!#REF!="Catastrófico"),CONCATENATE("R8C",'Riesgos Corrup'!#REF!),"")</f>
        <v>#REF!</v>
      </c>
      <c r="Y113" s="40"/>
      <c r="Z113" s="280"/>
      <c r="AA113" s="281"/>
      <c r="AB113" s="281"/>
      <c r="AC113" s="281"/>
      <c r="AD113" s="281"/>
      <c r="AE113" s="282"/>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row>
    <row r="114" spans="1:61" ht="15" customHeight="1" x14ac:dyDescent="0.25">
      <c r="A114" s="40"/>
      <c r="B114" s="260"/>
      <c r="C114" s="261"/>
      <c r="D114" s="262"/>
      <c r="E114" s="235"/>
      <c r="F114" s="230"/>
      <c r="G114" s="230"/>
      <c r="H114" s="230"/>
      <c r="I114" s="230"/>
      <c r="J114" s="102" t="e">
        <f>IF(AND('Riesgos Corrup'!#REF!="Media",'Riesgos Corrup'!#REF!="Moderado"),CONCATENATE("R9C",'Riesgos Corrup'!#REF!),"")</f>
        <v>#REF!</v>
      </c>
      <c r="K114" s="103" t="str">
        <f>IF(AND('Riesgos Corrup'!$AB$16="Media",'Riesgos Corrup'!$AD$16="Moderado"),CONCATENATE("R9C",'Riesgos Corrup'!$R$16),"")</f>
        <v/>
      </c>
      <c r="L114" s="104" t="str">
        <f>IF(AND('Riesgos Corrup'!$AB$17="Media",'Riesgos Corrup'!$AD$17="Moderado"),CONCATENATE("R9C",'Riesgos Corrup'!$R$17),"")</f>
        <v/>
      </c>
      <c r="M114" s="102" t="e">
        <f>IF(AND('Riesgos Corrup'!#REF!="Media",'Riesgos Corrup'!#REF!="Moderado"),CONCATENATE("R9C",'Riesgos Corrup'!#REF!),"")</f>
        <v>#REF!</v>
      </c>
      <c r="N114" s="103" t="str">
        <f>IF(AND('Riesgos Corrup'!$AB$16="Media",'Riesgos Corrup'!$AD$16="Moderado"),CONCATENATE("R9C",'Riesgos Corrup'!$R$16),"")</f>
        <v/>
      </c>
      <c r="O114" s="104" t="str">
        <f>IF(AND('Riesgos Corrup'!$AB$17="Media",'Riesgos Corrup'!$AD$17="Moderado"),CONCATENATE("R9C",'Riesgos Corrup'!$R$17),"")</f>
        <v/>
      </c>
      <c r="P114" s="102" t="e">
        <f>IF(AND('Riesgos Corrup'!#REF!="Media",'Riesgos Corrup'!#REF!="Moderado"),CONCATENATE("R9C",'Riesgos Corrup'!#REF!),"")</f>
        <v>#REF!</v>
      </c>
      <c r="Q114" s="103" t="str">
        <f>IF(AND('Riesgos Corrup'!$AB$16="Media",'Riesgos Corrup'!$AD$16="Moderado"),CONCATENATE("R9C",'Riesgos Corrup'!$R$16),"")</f>
        <v/>
      </c>
      <c r="R114" s="104" t="str">
        <f>IF(AND('Riesgos Corrup'!$AB$17="Media",'Riesgos Corrup'!$AD$17="Moderado"),CONCATENATE("R9C",'Riesgos Corrup'!$R$17),"")</f>
        <v/>
      </c>
      <c r="S114" s="83" t="e">
        <f>IF(AND('Riesgos Corrup'!#REF!="Media",'Riesgos Corrup'!#REF!="Mayor"),CONCATENATE("R9C",'Riesgos Corrup'!#REF!),"")</f>
        <v>#REF!</v>
      </c>
      <c r="T114" s="39" t="str">
        <f>IF(AND('Riesgos Corrup'!$AB$16="Media",'Riesgos Corrup'!$AD$16="Mayor"),CONCATENATE("R9C",'Riesgos Corrup'!$R$16),"")</f>
        <v/>
      </c>
      <c r="U114" s="84" t="str">
        <f>IF(AND('Riesgos Corrup'!$AB$17="Media",'Riesgos Corrup'!$AD$17="Mayor"),CONCATENATE("R9C",'Riesgos Corrup'!$R$17),"")</f>
        <v/>
      </c>
      <c r="V114" s="96" t="e">
        <f>IF(AND('Riesgos Corrup'!#REF!="Media",'Riesgos Corrup'!#REF!="Catastrófico"),CONCATENATE("R9C",'Riesgos Corrup'!#REF!),"")</f>
        <v>#REF!</v>
      </c>
      <c r="W114" s="97" t="str">
        <f>IF(AND('Riesgos Corrup'!$AB$16="Media",'Riesgos Corrup'!$AD$16="Catastrófico"),CONCATENATE("R9C",'Riesgos Corrup'!$R$16),"")</f>
        <v/>
      </c>
      <c r="X114" s="98" t="str">
        <f>IF(AND('Riesgos Corrup'!$AB$17="Media",'Riesgos Corrup'!$AD$17="Catastrófico"),CONCATENATE("R9C",'Riesgos Corrup'!$R$17),"")</f>
        <v/>
      </c>
      <c r="Y114" s="40"/>
      <c r="Z114" s="280"/>
      <c r="AA114" s="281"/>
      <c r="AB114" s="281"/>
      <c r="AC114" s="281"/>
      <c r="AD114" s="281"/>
      <c r="AE114" s="282"/>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row>
    <row r="115" spans="1:61" ht="15" customHeight="1" x14ac:dyDescent="0.25">
      <c r="A115" s="40"/>
      <c r="B115" s="260"/>
      <c r="C115" s="261"/>
      <c r="D115" s="262"/>
      <c r="E115" s="235"/>
      <c r="F115" s="230"/>
      <c r="G115" s="230"/>
      <c r="H115" s="230"/>
      <c r="I115" s="230"/>
      <c r="J115" s="102" t="str">
        <f ca="1">IF(AND('Riesgos Corrup'!$AB$18="Media",'Riesgos Corrup'!$AD$18="Moderado"),CONCATENATE("R10C",'Riesgos Corrup'!$R$18),"")</f>
        <v/>
      </c>
      <c r="K115" s="103" t="str">
        <f>IF(AND('Riesgos Corrup'!$AB$19="Media",'Riesgos Corrup'!$AD$19="Moderado"),CONCATENATE("R10C",'Riesgos Corrup'!$R$19),"")</f>
        <v/>
      </c>
      <c r="L115" s="104" t="str">
        <f>IF(AND('Riesgos Corrup'!$AB$20="Media",'Riesgos Corrup'!$AD$20="Moderado"),CONCATENATE("R10C",'Riesgos Corrup'!$R$20),"")</f>
        <v/>
      </c>
      <c r="M115" s="102" t="str">
        <f ca="1">IF(AND('Riesgos Corrup'!$AB$18="Media",'Riesgos Corrup'!$AD$18="Moderado"),CONCATENATE("R10C",'Riesgos Corrup'!$R$18),"")</f>
        <v/>
      </c>
      <c r="N115" s="103" t="str">
        <f>IF(AND('Riesgos Corrup'!$AB$19="Media",'Riesgos Corrup'!$AD$19="Moderado"),CONCATENATE("R10C",'Riesgos Corrup'!$R$19),"")</f>
        <v/>
      </c>
      <c r="O115" s="104" t="str">
        <f>IF(AND('Riesgos Corrup'!$AB$20="Media",'Riesgos Corrup'!$AD$20="Moderado"),CONCATENATE("R10C",'Riesgos Corrup'!$R$20),"")</f>
        <v/>
      </c>
      <c r="P115" s="102" t="str">
        <f ca="1">IF(AND('Riesgos Corrup'!$AB$18="Media",'Riesgos Corrup'!$AD$18="Moderado"),CONCATENATE("R10C",'Riesgos Corrup'!$R$18),"")</f>
        <v/>
      </c>
      <c r="Q115" s="103" t="str">
        <f>IF(AND('Riesgos Corrup'!$AB$19="Media",'Riesgos Corrup'!$AD$19="Moderado"),CONCATENATE("R10C",'Riesgos Corrup'!$R$19),"")</f>
        <v/>
      </c>
      <c r="R115" s="104" t="str">
        <f>IF(AND('Riesgos Corrup'!$AB$20="Media",'Riesgos Corrup'!$AD$20="Moderado"),CONCATENATE("R10C",'Riesgos Corrup'!$R$20),"")</f>
        <v/>
      </c>
      <c r="S115" s="83" t="str">
        <f ca="1">IF(AND('Riesgos Corrup'!$AB$18="Media",'Riesgos Corrup'!$AD$18="Mayor"),CONCATENATE("R10C",'Riesgos Corrup'!$R$18),"")</f>
        <v/>
      </c>
      <c r="T115" s="39" t="str">
        <f>IF(AND('Riesgos Corrup'!$AB$19="Media",'Riesgos Corrup'!$AD$19="Mayor"),CONCATENATE("R10C",'Riesgos Corrup'!$R$19),"")</f>
        <v/>
      </c>
      <c r="U115" s="84" t="str">
        <f>IF(AND('Riesgos Corrup'!$AB$20="Media",'Riesgos Corrup'!$AD$20="Mayor"),CONCATENATE("R10C",'Riesgos Corrup'!$R$20),"")</f>
        <v/>
      </c>
      <c r="V115" s="96" t="str">
        <f ca="1">IF(AND('Riesgos Corrup'!$AB$18="Media",'Riesgos Corrup'!$AD$18="Catastrófico"),CONCATENATE("R10C",'Riesgos Corrup'!$R$18),"")</f>
        <v/>
      </c>
      <c r="W115" s="97" t="str">
        <f>IF(AND('Riesgos Corrup'!$AB$19="Media",'Riesgos Corrup'!$AD$19="Catastrófico"),CONCATENATE("R10C",'Riesgos Corrup'!$R$19),"")</f>
        <v/>
      </c>
      <c r="X115" s="98" t="str">
        <f>IF(AND('Riesgos Corrup'!$AB$20="Media",'Riesgos Corrup'!$AD$20="Catastrófico"),CONCATENATE("R10C",'Riesgos Corrup'!$R$20),"")</f>
        <v/>
      </c>
      <c r="Y115" s="40"/>
      <c r="Z115" s="280"/>
      <c r="AA115" s="281"/>
      <c r="AB115" s="281"/>
      <c r="AC115" s="281"/>
      <c r="AD115" s="281"/>
      <c r="AE115" s="282"/>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row>
    <row r="116" spans="1:61" ht="15" customHeight="1" x14ac:dyDescent="0.25">
      <c r="A116" s="40"/>
      <c r="B116" s="260"/>
      <c r="C116" s="261"/>
      <c r="D116" s="262"/>
      <c r="E116" s="235"/>
      <c r="F116" s="230"/>
      <c r="G116" s="230"/>
      <c r="H116" s="230"/>
      <c r="I116" s="230"/>
      <c r="J116" s="102" t="e">
        <f>IF(AND('Riesgos Corrup'!#REF!="Media",'Riesgos Corrup'!#REF!="Moderado"),CONCATENATE("R11C",'Riesgos Corrup'!#REF!),"")</f>
        <v>#REF!</v>
      </c>
      <c r="K116" s="103" t="e">
        <f>IF(AND('Riesgos Corrup'!#REF!="Media",'Riesgos Corrup'!#REF!="Moderado"),CONCATENATE("R11C",'Riesgos Corrup'!#REF!),"")</f>
        <v>#REF!</v>
      </c>
      <c r="L116" s="104" t="e">
        <f>IF(AND('Riesgos Corrup'!#REF!="Media",'Riesgos Corrup'!#REF!="Moderado"),CONCATENATE("R11C",'Riesgos Corrup'!#REF!),"")</f>
        <v>#REF!</v>
      </c>
      <c r="M116" s="102" t="e">
        <f>IF(AND('Riesgos Corrup'!#REF!="Media",'Riesgos Corrup'!#REF!="Moderado"),CONCATENATE("R11C",'Riesgos Corrup'!#REF!),"")</f>
        <v>#REF!</v>
      </c>
      <c r="N116" s="103" t="e">
        <f>IF(AND('Riesgos Corrup'!#REF!="Media",'Riesgos Corrup'!#REF!="Moderado"),CONCATENATE("R11C",'Riesgos Corrup'!#REF!),"")</f>
        <v>#REF!</v>
      </c>
      <c r="O116" s="104" t="e">
        <f>IF(AND('Riesgos Corrup'!#REF!="Media",'Riesgos Corrup'!#REF!="Moderado"),CONCATENATE("R11C",'Riesgos Corrup'!#REF!),"")</f>
        <v>#REF!</v>
      </c>
      <c r="P116" s="102" t="e">
        <f>IF(AND('Riesgos Corrup'!#REF!="Media",'Riesgos Corrup'!#REF!="Moderado"),CONCATENATE("R11C",'Riesgos Corrup'!#REF!),"")</f>
        <v>#REF!</v>
      </c>
      <c r="Q116" s="103" t="e">
        <f>IF(AND('Riesgos Corrup'!#REF!="Media",'Riesgos Corrup'!#REF!="Moderado"),CONCATENATE("R11C",'Riesgos Corrup'!#REF!),"")</f>
        <v>#REF!</v>
      </c>
      <c r="R116" s="104" t="e">
        <f>IF(AND('Riesgos Corrup'!#REF!="Media",'Riesgos Corrup'!#REF!="Moderado"),CONCATENATE("R11C",'Riesgos Corrup'!#REF!),"")</f>
        <v>#REF!</v>
      </c>
      <c r="S116" s="83" t="e">
        <f>IF(AND('Riesgos Corrup'!#REF!="Media",'Riesgos Corrup'!#REF!="Mayor"),CONCATENATE("R11C",'Riesgos Corrup'!#REF!),"")</f>
        <v>#REF!</v>
      </c>
      <c r="T116" s="39" t="e">
        <f>IF(AND('Riesgos Corrup'!#REF!="Media",'Riesgos Corrup'!#REF!="Mayor"),CONCATENATE("R11C",'Riesgos Corrup'!#REF!),"")</f>
        <v>#REF!</v>
      </c>
      <c r="U116" s="84" t="e">
        <f>IF(AND('Riesgos Corrup'!#REF!="Media",'Riesgos Corrup'!#REF!="Mayor"),CONCATENATE("R11C",'Riesgos Corrup'!#REF!),"")</f>
        <v>#REF!</v>
      </c>
      <c r="V116" s="96" t="e">
        <f>IF(AND('Riesgos Corrup'!#REF!="Media",'Riesgos Corrup'!#REF!="Catastrófico"),CONCATENATE("R11C",'Riesgos Corrup'!#REF!),"")</f>
        <v>#REF!</v>
      </c>
      <c r="W116" s="97" t="e">
        <f>IF(AND('Riesgos Corrup'!#REF!="Media",'Riesgos Corrup'!#REF!="Catastrófico"),CONCATENATE("R11C",'Riesgos Corrup'!#REF!),"")</f>
        <v>#REF!</v>
      </c>
      <c r="X116" s="98" t="e">
        <f>IF(AND('Riesgos Corrup'!#REF!="Media",'Riesgos Corrup'!#REF!="Catastrófico"),CONCATENATE("R11C",'Riesgos Corrup'!#REF!),"")</f>
        <v>#REF!</v>
      </c>
      <c r="Y116" s="40"/>
      <c r="Z116" s="280"/>
      <c r="AA116" s="281"/>
      <c r="AB116" s="281"/>
      <c r="AC116" s="281"/>
      <c r="AD116" s="281"/>
      <c r="AE116" s="282"/>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row>
    <row r="117" spans="1:61" ht="15" customHeight="1" x14ac:dyDescent="0.25">
      <c r="A117" s="40"/>
      <c r="B117" s="260"/>
      <c r="C117" s="261"/>
      <c r="D117" s="262"/>
      <c r="E117" s="235"/>
      <c r="F117" s="230"/>
      <c r="G117" s="230"/>
      <c r="H117" s="230"/>
      <c r="I117" s="230"/>
      <c r="J117" s="102" t="e">
        <f>IF(AND('Riesgos Corrup'!#REF!="Media",'Riesgos Corrup'!#REF!="Moderado"),CONCATENATE("R12C",'Riesgos Corrup'!#REF!),"")</f>
        <v>#REF!</v>
      </c>
      <c r="K117" s="103" t="e">
        <f>IF(AND('Riesgos Corrup'!#REF!="Media",'Riesgos Corrup'!#REF!="Moderado"),CONCATENATE("R12C",'Riesgos Corrup'!#REF!),"")</f>
        <v>#REF!</v>
      </c>
      <c r="L117" s="104" t="e">
        <f>IF(AND('Riesgos Corrup'!#REF!="Media",'Riesgos Corrup'!#REF!="Moderado"),CONCATENATE("R12C",'Riesgos Corrup'!#REF!),"")</f>
        <v>#REF!</v>
      </c>
      <c r="M117" s="102" t="e">
        <f>IF(AND('Riesgos Corrup'!#REF!="Media",'Riesgos Corrup'!#REF!="Moderado"),CONCATENATE("R12C",'Riesgos Corrup'!#REF!),"")</f>
        <v>#REF!</v>
      </c>
      <c r="N117" s="103" t="e">
        <f>IF(AND('Riesgos Corrup'!#REF!="Media",'Riesgos Corrup'!#REF!="Moderado"),CONCATENATE("R12C",'Riesgos Corrup'!#REF!),"")</f>
        <v>#REF!</v>
      </c>
      <c r="O117" s="104" t="e">
        <f>IF(AND('Riesgos Corrup'!#REF!="Media",'Riesgos Corrup'!#REF!="Moderado"),CONCATENATE("R12C",'Riesgos Corrup'!#REF!),"")</f>
        <v>#REF!</v>
      </c>
      <c r="P117" s="102" t="e">
        <f>IF(AND('Riesgos Corrup'!#REF!="Media",'Riesgos Corrup'!#REF!="Moderado"),CONCATENATE("R12C",'Riesgos Corrup'!#REF!),"")</f>
        <v>#REF!</v>
      </c>
      <c r="Q117" s="103" t="e">
        <f>IF(AND('Riesgos Corrup'!#REF!="Media",'Riesgos Corrup'!#REF!="Moderado"),CONCATENATE("R12C",'Riesgos Corrup'!#REF!),"")</f>
        <v>#REF!</v>
      </c>
      <c r="R117" s="104" t="e">
        <f>IF(AND('Riesgos Corrup'!#REF!="Media",'Riesgos Corrup'!#REF!="Moderado"),CONCATENATE("R12C",'Riesgos Corrup'!#REF!),"")</f>
        <v>#REF!</v>
      </c>
      <c r="S117" s="83" t="e">
        <f>IF(AND('Riesgos Corrup'!#REF!="Media",'Riesgos Corrup'!#REF!="Mayor"),CONCATENATE("R12C",'Riesgos Corrup'!#REF!),"")</f>
        <v>#REF!</v>
      </c>
      <c r="T117" s="39" t="e">
        <f>IF(AND('Riesgos Corrup'!#REF!="Media",'Riesgos Corrup'!#REF!="Mayor"),CONCATENATE("R12C",'Riesgos Corrup'!#REF!),"")</f>
        <v>#REF!</v>
      </c>
      <c r="U117" s="84" t="e">
        <f>IF(AND('Riesgos Corrup'!#REF!="Media",'Riesgos Corrup'!#REF!="Mayor"),CONCATENATE("R12C",'Riesgos Corrup'!#REF!),"")</f>
        <v>#REF!</v>
      </c>
      <c r="V117" s="96" t="e">
        <f>IF(AND('Riesgos Corrup'!#REF!="Media",'Riesgos Corrup'!#REF!="Catastrófico"),CONCATENATE("R12C",'Riesgos Corrup'!#REF!),"")</f>
        <v>#REF!</v>
      </c>
      <c r="W117" s="97" t="e">
        <f>IF(AND('Riesgos Corrup'!#REF!="Media",'Riesgos Corrup'!#REF!="Catastrófico"),CONCATENATE("R12C",'Riesgos Corrup'!#REF!),"")</f>
        <v>#REF!</v>
      </c>
      <c r="X117" s="98" t="e">
        <f>IF(AND('Riesgos Corrup'!#REF!="Media",'Riesgos Corrup'!#REF!="Catastrófico"),CONCATENATE("R12C",'Riesgos Corrup'!#REF!),"")</f>
        <v>#REF!</v>
      </c>
      <c r="Y117" s="40"/>
      <c r="Z117" s="280"/>
      <c r="AA117" s="281"/>
      <c r="AB117" s="281"/>
      <c r="AC117" s="281"/>
      <c r="AD117" s="281"/>
      <c r="AE117" s="282"/>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row>
    <row r="118" spans="1:61" ht="15" customHeight="1" x14ac:dyDescent="0.25">
      <c r="A118" s="40"/>
      <c r="B118" s="260"/>
      <c r="C118" s="261"/>
      <c r="D118" s="262"/>
      <c r="E118" s="235"/>
      <c r="F118" s="230"/>
      <c r="G118" s="230"/>
      <c r="H118" s="230"/>
      <c r="I118" s="230"/>
      <c r="J118" s="102" t="e">
        <f>IF(AND('Riesgos Corrup'!#REF!="Media",'Riesgos Corrup'!#REF!="Moderado"),CONCATENATE("R13C",'Riesgos Corrup'!#REF!),"")</f>
        <v>#REF!</v>
      </c>
      <c r="K118" s="103" t="e">
        <f>IF(AND('Riesgos Corrup'!#REF!="Media",'Riesgos Corrup'!#REF!="Moderado"),CONCATENATE("R13C",'Riesgos Corrup'!#REF!),"")</f>
        <v>#REF!</v>
      </c>
      <c r="L118" s="104" t="e">
        <f>IF(AND('Riesgos Corrup'!#REF!="Media",'Riesgos Corrup'!#REF!="Moderado"),CONCATENATE("R13C",'Riesgos Corrup'!#REF!),"")</f>
        <v>#REF!</v>
      </c>
      <c r="M118" s="102" t="e">
        <f>IF(AND('Riesgos Corrup'!#REF!="Media",'Riesgos Corrup'!#REF!="Moderado"),CONCATENATE("R13C",'Riesgos Corrup'!#REF!),"")</f>
        <v>#REF!</v>
      </c>
      <c r="N118" s="103" t="e">
        <f>IF(AND('Riesgos Corrup'!#REF!="Media",'Riesgos Corrup'!#REF!="Moderado"),CONCATENATE("R13C",'Riesgos Corrup'!#REF!),"")</f>
        <v>#REF!</v>
      </c>
      <c r="O118" s="104" t="e">
        <f>IF(AND('Riesgos Corrup'!#REF!="Media",'Riesgos Corrup'!#REF!="Moderado"),CONCATENATE("R13C",'Riesgos Corrup'!#REF!),"")</f>
        <v>#REF!</v>
      </c>
      <c r="P118" s="102" t="e">
        <f>IF(AND('Riesgos Corrup'!#REF!="Media",'Riesgos Corrup'!#REF!="Moderado"),CONCATENATE("R13C",'Riesgos Corrup'!#REF!),"")</f>
        <v>#REF!</v>
      </c>
      <c r="Q118" s="103" t="e">
        <f>IF(AND('Riesgos Corrup'!#REF!="Media",'Riesgos Corrup'!#REF!="Moderado"),CONCATENATE("R13C",'Riesgos Corrup'!#REF!),"")</f>
        <v>#REF!</v>
      </c>
      <c r="R118" s="104" t="e">
        <f>IF(AND('Riesgos Corrup'!#REF!="Media",'Riesgos Corrup'!#REF!="Moderado"),CONCATENATE("R13C",'Riesgos Corrup'!#REF!),"")</f>
        <v>#REF!</v>
      </c>
      <c r="S118" s="83" t="e">
        <f>IF(AND('Riesgos Corrup'!#REF!="Media",'Riesgos Corrup'!#REF!="Mayor"),CONCATENATE("R13C",'Riesgos Corrup'!#REF!),"")</f>
        <v>#REF!</v>
      </c>
      <c r="T118" s="39" t="e">
        <f>IF(AND('Riesgos Corrup'!#REF!="Media",'Riesgos Corrup'!#REF!="Mayor"),CONCATENATE("R13C",'Riesgos Corrup'!#REF!),"")</f>
        <v>#REF!</v>
      </c>
      <c r="U118" s="84" t="e">
        <f>IF(AND('Riesgos Corrup'!#REF!="Media",'Riesgos Corrup'!#REF!="Mayor"),CONCATENATE("R13C",'Riesgos Corrup'!#REF!),"")</f>
        <v>#REF!</v>
      </c>
      <c r="V118" s="96" t="e">
        <f>IF(AND('Riesgos Corrup'!#REF!="Media",'Riesgos Corrup'!#REF!="Catastrófico"),CONCATENATE("R13C",'Riesgos Corrup'!#REF!),"")</f>
        <v>#REF!</v>
      </c>
      <c r="W118" s="97" t="e">
        <f>IF(AND('Riesgos Corrup'!#REF!="Media",'Riesgos Corrup'!#REF!="Catastrófico"),CONCATENATE("R13C",'Riesgos Corrup'!#REF!),"")</f>
        <v>#REF!</v>
      </c>
      <c r="X118" s="98" t="e">
        <f>IF(AND('Riesgos Corrup'!#REF!="Media",'Riesgos Corrup'!#REF!="Catastrófico"),CONCATENATE("R13C",'Riesgos Corrup'!#REF!),"")</f>
        <v>#REF!</v>
      </c>
      <c r="Y118" s="40"/>
      <c r="Z118" s="280"/>
      <c r="AA118" s="281"/>
      <c r="AB118" s="281"/>
      <c r="AC118" s="281"/>
      <c r="AD118" s="281"/>
      <c r="AE118" s="282"/>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row>
    <row r="119" spans="1:61" ht="15" customHeight="1" x14ac:dyDescent="0.25">
      <c r="A119" s="40"/>
      <c r="B119" s="260"/>
      <c r="C119" s="261"/>
      <c r="D119" s="262"/>
      <c r="E119" s="235"/>
      <c r="F119" s="230"/>
      <c r="G119" s="230"/>
      <c r="H119" s="230"/>
      <c r="I119" s="230"/>
      <c r="J119" s="102" t="str">
        <f ca="1">IF(AND('Riesgos Corrup'!$AB$21="Media",'Riesgos Corrup'!$AD$21="Moderado"),CONCATENATE("R14C",'Riesgos Corrup'!$R$21),"")</f>
        <v/>
      </c>
      <c r="K119" s="103" t="str">
        <f>IF(AND('Riesgos Corrup'!$AB$22="Media",'Riesgos Corrup'!$AD$22="Moderado"),CONCATENATE("R14C",'Riesgos Corrup'!$R$22),"")</f>
        <v/>
      </c>
      <c r="L119" s="104" t="str">
        <f>IF(AND('Riesgos Corrup'!$AB$23="Media",'Riesgos Corrup'!$AD$23="Moderado"),CONCATENATE("R14C",'Riesgos Corrup'!$R$23),"")</f>
        <v/>
      </c>
      <c r="M119" s="102" t="str">
        <f ca="1">IF(AND('Riesgos Corrup'!$AB$21="Media",'Riesgos Corrup'!$AD$21="Moderado"),CONCATENATE("R14C",'Riesgos Corrup'!$R$21),"")</f>
        <v/>
      </c>
      <c r="N119" s="103" t="str">
        <f>IF(AND('Riesgos Corrup'!$AB$22="Media",'Riesgos Corrup'!$AD$22="Moderado"),CONCATENATE("R14C",'Riesgos Corrup'!$R$22),"")</f>
        <v/>
      </c>
      <c r="O119" s="104" t="str">
        <f>IF(AND('Riesgos Corrup'!$AB$23="Media",'Riesgos Corrup'!$AD$23="Moderado"),CONCATENATE("R14C",'Riesgos Corrup'!$R$23),"")</f>
        <v/>
      </c>
      <c r="P119" s="102" t="str">
        <f ca="1">IF(AND('Riesgos Corrup'!$AB$21="Media",'Riesgos Corrup'!$AD$21="Moderado"),CONCATENATE("R14C",'Riesgos Corrup'!$R$21),"")</f>
        <v/>
      </c>
      <c r="Q119" s="103" t="str">
        <f>IF(AND('Riesgos Corrup'!$AB$22="Media",'Riesgos Corrup'!$AD$22="Moderado"),CONCATENATE("R14C",'Riesgos Corrup'!$R$22),"")</f>
        <v/>
      </c>
      <c r="R119" s="104" t="str">
        <f>IF(AND('Riesgos Corrup'!$AB$23="Media",'Riesgos Corrup'!$AD$23="Moderado"),CONCATENATE("R14C",'Riesgos Corrup'!$R$23),"")</f>
        <v/>
      </c>
      <c r="S119" s="83" t="str">
        <f ca="1">IF(AND('Riesgos Corrup'!$AB$21="Media",'Riesgos Corrup'!$AD$21="Mayor"),CONCATENATE("R14C",'Riesgos Corrup'!$R$21),"")</f>
        <v/>
      </c>
      <c r="T119" s="39" t="str">
        <f>IF(AND('Riesgos Corrup'!$AB$22="Media",'Riesgos Corrup'!$AD$22="Mayor"),CONCATENATE("R14C",'Riesgos Corrup'!$R$22),"")</f>
        <v/>
      </c>
      <c r="U119" s="84" t="str">
        <f>IF(AND('Riesgos Corrup'!$AB$23="Media",'Riesgos Corrup'!$AD$23="Mayor"),CONCATENATE("R14C",'Riesgos Corrup'!$R$23),"")</f>
        <v/>
      </c>
      <c r="V119" s="96" t="str">
        <f ca="1">IF(AND('Riesgos Corrup'!$AB$21="Media",'Riesgos Corrup'!$AD$21="Catastrófico"),CONCATENATE("R14C",'Riesgos Corrup'!$R$21),"")</f>
        <v/>
      </c>
      <c r="W119" s="97" t="str">
        <f>IF(AND('Riesgos Corrup'!$AB$22="Media",'Riesgos Corrup'!$AD$22="Catastrófico"),CONCATENATE("R14C",'Riesgos Corrup'!$R$22),"")</f>
        <v/>
      </c>
      <c r="X119" s="98" t="str">
        <f>IF(AND('Riesgos Corrup'!$AB$23="Media",'Riesgos Corrup'!$AD$23="Catastrófico"),CONCATENATE("R14C",'Riesgos Corrup'!$R$23),"")</f>
        <v/>
      </c>
      <c r="Y119" s="40"/>
      <c r="Z119" s="280"/>
      <c r="AA119" s="281"/>
      <c r="AB119" s="281"/>
      <c r="AC119" s="281"/>
      <c r="AD119" s="281"/>
      <c r="AE119" s="282"/>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row>
    <row r="120" spans="1:61" ht="15" customHeight="1" x14ac:dyDescent="0.25">
      <c r="A120" s="40"/>
      <c r="B120" s="260"/>
      <c r="C120" s="261"/>
      <c r="D120" s="262"/>
      <c r="E120" s="235"/>
      <c r="F120" s="230"/>
      <c r="G120" s="230"/>
      <c r="H120" s="230"/>
      <c r="I120" s="230"/>
      <c r="J120" s="102" t="e">
        <f>IF(AND('Riesgos Corrup'!#REF!="Media",'Riesgos Corrup'!#REF!="Moderado"),CONCATENATE("R15C",'Riesgos Corrup'!#REF!),"")</f>
        <v>#REF!</v>
      </c>
      <c r="K120" s="103" t="e">
        <f>IF(AND('Riesgos Corrup'!#REF!="Media",'Riesgos Corrup'!#REF!="Moderado"),CONCATENATE("R15C",'Riesgos Corrup'!#REF!),"")</f>
        <v>#REF!</v>
      </c>
      <c r="L120" s="104" t="e">
        <f>IF(AND('Riesgos Corrup'!#REF!="Media",'Riesgos Corrup'!#REF!="Moderado"),CONCATENATE("R15C",'Riesgos Corrup'!#REF!),"")</f>
        <v>#REF!</v>
      </c>
      <c r="M120" s="102" t="e">
        <f>IF(AND('Riesgos Corrup'!#REF!="Media",'Riesgos Corrup'!#REF!="Moderado"),CONCATENATE("R15C",'Riesgos Corrup'!#REF!),"")</f>
        <v>#REF!</v>
      </c>
      <c r="N120" s="103" t="e">
        <f>IF(AND('Riesgos Corrup'!#REF!="Media",'Riesgos Corrup'!#REF!="Moderado"),CONCATENATE("R15C",'Riesgos Corrup'!#REF!),"")</f>
        <v>#REF!</v>
      </c>
      <c r="O120" s="104" t="e">
        <f>IF(AND('Riesgos Corrup'!#REF!="Media",'Riesgos Corrup'!#REF!="Moderado"),CONCATENATE("R15C",'Riesgos Corrup'!#REF!),"")</f>
        <v>#REF!</v>
      </c>
      <c r="P120" s="102" t="e">
        <f>IF(AND('Riesgos Corrup'!#REF!="Media",'Riesgos Corrup'!#REF!="Moderado"),CONCATENATE("R15C",'Riesgos Corrup'!#REF!),"")</f>
        <v>#REF!</v>
      </c>
      <c r="Q120" s="103" t="e">
        <f>IF(AND('Riesgos Corrup'!#REF!="Media",'Riesgos Corrup'!#REF!="Moderado"),CONCATENATE("R15C",'Riesgos Corrup'!#REF!),"")</f>
        <v>#REF!</v>
      </c>
      <c r="R120" s="104" t="e">
        <f>IF(AND('Riesgos Corrup'!#REF!="Media",'Riesgos Corrup'!#REF!="Moderado"),CONCATENATE("R15C",'Riesgos Corrup'!#REF!),"")</f>
        <v>#REF!</v>
      </c>
      <c r="S120" s="83" t="e">
        <f>IF(AND('Riesgos Corrup'!#REF!="Media",'Riesgos Corrup'!#REF!="Mayor"),CONCATENATE("R15C",'Riesgos Corrup'!#REF!),"")</f>
        <v>#REF!</v>
      </c>
      <c r="T120" s="39" t="e">
        <f>IF(AND('Riesgos Corrup'!#REF!="Media",'Riesgos Corrup'!#REF!="Mayor"),CONCATENATE("R15C",'Riesgos Corrup'!#REF!),"")</f>
        <v>#REF!</v>
      </c>
      <c r="U120" s="84" t="e">
        <f>IF(AND('Riesgos Corrup'!#REF!="Media",'Riesgos Corrup'!#REF!="Mayor"),CONCATENATE("R15C",'Riesgos Corrup'!#REF!),"")</f>
        <v>#REF!</v>
      </c>
      <c r="V120" s="96" t="e">
        <f>IF(AND('Riesgos Corrup'!#REF!="Media",'Riesgos Corrup'!#REF!="Catastrófico"),CONCATENATE("R15C",'Riesgos Corrup'!#REF!),"")</f>
        <v>#REF!</v>
      </c>
      <c r="W120" s="97" t="e">
        <f>IF(AND('Riesgos Corrup'!#REF!="Media",'Riesgos Corrup'!#REF!="Catastrófico"),CONCATENATE("R15C",'Riesgos Corrup'!#REF!),"")</f>
        <v>#REF!</v>
      </c>
      <c r="X120" s="98" t="e">
        <f>IF(AND('Riesgos Corrup'!#REF!="Media",'Riesgos Corrup'!#REF!="Catastrófico"),CONCATENATE("R15C",'Riesgos Corrup'!#REF!),"")</f>
        <v>#REF!</v>
      </c>
      <c r="Y120" s="40"/>
      <c r="Z120" s="280"/>
      <c r="AA120" s="281"/>
      <c r="AB120" s="281"/>
      <c r="AC120" s="281"/>
      <c r="AD120" s="281"/>
      <c r="AE120" s="282"/>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row>
    <row r="121" spans="1:61" ht="15" customHeight="1" x14ac:dyDescent="0.25">
      <c r="A121" s="40"/>
      <c r="B121" s="260"/>
      <c r="C121" s="261"/>
      <c r="D121" s="262"/>
      <c r="E121" s="235"/>
      <c r="F121" s="230"/>
      <c r="G121" s="230"/>
      <c r="H121" s="230"/>
      <c r="I121" s="230"/>
      <c r="J121" s="102" t="e">
        <f>IF(AND('Riesgos Corrup'!#REF!="Media",'Riesgos Corrup'!#REF!="Moderado"),CONCATENATE("R16C",'Riesgos Corrup'!#REF!),"")</f>
        <v>#REF!</v>
      </c>
      <c r="K121" s="103" t="e">
        <f>IF(AND('Riesgos Corrup'!#REF!="Media",'Riesgos Corrup'!#REF!="Moderado"),CONCATENATE("R16C",'Riesgos Corrup'!#REF!),"")</f>
        <v>#REF!</v>
      </c>
      <c r="L121" s="104" t="e">
        <f>IF(AND('Riesgos Corrup'!#REF!="Media",'Riesgos Corrup'!#REF!="Moderado"),CONCATENATE("R16C",'Riesgos Corrup'!#REF!),"")</f>
        <v>#REF!</v>
      </c>
      <c r="M121" s="102" t="e">
        <f>IF(AND('Riesgos Corrup'!#REF!="Media",'Riesgos Corrup'!#REF!="Moderado"),CONCATENATE("R16C",'Riesgos Corrup'!#REF!),"")</f>
        <v>#REF!</v>
      </c>
      <c r="N121" s="103" t="e">
        <f>IF(AND('Riesgos Corrup'!#REF!="Media",'Riesgos Corrup'!#REF!="Moderado"),CONCATENATE("R16C",'Riesgos Corrup'!#REF!),"")</f>
        <v>#REF!</v>
      </c>
      <c r="O121" s="104" t="e">
        <f>IF(AND('Riesgos Corrup'!#REF!="Media",'Riesgos Corrup'!#REF!="Moderado"),CONCATENATE("R16C",'Riesgos Corrup'!#REF!),"")</f>
        <v>#REF!</v>
      </c>
      <c r="P121" s="102" t="e">
        <f>IF(AND('Riesgos Corrup'!#REF!="Media",'Riesgos Corrup'!#REF!="Moderado"),CONCATENATE("R16C",'Riesgos Corrup'!#REF!),"")</f>
        <v>#REF!</v>
      </c>
      <c r="Q121" s="103" t="e">
        <f>IF(AND('Riesgos Corrup'!#REF!="Media",'Riesgos Corrup'!#REF!="Moderado"),CONCATENATE("R16C",'Riesgos Corrup'!#REF!),"")</f>
        <v>#REF!</v>
      </c>
      <c r="R121" s="104" t="e">
        <f>IF(AND('Riesgos Corrup'!#REF!="Media",'Riesgos Corrup'!#REF!="Moderado"),CONCATENATE("R16C",'Riesgos Corrup'!#REF!),"")</f>
        <v>#REF!</v>
      </c>
      <c r="S121" s="83" t="e">
        <f>IF(AND('Riesgos Corrup'!#REF!="Media",'Riesgos Corrup'!#REF!="Mayor"),CONCATENATE("R16C",'Riesgos Corrup'!#REF!),"")</f>
        <v>#REF!</v>
      </c>
      <c r="T121" s="39" t="e">
        <f>IF(AND('Riesgos Corrup'!#REF!="Media",'Riesgos Corrup'!#REF!="Mayor"),CONCATENATE("R16C",'Riesgos Corrup'!#REF!),"")</f>
        <v>#REF!</v>
      </c>
      <c r="U121" s="84" t="e">
        <f>IF(AND('Riesgos Corrup'!#REF!="Media",'Riesgos Corrup'!#REF!="Mayor"),CONCATENATE("R16C",'Riesgos Corrup'!#REF!),"")</f>
        <v>#REF!</v>
      </c>
      <c r="V121" s="96" t="e">
        <f>IF(AND('Riesgos Corrup'!#REF!="Media",'Riesgos Corrup'!#REF!="Catastrófico"),CONCATENATE("R16C",'Riesgos Corrup'!#REF!),"")</f>
        <v>#REF!</v>
      </c>
      <c r="W121" s="97" t="e">
        <f>IF(AND('Riesgos Corrup'!#REF!="Media",'Riesgos Corrup'!#REF!="Catastrófico"),CONCATENATE("R16C",'Riesgos Corrup'!#REF!),"")</f>
        <v>#REF!</v>
      </c>
      <c r="X121" s="98" t="e">
        <f>IF(AND('Riesgos Corrup'!#REF!="Media",'Riesgos Corrup'!#REF!="Catastrófico"),CONCATENATE("R16C",'Riesgos Corrup'!#REF!),"")</f>
        <v>#REF!</v>
      </c>
      <c r="Y121" s="40"/>
      <c r="Z121" s="280"/>
      <c r="AA121" s="281"/>
      <c r="AB121" s="281"/>
      <c r="AC121" s="281"/>
      <c r="AD121" s="281"/>
      <c r="AE121" s="282"/>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row>
    <row r="122" spans="1:61" ht="15" customHeight="1" x14ac:dyDescent="0.25">
      <c r="A122" s="40"/>
      <c r="B122" s="260"/>
      <c r="C122" s="261"/>
      <c r="D122" s="262"/>
      <c r="E122" s="235"/>
      <c r="F122" s="230"/>
      <c r="G122" s="230"/>
      <c r="H122" s="230"/>
      <c r="I122" s="230"/>
      <c r="J122" s="102" t="e">
        <f>IF(AND('Riesgos Corrup'!#REF!="Media",'Riesgos Corrup'!#REF!="Moderado"),CONCATENATE("R17",'Riesgos Corrup'!#REF!),"")</f>
        <v>#REF!</v>
      </c>
      <c r="K122" s="103" t="e">
        <f>IF(AND('Riesgos Corrup'!#REF!="Media",'Riesgos Corrup'!#REF!="Moderado"),CONCATENATE("R17C",'Riesgos Corrup'!#REF!),"")</f>
        <v>#REF!</v>
      </c>
      <c r="L122" s="104" t="e">
        <f>IF(AND('Riesgos Corrup'!#REF!="Media",'Riesgos Corrup'!#REF!="Moderado"),CONCATENATE("R17C",'Riesgos Corrup'!#REF!),"")</f>
        <v>#REF!</v>
      </c>
      <c r="M122" s="102" t="e">
        <f>IF(AND('Riesgos Corrup'!#REF!="Media",'Riesgos Corrup'!#REF!="Moderado"),CONCATENATE("R17",'Riesgos Corrup'!#REF!),"")</f>
        <v>#REF!</v>
      </c>
      <c r="N122" s="103" t="e">
        <f>IF(AND('Riesgos Corrup'!#REF!="Media",'Riesgos Corrup'!#REF!="Moderado"),CONCATENATE("R17C",'Riesgos Corrup'!#REF!),"")</f>
        <v>#REF!</v>
      </c>
      <c r="O122" s="104" t="e">
        <f>IF(AND('Riesgos Corrup'!#REF!="Media",'Riesgos Corrup'!#REF!="Moderado"),CONCATENATE("R17C",'Riesgos Corrup'!#REF!),"")</f>
        <v>#REF!</v>
      </c>
      <c r="P122" s="102" t="e">
        <f>IF(AND('Riesgos Corrup'!#REF!="Media",'Riesgos Corrup'!#REF!="Moderado"),CONCATENATE("R17",'Riesgos Corrup'!#REF!),"")</f>
        <v>#REF!</v>
      </c>
      <c r="Q122" s="103" t="e">
        <f>IF(AND('Riesgos Corrup'!#REF!="Media",'Riesgos Corrup'!#REF!="Moderado"),CONCATENATE("R17C",'Riesgos Corrup'!#REF!),"")</f>
        <v>#REF!</v>
      </c>
      <c r="R122" s="104" t="e">
        <f>IF(AND('Riesgos Corrup'!#REF!="Media",'Riesgos Corrup'!#REF!="Moderado"),CONCATENATE("R17C",'Riesgos Corrup'!#REF!),"")</f>
        <v>#REF!</v>
      </c>
      <c r="S122" s="83" t="e">
        <f>IF(AND('Riesgos Corrup'!#REF!="Media",'Riesgos Corrup'!#REF!="Mayor"),CONCATENATE("R17",'Riesgos Corrup'!#REF!),"")</f>
        <v>#REF!</v>
      </c>
      <c r="T122" s="39" t="e">
        <f>IF(AND('Riesgos Corrup'!#REF!="Media",'Riesgos Corrup'!#REF!="Mayor"),CONCATENATE("R17C",'Riesgos Corrup'!#REF!),"")</f>
        <v>#REF!</v>
      </c>
      <c r="U122" s="84" t="e">
        <f>IF(AND('Riesgos Corrup'!#REF!="Media",'Riesgos Corrup'!#REF!="Mayor"),CONCATENATE("R17C",'Riesgos Corrup'!#REF!),"")</f>
        <v>#REF!</v>
      </c>
      <c r="V122" s="96" t="e">
        <f>IF(AND('Riesgos Corrup'!#REF!="Media",'Riesgos Corrup'!#REF!="Catastrófico"),CONCATENATE("R17",'Riesgos Corrup'!#REF!),"")</f>
        <v>#REF!</v>
      </c>
      <c r="W122" s="97" t="e">
        <f>IF(AND('Riesgos Corrup'!#REF!="Media",'Riesgos Corrup'!#REF!="Catastrófico"),CONCATENATE("R17C",'Riesgos Corrup'!#REF!),"")</f>
        <v>#REF!</v>
      </c>
      <c r="X122" s="98" t="e">
        <f>IF(AND('Riesgos Corrup'!#REF!="Media",'Riesgos Corrup'!#REF!="Catastrófico"),CONCATENATE("R17C",'Riesgos Corrup'!#REF!),"")</f>
        <v>#REF!</v>
      </c>
      <c r="Y122" s="40"/>
      <c r="Z122" s="280"/>
      <c r="AA122" s="281"/>
      <c r="AB122" s="281"/>
      <c r="AC122" s="281"/>
      <c r="AD122" s="281"/>
      <c r="AE122" s="282"/>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row>
    <row r="123" spans="1:61" ht="15" customHeight="1" x14ac:dyDescent="0.25">
      <c r="A123" s="40"/>
      <c r="B123" s="260"/>
      <c r="C123" s="261"/>
      <c r="D123" s="262"/>
      <c r="E123" s="235"/>
      <c r="F123" s="230"/>
      <c r="G123" s="230"/>
      <c r="H123" s="230"/>
      <c r="I123" s="230"/>
      <c r="J123" s="102" t="str">
        <f ca="1">IF(AND('Riesgos Corrup'!$AB$24="Media",'Riesgos Corrup'!$AD$24="Moderado"),CONCATENATE("R18C",'Riesgos Corrup'!$R$24),"")</f>
        <v/>
      </c>
      <c r="K123" s="103" t="str">
        <f>IF(AND('Riesgos Corrup'!$AB$25="Media",'Riesgos Corrup'!$AD$25="Moderado"),CONCATENATE("R18C",'Riesgos Corrup'!$R$25),"")</f>
        <v/>
      </c>
      <c r="L123" s="104" t="str">
        <f>IF(AND('Riesgos Corrup'!$AB$26="Media",'Riesgos Corrup'!$AD$26="Moderado"),CONCATENATE("R18C",'Riesgos Corrup'!$R$26),"")</f>
        <v/>
      </c>
      <c r="M123" s="102" t="str">
        <f ca="1">IF(AND('Riesgos Corrup'!$AB$24="Media",'Riesgos Corrup'!$AD$24="Moderado"),CONCATENATE("R18C",'Riesgos Corrup'!$R$24),"")</f>
        <v/>
      </c>
      <c r="N123" s="103" t="str">
        <f>IF(AND('Riesgos Corrup'!$AB$25="Media",'Riesgos Corrup'!$AD$25="Moderado"),CONCATENATE("R18C",'Riesgos Corrup'!$R$25),"")</f>
        <v/>
      </c>
      <c r="O123" s="104" t="str">
        <f>IF(AND('Riesgos Corrup'!$AB$26="Media",'Riesgos Corrup'!$AD$26="Moderado"),CONCATENATE("R18C",'Riesgos Corrup'!$R$26),"")</f>
        <v/>
      </c>
      <c r="P123" s="102" t="str">
        <f ca="1">IF(AND('Riesgos Corrup'!$AB$24="Media",'Riesgos Corrup'!$AD$24="Moderado"),CONCATENATE("R18C",'Riesgos Corrup'!$R$24),"")</f>
        <v/>
      </c>
      <c r="Q123" s="103" t="str">
        <f>IF(AND('Riesgos Corrup'!$AB$25="Media",'Riesgos Corrup'!$AD$25="Moderado"),CONCATENATE("R18C",'Riesgos Corrup'!$R$25),"")</f>
        <v/>
      </c>
      <c r="R123" s="104" t="str">
        <f>IF(AND('Riesgos Corrup'!$AB$26="Media",'Riesgos Corrup'!$AD$26="Moderado"),CONCATENATE("R18C",'Riesgos Corrup'!$R$26),"")</f>
        <v/>
      </c>
      <c r="S123" s="83" t="str">
        <f ca="1">IF(AND('Riesgos Corrup'!$AB$24="Media",'Riesgos Corrup'!$AD$24="Mayor"),CONCATENATE("R18C",'Riesgos Corrup'!$R$24),"")</f>
        <v/>
      </c>
      <c r="T123" s="39" t="str">
        <f>IF(AND('Riesgos Corrup'!$AB$25="Media",'Riesgos Corrup'!$AD$25="Mayor"),CONCATENATE("R18C",'Riesgos Corrup'!$R$25),"")</f>
        <v/>
      </c>
      <c r="U123" s="84" t="str">
        <f>IF(AND('Riesgos Corrup'!$AB$26="Media",'Riesgos Corrup'!$AD$26="Mayor"),CONCATENATE("R18C",'Riesgos Corrup'!$R$26),"")</f>
        <v/>
      </c>
      <c r="V123" s="96" t="str">
        <f ca="1">IF(AND('Riesgos Corrup'!$AB$24="Media",'Riesgos Corrup'!$AD$24="Catastrófico"),CONCATENATE("R18C",'Riesgos Corrup'!$R$24),"")</f>
        <v/>
      </c>
      <c r="W123" s="97" t="str">
        <f>IF(AND('Riesgos Corrup'!$AB$25="Media",'Riesgos Corrup'!$AD$25="Catastrófico"),CONCATENATE("R18C",'Riesgos Corrup'!$R$25),"")</f>
        <v/>
      </c>
      <c r="X123" s="98" t="str">
        <f>IF(AND('Riesgos Corrup'!$AB$26="Media",'Riesgos Corrup'!$AD$26="Catastrófico"),CONCATENATE("R18C",'Riesgos Corrup'!$R$26),"")</f>
        <v/>
      </c>
      <c r="Y123" s="40"/>
      <c r="Z123" s="280"/>
      <c r="AA123" s="281"/>
      <c r="AB123" s="281"/>
      <c r="AC123" s="281"/>
      <c r="AD123" s="281"/>
      <c r="AE123" s="282"/>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row>
    <row r="124" spans="1:61" ht="15" customHeight="1" x14ac:dyDescent="0.25">
      <c r="A124" s="40"/>
      <c r="B124" s="260"/>
      <c r="C124" s="261"/>
      <c r="D124" s="262"/>
      <c r="E124" s="235"/>
      <c r="F124" s="230"/>
      <c r="G124" s="230"/>
      <c r="H124" s="230"/>
      <c r="I124" s="230"/>
      <c r="J124" s="102" t="e">
        <f>IF(AND('Riesgos Corrup'!#REF!="Media",'Riesgos Corrup'!#REF!="Moderado"),CONCATENATE("R19C",'Riesgos Corrup'!#REF!),"")</f>
        <v>#REF!</v>
      </c>
      <c r="K124" s="103" t="e">
        <f>IF(AND('Riesgos Corrup'!#REF!="Media",'Riesgos Corrup'!#REF!="Moderado"),CONCATENATE("R19C",'Riesgos Corrup'!#REF!),"")</f>
        <v>#REF!</v>
      </c>
      <c r="L124" s="104" t="e">
        <f>IF(AND('Riesgos Corrup'!#REF!="Media",'Riesgos Corrup'!#REF!="Moderado"),CONCATENATE("R19C",'Riesgos Corrup'!#REF!),"")</f>
        <v>#REF!</v>
      </c>
      <c r="M124" s="102" t="e">
        <f>IF(AND('Riesgos Corrup'!#REF!="Media",'Riesgos Corrup'!#REF!="Moderado"),CONCATENATE("R19C",'Riesgos Corrup'!#REF!),"")</f>
        <v>#REF!</v>
      </c>
      <c r="N124" s="103" t="e">
        <f>IF(AND('Riesgos Corrup'!#REF!="Media",'Riesgos Corrup'!#REF!="Moderado"),CONCATENATE("R19C",'Riesgos Corrup'!#REF!),"")</f>
        <v>#REF!</v>
      </c>
      <c r="O124" s="104" t="e">
        <f>IF(AND('Riesgos Corrup'!#REF!="Media",'Riesgos Corrup'!#REF!="Moderado"),CONCATENATE("R19C",'Riesgos Corrup'!#REF!),"")</f>
        <v>#REF!</v>
      </c>
      <c r="P124" s="102" t="e">
        <f>IF(AND('Riesgos Corrup'!#REF!="Media",'Riesgos Corrup'!#REF!="Moderado"),CONCATENATE("R19C",'Riesgos Corrup'!#REF!),"")</f>
        <v>#REF!</v>
      </c>
      <c r="Q124" s="103" t="e">
        <f>IF(AND('Riesgos Corrup'!#REF!="Media",'Riesgos Corrup'!#REF!="Moderado"),CONCATENATE("R19C",'Riesgos Corrup'!#REF!),"")</f>
        <v>#REF!</v>
      </c>
      <c r="R124" s="104" t="e">
        <f>IF(AND('Riesgos Corrup'!#REF!="Media",'Riesgos Corrup'!#REF!="Moderado"),CONCATENATE("R19C",'Riesgos Corrup'!#REF!),"")</f>
        <v>#REF!</v>
      </c>
      <c r="S124" s="83" t="e">
        <f>IF(AND('Riesgos Corrup'!#REF!="Media",'Riesgos Corrup'!#REF!="Mayor"),CONCATENATE("R19C",'Riesgos Corrup'!#REF!),"")</f>
        <v>#REF!</v>
      </c>
      <c r="T124" s="39" t="e">
        <f>IF(AND('Riesgos Corrup'!#REF!="Media",'Riesgos Corrup'!#REF!="Mayor"),CONCATENATE("R19C",'Riesgos Corrup'!#REF!),"")</f>
        <v>#REF!</v>
      </c>
      <c r="U124" s="84" t="e">
        <f>IF(AND('Riesgos Corrup'!#REF!="Media",'Riesgos Corrup'!#REF!="Mayor"),CONCATENATE("R19C",'Riesgos Corrup'!#REF!),"")</f>
        <v>#REF!</v>
      </c>
      <c r="V124" s="96" t="e">
        <f>IF(AND('Riesgos Corrup'!#REF!="Media",'Riesgos Corrup'!#REF!="Catastrófico"),CONCATENATE("R19C",'Riesgos Corrup'!#REF!),"")</f>
        <v>#REF!</v>
      </c>
      <c r="W124" s="97" t="e">
        <f>IF(AND('Riesgos Corrup'!#REF!="Media",'Riesgos Corrup'!#REF!="Catastrófico"),CONCATENATE("R19C",'Riesgos Corrup'!#REF!),"")</f>
        <v>#REF!</v>
      </c>
      <c r="X124" s="98" t="e">
        <f>IF(AND('Riesgos Corrup'!#REF!="Media",'Riesgos Corrup'!#REF!="Catastrófico"),CONCATENATE("R19C",'Riesgos Corrup'!#REF!),"")</f>
        <v>#REF!</v>
      </c>
      <c r="Y124" s="40"/>
      <c r="Z124" s="280"/>
      <c r="AA124" s="281"/>
      <c r="AB124" s="281"/>
      <c r="AC124" s="281"/>
      <c r="AD124" s="281"/>
      <c r="AE124" s="282"/>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row>
    <row r="125" spans="1:61" ht="15" customHeight="1" x14ac:dyDescent="0.25">
      <c r="A125" s="40"/>
      <c r="B125" s="260"/>
      <c r="C125" s="261"/>
      <c r="D125" s="262"/>
      <c r="E125" s="235"/>
      <c r="F125" s="230"/>
      <c r="G125" s="230"/>
      <c r="H125" s="230"/>
      <c r="I125" s="230"/>
      <c r="J125" s="102" t="e">
        <f>IF(AND('Riesgos Corrup'!#REF!="Media",'Riesgos Corrup'!#REF!="Moderado"),CONCATENATE("R20C",'Riesgos Corrup'!#REF!),"")</f>
        <v>#REF!</v>
      </c>
      <c r="K125" s="103" t="e">
        <f>IF(AND('Riesgos Corrup'!#REF!="Media",'Riesgos Corrup'!#REF!="Moderado"),CONCATENATE("R20C",'Riesgos Corrup'!#REF!),"")</f>
        <v>#REF!</v>
      </c>
      <c r="L125" s="104" t="e">
        <f>IF(AND('Riesgos Corrup'!#REF!="Media",'Riesgos Corrup'!#REF!="Moderado"),CONCATENATE("R20C",'Riesgos Corrup'!#REF!),"")</f>
        <v>#REF!</v>
      </c>
      <c r="M125" s="102" t="e">
        <f>IF(AND('Riesgos Corrup'!#REF!="Media",'Riesgos Corrup'!#REF!="Moderado"),CONCATENATE("R20C",'Riesgos Corrup'!#REF!),"")</f>
        <v>#REF!</v>
      </c>
      <c r="N125" s="103" t="e">
        <f>IF(AND('Riesgos Corrup'!#REF!="Media",'Riesgos Corrup'!#REF!="Moderado"),CONCATENATE("R20C",'Riesgos Corrup'!#REF!),"")</f>
        <v>#REF!</v>
      </c>
      <c r="O125" s="104" t="e">
        <f>IF(AND('Riesgos Corrup'!#REF!="Media",'Riesgos Corrup'!#REF!="Moderado"),CONCATENATE("R20C",'Riesgos Corrup'!#REF!),"")</f>
        <v>#REF!</v>
      </c>
      <c r="P125" s="102" t="e">
        <f>IF(AND('Riesgos Corrup'!#REF!="Media",'Riesgos Corrup'!#REF!="Moderado"),CONCATENATE("R20C",'Riesgos Corrup'!#REF!),"")</f>
        <v>#REF!</v>
      </c>
      <c r="Q125" s="103" t="e">
        <f>IF(AND('Riesgos Corrup'!#REF!="Media",'Riesgos Corrup'!#REF!="Moderado"),CONCATENATE("R20C",'Riesgos Corrup'!#REF!),"")</f>
        <v>#REF!</v>
      </c>
      <c r="R125" s="104" t="e">
        <f>IF(AND('Riesgos Corrup'!#REF!="Media",'Riesgos Corrup'!#REF!="Moderado"),CONCATENATE("R20C",'Riesgos Corrup'!#REF!),"")</f>
        <v>#REF!</v>
      </c>
      <c r="S125" s="83" t="e">
        <f>IF(AND('Riesgos Corrup'!#REF!="Media",'Riesgos Corrup'!#REF!="Mayor"),CONCATENATE("R20C",'Riesgos Corrup'!#REF!),"")</f>
        <v>#REF!</v>
      </c>
      <c r="T125" s="39" t="e">
        <f>IF(AND('Riesgos Corrup'!#REF!="Media",'Riesgos Corrup'!#REF!="Mayor"),CONCATENATE("R20C",'Riesgos Corrup'!#REF!),"")</f>
        <v>#REF!</v>
      </c>
      <c r="U125" s="84" t="e">
        <f>IF(AND('Riesgos Corrup'!#REF!="Media",'Riesgos Corrup'!#REF!="Mayor"),CONCATENATE("R20C",'Riesgos Corrup'!#REF!),"")</f>
        <v>#REF!</v>
      </c>
      <c r="V125" s="96" t="e">
        <f>IF(AND('Riesgos Corrup'!#REF!="Media",'Riesgos Corrup'!#REF!="Catastrófico"),CONCATENATE("R20C",'Riesgos Corrup'!#REF!),"")</f>
        <v>#REF!</v>
      </c>
      <c r="W125" s="97" t="e">
        <f>IF(AND('Riesgos Corrup'!#REF!="Media",'Riesgos Corrup'!#REF!="Catastrófico"),CONCATENATE("R20C",'Riesgos Corrup'!#REF!),"")</f>
        <v>#REF!</v>
      </c>
      <c r="X125" s="98" t="e">
        <f>IF(AND('Riesgos Corrup'!#REF!="Media",'Riesgos Corrup'!#REF!="Catastrófico"),CONCATENATE("R20C",'Riesgos Corrup'!#REF!),"")</f>
        <v>#REF!</v>
      </c>
      <c r="Y125" s="40"/>
      <c r="Z125" s="280"/>
      <c r="AA125" s="281"/>
      <c r="AB125" s="281"/>
      <c r="AC125" s="281"/>
      <c r="AD125" s="281"/>
      <c r="AE125" s="282"/>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row>
    <row r="126" spans="1:61" ht="15" customHeight="1" x14ac:dyDescent="0.25">
      <c r="A126" s="40"/>
      <c r="B126" s="260"/>
      <c r="C126" s="261"/>
      <c r="D126" s="262"/>
      <c r="E126" s="235"/>
      <c r="F126" s="230"/>
      <c r="G126" s="230"/>
      <c r="H126" s="230"/>
      <c r="I126" s="230"/>
      <c r="J126" s="102" t="str">
        <f ca="1">IF(AND('Riesgos Corrup'!$AB$27="Media",'Riesgos Corrup'!$AD$27="Moderado"),CONCATENATE("R21C",'Riesgos Corrup'!$R$27),"")</f>
        <v/>
      </c>
      <c r="K126" s="103" t="str">
        <f>IF(AND('Riesgos Corrup'!$AB$28="Media",'Riesgos Corrup'!$AD$28="Moderado"),CONCATENATE("R21C",'Riesgos Corrup'!$R$28),"")</f>
        <v/>
      </c>
      <c r="L126" s="104" t="str">
        <f>IF(AND('Riesgos Corrup'!$AB$29="Media",'Riesgos Corrup'!$AD$29="Moderado"),CONCATENATE("R21C",'Riesgos Corrup'!$R$29),"")</f>
        <v/>
      </c>
      <c r="M126" s="102" t="str">
        <f ca="1">IF(AND('Riesgos Corrup'!$AB$27="Media",'Riesgos Corrup'!$AD$27="Moderado"),CONCATENATE("R21C",'Riesgos Corrup'!$R$27),"")</f>
        <v/>
      </c>
      <c r="N126" s="103" t="str">
        <f>IF(AND('Riesgos Corrup'!$AB$28="Media",'Riesgos Corrup'!$AD$28="Moderado"),CONCATENATE("R21C",'Riesgos Corrup'!$R$28),"")</f>
        <v/>
      </c>
      <c r="O126" s="104" t="str">
        <f>IF(AND('Riesgos Corrup'!$AB$29="Media",'Riesgos Corrup'!$AD$29="Moderado"),CONCATENATE("R21C",'Riesgos Corrup'!$R$29),"")</f>
        <v/>
      </c>
      <c r="P126" s="102" t="str">
        <f ca="1">IF(AND('Riesgos Corrup'!$AB$27="Media",'Riesgos Corrup'!$AD$27="Moderado"),CONCATENATE("R21C",'Riesgos Corrup'!$R$27),"")</f>
        <v/>
      </c>
      <c r="Q126" s="103" t="str">
        <f>IF(AND('Riesgos Corrup'!$AB$28="Media",'Riesgos Corrup'!$AD$28="Moderado"),CONCATENATE("R21C",'Riesgos Corrup'!$R$28),"")</f>
        <v/>
      </c>
      <c r="R126" s="104" t="str">
        <f>IF(AND('Riesgos Corrup'!$AB$29="Media",'Riesgos Corrup'!$AD$29="Moderado"),CONCATENATE("R21C",'Riesgos Corrup'!$R$29),"")</f>
        <v/>
      </c>
      <c r="S126" s="83" t="str">
        <f ca="1">IF(AND('Riesgos Corrup'!$AB$27="Media",'Riesgos Corrup'!$AD$27="Mayor"),CONCATENATE("R21C",'Riesgos Corrup'!$R$27),"")</f>
        <v/>
      </c>
      <c r="T126" s="39" t="str">
        <f>IF(AND('Riesgos Corrup'!$AB$28="Media",'Riesgos Corrup'!$AD$28="Mayor"),CONCATENATE("R21C",'Riesgos Corrup'!$R$28),"")</f>
        <v/>
      </c>
      <c r="U126" s="84" t="str">
        <f>IF(AND('Riesgos Corrup'!$AB$29="Media",'Riesgos Corrup'!$AD$29="Mayor"),CONCATENATE("R21C",'Riesgos Corrup'!$R$29),"")</f>
        <v/>
      </c>
      <c r="V126" s="96" t="str">
        <f ca="1">IF(AND('Riesgos Corrup'!$AB$27="Media",'Riesgos Corrup'!$AD$27="Catastrófico"),CONCATENATE("R21C",'Riesgos Corrup'!$R$27),"")</f>
        <v/>
      </c>
      <c r="W126" s="97" t="str">
        <f>IF(AND('Riesgos Corrup'!$AB$28="Media",'Riesgos Corrup'!$AD$28="Catastrófico"),CONCATENATE("R21C",'Riesgos Corrup'!$R$28),"")</f>
        <v/>
      </c>
      <c r="X126" s="98" t="str">
        <f>IF(AND('Riesgos Corrup'!$AB$29="Media",'Riesgos Corrup'!$AD$29="Catastrófico"),CONCATENATE("R21C",'Riesgos Corrup'!$R$29),"")</f>
        <v/>
      </c>
      <c r="Y126" s="40"/>
      <c r="Z126" s="280"/>
      <c r="AA126" s="281"/>
      <c r="AB126" s="281"/>
      <c r="AC126" s="281"/>
      <c r="AD126" s="281"/>
      <c r="AE126" s="282"/>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row>
    <row r="127" spans="1:61" ht="15" customHeight="1" x14ac:dyDescent="0.25">
      <c r="A127" s="40"/>
      <c r="B127" s="260"/>
      <c r="C127" s="261"/>
      <c r="D127" s="262"/>
      <c r="E127" s="235"/>
      <c r="F127" s="230"/>
      <c r="G127" s="230"/>
      <c r="H127" s="230"/>
      <c r="I127" s="230"/>
      <c r="J127" s="102" t="str">
        <f ca="1">IF(AND('Riesgos Corrup'!$AB$30="Media",'Riesgos Corrup'!$AD$30="Moderado"),CONCATENATE("R22C",'Riesgos Corrup'!$R$30),"")</f>
        <v/>
      </c>
      <c r="K127" s="103" t="str">
        <f>IF(AND('Riesgos Corrup'!$AB$31="Media",'Riesgos Corrup'!$AD$31="Moderado"),CONCATENATE("R22C",'Riesgos Corrup'!$R$31),"")</f>
        <v/>
      </c>
      <c r="L127" s="104" t="str">
        <f>IF(AND('Riesgos Corrup'!$AB$32="Media",'Riesgos Corrup'!$AD$32="Moderado"),CONCATENATE("R22C",'Riesgos Corrup'!$R$32),"")</f>
        <v/>
      </c>
      <c r="M127" s="102" t="str">
        <f ca="1">IF(AND('Riesgos Corrup'!$AB$30="Media",'Riesgos Corrup'!$AD$30="Moderado"),CONCATENATE("R22C",'Riesgos Corrup'!$R$30),"")</f>
        <v/>
      </c>
      <c r="N127" s="103" t="str">
        <f>IF(AND('Riesgos Corrup'!$AB$31="Media",'Riesgos Corrup'!$AD$31="Moderado"),CONCATENATE("R22C",'Riesgos Corrup'!$R$31),"")</f>
        <v/>
      </c>
      <c r="O127" s="104" t="str">
        <f>IF(AND('Riesgos Corrup'!$AB$32="Media",'Riesgos Corrup'!$AD$32="Moderado"),CONCATENATE("R22C",'Riesgos Corrup'!$R$32),"")</f>
        <v/>
      </c>
      <c r="P127" s="102" t="str">
        <f ca="1">IF(AND('Riesgos Corrup'!$AB$30="Media",'Riesgos Corrup'!$AD$30="Moderado"),CONCATENATE("R22C",'Riesgos Corrup'!$R$30),"")</f>
        <v/>
      </c>
      <c r="Q127" s="103" t="str">
        <f>IF(AND('Riesgos Corrup'!$AB$31="Media",'Riesgos Corrup'!$AD$31="Moderado"),CONCATENATE("R22C",'Riesgos Corrup'!$R$31),"")</f>
        <v/>
      </c>
      <c r="R127" s="104" t="str">
        <f>IF(AND('Riesgos Corrup'!$AB$32="Media",'Riesgos Corrup'!$AD$32="Moderado"),CONCATENATE("R22C",'Riesgos Corrup'!$R$32),"")</f>
        <v/>
      </c>
      <c r="S127" s="83" t="str">
        <f ca="1">IF(AND('Riesgos Corrup'!$AB$30="Media",'Riesgos Corrup'!$AD$30="Mayor"),CONCATENATE("R22C",'Riesgos Corrup'!$R$30),"")</f>
        <v/>
      </c>
      <c r="T127" s="39" t="str">
        <f>IF(AND('Riesgos Corrup'!$AB$31="Media",'Riesgos Corrup'!$AD$31="Mayor"),CONCATENATE("R22C",'Riesgos Corrup'!$R$31),"")</f>
        <v/>
      </c>
      <c r="U127" s="84" t="str">
        <f>IF(AND('Riesgos Corrup'!$AB$32="Media",'Riesgos Corrup'!$AD$32="Mayor"),CONCATENATE("R22C",'Riesgos Corrup'!$R$32),"")</f>
        <v/>
      </c>
      <c r="V127" s="96" t="str">
        <f ca="1">IF(AND('Riesgos Corrup'!$AB$30="Media",'Riesgos Corrup'!$AD$30="Catastrófico"),CONCATENATE("R22C",'Riesgos Corrup'!$R$30),"")</f>
        <v/>
      </c>
      <c r="W127" s="97" t="str">
        <f>IF(AND('Riesgos Corrup'!$AB$31="Media",'Riesgos Corrup'!$AD$31="Catastrófico"),CONCATENATE("R22C",'Riesgos Corrup'!$R$31),"")</f>
        <v/>
      </c>
      <c r="X127" s="98" t="str">
        <f>IF(AND('Riesgos Corrup'!$AB$32="Media",'Riesgos Corrup'!$AD$32="Catastrófico"),CONCATENATE("R22C",'Riesgos Corrup'!$R$32),"")</f>
        <v/>
      </c>
      <c r="Y127" s="40"/>
      <c r="Z127" s="280"/>
      <c r="AA127" s="281"/>
      <c r="AB127" s="281"/>
      <c r="AC127" s="281"/>
      <c r="AD127" s="281"/>
      <c r="AE127" s="282"/>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row>
    <row r="128" spans="1:61" ht="15" customHeight="1" x14ac:dyDescent="0.25">
      <c r="A128" s="40"/>
      <c r="B128" s="260"/>
      <c r="C128" s="261"/>
      <c r="D128" s="262"/>
      <c r="E128" s="235"/>
      <c r="F128" s="230"/>
      <c r="G128" s="230"/>
      <c r="H128" s="230"/>
      <c r="I128" s="230"/>
      <c r="J128" s="102" t="e">
        <f>IF(AND('Riesgos Corrup'!#REF!="Media",'Riesgos Corrup'!#REF!="Moderado"),CONCATENATE("R23C",'Riesgos Corrup'!#REF!),"")</f>
        <v>#REF!</v>
      </c>
      <c r="K128" s="103" t="e">
        <f>IF(AND('Riesgos Corrup'!#REF!="Media",'Riesgos Corrup'!#REF!="Moderado"),CONCATENATE("R23C",'Riesgos Corrup'!#REF!),"")</f>
        <v>#REF!</v>
      </c>
      <c r="L128" s="104" t="e">
        <f>IF(AND('Riesgos Corrup'!#REF!="Media",'Riesgos Corrup'!#REF!="Moderado"),CONCATENATE("R23C",'Riesgos Corrup'!#REF!),"")</f>
        <v>#REF!</v>
      </c>
      <c r="M128" s="102" t="e">
        <f>IF(AND('Riesgos Corrup'!#REF!="Media",'Riesgos Corrup'!#REF!="Moderado"),CONCATENATE("R23C",'Riesgos Corrup'!#REF!),"")</f>
        <v>#REF!</v>
      </c>
      <c r="N128" s="103" t="e">
        <f>IF(AND('Riesgos Corrup'!#REF!="Media",'Riesgos Corrup'!#REF!="Moderado"),CONCATENATE("R23C",'Riesgos Corrup'!#REF!),"")</f>
        <v>#REF!</v>
      </c>
      <c r="O128" s="104" t="e">
        <f>IF(AND('Riesgos Corrup'!#REF!="Media",'Riesgos Corrup'!#REF!="Moderado"),CONCATENATE("R23C",'Riesgos Corrup'!#REF!),"")</f>
        <v>#REF!</v>
      </c>
      <c r="P128" s="102" t="e">
        <f>IF(AND('Riesgos Corrup'!#REF!="Media",'Riesgos Corrup'!#REF!="Moderado"),CONCATENATE("R23C",'Riesgos Corrup'!#REF!),"")</f>
        <v>#REF!</v>
      </c>
      <c r="Q128" s="103" t="e">
        <f>IF(AND('Riesgos Corrup'!#REF!="Media",'Riesgos Corrup'!#REF!="Moderado"),CONCATENATE("R23C",'Riesgos Corrup'!#REF!),"")</f>
        <v>#REF!</v>
      </c>
      <c r="R128" s="104" t="e">
        <f>IF(AND('Riesgos Corrup'!#REF!="Media",'Riesgos Corrup'!#REF!="Moderado"),CONCATENATE("R23C",'Riesgos Corrup'!#REF!),"")</f>
        <v>#REF!</v>
      </c>
      <c r="S128" s="83" t="e">
        <f>IF(AND('Riesgos Corrup'!#REF!="Media",'Riesgos Corrup'!#REF!="Mayor"),CONCATENATE("R23C",'Riesgos Corrup'!#REF!),"")</f>
        <v>#REF!</v>
      </c>
      <c r="T128" s="39" t="e">
        <f>IF(AND('Riesgos Corrup'!#REF!="Media",'Riesgos Corrup'!#REF!="Mayor"),CONCATENATE("R23C",'Riesgos Corrup'!#REF!),"")</f>
        <v>#REF!</v>
      </c>
      <c r="U128" s="84" t="e">
        <f>IF(AND('Riesgos Corrup'!#REF!="Media",'Riesgos Corrup'!#REF!="Mayor"),CONCATENATE("R23C",'Riesgos Corrup'!#REF!),"")</f>
        <v>#REF!</v>
      </c>
      <c r="V128" s="96" t="e">
        <f>IF(AND('Riesgos Corrup'!#REF!="Media",'Riesgos Corrup'!#REF!="Catastrófico"),CONCATENATE("R23C",'Riesgos Corrup'!#REF!),"")</f>
        <v>#REF!</v>
      </c>
      <c r="W128" s="97" t="e">
        <f>IF(AND('Riesgos Corrup'!#REF!="Media",'Riesgos Corrup'!#REF!="Catastrófico"),CONCATENATE("R23C",'Riesgos Corrup'!#REF!),"")</f>
        <v>#REF!</v>
      </c>
      <c r="X128" s="98" t="e">
        <f>IF(AND('Riesgos Corrup'!#REF!="Media",'Riesgos Corrup'!#REF!="Catastrófico"),CONCATENATE("R23C",'Riesgos Corrup'!#REF!),"")</f>
        <v>#REF!</v>
      </c>
      <c r="Y128" s="40"/>
      <c r="Z128" s="280"/>
      <c r="AA128" s="281"/>
      <c r="AB128" s="281"/>
      <c r="AC128" s="281"/>
      <c r="AD128" s="281"/>
      <c r="AE128" s="282"/>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row>
    <row r="129" spans="1:61" ht="15" customHeight="1" x14ac:dyDescent="0.25">
      <c r="A129" s="40"/>
      <c r="B129" s="260"/>
      <c r="C129" s="261"/>
      <c r="D129" s="262"/>
      <c r="E129" s="235"/>
      <c r="F129" s="230"/>
      <c r="G129" s="230"/>
      <c r="H129" s="230"/>
      <c r="I129" s="230"/>
      <c r="J129" s="102" t="e">
        <f>IF(AND('Riesgos Corrup'!#REF!="Media",'Riesgos Corrup'!#REF!="Moderado"),CONCATENATE("R24C",'Riesgos Corrup'!#REF!),"")</f>
        <v>#REF!</v>
      </c>
      <c r="K129" s="103" t="e">
        <f>IF(AND('Riesgos Corrup'!#REF!="Media",'Riesgos Corrup'!#REF!="Moderado"),CONCATENATE("R24C",'Riesgos Corrup'!#REF!),"")</f>
        <v>#REF!</v>
      </c>
      <c r="L129" s="104" t="e">
        <f>IF(AND('Riesgos Corrup'!#REF!="Media",'Riesgos Corrup'!#REF!="Moderado"),CONCATENATE("R24C",'Riesgos Corrup'!#REF!),"")</f>
        <v>#REF!</v>
      </c>
      <c r="M129" s="102" t="e">
        <f>IF(AND('Riesgos Corrup'!#REF!="Media",'Riesgos Corrup'!#REF!="Moderado"),CONCATENATE("R24C",'Riesgos Corrup'!#REF!),"")</f>
        <v>#REF!</v>
      </c>
      <c r="N129" s="103" t="e">
        <f>IF(AND('Riesgos Corrup'!#REF!="Media",'Riesgos Corrup'!#REF!="Moderado"),CONCATENATE("R24C",'Riesgos Corrup'!#REF!),"")</f>
        <v>#REF!</v>
      </c>
      <c r="O129" s="104" t="e">
        <f>IF(AND('Riesgos Corrup'!#REF!="Media",'Riesgos Corrup'!#REF!="Moderado"),CONCATENATE("R24C",'Riesgos Corrup'!#REF!),"")</f>
        <v>#REF!</v>
      </c>
      <c r="P129" s="102" t="e">
        <f>IF(AND('Riesgos Corrup'!#REF!="Media",'Riesgos Corrup'!#REF!="Moderado"),CONCATENATE("R24C",'Riesgos Corrup'!#REF!),"")</f>
        <v>#REF!</v>
      </c>
      <c r="Q129" s="103" t="e">
        <f>IF(AND('Riesgos Corrup'!#REF!="Media",'Riesgos Corrup'!#REF!="Moderado"),CONCATENATE("R24C",'Riesgos Corrup'!#REF!),"")</f>
        <v>#REF!</v>
      </c>
      <c r="R129" s="104" t="e">
        <f>IF(AND('Riesgos Corrup'!#REF!="Media",'Riesgos Corrup'!#REF!="Moderado"),CONCATENATE("R24C",'Riesgos Corrup'!#REF!),"")</f>
        <v>#REF!</v>
      </c>
      <c r="S129" s="83" t="e">
        <f>IF(AND('Riesgos Corrup'!#REF!="Media",'Riesgos Corrup'!#REF!="Mayor"),CONCATENATE("R24C",'Riesgos Corrup'!#REF!),"")</f>
        <v>#REF!</v>
      </c>
      <c r="T129" s="39" t="e">
        <f>IF(AND('Riesgos Corrup'!#REF!="Media",'Riesgos Corrup'!#REF!="Mayor"),CONCATENATE("R24C",'Riesgos Corrup'!#REF!),"")</f>
        <v>#REF!</v>
      </c>
      <c r="U129" s="84" t="e">
        <f>IF(AND('Riesgos Corrup'!#REF!="Media",'Riesgos Corrup'!#REF!="Mayor"),CONCATENATE("R24C",'Riesgos Corrup'!#REF!),"")</f>
        <v>#REF!</v>
      </c>
      <c r="V129" s="96" t="e">
        <f>IF(AND('Riesgos Corrup'!#REF!="Media",'Riesgos Corrup'!#REF!="Catastrófico"),CONCATENATE("R24C",'Riesgos Corrup'!#REF!),"")</f>
        <v>#REF!</v>
      </c>
      <c r="W129" s="97" t="e">
        <f>IF(AND('Riesgos Corrup'!#REF!="Media",'Riesgos Corrup'!#REF!="Catastrófico"),CONCATENATE("R24C",'Riesgos Corrup'!#REF!),"")</f>
        <v>#REF!</v>
      </c>
      <c r="X129" s="98" t="e">
        <f>IF(AND('Riesgos Corrup'!#REF!="Media",'Riesgos Corrup'!#REF!="Catastrófico"),CONCATENATE("R24C",'Riesgos Corrup'!#REF!),"")</f>
        <v>#REF!</v>
      </c>
      <c r="Y129" s="40"/>
      <c r="Z129" s="280"/>
      <c r="AA129" s="281"/>
      <c r="AB129" s="281"/>
      <c r="AC129" s="281"/>
      <c r="AD129" s="281"/>
      <c r="AE129" s="282"/>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row>
    <row r="130" spans="1:61" ht="15" customHeight="1" x14ac:dyDescent="0.25">
      <c r="A130" s="40"/>
      <c r="B130" s="260"/>
      <c r="C130" s="261"/>
      <c r="D130" s="262"/>
      <c r="E130" s="235"/>
      <c r="F130" s="230"/>
      <c r="G130" s="230"/>
      <c r="H130" s="230"/>
      <c r="I130" s="230"/>
      <c r="J130" s="102" t="str">
        <f ca="1">IF(AND('Riesgos Corrup'!$AB$33="Media",'Riesgos Corrup'!$AD$33="Moderado"),CONCATENATE("R25C",'Riesgos Corrup'!$R$33),"")</f>
        <v/>
      </c>
      <c r="K130" s="103" t="str">
        <f ca="1">IF(AND('Riesgos Corrup'!$AB$34="Media",'Riesgos Corrup'!$AD$34="Moderado"),CONCATENATE("R25C",'Riesgos Corrup'!$R$34),"")</f>
        <v/>
      </c>
      <c r="L130" s="104" t="str">
        <f ca="1">IF(AND('Riesgos Corrup'!$AB$35="Media",'Riesgos Corrup'!$AD$35="Moderado"),CONCATENATE("R25C",'Riesgos Corrup'!$R$35),"")</f>
        <v/>
      </c>
      <c r="M130" s="102" t="str">
        <f ca="1">IF(AND('Riesgos Corrup'!$AB$33="Media",'Riesgos Corrup'!$AD$33="Moderado"),CONCATENATE("R25C",'Riesgos Corrup'!$R$33),"")</f>
        <v/>
      </c>
      <c r="N130" s="103" t="str">
        <f ca="1">IF(AND('Riesgos Corrup'!$AB$34="Media",'Riesgos Corrup'!$AD$34="Moderado"),CONCATENATE("R25C",'Riesgos Corrup'!$R$34),"")</f>
        <v/>
      </c>
      <c r="O130" s="104" t="str">
        <f ca="1">IF(AND('Riesgos Corrup'!$AB$35="Media",'Riesgos Corrup'!$AD$35="Moderado"),CONCATENATE("R25C",'Riesgos Corrup'!$R$35),"")</f>
        <v/>
      </c>
      <c r="P130" s="102" t="str">
        <f ca="1">IF(AND('Riesgos Corrup'!$AB$33="Media",'Riesgos Corrup'!$AD$33="Moderado"),CONCATENATE("R25C",'Riesgos Corrup'!$R$33),"")</f>
        <v/>
      </c>
      <c r="Q130" s="103" t="str">
        <f ca="1">IF(AND('Riesgos Corrup'!$AB$34="Media",'Riesgos Corrup'!$AD$34="Moderado"),CONCATENATE("R25C",'Riesgos Corrup'!$R$34),"")</f>
        <v/>
      </c>
      <c r="R130" s="104" t="str">
        <f ca="1">IF(AND('Riesgos Corrup'!$AB$35="Media",'Riesgos Corrup'!$AD$35="Moderado"),CONCATENATE("R25C",'Riesgos Corrup'!$R$35),"")</f>
        <v/>
      </c>
      <c r="S130" s="83" t="str">
        <f ca="1">IF(AND('Riesgos Corrup'!$AB$33="Media",'Riesgos Corrup'!$AD$33="Mayor"),CONCATENATE("R25C",'Riesgos Corrup'!$R$33),"")</f>
        <v/>
      </c>
      <c r="T130" s="39" t="str">
        <f ca="1">IF(AND('Riesgos Corrup'!$AB$34="Media",'Riesgos Corrup'!$AD$34="Mayor"),CONCATENATE("R25C",'Riesgos Corrup'!$R$34),"")</f>
        <v/>
      </c>
      <c r="U130" s="84" t="str">
        <f ca="1">IF(AND('Riesgos Corrup'!$AB$35="Media",'Riesgos Corrup'!$AD$35="Mayor"),CONCATENATE("R25C",'Riesgos Corrup'!$R$35),"")</f>
        <v/>
      </c>
      <c r="V130" s="96" t="str">
        <f ca="1">IF(AND('Riesgos Corrup'!$AB$33="Media",'Riesgos Corrup'!$AD$33="Catastrófico"),CONCATENATE("R25C",'Riesgos Corrup'!$R$33),"")</f>
        <v/>
      </c>
      <c r="W130" s="97" t="str">
        <f ca="1">IF(AND('Riesgos Corrup'!$AB$34="Media",'Riesgos Corrup'!$AD$34="Catastrófico"),CONCATENATE("R25C",'Riesgos Corrup'!$R$34),"")</f>
        <v/>
      </c>
      <c r="X130" s="98" t="str">
        <f ca="1">IF(AND('Riesgos Corrup'!$AB$35="Media",'Riesgos Corrup'!$AD$35="Catastrófico"),CONCATENATE("R25C",'Riesgos Corrup'!$R$35),"")</f>
        <v/>
      </c>
      <c r="Y130" s="40"/>
      <c r="Z130" s="280"/>
      <c r="AA130" s="281"/>
      <c r="AB130" s="281"/>
      <c r="AC130" s="281"/>
      <c r="AD130" s="281"/>
      <c r="AE130" s="282"/>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row>
    <row r="131" spans="1:61" ht="15" customHeight="1" x14ac:dyDescent="0.25">
      <c r="A131" s="40"/>
      <c r="B131" s="260"/>
      <c r="C131" s="261"/>
      <c r="D131" s="262"/>
      <c r="E131" s="235"/>
      <c r="F131" s="230"/>
      <c r="G131" s="230"/>
      <c r="H131" s="230"/>
      <c r="I131" s="230"/>
      <c r="J131" s="102" t="e">
        <f>IF(AND('Riesgos Corrup'!#REF!="Media",'Riesgos Corrup'!#REF!="Moderado"),CONCATENATE("R26C",'Riesgos Corrup'!#REF!),"")</f>
        <v>#REF!</v>
      </c>
      <c r="K131" s="103" t="e">
        <f>IF(AND('Riesgos Corrup'!#REF!="Media",'Riesgos Corrup'!#REF!="Moderado"),CONCATENATE("R26C",'Riesgos Corrup'!#REF!),"")</f>
        <v>#REF!</v>
      </c>
      <c r="L131" s="104" t="e">
        <f>IF(AND('Riesgos Corrup'!#REF!="Media",'Riesgos Corrup'!#REF!="Moderado"),CONCATENATE("R26C",'Riesgos Corrup'!#REF!),"")</f>
        <v>#REF!</v>
      </c>
      <c r="M131" s="102" t="e">
        <f>IF(AND('Riesgos Corrup'!#REF!="Media",'Riesgos Corrup'!#REF!="Moderado"),CONCATENATE("R26C",'Riesgos Corrup'!#REF!),"")</f>
        <v>#REF!</v>
      </c>
      <c r="N131" s="103" t="e">
        <f>IF(AND('Riesgos Corrup'!#REF!="Media",'Riesgos Corrup'!#REF!="Moderado"),CONCATENATE("R26C",'Riesgos Corrup'!#REF!),"")</f>
        <v>#REF!</v>
      </c>
      <c r="O131" s="104" t="e">
        <f>IF(AND('Riesgos Corrup'!#REF!="Media",'Riesgos Corrup'!#REF!="Moderado"),CONCATENATE("R26C",'Riesgos Corrup'!#REF!),"")</f>
        <v>#REF!</v>
      </c>
      <c r="P131" s="102" t="e">
        <f>IF(AND('Riesgos Corrup'!#REF!="Media",'Riesgos Corrup'!#REF!="Moderado"),CONCATENATE("R26C",'Riesgos Corrup'!#REF!),"")</f>
        <v>#REF!</v>
      </c>
      <c r="Q131" s="103" t="e">
        <f>IF(AND('Riesgos Corrup'!#REF!="Media",'Riesgos Corrup'!#REF!="Moderado"),CONCATENATE("R26C",'Riesgos Corrup'!#REF!),"")</f>
        <v>#REF!</v>
      </c>
      <c r="R131" s="104" t="e">
        <f>IF(AND('Riesgos Corrup'!#REF!="Media",'Riesgos Corrup'!#REF!="Moderado"),CONCATENATE("R26C",'Riesgos Corrup'!#REF!),"")</f>
        <v>#REF!</v>
      </c>
      <c r="S131" s="83" t="e">
        <f>IF(AND('Riesgos Corrup'!#REF!="Media",'Riesgos Corrup'!#REF!="Mayor"),CONCATENATE("R26C",'Riesgos Corrup'!#REF!),"")</f>
        <v>#REF!</v>
      </c>
      <c r="T131" s="39" t="e">
        <f>IF(AND('Riesgos Corrup'!#REF!="Media",'Riesgos Corrup'!#REF!="Mayor"),CONCATENATE("R26C",'Riesgos Corrup'!#REF!),"")</f>
        <v>#REF!</v>
      </c>
      <c r="U131" s="84" t="e">
        <f>IF(AND('Riesgos Corrup'!#REF!="Media",'Riesgos Corrup'!#REF!="Mayor"),CONCATENATE("R26C",'Riesgos Corrup'!#REF!),"")</f>
        <v>#REF!</v>
      </c>
      <c r="V131" s="96" t="e">
        <f>IF(AND('Riesgos Corrup'!#REF!="Media",'Riesgos Corrup'!#REF!="Catastrófico"),CONCATENATE("R26C",'Riesgos Corrup'!#REF!),"")</f>
        <v>#REF!</v>
      </c>
      <c r="W131" s="97" t="e">
        <f>IF(AND('Riesgos Corrup'!#REF!="Media",'Riesgos Corrup'!#REF!="Catastrófico"),CONCATENATE("R26C",'Riesgos Corrup'!#REF!),"")</f>
        <v>#REF!</v>
      </c>
      <c r="X131" s="98" t="e">
        <f>IF(AND('Riesgos Corrup'!#REF!="Media",'Riesgos Corrup'!#REF!="Catastrófico"),CONCATENATE("R26C",'Riesgos Corrup'!#REF!),"")</f>
        <v>#REF!</v>
      </c>
      <c r="Y131" s="40"/>
      <c r="Z131" s="280"/>
      <c r="AA131" s="281"/>
      <c r="AB131" s="281"/>
      <c r="AC131" s="281"/>
      <c r="AD131" s="281"/>
      <c r="AE131" s="282"/>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row>
    <row r="132" spans="1:61" ht="15" customHeight="1" x14ac:dyDescent="0.25">
      <c r="A132" s="40"/>
      <c r="B132" s="260"/>
      <c r="C132" s="261"/>
      <c r="D132" s="262"/>
      <c r="E132" s="235"/>
      <c r="F132" s="230"/>
      <c r="G132" s="230"/>
      <c r="H132" s="230"/>
      <c r="I132" s="230"/>
      <c r="J132" s="102" t="str">
        <f ca="1">IF(AND('Riesgos Corrup'!$AB$36="Media",'Riesgos Corrup'!$AD$36="Moderado"),CONCATENATE("R27C",'Riesgos Corrup'!$R$36),"")</f>
        <v/>
      </c>
      <c r="K132" s="103" t="str">
        <f>IF(AND('Riesgos Corrup'!$AB$37="Media",'Riesgos Corrup'!$AD$37="Moderado"),CONCATENATE("R27C",'Riesgos Corrup'!$R$37),"")</f>
        <v/>
      </c>
      <c r="L132" s="104" t="str">
        <f>IF(AND('Riesgos Corrup'!$AB$38="Media",'Riesgos Corrup'!$AD$38="Moderado"),CONCATENATE("R27C",'Riesgos Corrup'!$R$38),"")</f>
        <v/>
      </c>
      <c r="M132" s="102" t="str">
        <f ca="1">IF(AND('Riesgos Corrup'!$AB$36="Media",'Riesgos Corrup'!$AD$36="Moderado"),CONCATENATE("R27C",'Riesgos Corrup'!$R$36),"")</f>
        <v/>
      </c>
      <c r="N132" s="103" t="str">
        <f>IF(AND('Riesgos Corrup'!$AB$37="Media",'Riesgos Corrup'!$AD$37="Moderado"),CONCATENATE("R27C",'Riesgos Corrup'!$R$37),"")</f>
        <v/>
      </c>
      <c r="O132" s="104" t="str">
        <f>IF(AND('Riesgos Corrup'!$AB$38="Media",'Riesgos Corrup'!$AD$38="Moderado"),CONCATENATE("R27C",'Riesgos Corrup'!$R$38),"")</f>
        <v/>
      </c>
      <c r="P132" s="102" t="str">
        <f ca="1">IF(AND('Riesgos Corrup'!$AB$36="Media",'Riesgos Corrup'!$AD$36="Moderado"),CONCATENATE("R27C",'Riesgos Corrup'!$R$36),"")</f>
        <v/>
      </c>
      <c r="Q132" s="103" t="str">
        <f>IF(AND('Riesgos Corrup'!$AB$37="Media",'Riesgos Corrup'!$AD$37="Moderado"),CONCATENATE("R27C",'Riesgos Corrup'!$R$37),"")</f>
        <v/>
      </c>
      <c r="R132" s="104" t="str">
        <f>IF(AND('Riesgos Corrup'!$AB$38="Media",'Riesgos Corrup'!$AD$38="Moderado"),CONCATENATE("R27C",'Riesgos Corrup'!$R$38),"")</f>
        <v/>
      </c>
      <c r="S132" s="83" t="str">
        <f ca="1">IF(AND('Riesgos Corrup'!$AB$36="Media",'Riesgos Corrup'!$AD$36="Mayor"),CONCATENATE("R27C",'Riesgos Corrup'!$R$36),"")</f>
        <v/>
      </c>
      <c r="T132" s="39" t="str">
        <f>IF(AND('Riesgos Corrup'!$AB$37="Media",'Riesgos Corrup'!$AD$37="Mayor"),CONCATENATE("R27C",'Riesgos Corrup'!$R$37),"")</f>
        <v/>
      </c>
      <c r="U132" s="84" t="str">
        <f>IF(AND('Riesgos Corrup'!$AB$38="Media",'Riesgos Corrup'!$AD$38="Mayor"),CONCATENATE("R27C",'Riesgos Corrup'!$R$38),"")</f>
        <v/>
      </c>
      <c r="V132" s="96" t="str">
        <f ca="1">IF(AND('Riesgos Corrup'!$AB$36="Media",'Riesgos Corrup'!$AD$36="Catastrófico"),CONCATENATE("R27C",'Riesgos Corrup'!$R$36),"")</f>
        <v/>
      </c>
      <c r="W132" s="97" t="str">
        <f>IF(AND('Riesgos Corrup'!$AB$37="Media",'Riesgos Corrup'!$AD$37="Catastrófico"),CONCATENATE("R27C",'Riesgos Corrup'!$R$37),"")</f>
        <v/>
      </c>
      <c r="X132" s="98" t="str">
        <f>IF(AND('Riesgos Corrup'!$AB$38="Media",'Riesgos Corrup'!$AD$38="Catastrófico"),CONCATENATE("R27C",'Riesgos Corrup'!$R$38),"")</f>
        <v/>
      </c>
      <c r="Y132" s="40"/>
      <c r="Z132" s="280"/>
      <c r="AA132" s="281"/>
      <c r="AB132" s="281"/>
      <c r="AC132" s="281"/>
      <c r="AD132" s="281"/>
      <c r="AE132" s="282"/>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row>
    <row r="133" spans="1:61" ht="15" customHeight="1" x14ac:dyDescent="0.25">
      <c r="A133" s="40"/>
      <c r="B133" s="260"/>
      <c r="C133" s="261"/>
      <c r="D133" s="262"/>
      <c r="E133" s="235"/>
      <c r="F133" s="230"/>
      <c r="G133" s="230"/>
      <c r="H133" s="230"/>
      <c r="I133" s="230"/>
      <c r="J133" s="102" t="e">
        <f>IF(AND('Riesgos Corrup'!#REF!="Media",'Riesgos Corrup'!#REF!="Moderado"),CONCATENATE("R28C",'Riesgos Corrup'!#REF!),"")</f>
        <v>#REF!</v>
      </c>
      <c r="K133" s="103" t="e">
        <f>IF(AND('Riesgos Corrup'!#REF!="Media",'Riesgos Corrup'!#REF!="Moderado"),CONCATENATE("R28C",'Riesgos Corrup'!#REF!),"")</f>
        <v>#REF!</v>
      </c>
      <c r="L133" s="104" t="e">
        <f>IF(AND('Riesgos Corrup'!#REF!="Media",'Riesgos Corrup'!#REF!="Moderado"),CONCATENATE("R28C",'Riesgos Corrup'!#REF!),"")</f>
        <v>#REF!</v>
      </c>
      <c r="M133" s="102" t="e">
        <f>IF(AND('Riesgos Corrup'!#REF!="Media",'Riesgos Corrup'!#REF!="Moderado"),CONCATENATE("R28C",'Riesgos Corrup'!#REF!),"")</f>
        <v>#REF!</v>
      </c>
      <c r="N133" s="103" t="e">
        <f>IF(AND('Riesgos Corrup'!#REF!="Media",'Riesgos Corrup'!#REF!="Moderado"),CONCATENATE("R28C",'Riesgos Corrup'!#REF!),"")</f>
        <v>#REF!</v>
      </c>
      <c r="O133" s="104" t="e">
        <f>IF(AND('Riesgos Corrup'!#REF!="Media",'Riesgos Corrup'!#REF!="Moderado"),CONCATENATE("R28C",'Riesgos Corrup'!#REF!),"")</f>
        <v>#REF!</v>
      </c>
      <c r="P133" s="102" t="e">
        <f>IF(AND('Riesgos Corrup'!#REF!="Media",'Riesgos Corrup'!#REF!="Moderado"),CONCATENATE("R28C",'Riesgos Corrup'!#REF!),"")</f>
        <v>#REF!</v>
      </c>
      <c r="Q133" s="103" t="e">
        <f>IF(AND('Riesgos Corrup'!#REF!="Media",'Riesgos Corrup'!#REF!="Moderado"),CONCATENATE("R28C",'Riesgos Corrup'!#REF!),"")</f>
        <v>#REF!</v>
      </c>
      <c r="R133" s="104" t="e">
        <f>IF(AND('Riesgos Corrup'!#REF!="Media",'Riesgos Corrup'!#REF!="Moderado"),CONCATENATE("R28C",'Riesgos Corrup'!#REF!),"")</f>
        <v>#REF!</v>
      </c>
      <c r="S133" s="83" t="e">
        <f>IF(AND('Riesgos Corrup'!#REF!="Media",'Riesgos Corrup'!#REF!="Mayor"),CONCATENATE("R28C",'Riesgos Corrup'!#REF!),"")</f>
        <v>#REF!</v>
      </c>
      <c r="T133" s="39" t="e">
        <f>IF(AND('Riesgos Corrup'!#REF!="Media",'Riesgos Corrup'!#REF!="Mayor"),CONCATENATE("R28C",'Riesgos Corrup'!#REF!),"")</f>
        <v>#REF!</v>
      </c>
      <c r="U133" s="84" t="e">
        <f>IF(AND('Riesgos Corrup'!#REF!="Media",'Riesgos Corrup'!#REF!="Mayor"),CONCATENATE("R28C",'Riesgos Corrup'!#REF!),"")</f>
        <v>#REF!</v>
      </c>
      <c r="V133" s="96" t="e">
        <f>IF(AND('Riesgos Corrup'!#REF!="Media",'Riesgos Corrup'!#REF!="Catastrófico"),CONCATENATE("R28C",'Riesgos Corrup'!#REF!),"")</f>
        <v>#REF!</v>
      </c>
      <c r="W133" s="97" t="e">
        <f>IF(AND('Riesgos Corrup'!#REF!="Media",'Riesgos Corrup'!#REF!="Catastrófico"),CONCATENATE("R28C",'Riesgos Corrup'!#REF!),"")</f>
        <v>#REF!</v>
      </c>
      <c r="X133" s="98" t="e">
        <f>IF(AND('Riesgos Corrup'!#REF!="Media",'Riesgos Corrup'!#REF!="Catastrófico"),CONCATENATE("R28C",'Riesgos Corrup'!#REF!),"")</f>
        <v>#REF!</v>
      </c>
      <c r="Y133" s="40"/>
      <c r="Z133" s="280"/>
      <c r="AA133" s="281"/>
      <c r="AB133" s="281"/>
      <c r="AC133" s="281"/>
      <c r="AD133" s="281"/>
      <c r="AE133" s="282"/>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row>
    <row r="134" spans="1:61" ht="15" customHeight="1" x14ac:dyDescent="0.25">
      <c r="A134" s="40"/>
      <c r="B134" s="260"/>
      <c r="C134" s="261"/>
      <c r="D134" s="262"/>
      <c r="E134" s="235"/>
      <c r="F134" s="230"/>
      <c r="G134" s="230"/>
      <c r="H134" s="230"/>
      <c r="I134" s="230"/>
      <c r="J134" s="102" t="e">
        <f>IF(AND('Riesgos Corrup'!#REF!="Media",'Riesgos Corrup'!#REF!="Moderado"),CONCATENATE("R29C",'Riesgos Corrup'!#REF!),"")</f>
        <v>#REF!</v>
      </c>
      <c r="K134" s="103" t="e">
        <f>IF(AND('Riesgos Corrup'!#REF!="Media",'Riesgos Corrup'!#REF!="Moderado"),CONCATENATE("R29C",'Riesgos Corrup'!#REF!),"")</f>
        <v>#REF!</v>
      </c>
      <c r="L134" s="104" t="e">
        <f>IF(AND('Riesgos Corrup'!#REF!="Media",'Riesgos Corrup'!#REF!="Moderado"),CONCATENATE("R29C",'Riesgos Corrup'!#REF!),"")</f>
        <v>#REF!</v>
      </c>
      <c r="M134" s="102" t="e">
        <f>IF(AND('Riesgos Corrup'!#REF!="Media",'Riesgos Corrup'!#REF!="Moderado"),CONCATENATE("R29C",'Riesgos Corrup'!#REF!),"")</f>
        <v>#REF!</v>
      </c>
      <c r="N134" s="103" t="e">
        <f>IF(AND('Riesgos Corrup'!#REF!="Media",'Riesgos Corrup'!#REF!="Moderado"),CONCATENATE("R29C",'Riesgos Corrup'!#REF!),"")</f>
        <v>#REF!</v>
      </c>
      <c r="O134" s="104" t="e">
        <f>IF(AND('Riesgos Corrup'!#REF!="Media",'Riesgos Corrup'!#REF!="Moderado"),CONCATENATE("R29C",'Riesgos Corrup'!#REF!),"")</f>
        <v>#REF!</v>
      </c>
      <c r="P134" s="102" t="e">
        <f>IF(AND('Riesgos Corrup'!#REF!="Media",'Riesgos Corrup'!#REF!="Moderado"),CONCATENATE("R29C",'Riesgos Corrup'!#REF!),"")</f>
        <v>#REF!</v>
      </c>
      <c r="Q134" s="103" t="e">
        <f>IF(AND('Riesgos Corrup'!#REF!="Media",'Riesgos Corrup'!#REF!="Moderado"),CONCATENATE("R29C",'Riesgos Corrup'!#REF!),"")</f>
        <v>#REF!</v>
      </c>
      <c r="R134" s="104" t="e">
        <f>IF(AND('Riesgos Corrup'!#REF!="Media",'Riesgos Corrup'!#REF!="Moderado"),CONCATENATE("R29C",'Riesgos Corrup'!#REF!),"")</f>
        <v>#REF!</v>
      </c>
      <c r="S134" s="83" t="e">
        <f>IF(AND('Riesgos Corrup'!#REF!="Media",'Riesgos Corrup'!#REF!="Mayor"),CONCATENATE("R29C",'Riesgos Corrup'!#REF!),"")</f>
        <v>#REF!</v>
      </c>
      <c r="T134" s="39" t="e">
        <f>IF(AND('Riesgos Corrup'!#REF!="Media",'Riesgos Corrup'!#REF!="Mayor"),CONCATENATE("R29C",'Riesgos Corrup'!#REF!),"")</f>
        <v>#REF!</v>
      </c>
      <c r="U134" s="84" t="e">
        <f>IF(AND('Riesgos Corrup'!#REF!="Media",'Riesgos Corrup'!#REF!="Mayor"),CONCATENATE("R29C",'Riesgos Corrup'!#REF!),"")</f>
        <v>#REF!</v>
      </c>
      <c r="V134" s="96" t="e">
        <f>IF(AND('Riesgos Corrup'!#REF!="Media",'Riesgos Corrup'!#REF!="Catastrófico"),CONCATENATE("R29C",'Riesgos Corrup'!#REF!),"")</f>
        <v>#REF!</v>
      </c>
      <c r="W134" s="97" t="e">
        <f>IF(AND('Riesgos Corrup'!#REF!="Media",'Riesgos Corrup'!#REF!="Catastrófico"),CONCATENATE("R29C",'Riesgos Corrup'!#REF!),"")</f>
        <v>#REF!</v>
      </c>
      <c r="X134" s="98" t="e">
        <f>IF(AND('Riesgos Corrup'!#REF!="Media",'Riesgos Corrup'!#REF!="Catastrófico"),CONCATENATE("R29C",'Riesgos Corrup'!#REF!),"")</f>
        <v>#REF!</v>
      </c>
      <c r="Y134" s="40"/>
      <c r="Z134" s="280"/>
      <c r="AA134" s="281"/>
      <c r="AB134" s="281"/>
      <c r="AC134" s="281"/>
      <c r="AD134" s="281"/>
      <c r="AE134" s="282"/>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row>
    <row r="135" spans="1:61" ht="15" customHeight="1" x14ac:dyDescent="0.25">
      <c r="A135" s="40"/>
      <c r="B135" s="260"/>
      <c r="C135" s="261"/>
      <c r="D135" s="262"/>
      <c r="E135" s="235"/>
      <c r="F135" s="230"/>
      <c r="G135" s="230"/>
      <c r="H135" s="230"/>
      <c r="I135" s="230"/>
      <c r="J135" s="102" t="e">
        <f>IF(AND('Riesgos Corrup'!#REF!="Media",'Riesgos Corrup'!#REF!="Moderado"),CONCATENATE("R30C",'Riesgos Corrup'!#REF!),"")</f>
        <v>#REF!</v>
      </c>
      <c r="K135" s="103" t="e">
        <f>IF(AND('Riesgos Corrup'!#REF!="Media",'Riesgos Corrup'!#REF!="Moderado"),CONCATENATE("R30C",'Riesgos Corrup'!#REF!),"")</f>
        <v>#REF!</v>
      </c>
      <c r="L135" s="104" t="e">
        <f>IF(AND('Riesgos Corrup'!#REF!="Media",'Riesgos Corrup'!#REF!="Moderado"),CONCATENATE("R30C",'Riesgos Corrup'!#REF!),"")</f>
        <v>#REF!</v>
      </c>
      <c r="M135" s="102" t="e">
        <f>IF(AND('Riesgos Corrup'!#REF!="Media",'Riesgos Corrup'!#REF!="Moderado"),CONCATENATE("R30C",'Riesgos Corrup'!#REF!),"")</f>
        <v>#REF!</v>
      </c>
      <c r="N135" s="103" t="e">
        <f>IF(AND('Riesgos Corrup'!#REF!="Media",'Riesgos Corrup'!#REF!="Moderado"),CONCATENATE("R30C",'Riesgos Corrup'!#REF!),"")</f>
        <v>#REF!</v>
      </c>
      <c r="O135" s="104" t="e">
        <f>IF(AND('Riesgos Corrup'!#REF!="Media",'Riesgos Corrup'!#REF!="Moderado"),CONCATENATE("R30C",'Riesgos Corrup'!#REF!),"")</f>
        <v>#REF!</v>
      </c>
      <c r="P135" s="102" t="e">
        <f>IF(AND('Riesgos Corrup'!#REF!="Media",'Riesgos Corrup'!#REF!="Moderado"),CONCATENATE("R30C",'Riesgos Corrup'!#REF!),"")</f>
        <v>#REF!</v>
      </c>
      <c r="Q135" s="103" t="e">
        <f>IF(AND('Riesgos Corrup'!#REF!="Media",'Riesgos Corrup'!#REF!="Moderado"),CONCATENATE("R30C",'Riesgos Corrup'!#REF!),"")</f>
        <v>#REF!</v>
      </c>
      <c r="R135" s="104" t="e">
        <f>IF(AND('Riesgos Corrup'!#REF!="Media",'Riesgos Corrup'!#REF!="Moderado"),CONCATENATE("R30C",'Riesgos Corrup'!#REF!),"")</f>
        <v>#REF!</v>
      </c>
      <c r="S135" s="83" t="e">
        <f>IF(AND('Riesgos Corrup'!#REF!="Media",'Riesgos Corrup'!#REF!="Mayor"),CONCATENATE("R30C",'Riesgos Corrup'!#REF!),"")</f>
        <v>#REF!</v>
      </c>
      <c r="T135" s="39" t="e">
        <f>IF(AND('Riesgos Corrup'!#REF!="Media",'Riesgos Corrup'!#REF!="Mayor"),CONCATENATE("R30C",'Riesgos Corrup'!#REF!),"")</f>
        <v>#REF!</v>
      </c>
      <c r="U135" s="84" t="e">
        <f>IF(AND('Riesgos Corrup'!#REF!="Media",'Riesgos Corrup'!#REF!="Mayor"),CONCATENATE("R30C",'Riesgos Corrup'!#REF!),"")</f>
        <v>#REF!</v>
      </c>
      <c r="V135" s="96" t="e">
        <f>IF(AND('Riesgos Corrup'!#REF!="Media",'Riesgos Corrup'!#REF!="Catastrófico"),CONCATENATE("R30C",'Riesgos Corrup'!#REF!),"")</f>
        <v>#REF!</v>
      </c>
      <c r="W135" s="97" t="e">
        <f>IF(AND('Riesgos Corrup'!#REF!="Media",'Riesgos Corrup'!#REF!="Catastrófico"),CONCATENATE("R30C",'Riesgos Corrup'!#REF!),"")</f>
        <v>#REF!</v>
      </c>
      <c r="X135" s="98" t="e">
        <f>IF(AND('Riesgos Corrup'!#REF!="Media",'Riesgos Corrup'!#REF!="Catastrófico"),CONCATENATE("R30C",'Riesgos Corrup'!#REF!),"")</f>
        <v>#REF!</v>
      </c>
      <c r="Y135" s="40"/>
      <c r="Z135" s="280"/>
      <c r="AA135" s="281"/>
      <c r="AB135" s="281"/>
      <c r="AC135" s="281"/>
      <c r="AD135" s="281"/>
      <c r="AE135" s="282"/>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row>
    <row r="136" spans="1:61" ht="15" customHeight="1" x14ac:dyDescent="0.25">
      <c r="A136" s="40"/>
      <c r="B136" s="260"/>
      <c r="C136" s="261"/>
      <c r="D136" s="262"/>
      <c r="E136" s="235"/>
      <c r="F136" s="230"/>
      <c r="G136" s="230"/>
      <c r="H136" s="230"/>
      <c r="I136" s="230"/>
      <c r="J136" s="102" t="e">
        <f>IF(AND('Riesgos Corrup'!#REF!="Media",'Riesgos Corrup'!#REF!="Moderado"),CONCATENATE("R31C",'Riesgos Corrup'!#REF!),"")</f>
        <v>#REF!</v>
      </c>
      <c r="K136" s="103" t="e">
        <f>IF(AND('Riesgos Corrup'!#REF!="Media",'Riesgos Corrup'!#REF!="Moderado"),CONCATENATE("R31C",'Riesgos Corrup'!#REF!),"")</f>
        <v>#REF!</v>
      </c>
      <c r="L136" s="103" t="e">
        <f>IF(AND('Riesgos Corrup'!#REF!="Media",'Riesgos Corrup'!#REF!="Moderado"),CONCATENATE("R31C",'Riesgos Corrup'!#REF!),"")</f>
        <v>#REF!</v>
      </c>
      <c r="M136" s="102" t="e">
        <f>IF(AND('Riesgos Corrup'!#REF!="Media",'Riesgos Corrup'!#REF!="Moderado"),CONCATENATE("R31C",'Riesgos Corrup'!#REF!),"")</f>
        <v>#REF!</v>
      </c>
      <c r="N136" s="103" t="e">
        <f>IF(AND('Riesgos Corrup'!#REF!="Media",'Riesgos Corrup'!#REF!="Moderado"),CONCATENATE("R31C",'Riesgos Corrup'!#REF!),"")</f>
        <v>#REF!</v>
      </c>
      <c r="O136" s="103" t="e">
        <f>IF(AND('Riesgos Corrup'!#REF!="Media",'Riesgos Corrup'!#REF!="Moderado"),CONCATENATE("R31C",'Riesgos Corrup'!#REF!),"")</f>
        <v>#REF!</v>
      </c>
      <c r="P136" s="102" t="e">
        <f>IF(AND('Riesgos Corrup'!#REF!="Media",'Riesgos Corrup'!#REF!="Moderado"),CONCATENATE("R31C",'Riesgos Corrup'!#REF!),"")</f>
        <v>#REF!</v>
      </c>
      <c r="Q136" s="103" t="e">
        <f>IF(AND('Riesgos Corrup'!#REF!="Media",'Riesgos Corrup'!#REF!="Moderado"),CONCATENATE("R31C",'Riesgos Corrup'!#REF!),"")</f>
        <v>#REF!</v>
      </c>
      <c r="R136" s="103" t="e">
        <f>IF(AND('Riesgos Corrup'!#REF!="Media",'Riesgos Corrup'!#REF!="Moderado"),CONCATENATE("R31C",'Riesgos Corrup'!#REF!),"")</f>
        <v>#REF!</v>
      </c>
      <c r="S136" s="83" t="e">
        <f>IF(AND('Riesgos Corrup'!#REF!="Media",'Riesgos Corrup'!#REF!="Mayor"),CONCATENATE("R31C",'Riesgos Corrup'!#REF!),"")</f>
        <v>#REF!</v>
      </c>
      <c r="T136" s="39" t="e">
        <f>IF(AND('Riesgos Corrup'!#REF!="Media",'Riesgos Corrup'!#REF!="Mayor"),CONCATENATE("R31C",'Riesgos Corrup'!#REF!),"")</f>
        <v>#REF!</v>
      </c>
      <c r="U136" s="39" t="e">
        <f>IF(AND('Riesgos Corrup'!#REF!="Media",'Riesgos Corrup'!#REF!="Mayor"),CONCATENATE("R31C",'Riesgos Corrup'!#REF!),"")</f>
        <v>#REF!</v>
      </c>
      <c r="V136" s="96" t="e">
        <f>IF(AND('Riesgos Corrup'!#REF!="Media",'Riesgos Corrup'!#REF!="Catastrófico"),CONCATENATE("R31C",'Riesgos Corrup'!#REF!),"")</f>
        <v>#REF!</v>
      </c>
      <c r="W136" s="97" t="e">
        <f>IF(AND('Riesgos Corrup'!#REF!="Media",'Riesgos Corrup'!#REF!="Catastrófico"),CONCATENATE("R31C",'Riesgos Corrup'!#REF!),"")</f>
        <v>#REF!</v>
      </c>
      <c r="X136" s="98" t="e">
        <f>IF(AND('Riesgos Corrup'!#REF!="Media",'Riesgos Corrup'!#REF!="Catastrófico"),CONCATENATE("R31C",'Riesgos Corrup'!#REF!),"")</f>
        <v>#REF!</v>
      </c>
      <c r="Y136" s="40"/>
      <c r="Z136" s="280"/>
      <c r="AA136" s="281"/>
      <c r="AB136" s="281"/>
      <c r="AC136" s="281"/>
      <c r="AD136" s="281"/>
      <c r="AE136" s="282"/>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row>
    <row r="137" spans="1:61" ht="15" customHeight="1" x14ac:dyDescent="0.25">
      <c r="A137" s="40"/>
      <c r="B137" s="260"/>
      <c r="C137" s="261"/>
      <c r="D137" s="262"/>
      <c r="E137" s="235"/>
      <c r="F137" s="230"/>
      <c r="G137" s="230"/>
      <c r="H137" s="230"/>
      <c r="I137" s="230"/>
      <c r="J137" s="102" t="e">
        <f>IF(AND('Riesgos Corrup'!#REF!="Media",'Riesgos Corrup'!#REF!="Moderado"),CONCATENATE("R32C",'Riesgos Corrup'!#REF!),"")</f>
        <v>#REF!</v>
      </c>
      <c r="K137" s="103" t="e">
        <f>IF(AND('Riesgos Corrup'!#REF!="Media",'Riesgos Corrup'!#REF!="Moderado"),CONCATENATE("R32C",'Riesgos Corrup'!#REF!),"")</f>
        <v>#REF!</v>
      </c>
      <c r="L137" s="104" t="e">
        <f>IF(AND('Riesgos Corrup'!#REF!="Media",'Riesgos Corrup'!#REF!="Moderado"),CONCATENATE("R32C",'Riesgos Corrup'!#REF!),"")</f>
        <v>#REF!</v>
      </c>
      <c r="M137" s="102" t="e">
        <f>IF(AND('Riesgos Corrup'!#REF!="Media",'Riesgos Corrup'!#REF!="Moderado"),CONCATENATE("R32C",'Riesgos Corrup'!#REF!),"")</f>
        <v>#REF!</v>
      </c>
      <c r="N137" s="103" t="e">
        <f>IF(AND('Riesgos Corrup'!#REF!="Media",'Riesgos Corrup'!#REF!="Moderado"),CONCATENATE("R32C",'Riesgos Corrup'!#REF!),"")</f>
        <v>#REF!</v>
      </c>
      <c r="O137" s="104" t="e">
        <f>IF(AND('Riesgos Corrup'!#REF!="Media",'Riesgos Corrup'!#REF!="Moderado"),CONCATENATE("R32C",'Riesgos Corrup'!#REF!),"")</f>
        <v>#REF!</v>
      </c>
      <c r="P137" s="102" t="e">
        <f>IF(AND('Riesgos Corrup'!#REF!="Media",'Riesgos Corrup'!#REF!="Moderado"),CONCATENATE("R32C",'Riesgos Corrup'!#REF!),"")</f>
        <v>#REF!</v>
      </c>
      <c r="Q137" s="103" t="e">
        <f>IF(AND('Riesgos Corrup'!#REF!="Media",'Riesgos Corrup'!#REF!="Moderado"),CONCATENATE("R32C",'Riesgos Corrup'!#REF!),"")</f>
        <v>#REF!</v>
      </c>
      <c r="R137" s="104" t="e">
        <f>IF(AND('Riesgos Corrup'!#REF!="Media",'Riesgos Corrup'!#REF!="Moderado"),CONCATENATE("R32C",'Riesgos Corrup'!#REF!),"")</f>
        <v>#REF!</v>
      </c>
      <c r="S137" s="83" t="e">
        <f>IF(AND('Riesgos Corrup'!#REF!="Media",'Riesgos Corrup'!#REF!="Mayor"),CONCATENATE("R32C",'Riesgos Corrup'!#REF!),"")</f>
        <v>#REF!</v>
      </c>
      <c r="T137" s="39" t="e">
        <f>IF(AND('Riesgos Corrup'!#REF!="Media",'Riesgos Corrup'!#REF!="Mayor"),CONCATENATE("R32C",'Riesgos Corrup'!#REF!),"")</f>
        <v>#REF!</v>
      </c>
      <c r="U137" s="84" t="e">
        <f>IF(AND('Riesgos Corrup'!#REF!="Media",'Riesgos Corrup'!#REF!="Mayor"),CONCATENATE("R32C",'Riesgos Corrup'!#REF!),"")</f>
        <v>#REF!</v>
      </c>
      <c r="V137" s="96" t="e">
        <f>IF(AND('Riesgos Corrup'!#REF!="Media",'Riesgos Corrup'!#REF!="Catastrófico"),CONCATENATE("R32C",'Riesgos Corrup'!#REF!),"")</f>
        <v>#REF!</v>
      </c>
      <c r="W137" s="97" t="e">
        <f>IF(AND('Riesgos Corrup'!#REF!="Media",'Riesgos Corrup'!#REF!="Catastrófico"),CONCATENATE("R32C",'Riesgos Corrup'!#REF!),"")</f>
        <v>#REF!</v>
      </c>
      <c r="X137" s="98" t="e">
        <f>IF(AND('Riesgos Corrup'!#REF!="Media",'Riesgos Corrup'!#REF!="Catastrófico"),CONCATENATE("R32C",'Riesgos Corrup'!#REF!),"")</f>
        <v>#REF!</v>
      </c>
      <c r="Y137" s="40"/>
      <c r="Z137" s="280"/>
      <c r="AA137" s="281"/>
      <c r="AB137" s="281"/>
      <c r="AC137" s="281"/>
      <c r="AD137" s="281"/>
      <c r="AE137" s="282"/>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row>
    <row r="138" spans="1:61" ht="15" customHeight="1" x14ac:dyDescent="0.25">
      <c r="A138" s="40"/>
      <c r="B138" s="260"/>
      <c r="C138" s="261"/>
      <c r="D138" s="262"/>
      <c r="E138" s="235"/>
      <c r="F138" s="230"/>
      <c r="G138" s="230"/>
      <c r="H138" s="230"/>
      <c r="I138" s="230"/>
      <c r="J138" s="102" t="e">
        <f>IF(AND('Riesgos Corrup'!#REF!="Media",'Riesgos Corrup'!#REF!="Moderado"),CONCATENATE("R33C",'Riesgos Corrup'!#REF!),"")</f>
        <v>#REF!</v>
      </c>
      <c r="K138" s="103" t="e">
        <f>IF(AND('Riesgos Corrup'!#REF!="Media",'Riesgos Corrup'!#REF!="Moderado"),CONCATENATE("R33C",'Riesgos Corrup'!#REF!),"")</f>
        <v>#REF!</v>
      </c>
      <c r="L138" s="104" t="e">
        <f>IF(AND('Riesgos Corrup'!#REF!="Media",'Riesgos Corrup'!#REF!="Moderado"),CONCATENATE("R33C",'Riesgos Corrup'!#REF!),"")</f>
        <v>#REF!</v>
      </c>
      <c r="M138" s="102" t="e">
        <f>IF(AND('Riesgos Corrup'!#REF!="Media",'Riesgos Corrup'!#REF!="Moderado"),CONCATENATE("R33C",'Riesgos Corrup'!#REF!),"")</f>
        <v>#REF!</v>
      </c>
      <c r="N138" s="103" t="e">
        <f>IF(AND('Riesgos Corrup'!#REF!="Media",'Riesgos Corrup'!#REF!="Moderado"),CONCATENATE("R33C",'Riesgos Corrup'!#REF!),"")</f>
        <v>#REF!</v>
      </c>
      <c r="O138" s="104" t="e">
        <f>IF(AND('Riesgos Corrup'!#REF!="Media",'Riesgos Corrup'!#REF!="Moderado"),CONCATENATE("R33C",'Riesgos Corrup'!#REF!),"")</f>
        <v>#REF!</v>
      </c>
      <c r="P138" s="102" t="e">
        <f>IF(AND('Riesgos Corrup'!#REF!="Media",'Riesgos Corrup'!#REF!="Moderado"),CONCATENATE("R33C",'Riesgos Corrup'!#REF!),"")</f>
        <v>#REF!</v>
      </c>
      <c r="Q138" s="103" t="e">
        <f>IF(AND('Riesgos Corrup'!#REF!="Media",'Riesgos Corrup'!#REF!="Moderado"),CONCATENATE("R33C",'Riesgos Corrup'!#REF!),"")</f>
        <v>#REF!</v>
      </c>
      <c r="R138" s="104" t="e">
        <f>IF(AND('Riesgos Corrup'!#REF!="Media",'Riesgos Corrup'!#REF!="Moderado"),CONCATENATE("R33C",'Riesgos Corrup'!#REF!),"")</f>
        <v>#REF!</v>
      </c>
      <c r="S138" s="83" t="e">
        <f>IF(AND('Riesgos Corrup'!#REF!="Media",'Riesgos Corrup'!#REF!="Mayor"),CONCATENATE("R33C",'Riesgos Corrup'!#REF!),"")</f>
        <v>#REF!</v>
      </c>
      <c r="T138" s="39" t="e">
        <f>IF(AND('Riesgos Corrup'!#REF!="Media",'Riesgos Corrup'!#REF!="Mayor"),CONCATENATE("R33C",'Riesgos Corrup'!#REF!),"")</f>
        <v>#REF!</v>
      </c>
      <c r="U138" s="84" t="e">
        <f>IF(AND('Riesgos Corrup'!#REF!="Media",'Riesgos Corrup'!#REF!="Mayor"),CONCATENATE("R33C",'Riesgos Corrup'!#REF!),"")</f>
        <v>#REF!</v>
      </c>
      <c r="V138" s="96" t="e">
        <f>IF(AND('Riesgos Corrup'!#REF!="Media",'Riesgos Corrup'!#REF!="Catastrófico"),CONCATENATE("R33C",'Riesgos Corrup'!#REF!),"")</f>
        <v>#REF!</v>
      </c>
      <c r="W138" s="97" t="e">
        <f>IF(AND('Riesgos Corrup'!#REF!="Media",'Riesgos Corrup'!#REF!="Catastrófico"),CONCATENATE("R33C",'Riesgos Corrup'!#REF!),"")</f>
        <v>#REF!</v>
      </c>
      <c r="X138" s="98" t="e">
        <f>IF(AND('Riesgos Corrup'!#REF!="Media",'Riesgos Corrup'!#REF!="Catastrófico"),CONCATENATE("R33C",'Riesgos Corrup'!#REF!),"")</f>
        <v>#REF!</v>
      </c>
      <c r="Y138" s="40"/>
      <c r="Z138" s="280"/>
      <c r="AA138" s="281"/>
      <c r="AB138" s="281"/>
      <c r="AC138" s="281"/>
      <c r="AD138" s="281"/>
      <c r="AE138" s="282"/>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row>
    <row r="139" spans="1:61" ht="15" customHeight="1" x14ac:dyDescent="0.25">
      <c r="A139" s="40"/>
      <c r="B139" s="260"/>
      <c r="C139" s="261"/>
      <c r="D139" s="262"/>
      <c r="E139" s="235"/>
      <c r="F139" s="230"/>
      <c r="G139" s="230"/>
      <c r="H139" s="230"/>
      <c r="I139" s="230"/>
      <c r="J139" s="102" t="e">
        <f>IF(AND('Riesgos Corrup'!#REF!="Media",'Riesgos Corrup'!#REF!="Moderado"),CONCATENATE("R34C",'Riesgos Corrup'!#REF!),"")</f>
        <v>#REF!</v>
      </c>
      <c r="K139" s="103" t="e">
        <f>IF(AND('Riesgos Corrup'!#REF!="Media",'Riesgos Corrup'!#REF!="Moderado"),CONCATENATE("R34C",'Riesgos Corrup'!#REF!),"")</f>
        <v>#REF!</v>
      </c>
      <c r="L139" s="104" t="e">
        <f>IF(AND('Riesgos Corrup'!#REF!="Media",'Riesgos Corrup'!#REF!="Moderado"),CONCATENATE("R34C",'Riesgos Corrup'!#REF!),"")</f>
        <v>#REF!</v>
      </c>
      <c r="M139" s="102" t="e">
        <f>IF(AND('Riesgos Corrup'!#REF!="Media",'Riesgos Corrup'!#REF!="Moderado"),CONCATENATE("R34C",'Riesgos Corrup'!#REF!),"")</f>
        <v>#REF!</v>
      </c>
      <c r="N139" s="103" t="e">
        <f>IF(AND('Riesgos Corrup'!#REF!="Media",'Riesgos Corrup'!#REF!="Moderado"),CONCATENATE("R34C",'Riesgos Corrup'!#REF!),"")</f>
        <v>#REF!</v>
      </c>
      <c r="O139" s="104" t="e">
        <f>IF(AND('Riesgos Corrup'!#REF!="Media",'Riesgos Corrup'!#REF!="Moderado"),CONCATENATE("R34C",'Riesgos Corrup'!#REF!),"")</f>
        <v>#REF!</v>
      </c>
      <c r="P139" s="102" t="e">
        <f>IF(AND('Riesgos Corrup'!#REF!="Media",'Riesgos Corrup'!#REF!="Moderado"),CONCATENATE("R34C",'Riesgos Corrup'!#REF!),"")</f>
        <v>#REF!</v>
      </c>
      <c r="Q139" s="103" t="e">
        <f>IF(AND('Riesgos Corrup'!#REF!="Media",'Riesgos Corrup'!#REF!="Moderado"),CONCATENATE("R34C",'Riesgos Corrup'!#REF!),"")</f>
        <v>#REF!</v>
      </c>
      <c r="R139" s="104" t="e">
        <f>IF(AND('Riesgos Corrup'!#REF!="Media",'Riesgos Corrup'!#REF!="Moderado"),CONCATENATE("R34C",'Riesgos Corrup'!#REF!),"")</f>
        <v>#REF!</v>
      </c>
      <c r="S139" s="83" t="e">
        <f>IF(AND('Riesgos Corrup'!#REF!="Media",'Riesgos Corrup'!#REF!="Mayor"),CONCATENATE("R34C",'Riesgos Corrup'!#REF!),"")</f>
        <v>#REF!</v>
      </c>
      <c r="T139" s="39" t="e">
        <f>IF(AND('Riesgos Corrup'!#REF!="Media",'Riesgos Corrup'!#REF!="Mayor"),CONCATENATE("R34C",'Riesgos Corrup'!#REF!),"")</f>
        <v>#REF!</v>
      </c>
      <c r="U139" s="84" t="e">
        <f>IF(AND('Riesgos Corrup'!#REF!="Media",'Riesgos Corrup'!#REF!="Mayor"),CONCATENATE("R34C",'Riesgos Corrup'!#REF!),"")</f>
        <v>#REF!</v>
      </c>
      <c r="V139" s="96" t="e">
        <f>IF(AND('Riesgos Corrup'!#REF!="Media",'Riesgos Corrup'!#REF!="Catastrófico"),CONCATENATE("R34C",'Riesgos Corrup'!#REF!),"")</f>
        <v>#REF!</v>
      </c>
      <c r="W139" s="97" t="e">
        <f>IF(AND('Riesgos Corrup'!#REF!="Media",'Riesgos Corrup'!#REF!="Catastrófico"),CONCATENATE("R34C",'Riesgos Corrup'!#REF!),"")</f>
        <v>#REF!</v>
      </c>
      <c r="X139" s="98" t="e">
        <f>IF(AND('Riesgos Corrup'!#REF!="Media",'Riesgos Corrup'!#REF!="Catastrófico"),CONCATENATE("R34C",'Riesgos Corrup'!#REF!),"")</f>
        <v>#REF!</v>
      </c>
      <c r="Y139" s="40"/>
      <c r="Z139" s="280"/>
      <c r="AA139" s="281"/>
      <c r="AB139" s="281"/>
      <c r="AC139" s="281"/>
      <c r="AD139" s="281"/>
      <c r="AE139" s="282"/>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row>
    <row r="140" spans="1:61" ht="15" customHeight="1" x14ac:dyDescent="0.25">
      <c r="A140" s="40"/>
      <c r="B140" s="260"/>
      <c r="C140" s="261"/>
      <c r="D140" s="262"/>
      <c r="E140" s="235"/>
      <c r="F140" s="230"/>
      <c r="G140" s="230"/>
      <c r="H140" s="230"/>
      <c r="I140" s="230"/>
      <c r="J140" s="102" t="e">
        <f>IF(AND('Riesgos Corrup'!#REF!="Media",'Riesgos Corrup'!#REF!="Moderado"),CONCATENATE("R35C",'Riesgos Corrup'!#REF!),"")</f>
        <v>#REF!</v>
      </c>
      <c r="K140" s="103" t="e">
        <f>IF(AND('Riesgos Corrup'!#REF!="Media",'Riesgos Corrup'!#REF!="Moderado"),CONCATENATE("R35C",'Riesgos Corrup'!#REF!),"")</f>
        <v>#REF!</v>
      </c>
      <c r="L140" s="104" t="e">
        <f>IF(AND('Riesgos Corrup'!#REF!="Media",'Riesgos Corrup'!#REF!="Moderado"),CONCATENATE("R35C",'Riesgos Corrup'!#REF!),"")</f>
        <v>#REF!</v>
      </c>
      <c r="M140" s="102" t="e">
        <f>IF(AND('Riesgos Corrup'!#REF!="Media",'Riesgos Corrup'!#REF!="Moderado"),CONCATENATE("R35C",'Riesgos Corrup'!#REF!),"")</f>
        <v>#REF!</v>
      </c>
      <c r="N140" s="103" t="e">
        <f>IF(AND('Riesgos Corrup'!#REF!="Media",'Riesgos Corrup'!#REF!="Moderado"),CONCATENATE("R35C",'Riesgos Corrup'!#REF!),"")</f>
        <v>#REF!</v>
      </c>
      <c r="O140" s="104" t="e">
        <f>IF(AND('Riesgos Corrup'!#REF!="Media",'Riesgos Corrup'!#REF!="Moderado"),CONCATENATE("R35C",'Riesgos Corrup'!#REF!),"")</f>
        <v>#REF!</v>
      </c>
      <c r="P140" s="102" t="e">
        <f>IF(AND('Riesgos Corrup'!#REF!="Media",'Riesgos Corrup'!#REF!="Moderado"),CONCATENATE("R35C",'Riesgos Corrup'!#REF!),"")</f>
        <v>#REF!</v>
      </c>
      <c r="Q140" s="103" t="e">
        <f>IF(AND('Riesgos Corrup'!#REF!="Media",'Riesgos Corrup'!#REF!="Moderado"),CONCATENATE("R35C",'Riesgos Corrup'!#REF!),"")</f>
        <v>#REF!</v>
      </c>
      <c r="R140" s="104" t="e">
        <f>IF(AND('Riesgos Corrup'!#REF!="Media",'Riesgos Corrup'!#REF!="Moderado"),CONCATENATE("R35C",'Riesgos Corrup'!#REF!),"")</f>
        <v>#REF!</v>
      </c>
      <c r="S140" s="83" t="e">
        <f>IF(AND('Riesgos Corrup'!#REF!="Media",'Riesgos Corrup'!#REF!="Mayor"),CONCATENATE("R35C",'Riesgos Corrup'!#REF!),"")</f>
        <v>#REF!</v>
      </c>
      <c r="T140" s="39" t="e">
        <f>IF(AND('Riesgos Corrup'!#REF!="Media",'Riesgos Corrup'!#REF!="Mayor"),CONCATENATE("R35C",'Riesgos Corrup'!#REF!),"")</f>
        <v>#REF!</v>
      </c>
      <c r="U140" s="84" t="e">
        <f>IF(AND('Riesgos Corrup'!#REF!="Media",'Riesgos Corrup'!#REF!="Mayor"),CONCATENATE("R35C",'Riesgos Corrup'!#REF!),"")</f>
        <v>#REF!</v>
      </c>
      <c r="V140" s="96" t="e">
        <f>IF(AND('Riesgos Corrup'!#REF!="Media",'Riesgos Corrup'!#REF!="Catastrófico"),CONCATENATE("R35C",'Riesgos Corrup'!#REF!),"")</f>
        <v>#REF!</v>
      </c>
      <c r="W140" s="97" t="e">
        <f>IF(AND('Riesgos Corrup'!#REF!="Media",'Riesgos Corrup'!#REF!="Catastrófico"),CONCATENATE("R35C",'Riesgos Corrup'!#REF!),"")</f>
        <v>#REF!</v>
      </c>
      <c r="X140" s="98" t="e">
        <f>IF(AND('Riesgos Corrup'!#REF!="Media",'Riesgos Corrup'!#REF!="Catastrófico"),CONCATENATE("R35C",'Riesgos Corrup'!#REF!),"")</f>
        <v>#REF!</v>
      </c>
      <c r="Y140" s="40"/>
      <c r="Z140" s="280"/>
      <c r="AA140" s="281"/>
      <c r="AB140" s="281"/>
      <c r="AC140" s="281"/>
      <c r="AD140" s="281"/>
      <c r="AE140" s="282"/>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row>
    <row r="141" spans="1:61" ht="15" customHeight="1" x14ac:dyDescent="0.25">
      <c r="A141" s="40"/>
      <c r="B141" s="260"/>
      <c r="C141" s="261"/>
      <c r="D141" s="262"/>
      <c r="E141" s="235"/>
      <c r="F141" s="230"/>
      <c r="G141" s="230"/>
      <c r="H141" s="230"/>
      <c r="I141" s="230"/>
      <c r="J141" s="102" t="e">
        <f>IF(AND('Riesgos Corrup'!#REF!="Media",'Riesgos Corrup'!#REF!="Moderado"),CONCATENATE("R36C",'Riesgos Corrup'!#REF!),"")</f>
        <v>#REF!</v>
      </c>
      <c r="K141" s="103" t="e">
        <f>IF(AND('Riesgos Corrup'!#REF!="Media",'Riesgos Corrup'!#REF!="Moderado"),CONCATENATE("R36C",'Riesgos Corrup'!#REF!),"")</f>
        <v>#REF!</v>
      </c>
      <c r="L141" s="104" t="e">
        <f>IF(AND('Riesgos Corrup'!#REF!="Media",'Riesgos Corrup'!#REF!="Moderado"),CONCATENATE("R36C",'Riesgos Corrup'!#REF!),"")</f>
        <v>#REF!</v>
      </c>
      <c r="M141" s="102" t="e">
        <f>IF(AND('Riesgos Corrup'!#REF!="Media",'Riesgos Corrup'!#REF!="Moderado"),CONCATENATE("R36C",'Riesgos Corrup'!#REF!),"")</f>
        <v>#REF!</v>
      </c>
      <c r="N141" s="103" t="e">
        <f>IF(AND('Riesgos Corrup'!#REF!="Media",'Riesgos Corrup'!#REF!="Moderado"),CONCATENATE("R36C",'Riesgos Corrup'!#REF!),"")</f>
        <v>#REF!</v>
      </c>
      <c r="O141" s="104" t="e">
        <f>IF(AND('Riesgos Corrup'!#REF!="Media",'Riesgos Corrup'!#REF!="Moderado"),CONCATENATE("R36C",'Riesgos Corrup'!#REF!),"")</f>
        <v>#REF!</v>
      </c>
      <c r="P141" s="102" t="e">
        <f>IF(AND('Riesgos Corrup'!#REF!="Media",'Riesgos Corrup'!#REF!="Moderado"),CONCATENATE("R36C",'Riesgos Corrup'!#REF!),"")</f>
        <v>#REF!</v>
      </c>
      <c r="Q141" s="103" t="e">
        <f>IF(AND('Riesgos Corrup'!#REF!="Media",'Riesgos Corrup'!#REF!="Moderado"),CONCATENATE("R36C",'Riesgos Corrup'!#REF!),"")</f>
        <v>#REF!</v>
      </c>
      <c r="R141" s="104" t="e">
        <f>IF(AND('Riesgos Corrup'!#REF!="Media",'Riesgos Corrup'!#REF!="Moderado"),CONCATENATE("R36C",'Riesgos Corrup'!#REF!),"")</f>
        <v>#REF!</v>
      </c>
      <c r="S141" s="83" t="e">
        <f>IF(AND('Riesgos Corrup'!#REF!="Media",'Riesgos Corrup'!#REF!="Mayor"),CONCATENATE("R36C",'Riesgos Corrup'!#REF!),"")</f>
        <v>#REF!</v>
      </c>
      <c r="T141" s="39" t="e">
        <f>IF(AND('Riesgos Corrup'!#REF!="Media",'Riesgos Corrup'!#REF!="Mayor"),CONCATENATE("R36C",'Riesgos Corrup'!#REF!),"")</f>
        <v>#REF!</v>
      </c>
      <c r="U141" s="84" t="e">
        <f>IF(AND('Riesgos Corrup'!#REF!="Media",'Riesgos Corrup'!#REF!="Mayor"),CONCATENATE("R36C",'Riesgos Corrup'!#REF!),"")</f>
        <v>#REF!</v>
      </c>
      <c r="V141" s="96" t="e">
        <f>IF(AND('Riesgos Corrup'!#REF!="Media",'Riesgos Corrup'!#REF!="Catastrófico"),CONCATENATE("R36C",'Riesgos Corrup'!#REF!),"")</f>
        <v>#REF!</v>
      </c>
      <c r="W141" s="97" t="e">
        <f>IF(AND('Riesgos Corrup'!#REF!="Media",'Riesgos Corrup'!#REF!="Catastrófico"),CONCATENATE("R36C",'Riesgos Corrup'!#REF!),"")</f>
        <v>#REF!</v>
      </c>
      <c r="X141" s="98" t="e">
        <f>IF(AND('Riesgos Corrup'!#REF!="Media",'Riesgos Corrup'!#REF!="Catastrófico"),CONCATENATE("R36C",'Riesgos Corrup'!#REF!),"")</f>
        <v>#REF!</v>
      </c>
      <c r="Y141" s="40"/>
      <c r="Z141" s="280"/>
      <c r="AA141" s="281"/>
      <c r="AB141" s="281"/>
      <c r="AC141" s="281"/>
      <c r="AD141" s="281"/>
      <c r="AE141" s="282"/>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row>
    <row r="142" spans="1:61" ht="15" customHeight="1" x14ac:dyDescent="0.25">
      <c r="A142" s="40"/>
      <c r="B142" s="260"/>
      <c r="C142" s="261"/>
      <c r="D142" s="262"/>
      <c r="E142" s="235"/>
      <c r="F142" s="230"/>
      <c r="G142" s="230"/>
      <c r="H142" s="230"/>
      <c r="I142" s="230"/>
      <c r="J142" s="102" t="str">
        <f ca="1">IF(AND('Riesgos Corrup'!$AB$39="Media",'Riesgos Corrup'!$AD$39="Moderado"),CONCATENATE("R37C",'Riesgos Corrup'!$R$39),"")</f>
        <v>R37C1</v>
      </c>
      <c r="K142" s="103" t="str">
        <f>IF(AND('Riesgos Corrup'!$AB$40="Media",'Riesgos Corrup'!$AD$40="Moderado"),CONCATENATE("R37C",'Riesgos Corrup'!$R$40),"")</f>
        <v/>
      </c>
      <c r="L142" s="104" t="str">
        <f>IF(AND('Riesgos Corrup'!$AB$41="Media",'Riesgos Corrup'!$AD$41="Moderado"),CONCATENATE("R37C",'Riesgos Corrup'!$R$41),"")</f>
        <v/>
      </c>
      <c r="M142" s="102" t="str">
        <f ca="1">IF(AND('Riesgos Corrup'!$AB$39="Media",'Riesgos Corrup'!$AD$39="Moderado"),CONCATENATE("R37C",'Riesgos Corrup'!$R$39),"")</f>
        <v>R37C1</v>
      </c>
      <c r="N142" s="103" t="str">
        <f>IF(AND('Riesgos Corrup'!$AB$40="Media",'Riesgos Corrup'!$AD$40="Moderado"),CONCATENATE("R37C",'Riesgos Corrup'!$R$40),"")</f>
        <v/>
      </c>
      <c r="O142" s="104" t="str">
        <f>IF(AND('Riesgos Corrup'!$AB$41="Media",'Riesgos Corrup'!$AD$41="Moderado"),CONCATENATE("R37C",'Riesgos Corrup'!$R$41),"")</f>
        <v/>
      </c>
      <c r="P142" s="102" t="str">
        <f ca="1">IF(AND('Riesgos Corrup'!$AB$39="Media",'Riesgos Corrup'!$AD$39="Moderado"),CONCATENATE("R37C",'Riesgos Corrup'!$R$39),"")</f>
        <v>R37C1</v>
      </c>
      <c r="Q142" s="103" t="str">
        <f>IF(AND('Riesgos Corrup'!$AB$40="Media",'Riesgos Corrup'!$AD$40="Moderado"),CONCATENATE("R37C",'Riesgos Corrup'!$R$40),"")</f>
        <v/>
      </c>
      <c r="R142" s="104" t="str">
        <f>IF(AND('Riesgos Corrup'!$AB$41="Media",'Riesgos Corrup'!$AD$41="Moderado"),CONCATENATE("R37C",'Riesgos Corrup'!$R$41),"")</f>
        <v/>
      </c>
      <c r="S142" s="83" t="str">
        <f ca="1">IF(AND('Riesgos Corrup'!$AB$39="Media",'Riesgos Corrup'!$AD$39="Mayor"),CONCATENATE("R37C",'Riesgos Corrup'!$R$39),"")</f>
        <v/>
      </c>
      <c r="T142" s="39" t="str">
        <f>IF(AND('Riesgos Corrup'!$AB$40="Media",'Riesgos Corrup'!$AD$40="Mayor"),CONCATENATE("R37C",'Riesgos Corrup'!$R$40),"")</f>
        <v/>
      </c>
      <c r="U142" s="84" t="str">
        <f>IF(AND('Riesgos Corrup'!$AB$41="Media",'Riesgos Corrup'!$AD$41="Mayor"),CONCATENATE("R37C",'Riesgos Corrup'!$R$41),"")</f>
        <v/>
      </c>
      <c r="V142" s="96" t="str">
        <f ca="1">IF(AND('Riesgos Corrup'!$AB$39="Media",'Riesgos Corrup'!$AD$39="Catastrófico"),CONCATENATE("R37C",'Riesgos Corrup'!$R$39),"")</f>
        <v/>
      </c>
      <c r="W142" s="97" t="str">
        <f>IF(AND('Riesgos Corrup'!$AB$40="Media",'Riesgos Corrup'!$AD$40="Catastrófico"),CONCATENATE("R37C",'Riesgos Corrup'!$R$40),"")</f>
        <v/>
      </c>
      <c r="X142" s="98" t="str">
        <f>IF(AND('Riesgos Corrup'!$AB$41="Media",'Riesgos Corrup'!$AD$41="Catastrófico"),CONCATENATE("R37C",'Riesgos Corrup'!$R$41),"")</f>
        <v/>
      </c>
      <c r="Y142" s="40"/>
      <c r="Z142" s="280"/>
      <c r="AA142" s="281"/>
      <c r="AB142" s="281"/>
      <c r="AC142" s="281"/>
      <c r="AD142" s="281"/>
      <c r="AE142" s="282"/>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row>
    <row r="143" spans="1:61" ht="15" customHeight="1" x14ac:dyDescent="0.25">
      <c r="A143" s="40"/>
      <c r="B143" s="260"/>
      <c r="C143" s="261"/>
      <c r="D143" s="262"/>
      <c r="E143" s="235"/>
      <c r="F143" s="230"/>
      <c r="G143" s="230"/>
      <c r="H143" s="230"/>
      <c r="I143" s="230"/>
      <c r="J143" s="102" t="e">
        <f>IF(AND('Riesgos Corrup'!#REF!="Media",'Riesgos Corrup'!#REF!="Moderado"),CONCATENATE("R39C",'Riesgos Corrup'!#REF!),"")</f>
        <v>#REF!</v>
      </c>
      <c r="K143" s="103" t="e">
        <f>IF(AND('Riesgos Corrup'!#REF!="Media",'Riesgos Corrup'!#REF!="Moderado"),CONCATENATE("R38C",'Riesgos Corrup'!#REF!),"")</f>
        <v>#REF!</v>
      </c>
      <c r="L143" s="104" t="e">
        <f>IF(AND('Riesgos Corrup'!#REF!="Media",'Riesgos Corrup'!#REF!="Moderado"),CONCATENATE("R38C",'Riesgos Corrup'!#REF!),"")</f>
        <v>#REF!</v>
      </c>
      <c r="M143" s="102" t="e">
        <f>IF(AND('Riesgos Corrup'!#REF!="Media",'Riesgos Corrup'!#REF!="Moderado"),CONCATENATE("R39C",'Riesgos Corrup'!#REF!),"")</f>
        <v>#REF!</v>
      </c>
      <c r="N143" s="103" t="e">
        <f>IF(AND('Riesgos Corrup'!#REF!="Media",'Riesgos Corrup'!#REF!="Moderado"),CONCATENATE("R38C",'Riesgos Corrup'!#REF!),"")</f>
        <v>#REF!</v>
      </c>
      <c r="O143" s="104" t="e">
        <f>IF(AND('Riesgos Corrup'!#REF!="Media",'Riesgos Corrup'!#REF!="Moderado"),CONCATENATE("R38C",'Riesgos Corrup'!#REF!),"")</f>
        <v>#REF!</v>
      </c>
      <c r="P143" s="102" t="e">
        <f>IF(AND('Riesgos Corrup'!#REF!="Media",'Riesgos Corrup'!#REF!="Moderado"),CONCATENATE("R39C",'Riesgos Corrup'!#REF!),"")</f>
        <v>#REF!</v>
      </c>
      <c r="Q143" s="103" t="e">
        <f>IF(AND('Riesgos Corrup'!#REF!="Media",'Riesgos Corrup'!#REF!="Moderado"),CONCATENATE("R38C",'Riesgos Corrup'!#REF!),"")</f>
        <v>#REF!</v>
      </c>
      <c r="R143" s="104" t="e">
        <f>IF(AND('Riesgos Corrup'!#REF!="Media",'Riesgos Corrup'!#REF!="Moderado"),CONCATENATE("R38C",'Riesgos Corrup'!#REF!),"")</f>
        <v>#REF!</v>
      </c>
      <c r="S143" s="83" t="e">
        <f>IF(AND('Riesgos Corrup'!#REF!="Media",'Riesgos Corrup'!#REF!="Mayor"),CONCATENATE("R39C",'Riesgos Corrup'!#REF!),"")</f>
        <v>#REF!</v>
      </c>
      <c r="T143" s="39" t="e">
        <f>IF(AND('Riesgos Corrup'!#REF!="Media",'Riesgos Corrup'!#REF!="Mayor"),CONCATENATE("R38C",'Riesgos Corrup'!#REF!),"")</f>
        <v>#REF!</v>
      </c>
      <c r="U143" s="84" t="e">
        <f>IF(AND('Riesgos Corrup'!#REF!="Media",'Riesgos Corrup'!#REF!="Mayor"),CONCATENATE("R38C",'Riesgos Corrup'!#REF!),"")</f>
        <v>#REF!</v>
      </c>
      <c r="V143" s="96" t="e">
        <f>IF(AND('Riesgos Corrup'!#REF!="Media",'Riesgos Corrup'!#REF!="Catastrófico"),CONCATENATE("R39C",'Riesgos Corrup'!#REF!),"")</f>
        <v>#REF!</v>
      </c>
      <c r="W143" s="97" t="e">
        <f>IF(AND('Riesgos Corrup'!#REF!="Media",'Riesgos Corrup'!#REF!="Catastrófico"),CONCATENATE("R38C",'Riesgos Corrup'!#REF!),"")</f>
        <v>#REF!</v>
      </c>
      <c r="X143" s="98" t="e">
        <f>IF(AND('Riesgos Corrup'!#REF!="Media",'Riesgos Corrup'!#REF!="Catastrófico"),CONCATENATE("R38C",'Riesgos Corrup'!#REF!),"")</f>
        <v>#REF!</v>
      </c>
      <c r="Y143" s="40"/>
      <c r="Z143" s="280"/>
      <c r="AA143" s="281"/>
      <c r="AB143" s="281"/>
      <c r="AC143" s="281"/>
      <c r="AD143" s="281"/>
      <c r="AE143" s="282"/>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row>
    <row r="144" spans="1:61" ht="15" customHeight="1" x14ac:dyDescent="0.25">
      <c r="A144" s="40"/>
      <c r="B144" s="260"/>
      <c r="C144" s="261"/>
      <c r="D144" s="262"/>
      <c r="E144" s="235"/>
      <c r="F144" s="230"/>
      <c r="G144" s="230"/>
      <c r="H144" s="230"/>
      <c r="I144" s="230"/>
      <c r="J144" s="102" t="e">
        <f>IF(AND('Riesgos Corrup'!#REF!="Media",'Riesgos Corrup'!#REF!="Moderado"),CONCATENATE("R40C",'Riesgos Corrup'!#REF!),"")</f>
        <v>#REF!</v>
      </c>
      <c r="K144" s="103" t="e">
        <f>IF(AND('Riesgos Corrup'!#REF!="Media",'Riesgos Corrup'!#REF!="Moderado"),CONCATENATE("R39C",'Riesgos Corrup'!#REF!),"")</f>
        <v>#REF!</v>
      </c>
      <c r="L144" s="104" t="e">
        <f>IF(AND('Riesgos Corrup'!#REF!="Media",'Riesgos Corrup'!#REF!="Moderado"),CONCATENATE("R39C",'Riesgos Corrup'!#REF!),"")</f>
        <v>#REF!</v>
      </c>
      <c r="M144" s="102" t="e">
        <f>IF(AND('Riesgos Corrup'!#REF!="Media",'Riesgos Corrup'!#REF!="Moderado"),CONCATENATE("R40C",'Riesgos Corrup'!#REF!),"")</f>
        <v>#REF!</v>
      </c>
      <c r="N144" s="103" t="e">
        <f>IF(AND('Riesgos Corrup'!#REF!="Media",'Riesgos Corrup'!#REF!="Moderado"),CONCATENATE("R39C",'Riesgos Corrup'!#REF!),"")</f>
        <v>#REF!</v>
      </c>
      <c r="O144" s="104" t="e">
        <f>IF(AND('Riesgos Corrup'!#REF!="Media",'Riesgos Corrup'!#REF!="Moderado"),CONCATENATE("R39C",'Riesgos Corrup'!#REF!),"")</f>
        <v>#REF!</v>
      </c>
      <c r="P144" s="102" t="e">
        <f>IF(AND('Riesgos Corrup'!#REF!="Media",'Riesgos Corrup'!#REF!="Moderado"),CONCATENATE("R40C",'Riesgos Corrup'!#REF!),"")</f>
        <v>#REF!</v>
      </c>
      <c r="Q144" s="103" t="e">
        <f>IF(AND('Riesgos Corrup'!#REF!="Media",'Riesgos Corrup'!#REF!="Moderado"),CONCATENATE("R39C",'Riesgos Corrup'!#REF!),"")</f>
        <v>#REF!</v>
      </c>
      <c r="R144" s="104" t="e">
        <f>IF(AND('Riesgos Corrup'!#REF!="Media",'Riesgos Corrup'!#REF!="Moderado"),CONCATENATE("R39C",'Riesgos Corrup'!#REF!),"")</f>
        <v>#REF!</v>
      </c>
      <c r="S144" s="83" t="e">
        <f>IF(AND('Riesgos Corrup'!#REF!="Media",'Riesgos Corrup'!#REF!="Mayor"),CONCATENATE("R40C",'Riesgos Corrup'!#REF!),"")</f>
        <v>#REF!</v>
      </c>
      <c r="T144" s="39" t="e">
        <f>IF(AND('Riesgos Corrup'!#REF!="Media",'Riesgos Corrup'!#REF!="Mayor"),CONCATENATE("R39C",'Riesgos Corrup'!#REF!),"")</f>
        <v>#REF!</v>
      </c>
      <c r="U144" s="84" t="e">
        <f>IF(AND('Riesgos Corrup'!#REF!="Media",'Riesgos Corrup'!#REF!="Mayor"),CONCATENATE("R39C",'Riesgos Corrup'!#REF!),"")</f>
        <v>#REF!</v>
      </c>
      <c r="V144" s="96" t="e">
        <f>IF(AND('Riesgos Corrup'!#REF!="Media",'Riesgos Corrup'!#REF!="Catastrófico"),CONCATENATE("R40C",'Riesgos Corrup'!#REF!),"")</f>
        <v>#REF!</v>
      </c>
      <c r="W144" s="97" t="e">
        <f>IF(AND('Riesgos Corrup'!#REF!="Media",'Riesgos Corrup'!#REF!="Catastrófico"),CONCATENATE("R39C",'Riesgos Corrup'!#REF!),"")</f>
        <v>#REF!</v>
      </c>
      <c r="X144" s="98" t="e">
        <f>IF(AND('Riesgos Corrup'!#REF!="Media",'Riesgos Corrup'!#REF!="Catastrófico"),CONCATENATE("R39C",'Riesgos Corrup'!#REF!),"")</f>
        <v>#REF!</v>
      </c>
      <c r="Y144" s="40"/>
      <c r="Z144" s="280"/>
      <c r="AA144" s="281"/>
      <c r="AB144" s="281"/>
      <c r="AC144" s="281"/>
      <c r="AD144" s="281"/>
      <c r="AE144" s="282"/>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row>
    <row r="145" spans="1:61" ht="15" customHeight="1" x14ac:dyDescent="0.25">
      <c r="A145" s="40"/>
      <c r="B145" s="260"/>
      <c r="C145" s="261"/>
      <c r="D145" s="262"/>
      <c r="E145" s="235"/>
      <c r="F145" s="230"/>
      <c r="G145" s="230"/>
      <c r="H145" s="230"/>
      <c r="I145" s="230"/>
      <c r="J145" s="102" t="e">
        <f>IF(AND('Riesgos Corrup'!#REF!="Media",'Riesgos Corrup'!#REF!="Moderado"),CONCATENATE("R41C",'Riesgos Corrup'!#REF!),"")</f>
        <v>#REF!</v>
      </c>
      <c r="K145" s="103" t="e">
        <f>IF(AND('Riesgos Corrup'!#REF!="Media",'Riesgos Corrup'!#REF!="Moderado"),CONCATENATE("R40C",'Riesgos Corrup'!#REF!),"")</f>
        <v>#REF!</v>
      </c>
      <c r="L145" s="104" t="e">
        <f>IF(AND('Riesgos Corrup'!#REF!="Media",'Riesgos Corrup'!#REF!="Moderado"),CONCATENATE("R40C",'Riesgos Corrup'!#REF!),"")</f>
        <v>#REF!</v>
      </c>
      <c r="M145" s="102" t="e">
        <f>IF(AND('Riesgos Corrup'!#REF!="Media",'Riesgos Corrup'!#REF!="Moderado"),CONCATENATE("R41C",'Riesgos Corrup'!#REF!),"")</f>
        <v>#REF!</v>
      </c>
      <c r="N145" s="103" t="e">
        <f>IF(AND('Riesgos Corrup'!#REF!="Media",'Riesgos Corrup'!#REF!="Moderado"),CONCATENATE("R40C",'Riesgos Corrup'!#REF!),"")</f>
        <v>#REF!</v>
      </c>
      <c r="O145" s="104" t="e">
        <f>IF(AND('Riesgos Corrup'!#REF!="Media",'Riesgos Corrup'!#REF!="Moderado"),CONCATENATE("R40C",'Riesgos Corrup'!#REF!),"")</f>
        <v>#REF!</v>
      </c>
      <c r="P145" s="102" t="e">
        <f>IF(AND('Riesgos Corrup'!#REF!="Media",'Riesgos Corrup'!#REF!="Moderado"),CONCATENATE("R41C",'Riesgos Corrup'!#REF!),"")</f>
        <v>#REF!</v>
      </c>
      <c r="Q145" s="103" t="e">
        <f>IF(AND('Riesgos Corrup'!#REF!="Media",'Riesgos Corrup'!#REF!="Moderado"),CONCATENATE("R40C",'Riesgos Corrup'!#REF!),"")</f>
        <v>#REF!</v>
      </c>
      <c r="R145" s="104" t="e">
        <f>IF(AND('Riesgos Corrup'!#REF!="Media",'Riesgos Corrup'!#REF!="Moderado"),CONCATENATE("R40C",'Riesgos Corrup'!#REF!),"")</f>
        <v>#REF!</v>
      </c>
      <c r="S145" s="83" t="e">
        <f>IF(AND('Riesgos Corrup'!#REF!="Media",'Riesgos Corrup'!#REF!="Mayor"),CONCATENATE("R41C",'Riesgos Corrup'!#REF!),"")</f>
        <v>#REF!</v>
      </c>
      <c r="T145" s="39" t="e">
        <f>IF(AND('Riesgos Corrup'!#REF!="Media",'Riesgos Corrup'!#REF!="Mayor"),CONCATENATE("R40C",'Riesgos Corrup'!#REF!),"")</f>
        <v>#REF!</v>
      </c>
      <c r="U145" s="84" t="e">
        <f>IF(AND('Riesgos Corrup'!#REF!="Media",'Riesgos Corrup'!#REF!="Mayor"),CONCATENATE("R40C",'Riesgos Corrup'!#REF!),"")</f>
        <v>#REF!</v>
      </c>
      <c r="V145" s="96" t="e">
        <f>IF(AND('Riesgos Corrup'!#REF!="Media",'Riesgos Corrup'!#REF!="Catastrófico"),CONCATENATE("R41C",'Riesgos Corrup'!#REF!),"")</f>
        <v>#REF!</v>
      </c>
      <c r="W145" s="97" t="e">
        <f>IF(AND('Riesgos Corrup'!#REF!="Media",'Riesgos Corrup'!#REF!="Catastrófico"),CONCATENATE("R40C",'Riesgos Corrup'!#REF!),"")</f>
        <v>#REF!</v>
      </c>
      <c r="X145" s="98" t="e">
        <f>IF(AND('Riesgos Corrup'!#REF!="Media",'Riesgos Corrup'!#REF!="Catastrófico"),CONCATENATE("R40C",'Riesgos Corrup'!#REF!),"")</f>
        <v>#REF!</v>
      </c>
      <c r="Y145" s="40"/>
      <c r="Z145" s="280"/>
      <c r="AA145" s="281"/>
      <c r="AB145" s="281"/>
      <c r="AC145" s="281"/>
      <c r="AD145" s="281"/>
      <c r="AE145" s="282"/>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row>
    <row r="146" spans="1:61" ht="15" customHeight="1" x14ac:dyDescent="0.25">
      <c r="A146" s="40"/>
      <c r="B146" s="260"/>
      <c r="C146" s="261"/>
      <c r="D146" s="262"/>
      <c r="E146" s="235"/>
      <c r="F146" s="230"/>
      <c r="G146" s="230"/>
      <c r="H146" s="230"/>
      <c r="I146" s="230"/>
      <c r="J146" s="102" t="str">
        <f>IF(AND('Riesgos Corrup'!$AB$42="Media",'Riesgos Corrup'!$AD$42="Moderado"),CONCATENATE("R42C",'Riesgos Corrup'!$R$42),"")</f>
        <v/>
      </c>
      <c r="K146" s="103" t="str">
        <f>IF(AND('Riesgos Corrup'!$AB$43="Media",'Riesgos Corrup'!$AD$43="Moderado"),CONCATENATE("R41C",'Riesgos Corrup'!$R$43),"")</f>
        <v/>
      </c>
      <c r="L146" s="104" t="str">
        <f>IF(AND('Riesgos Corrup'!$AB$44="Media",'Riesgos Corrup'!$AD$44="Moderado"),CONCATENATE("R41C",'Riesgos Corrup'!$R$44),"")</f>
        <v/>
      </c>
      <c r="M146" s="102" t="str">
        <f>IF(AND('Riesgos Corrup'!$AB$42="Media",'Riesgos Corrup'!$AD$42="Moderado"),CONCATENATE("R42C",'Riesgos Corrup'!$R$42),"")</f>
        <v/>
      </c>
      <c r="N146" s="103" t="str">
        <f>IF(AND('Riesgos Corrup'!$AB$43="Media",'Riesgos Corrup'!$AD$43="Moderado"),CONCATENATE("R41C",'Riesgos Corrup'!$R$43),"")</f>
        <v/>
      </c>
      <c r="O146" s="104" t="str">
        <f>IF(AND('Riesgos Corrup'!$AB$44="Media",'Riesgos Corrup'!$AD$44="Moderado"),CONCATENATE("R41C",'Riesgos Corrup'!$R$44),"")</f>
        <v/>
      </c>
      <c r="P146" s="102" t="str">
        <f>IF(AND('Riesgos Corrup'!$AB$42="Media",'Riesgos Corrup'!$AD$42="Moderado"),CONCATENATE("R42C",'Riesgos Corrup'!$R$42),"")</f>
        <v/>
      </c>
      <c r="Q146" s="103" t="str">
        <f>IF(AND('Riesgos Corrup'!$AB$43="Media",'Riesgos Corrup'!$AD$43="Moderado"),CONCATENATE("R41C",'Riesgos Corrup'!$R$43),"")</f>
        <v/>
      </c>
      <c r="R146" s="104" t="str">
        <f>IF(AND('Riesgos Corrup'!$AB$44="Media",'Riesgos Corrup'!$AD$44="Moderado"),CONCATENATE("R41C",'Riesgos Corrup'!$R$44),"")</f>
        <v/>
      </c>
      <c r="S146" s="83" t="str">
        <f>IF(AND('Riesgos Corrup'!$AB$42="Media",'Riesgos Corrup'!$AD$42="Mayor"),CONCATENATE("R42C",'Riesgos Corrup'!$R$42),"")</f>
        <v>R42C1</v>
      </c>
      <c r="T146" s="39" t="str">
        <f>IF(AND('Riesgos Corrup'!$AB$43="Media",'Riesgos Corrup'!$AD$43="Mayor"),CONCATENATE("R41C",'Riesgos Corrup'!$R$43),"")</f>
        <v/>
      </c>
      <c r="U146" s="84" t="str">
        <f>IF(AND('Riesgos Corrup'!$AB$44="Media",'Riesgos Corrup'!$AD$44="Mayor"),CONCATENATE("R41C",'Riesgos Corrup'!$R$44),"")</f>
        <v/>
      </c>
      <c r="V146" s="96" t="str">
        <f>IF(AND('Riesgos Corrup'!$AB$42="Media",'Riesgos Corrup'!$AD$42="Catastrófico"),CONCATENATE("R42C",'Riesgos Corrup'!$R$42),"")</f>
        <v/>
      </c>
      <c r="W146" s="97" t="str">
        <f>IF(AND('Riesgos Corrup'!$AB$43="Media",'Riesgos Corrup'!$AD$43="Catastrófico"),CONCATENATE("R41C",'Riesgos Corrup'!$R$43),"")</f>
        <v/>
      </c>
      <c r="X146" s="98" t="str">
        <f>IF(AND('Riesgos Corrup'!$AB$44="Media",'Riesgos Corrup'!$AD$44="Catastrófico"),CONCATENATE("R41C",'Riesgos Corrup'!$R$44),"")</f>
        <v/>
      </c>
      <c r="Y146" s="40"/>
      <c r="Z146" s="280"/>
      <c r="AA146" s="281"/>
      <c r="AB146" s="281"/>
      <c r="AC146" s="281"/>
      <c r="AD146" s="281"/>
      <c r="AE146" s="282"/>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row>
    <row r="147" spans="1:61" ht="15" customHeight="1" x14ac:dyDescent="0.25">
      <c r="A147" s="40"/>
      <c r="B147" s="260"/>
      <c r="C147" s="261"/>
      <c r="D147" s="262"/>
      <c r="E147" s="235"/>
      <c r="F147" s="230"/>
      <c r="G147" s="230"/>
      <c r="H147" s="230"/>
      <c r="I147" s="230"/>
      <c r="J147" s="102" t="e">
        <f>IF(AND('Riesgos Corrup'!#REF!="Media",'Riesgos Corrup'!#REF!="Moderado"),CONCATENATE("R43C",'Riesgos Corrup'!#REF!),"")</f>
        <v>#REF!</v>
      </c>
      <c r="K147" s="103" t="e">
        <f>IF(AND('Riesgos Corrup'!#REF!="Media",'Riesgos Corrup'!#REF!="Moderado"),CONCATENATE("R42C",'Riesgos Corrup'!#REF!),"")</f>
        <v>#REF!</v>
      </c>
      <c r="L147" s="104" t="e">
        <f>IF(AND('Riesgos Corrup'!#REF!="Media",'Riesgos Corrup'!#REF!="Moderado"),CONCATENATE("R42C",'Riesgos Corrup'!#REF!),"")</f>
        <v>#REF!</v>
      </c>
      <c r="M147" s="102" t="e">
        <f>IF(AND('Riesgos Corrup'!#REF!="Media",'Riesgos Corrup'!#REF!="Moderado"),CONCATENATE("R43C",'Riesgos Corrup'!#REF!),"")</f>
        <v>#REF!</v>
      </c>
      <c r="N147" s="103" t="e">
        <f>IF(AND('Riesgos Corrup'!#REF!="Media",'Riesgos Corrup'!#REF!="Moderado"),CONCATENATE("R42C",'Riesgos Corrup'!#REF!),"")</f>
        <v>#REF!</v>
      </c>
      <c r="O147" s="104" t="e">
        <f>IF(AND('Riesgos Corrup'!#REF!="Media",'Riesgos Corrup'!#REF!="Moderado"),CONCATENATE("R42C",'Riesgos Corrup'!#REF!),"")</f>
        <v>#REF!</v>
      </c>
      <c r="P147" s="102" t="e">
        <f>IF(AND('Riesgos Corrup'!#REF!="Media",'Riesgos Corrup'!#REF!="Moderado"),CONCATENATE("R43C",'Riesgos Corrup'!#REF!),"")</f>
        <v>#REF!</v>
      </c>
      <c r="Q147" s="103" t="e">
        <f>IF(AND('Riesgos Corrup'!#REF!="Media",'Riesgos Corrup'!#REF!="Moderado"),CONCATENATE("R42C",'Riesgos Corrup'!#REF!),"")</f>
        <v>#REF!</v>
      </c>
      <c r="R147" s="104" t="e">
        <f>IF(AND('Riesgos Corrup'!#REF!="Media",'Riesgos Corrup'!#REF!="Moderado"),CONCATENATE("R42C",'Riesgos Corrup'!#REF!),"")</f>
        <v>#REF!</v>
      </c>
      <c r="S147" s="83" t="e">
        <f>IF(AND('Riesgos Corrup'!#REF!="Media",'Riesgos Corrup'!#REF!="Mayor"),CONCATENATE("R43C",'Riesgos Corrup'!#REF!),"")</f>
        <v>#REF!</v>
      </c>
      <c r="T147" s="39" t="e">
        <f>IF(AND('Riesgos Corrup'!#REF!="Media",'Riesgos Corrup'!#REF!="Mayor"),CONCATENATE("R42C",'Riesgos Corrup'!#REF!),"")</f>
        <v>#REF!</v>
      </c>
      <c r="U147" s="84" t="e">
        <f>IF(AND('Riesgos Corrup'!#REF!="Media",'Riesgos Corrup'!#REF!="Mayor"),CONCATENATE("R42C",'Riesgos Corrup'!#REF!),"")</f>
        <v>#REF!</v>
      </c>
      <c r="V147" s="96" t="e">
        <f>IF(AND('Riesgos Corrup'!#REF!="Media",'Riesgos Corrup'!#REF!="Catastrófico"),CONCATENATE("R43C",'Riesgos Corrup'!#REF!),"")</f>
        <v>#REF!</v>
      </c>
      <c r="W147" s="97" t="e">
        <f>IF(AND('Riesgos Corrup'!#REF!="Media",'Riesgos Corrup'!#REF!="Catastrófico"),CONCATENATE("R42C",'Riesgos Corrup'!#REF!),"")</f>
        <v>#REF!</v>
      </c>
      <c r="X147" s="98" t="e">
        <f>IF(AND('Riesgos Corrup'!#REF!="Media",'Riesgos Corrup'!#REF!="Catastrófico"),CONCATENATE("R42C",'Riesgos Corrup'!#REF!),"")</f>
        <v>#REF!</v>
      </c>
      <c r="Y147" s="40"/>
      <c r="Z147" s="280"/>
      <c r="AA147" s="281"/>
      <c r="AB147" s="281"/>
      <c r="AC147" s="281"/>
      <c r="AD147" s="281"/>
      <c r="AE147" s="282"/>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row>
    <row r="148" spans="1:61" ht="15" customHeight="1" x14ac:dyDescent="0.25">
      <c r="A148" s="40"/>
      <c r="B148" s="260"/>
      <c r="C148" s="261"/>
      <c r="D148" s="262"/>
      <c r="E148" s="235"/>
      <c r="F148" s="230"/>
      <c r="G148" s="230"/>
      <c r="H148" s="230"/>
      <c r="I148" s="230"/>
      <c r="J148" s="102" t="str">
        <f ca="1">IF(AND('Riesgos Corrup'!$AB$45="Media",'Riesgos Corrup'!$AD$45="Moderado"),CONCATENATE("R44C",'Riesgos Corrup'!$R$45),"")</f>
        <v/>
      </c>
      <c r="K148" s="103" t="str">
        <f>IF(AND('Riesgos Corrup'!$AB$46="Media",'Riesgos Corrup'!$AD$46="Moderado"),CONCATENATE("R43C",'Riesgos Corrup'!$R$46),"")</f>
        <v/>
      </c>
      <c r="L148" s="104" t="str">
        <f>IF(AND('Riesgos Corrup'!$AB$47="Media",'Riesgos Corrup'!$AD$47="Moderado"),CONCATENATE("R43C",'Riesgos Corrup'!$R$47),"")</f>
        <v/>
      </c>
      <c r="M148" s="102" t="str">
        <f ca="1">IF(AND('Riesgos Corrup'!$AB$45="Media",'Riesgos Corrup'!$AD$45="Moderado"),CONCATENATE("R44C",'Riesgos Corrup'!$R$45),"")</f>
        <v/>
      </c>
      <c r="N148" s="103" t="str">
        <f>IF(AND('Riesgos Corrup'!$AB$46="Media",'Riesgos Corrup'!$AD$46="Moderado"),CONCATENATE("R43C",'Riesgos Corrup'!$R$46),"")</f>
        <v/>
      </c>
      <c r="O148" s="104" t="str">
        <f>IF(AND('Riesgos Corrup'!$AB$47="Media",'Riesgos Corrup'!$AD$47="Moderado"),CONCATENATE("R43C",'Riesgos Corrup'!$R$47),"")</f>
        <v/>
      </c>
      <c r="P148" s="102" t="str">
        <f ca="1">IF(AND('Riesgos Corrup'!$AB$45="Media",'Riesgos Corrup'!$AD$45="Moderado"),CONCATENATE("R44C",'Riesgos Corrup'!$R$45),"")</f>
        <v/>
      </c>
      <c r="Q148" s="103" t="str">
        <f>IF(AND('Riesgos Corrup'!$AB$46="Media",'Riesgos Corrup'!$AD$46="Moderado"),CONCATENATE("R43C",'Riesgos Corrup'!$R$46),"")</f>
        <v/>
      </c>
      <c r="R148" s="104" t="str">
        <f>IF(AND('Riesgos Corrup'!$AB$47="Media",'Riesgos Corrup'!$AD$47="Moderado"),CONCATENATE("R43C",'Riesgos Corrup'!$R$47),"")</f>
        <v/>
      </c>
      <c r="S148" s="83" t="str">
        <f ca="1">IF(AND('Riesgos Corrup'!$AB$45="Media",'Riesgos Corrup'!$AD$45="Mayor"),CONCATENATE("R44C",'Riesgos Corrup'!$R$45),"")</f>
        <v>R44C1</v>
      </c>
      <c r="T148" s="39" t="str">
        <f>IF(AND('Riesgos Corrup'!$AB$46="Media",'Riesgos Corrup'!$AD$46="Mayor"),CONCATENATE("R43C",'Riesgos Corrup'!$R$46),"")</f>
        <v/>
      </c>
      <c r="U148" s="84" t="str">
        <f>IF(AND('Riesgos Corrup'!$AB$47="Media",'Riesgos Corrup'!$AD$47="Mayor"),CONCATENATE("R43C",'Riesgos Corrup'!$R$47),"")</f>
        <v/>
      </c>
      <c r="V148" s="96" t="str">
        <f ca="1">IF(AND('Riesgos Corrup'!$AB$45="Media",'Riesgos Corrup'!$AD$45="Catastrófico"),CONCATENATE("R44C",'Riesgos Corrup'!$R$45),"")</f>
        <v/>
      </c>
      <c r="W148" s="97" t="str">
        <f>IF(AND('Riesgos Corrup'!$AB$46="Media",'Riesgos Corrup'!$AD$46="Catastrófico"),CONCATENATE("R43C",'Riesgos Corrup'!$R$46),"")</f>
        <v/>
      </c>
      <c r="X148" s="98" t="str">
        <f>IF(AND('Riesgos Corrup'!$AB$47="Media",'Riesgos Corrup'!$AD$47="Catastrófico"),CONCATENATE("R43C",'Riesgos Corrup'!$R$47),"")</f>
        <v/>
      </c>
      <c r="Y148" s="40"/>
      <c r="Z148" s="280"/>
      <c r="AA148" s="281"/>
      <c r="AB148" s="281"/>
      <c r="AC148" s="281"/>
      <c r="AD148" s="281"/>
      <c r="AE148" s="282"/>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row>
    <row r="149" spans="1:61" ht="15" customHeight="1" x14ac:dyDescent="0.25">
      <c r="A149" s="40"/>
      <c r="B149" s="260"/>
      <c r="C149" s="261"/>
      <c r="D149" s="262"/>
      <c r="E149" s="235"/>
      <c r="F149" s="230"/>
      <c r="G149" s="230"/>
      <c r="H149" s="230"/>
      <c r="I149" s="230"/>
      <c r="J149" s="102" t="str">
        <f>IF(AND('Riesgos Corrup'!$AB$48="Media",'Riesgos Corrup'!$AD$48="Moderado"),CONCATENATE("R45C",'Riesgos Corrup'!$R$48),"")</f>
        <v/>
      </c>
      <c r="K149" s="103" t="str">
        <f>IF(AND('Riesgos Corrup'!$AB$49="Media",'Riesgos Corrup'!$AD$49="Moderado"),CONCATENATE("R44C",'Riesgos Corrup'!$R$49),"")</f>
        <v/>
      </c>
      <c r="L149" s="104" t="str">
        <f>IF(AND('Riesgos Corrup'!$AB$50="Media",'Riesgos Corrup'!$AD$50="Moderado"),CONCATENATE("R44C",'Riesgos Corrup'!$R$50),"")</f>
        <v/>
      </c>
      <c r="M149" s="102" t="str">
        <f>IF(AND('Riesgos Corrup'!$AB$48="Media",'Riesgos Corrup'!$AD$48="Moderado"),CONCATENATE("R45C",'Riesgos Corrup'!$R$48),"")</f>
        <v/>
      </c>
      <c r="N149" s="103" t="str">
        <f>IF(AND('Riesgos Corrup'!$AB$49="Media",'Riesgos Corrup'!$AD$49="Moderado"),CONCATENATE("R44C",'Riesgos Corrup'!$R$49),"")</f>
        <v/>
      </c>
      <c r="O149" s="104" t="str">
        <f>IF(AND('Riesgos Corrup'!$AB$50="Media",'Riesgos Corrup'!$AD$50="Moderado"),CONCATENATE("R44C",'Riesgos Corrup'!$R$50),"")</f>
        <v/>
      </c>
      <c r="P149" s="102" t="str">
        <f>IF(AND('Riesgos Corrup'!$AB$48="Media",'Riesgos Corrup'!$AD$48="Moderado"),CONCATENATE("R45C",'Riesgos Corrup'!$R$48),"")</f>
        <v/>
      </c>
      <c r="Q149" s="103" t="str">
        <f>IF(AND('Riesgos Corrup'!$AB$49="Media",'Riesgos Corrup'!$AD$49="Moderado"),CONCATENATE("R44C",'Riesgos Corrup'!$R$49),"")</f>
        <v/>
      </c>
      <c r="R149" s="104" t="str">
        <f>IF(AND('Riesgos Corrup'!$AB$50="Media",'Riesgos Corrup'!$AD$50="Moderado"),CONCATENATE("R44C",'Riesgos Corrup'!$R$50),"")</f>
        <v/>
      </c>
      <c r="S149" s="83" t="str">
        <f>IF(AND('Riesgos Corrup'!$AB$48="Media",'Riesgos Corrup'!$AD$48="Mayor"),CONCATENATE("R45C",'Riesgos Corrup'!$R$48),"")</f>
        <v>R45C1</v>
      </c>
      <c r="T149" s="39" t="str">
        <f>IF(AND('Riesgos Corrup'!$AB$49="Media",'Riesgos Corrup'!$AD$49="Mayor"),CONCATENATE("R44C",'Riesgos Corrup'!$R$49),"")</f>
        <v/>
      </c>
      <c r="U149" s="84" t="str">
        <f>IF(AND('Riesgos Corrup'!$AB$50="Media",'Riesgos Corrup'!$AD$50="Mayor"),CONCATENATE("R44C",'Riesgos Corrup'!$R$50),"")</f>
        <v/>
      </c>
      <c r="V149" s="96" t="str">
        <f>IF(AND('Riesgos Corrup'!$AB$48="Media",'Riesgos Corrup'!$AD$48="Catastrófico"),CONCATENATE("R45C",'Riesgos Corrup'!$R$48),"")</f>
        <v/>
      </c>
      <c r="W149" s="97" t="str">
        <f>IF(AND('Riesgos Corrup'!$AB$49="Media",'Riesgos Corrup'!$AD$49="Catastrófico"),CONCATENATE("R44C",'Riesgos Corrup'!$R$49),"")</f>
        <v/>
      </c>
      <c r="X149" s="98" t="str">
        <f>IF(AND('Riesgos Corrup'!$AB$50="Media",'Riesgos Corrup'!$AD$50="Catastrófico"),CONCATENATE("R44C",'Riesgos Corrup'!$R$50),"")</f>
        <v/>
      </c>
      <c r="Y149" s="40"/>
      <c r="Z149" s="280"/>
      <c r="AA149" s="281"/>
      <c r="AB149" s="281"/>
      <c r="AC149" s="281"/>
      <c r="AD149" s="281"/>
      <c r="AE149" s="282"/>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row>
    <row r="150" spans="1:61" ht="15" customHeight="1" x14ac:dyDescent="0.25">
      <c r="A150" s="40"/>
      <c r="B150" s="260"/>
      <c r="C150" s="261"/>
      <c r="D150" s="262"/>
      <c r="E150" s="235"/>
      <c r="F150" s="230"/>
      <c r="G150" s="230"/>
      <c r="H150" s="230"/>
      <c r="I150" s="230"/>
      <c r="J150" s="102" t="e">
        <f>IF(AND('Riesgos Corrup'!#REF!="Media",'Riesgos Corrup'!#REF!="Moderado"),CONCATENATE("R46C",'Riesgos Corrup'!#REF!),"")</f>
        <v>#REF!</v>
      </c>
      <c r="K150" s="103" t="e">
        <f>IF(AND('Riesgos Corrup'!#REF!="Media",'Riesgos Corrup'!#REF!="Moderado"),CONCATENATE("R45C",'Riesgos Corrup'!#REF!),"")</f>
        <v>#REF!</v>
      </c>
      <c r="L150" s="104" t="e">
        <f>IF(AND('Riesgos Corrup'!#REF!="Media",'Riesgos Corrup'!#REF!="Moderado"),CONCATENATE("R45C",'Riesgos Corrup'!#REF!),"")</f>
        <v>#REF!</v>
      </c>
      <c r="M150" s="102" t="e">
        <f>IF(AND('Riesgos Corrup'!#REF!="Media",'Riesgos Corrup'!#REF!="Moderado"),CONCATENATE("R46C",'Riesgos Corrup'!#REF!),"")</f>
        <v>#REF!</v>
      </c>
      <c r="N150" s="103" t="e">
        <f>IF(AND('Riesgos Corrup'!#REF!="Media",'Riesgos Corrup'!#REF!="Moderado"),CONCATENATE("R45C",'Riesgos Corrup'!#REF!),"")</f>
        <v>#REF!</v>
      </c>
      <c r="O150" s="104" t="e">
        <f>IF(AND('Riesgos Corrup'!#REF!="Media",'Riesgos Corrup'!#REF!="Moderado"),CONCATENATE("R45C",'Riesgos Corrup'!#REF!),"")</f>
        <v>#REF!</v>
      </c>
      <c r="P150" s="102" t="e">
        <f>IF(AND('Riesgos Corrup'!#REF!="Media",'Riesgos Corrup'!#REF!="Moderado"),CONCATENATE("R46C",'Riesgos Corrup'!#REF!),"")</f>
        <v>#REF!</v>
      </c>
      <c r="Q150" s="103" t="e">
        <f>IF(AND('Riesgos Corrup'!#REF!="Media",'Riesgos Corrup'!#REF!="Moderado"),CONCATENATE("R45C",'Riesgos Corrup'!#REF!),"")</f>
        <v>#REF!</v>
      </c>
      <c r="R150" s="104" t="e">
        <f>IF(AND('Riesgos Corrup'!#REF!="Media",'Riesgos Corrup'!#REF!="Moderado"),CONCATENATE("R45C",'Riesgos Corrup'!#REF!),"")</f>
        <v>#REF!</v>
      </c>
      <c r="S150" s="83" t="e">
        <f>IF(AND('Riesgos Corrup'!#REF!="Media",'Riesgos Corrup'!#REF!="Mayor"),CONCATENATE("R46C",'Riesgos Corrup'!#REF!),"")</f>
        <v>#REF!</v>
      </c>
      <c r="T150" s="39" t="e">
        <f>IF(AND('Riesgos Corrup'!#REF!="Media",'Riesgos Corrup'!#REF!="Mayor"),CONCATENATE("R45C",'Riesgos Corrup'!#REF!),"")</f>
        <v>#REF!</v>
      </c>
      <c r="U150" s="84" t="e">
        <f>IF(AND('Riesgos Corrup'!#REF!="Media",'Riesgos Corrup'!#REF!="Mayor"),CONCATENATE("R45C",'Riesgos Corrup'!#REF!),"")</f>
        <v>#REF!</v>
      </c>
      <c r="V150" s="96" t="e">
        <f>IF(AND('Riesgos Corrup'!#REF!="Media",'Riesgos Corrup'!#REF!="Catastrófico"),CONCATENATE("R46C",'Riesgos Corrup'!#REF!),"")</f>
        <v>#REF!</v>
      </c>
      <c r="W150" s="97" t="e">
        <f>IF(AND('Riesgos Corrup'!#REF!="Media",'Riesgos Corrup'!#REF!="Catastrófico"),CONCATENATE("R45C",'Riesgos Corrup'!#REF!),"")</f>
        <v>#REF!</v>
      </c>
      <c r="X150" s="98" t="e">
        <f>IF(AND('Riesgos Corrup'!#REF!="Media",'Riesgos Corrup'!#REF!="Catastrófico"),CONCATENATE("R45C",'Riesgos Corrup'!#REF!),"")</f>
        <v>#REF!</v>
      </c>
      <c r="Y150" s="40"/>
      <c r="Z150" s="280"/>
      <c r="AA150" s="281"/>
      <c r="AB150" s="281"/>
      <c r="AC150" s="281"/>
      <c r="AD150" s="281"/>
      <c r="AE150" s="282"/>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row>
    <row r="151" spans="1:61" ht="15" customHeight="1" x14ac:dyDescent="0.25">
      <c r="A151" s="40"/>
      <c r="B151" s="260"/>
      <c r="C151" s="261"/>
      <c r="D151" s="262"/>
      <c r="E151" s="235"/>
      <c r="F151" s="230"/>
      <c r="G151" s="230"/>
      <c r="H151" s="230"/>
      <c r="I151" s="230"/>
      <c r="J151" s="102" t="e">
        <f>IF(AND('Riesgos Corrup'!#REF!="Media",'Riesgos Corrup'!#REF!="Moderado"),CONCATENATE("R47C",'Riesgos Corrup'!#REF!),"")</f>
        <v>#REF!</v>
      </c>
      <c r="K151" s="103" t="e">
        <f>IF(AND('Riesgos Corrup'!#REF!="Media",'Riesgos Corrup'!#REF!="Moderado"),CONCATENATE("R46C",'Riesgos Corrup'!#REF!),"")</f>
        <v>#REF!</v>
      </c>
      <c r="L151" s="104" t="e">
        <f>IF(AND('Riesgos Corrup'!#REF!="Media",'Riesgos Corrup'!#REF!="Moderado"),CONCATENATE("R46C",'Riesgos Corrup'!#REF!),"")</f>
        <v>#REF!</v>
      </c>
      <c r="M151" s="102" t="e">
        <f>IF(AND('Riesgos Corrup'!#REF!="Media",'Riesgos Corrup'!#REF!="Moderado"),CONCATENATE("R47C",'Riesgos Corrup'!#REF!),"")</f>
        <v>#REF!</v>
      </c>
      <c r="N151" s="103" t="e">
        <f>IF(AND('Riesgos Corrup'!#REF!="Media",'Riesgos Corrup'!#REF!="Moderado"),CONCATENATE("R46C",'Riesgos Corrup'!#REF!),"")</f>
        <v>#REF!</v>
      </c>
      <c r="O151" s="104" t="e">
        <f>IF(AND('Riesgos Corrup'!#REF!="Media",'Riesgos Corrup'!#REF!="Moderado"),CONCATENATE("R46C",'Riesgos Corrup'!#REF!),"")</f>
        <v>#REF!</v>
      </c>
      <c r="P151" s="102" t="e">
        <f>IF(AND('Riesgos Corrup'!#REF!="Media",'Riesgos Corrup'!#REF!="Moderado"),CONCATENATE("R47C",'Riesgos Corrup'!#REF!),"")</f>
        <v>#REF!</v>
      </c>
      <c r="Q151" s="103" t="e">
        <f>IF(AND('Riesgos Corrup'!#REF!="Media",'Riesgos Corrup'!#REF!="Moderado"),CONCATENATE("R46C",'Riesgos Corrup'!#REF!),"")</f>
        <v>#REF!</v>
      </c>
      <c r="R151" s="104" t="e">
        <f>IF(AND('Riesgos Corrup'!#REF!="Media",'Riesgos Corrup'!#REF!="Moderado"),CONCATENATE("R46C",'Riesgos Corrup'!#REF!),"")</f>
        <v>#REF!</v>
      </c>
      <c r="S151" s="83" t="e">
        <f>IF(AND('Riesgos Corrup'!#REF!="Media",'Riesgos Corrup'!#REF!="Mayor"),CONCATENATE("R47C",'Riesgos Corrup'!#REF!),"")</f>
        <v>#REF!</v>
      </c>
      <c r="T151" s="39" t="e">
        <f>IF(AND('Riesgos Corrup'!#REF!="Media",'Riesgos Corrup'!#REF!="Mayor"),CONCATENATE("R46C",'Riesgos Corrup'!#REF!),"")</f>
        <v>#REF!</v>
      </c>
      <c r="U151" s="84" t="e">
        <f>IF(AND('Riesgos Corrup'!#REF!="Media",'Riesgos Corrup'!#REF!="Mayor"),CONCATENATE("R46C",'Riesgos Corrup'!#REF!),"")</f>
        <v>#REF!</v>
      </c>
      <c r="V151" s="96" t="e">
        <f>IF(AND('Riesgos Corrup'!#REF!="Media",'Riesgos Corrup'!#REF!="Catastrófico"),CONCATENATE("R47C",'Riesgos Corrup'!#REF!),"")</f>
        <v>#REF!</v>
      </c>
      <c r="W151" s="97" t="e">
        <f>IF(AND('Riesgos Corrup'!#REF!="Media",'Riesgos Corrup'!#REF!="Catastrófico"),CONCATENATE("R46C",'Riesgos Corrup'!#REF!),"")</f>
        <v>#REF!</v>
      </c>
      <c r="X151" s="98" t="e">
        <f>IF(AND('Riesgos Corrup'!#REF!="Media",'Riesgos Corrup'!#REF!="Catastrófico"),CONCATENATE("R46C",'Riesgos Corrup'!#REF!),"")</f>
        <v>#REF!</v>
      </c>
      <c r="Y151" s="40"/>
      <c r="Z151" s="280"/>
      <c r="AA151" s="281"/>
      <c r="AB151" s="281"/>
      <c r="AC151" s="281"/>
      <c r="AD151" s="281"/>
      <c r="AE151" s="282"/>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row>
    <row r="152" spans="1:61" ht="15" customHeight="1" x14ac:dyDescent="0.25">
      <c r="A152" s="40"/>
      <c r="B152" s="260"/>
      <c r="C152" s="261"/>
      <c r="D152" s="262"/>
      <c r="E152" s="235"/>
      <c r="F152" s="230"/>
      <c r="G152" s="230"/>
      <c r="H152" s="230"/>
      <c r="I152" s="230"/>
      <c r="J152" s="102" t="e">
        <f>IF(AND('Riesgos Corrup'!#REF!="Media",'Riesgos Corrup'!#REF!="Moderado"),CONCATENATE("R48C",'Riesgos Corrup'!#REF!),"")</f>
        <v>#REF!</v>
      </c>
      <c r="K152" s="103" t="e">
        <f>IF(AND('Riesgos Corrup'!#REF!="Media",'Riesgos Corrup'!#REF!="Moderado"),CONCATENATE("R47C",'Riesgos Corrup'!#REF!),"")</f>
        <v>#REF!</v>
      </c>
      <c r="L152" s="104" t="e">
        <f>IF(AND('Riesgos Corrup'!#REF!="Media",'Riesgos Corrup'!#REF!="Moderado"),CONCATENATE("R47C",'Riesgos Corrup'!#REF!),"")</f>
        <v>#REF!</v>
      </c>
      <c r="M152" s="102" t="e">
        <f>IF(AND('Riesgos Corrup'!#REF!="Media",'Riesgos Corrup'!#REF!="Moderado"),CONCATENATE("R48C",'Riesgos Corrup'!#REF!),"")</f>
        <v>#REF!</v>
      </c>
      <c r="N152" s="103" t="e">
        <f>IF(AND('Riesgos Corrup'!#REF!="Media",'Riesgos Corrup'!#REF!="Moderado"),CONCATENATE("R47C",'Riesgos Corrup'!#REF!),"")</f>
        <v>#REF!</v>
      </c>
      <c r="O152" s="104" t="e">
        <f>IF(AND('Riesgos Corrup'!#REF!="Media",'Riesgos Corrup'!#REF!="Moderado"),CONCATENATE("R47C",'Riesgos Corrup'!#REF!),"")</f>
        <v>#REF!</v>
      </c>
      <c r="P152" s="102" t="e">
        <f>IF(AND('Riesgos Corrup'!#REF!="Media",'Riesgos Corrup'!#REF!="Moderado"),CONCATENATE("R48C",'Riesgos Corrup'!#REF!),"")</f>
        <v>#REF!</v>
      </c>
      <c r="Q152" s="103" t="e">
        <f>IF(AND('Riesgos Corrup'!#REF!="Media",'Riesgos Corrup'!#REF!="Moderado"),CONCATENATE("R47C",'Riesgos Corrup'!#REF!),"")</f>
        <v>#REF!</v>
      </c>
      <c r="R152" s="104" t="e">
        <f>IF(AND('Riesgos Corrup'!#REF!="Media",'Riesgos Corrup'!#REF!="Moderado"),CONCATENATE("R47C",'Riesgos Corrup'!#REF!),"")</f>
        <v>#REF!</v>
      </c>
      <c r="S152" s="83" t="e">
        <f>IF(AND('Riesgos Corrup'!#REF!="Media",'Riesgos Corrup'!#REF!="Mayor"),CONCATENATE("R48C",'Riesgos Corrup'!#REF!),"")</f>
        <v>#REF!</v>
      </c>
      <c r="T152" s="39" t="e">
        <f>IF(AND('Riesgos Corrup'!#REF!="Media",'Riesgos Corrup'!#REF!="Mayor"),CONCATENATE("R47C",'Riesgos Corrup'!#REF!),"")</f>
        <v>#REF!</v>
      </c>
      <c r="U152" s="84" t="e">
        <f>IF(AND('Riesgos Corrup'!#REF!="Media",'Riesgos Corrup'!#REF!="Mayor"),CONCATENATE("R47C",'Riesgos Corrup'!#REF!),"")</f>
        <v>#REF!</v>
      </c>
      <c r="V152" s="96" t="e">
        <f>IF(AND('Riesgos Corrup'!#REF!="Media",'Riesgos Corrup'!#REF!="Catastrófico"),CONCATENATE("R48C",'Riesgos Corrup'!#REF!),"")</f>
        <v>#REF!</v>
      </c>
      <c r="W152" s="97" t="e">
        <f>IF(AND('Riesgos Corrup'!#REF!="Media",'Riesgos Corrup'!#REF!="Catastrófico"),CONCATENATE("R47C",'Riesgos Corrup'!#REF!),"")</f>
        <v>#REF!</v>
      </c>
      <c r="X152" s="98" t="e">
        <f>IF(AND('Riesgos Corrup'!#REF!="Media",'Riesgos Corrup'!#REF!="Catastrófico"),CONCATENATE("R47C",'Riesgos Corrup'!#REF!),"")</f>
        <v>#REF!</v>
      </c>
      <c r="Y152" s="40"/>
      <c r="Z152" s="280"/>
      <c r="AA152" s="281"/>
      <c r="AB152" s="281"/>
      <c r="AC152" s="281"/>
      <c r="AD152" s="281"/>
      <c r="AE152" s="282"/>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row>
    <row r="153" spans="1:61" ht="15" customHeight="1" x14ac:dyDescent="0.25">
      <c r="A153" s="40"/>
      <c r="B153" s="260"/>
      <c r="C153" s="261"/>
      <c r="D153" s="262"/>
      <c r="E153" s="235"/>
      <c r="F153" s="230"/>
      <c r="G153" s="230"/>
      <c r="H153" s="230"/>
      <c r="I153" s="230"/>
      <c r="J153" s="102" t="str">
        <f>IF(AND('Riesgos Corrup'!$AB$51="Media",'Riesgos Corrup'!$AD$51="Moderado"),CONCATENATE("R49C",'Riesgos Corrup'!$R$51),"")</f>
        <v/>
      </c>
      <c r="K153" s="103" t="str">
        <f>IF(AND('Riesgos Corrup'!$AB$52="Media",'Riesgos Corrup'!$AD$52="Moderado"),CONCATENATE("R48C",'Riesgos Corrup'!$R$52),"")</f>
        <v/>
      </c>
      <c r="L153" s="104" t="str">
        <f>IF(AND('Riesgos Corrup'!$AB$53="Media",'Riesgos Corrup'!$AD$53="Moderado"),CONCATENATE("R48C",'Riesgos Corrup'!$R$53),"")</f>
        <v/>
      </c>
      <c r="M153" s="102" t="str">
        <f>IF(AND('Riesgos Corrup'!$AB$51="Media",'Riesgos Corrup'!$AD$51="Moderado"),CONCATENATE("R49C",'Riesgos Corrup'!$R$51),"")</f>
        <v/>
      </c>
      <c r="N153" s="103" t="str">
        <f>IF(AND('Riesgos Corrup'!$AB$52="Media",'Riesgos Corrup'!$AD$52="Moderado"),CONCATENATE("R48C",'Riesgos Corrup'!$R$52),"")</f>
        <v/>
      </c>
      <c r="O153" s="104" t="str">
        <f>IF(AND('Riesgos Corrup'!$AB$53="Media",'Riesgos Corrup'!$AD$53="Moderado"),CONCATENATE("R48C",'Riesgos Corrup'!$R$53),"")</f>
        <v/>
      </c>
      <c r="P153" s="102" t="str">
        <f>IF(AND('Riesgos Corrup'!$AB$51="Media",'Riesgos Corrup'!$AD$51="Moderado"),CONCATENATE("R49C",'Riesgos Corrup'!$R$51),"")</f>
        <v/>
      </c>
      <c r="Q153" s="103" t="str">
        <f>IF(AND('Riesgos Corrup'!$AB$52="Media",'Riesgos Corrup'!$AD$52="Moderado"),CONCATENATE("R48C",'Riesgos Corrup'!$R$52),"")</f>
        <v/>
      </c>
      <c r="R153" s="104" t="str">
        <f>IF(AND('Riesgos Corrup'!$AB$53="Media",'Riesgos Corrup'!$AD$53="Moderado"),CONCATENATE("R48C",'Riesgos Corrup'!$R$53),"")</f>
        <v/>
      </c>
      <c r="S153" s="83" t="str">
        <f>IF(AND('Riesgos Corrup'!$AB$51="Media",'Riesgos Corrup'!$AD$51="Mayor"),CONCATENATE("R49C",'Riesgos Corrup'!$R$51),"")</f>
        <v/>
      </c>
      <c r="T153" s="39" t="str">
        <f>IF(AND('Riesgos Corrup'!$AB$52="Media",'Riesgos Corrup'!$AD$52="Mayor"),CONCATENATE("R48C",'Riesgos Corrup'!$R$52),"")</f>
        <v/>
      </c>
      <c r="U153" s="84" t="str">
        <f>IF(AND('Riesgos Corrup'!$AB$53="Media",'Riesgos Corrup'!$AD$53="Mayor"),CONCATENATE("R48C",'Riesgos Corrup'!$R$53),"")</f>
        <v/>
      </c>
      <c r="V153" s="96" t="str">
        <f>IF(AND('Riesgos Corrup'!$AB$51="Media",'Riesgos Corrup'!$AD$51="Catastrófico"),CONCATENATE("R49C",'Riesgos Corrup'!$R$51),"")</f>
        <v/>
      </c>
      <c r="W153" s="97" t="str">
        <f>IF(AND('Riesgos Corrup'!$AB$52="Media",'Riesgos Corrup'!$AD$52="Catastrófico"),CONCATENATE("R48C",'Riesgos Corrup'!$R$52),"")</f>
        <v/>
      </c>
      <c r="X153" s="98" t="str">
        <f>IF(AND('Riesgos Corrup'!$AB$53="Media",'Riesgos Corrup'!$AD$53="Catastrófico"),CONCATENATE("R48C",'Riesgos Corrup'!$R$53),"")</f>
        <v/>
      </c>
      <c r="Y153" s="40"/>
      <c r="Z153" s="280"/>
      <c r="AA153" s="281"/>
      <c r="AB153" s="281"/>
      <c r="AC153" s="281"/>
      <c r="AD153" s="281"/>
      <c r="AE153" s="282"/>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row>
    <row r="154" spans="1:61" ht="15" customHeight="1" x14ac:dyDescent="0.25">
      <c r="A154" s="40"/>
      <c r="B154" s="260"/>
      <c r="C154" s="261"/>
      <c r="D154" s="262"/>
      <c r="E154" s="235"/>
      <c r="F154" s="230"/>
      <c r="G154" s="230"/>
      <c r="H154" s="230"/>
      <c r="I154" s="230"/>
      <c r="J154" s="102" t="e">
        <f>IF(AND('Riesgos Corrup'!#REF!="Media",'Riesgos Corrup'!#REF!="Moderado"),CONCATENATE("R49C",'Riesgos Corrup'!#REF!),"")</f>
        <v>#REF!</v>
      </c>
      <c r="K154" s="103" t="str">
        <f>IF(AND('Riesgos Corrup'!$AB$54="Media",'Riesgos Corrup'!$AD$54="Moderado"),CONCATENATE("R49C",'Riesgos Corrup'!$R$54),"")</f>
        <v/>
      </c>
      <c r="L154" s="104" t="str">
        <f>IF(AND('Riesgos Corrup'!$AB$55="Media",'Riesgos Corrup'!$AD$55="Moderado"),CONCATENATE("R49C",'Riesgos Corrup'!$R$55),"")</f>
        <v/>
      </c>
      <c r="M154" s="102" t="e">
        <f>IF(AND('Riesgos Corrup'!#REF!="Media",'Riesgos Corrup'!#REF!="Moderado"),CONCATENATE("R49C",'Riesgos Corrup'!#REF!),"")</f>
        <v>#REF!</v>
      </c>
      <c r="N154" s="103" t="str">
        <f>IF(AND('Riesgos Corrup'!$AB$54="Media",'Riesgos Corrup'!$AD$54="Moderado"),CONCATENATE("R49C",'Riesgos Corrup'!$R$54),"")</f>
        <v/>
      </c>
      <c r="O154" s="104" t="str">
        <f>IF(AND('Riesgos Corrup'!$AB$55="Media",'Riesgos Corrup'!$AD$55="Moderado"),CONCATENATE("R49C",'Riesgos Corrup'!$R$55),"")</f>
        <v/>
      </c>
      <c r="P154" s="102" t="e">
        <f>IF(AND('Riesgos Corrup'!#REF!="Media",'Riesgos Corrup'!#REF!="Moderado"),CONCATENATE("R49C",'Riesgos Corrup'!#REF!),"")</f>
        <v>#REF!</v>
      </c>
      <c r="Q154" s="103" t="str">
        <f>IF(AND('Riesgos Corrup'!$AB$54="Media",'Riesgos Corrup'!$AD$54="Moderado"),CONCATENATE("R49C",'Riesgos Corrup'!$R$54),"")</f>
        <v/>
      </c>
      <c r="R154" s="104" t="str">
        <f>IF(AND('Riesgos Corrup'!$AB$55="Media",'Riesgos Corrup'!$AD$55="Moderado"),CONCATENATE("R49C",'Riesgos Corrup'!$R$55),"")</f>
        <v/>
      </c>
      <c r="S154" s="83" t="e">
        <f>IF(AND('Riesgos Corrup'!#REF!="Media",'Riesgos Corrup'!#REF!="Mayor"),CONCATENATE("R49C",'Riesgos Corrup'!#REF!),"")</f>
        <v>#REF!</v>
      </c>
      <c r="T154" s="39" t="str">
        <f>IF(AND('Riesgos Corrup'!$AB$54="Media",'Riesgos Corrup'!$AD$54="Mayor"),CONCATENATE("R49C",'Riesgos Corrup'!$R$54),"")</f>
        <v/>
      </c>
      <c r="U154" s="84" t="str">
        <f>IF(AND('Riesgos Corrup'!$AB$55="Media",'Riesgos Corrup'!$AD$55="Mayor"),CONCATENATE("R49C",'Riesgos Corrup'!$R$55),"")</f>
        <v/>
      </c>
      <c r="V154" s="96" t="e">
        <f>IF(AND('Riesgos Corrup'!#REF!="Media",'Riesgos Corrup'!#REF!="Catastrófico"),CONCATENATE("R49C",'Riesgos Corrup'!#REF!),"")</f>
        <v>#REF!</v>
      </c>
      <c r="W154" s="97" t="str">
        <f>IF(AND('Riesgos Corrup'!$AB$54="Media",'Riesgos Corrup'!$AD$54="Catastrófico"),CONCATENATE("R49C",'Riesgos Corrup'!$R$54),"")</f>
        <v/>
      </c>
      <c r="X154" s="98" t="str">
        <f>IF(AND('Riesgos Corrup'!$AB$55="Media",'Riesgos Corrup'!$AD$55="Catastrófico"),CONCATENATE("R49C",'Riesgos Corrup'!$R$55),"")</f>
        <v/>
      </c>
      <c r="Y154" s="40"/>
      <c r="Z154" s="280"/>
      <c r="AA154" s="281"/>
      <c r="AB154" s="281"/>
      <c r="AC154" s="281"/>
      <c r="AD154" s="281"/>
      <c r="AE154" s="282"/>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row>
    <row r="155" spans="1:61" ht="15" customHeight="1" thickBot="1" x14ac:dyDescent="0.3">
      <c r="A155" s="40"/>
      <c r="B155" s="260"/>
      <c r="C155" s="261"/>
      <c r="D155" s="262"/>
      <c r="E155" s="235"/>
      <c r="F155" s="230"/>
      <c r="G155" s="230"/>
      <c r="H155" s="230"/>
      <c r="I155" s="230"/>
      <c r="J155" s="102" t="str">
        <f>IF(AND('Riesgos Corrup'!$AB$56="Media",'Riesgos Corrup'!$AD$56="Moderado"),CONCATENATE("R50C",'Riesgos Corrup'!$R$56),"")</f>
        <v/>
      </c>
      <c r="K155" s="103" t="str">
        <f>IF(AND('Riesgos Corrup'!$AB$57="Media",'Riesgos Corrup'!$AD$57="Moderado"),CONCATENATE("R50C",'Riesgos Corrup'!$R$57),"")</f>
        <v/>
      </c>
      <c r="L155" s="104" t="str">
        <f>IF(AND('Riesgos Corrup'!$AB$58="Media",'Riesgos Corrup'!$AD$58="Moderado"),CONCATENATE("R50C",'Riesgos Corrup'!$R$58),"")</f>
        <v/>
      </c>
      <c r="M155" s="102" t="str">
        <f>IF(AND('Riesgos Corrup'!$AB$56="Media",'Riesgos Corrup'!$AD$56="Moderado"),CONCATENATE("R50C",'Riesgos Corrup'!$R$56),"")</f>
        <v/>
      </c>
      <c r="N155" s="103" t="str">
        <f>IF(AND('Riesgos Corrup'!$AB$57="Media",'Riesgos Corrup'!$AD$57="Moderado"),CONCATENATE("R50C",'Riesgos Corrup'!$R$57),"")</f>
        <v/>
      </c>
      <c r="O155" s="104" t="str">
        <f>IF(AND('Riesgos Corrup'!$AB$58="Media",'Riesgos Corrup'!$AD$58="Moderado"),CONCATENATE("R50C",'Riesgos Corrup'!$R$58),"")</f>
        <v/>
      </c>
      <c r="P155" s="102" t="str">
        <f>IF(AND('Riesgos Corrup'!$AB$56="Media",'Riesgos Corrup'!$AD$56="Moderado"),CONCATENATE("R50C",'Riesgos Corrup'!$R$56),"")</f>
        <v/>
      </c>
      <c r="Q155" s="103" t="str">
        <f>IF(AND('Riesgos Corrup'!$AB$57="Media",'Riesgos Corrup'!$AD$57="Moderado"),CONCATENATE("R50C",'Riesgos Corrup'!$R$57),"")</f>
        <v/>
      </c>
      <c r="R155" s="104" t="str">
        <f>IF(AND('Riesgos Corrup'!$AB$58="Media",'Riesgos Corrup'!$AD$58="Moderado"),CONCATENATE("R50C",'Riesgos Corrup'!$R$58),"")</f>
        <v/>
      </c>
      <c r="S155" s="83" t="str">
        <f>IF(AND('Riesgos Corrup'!$AB$56="Media",'Riesgos Corrup'!$AD$56="Mayor"),CONCATENATE("R50C",'Riesgos Corrup'!$R$56),"")</f>
        <v/>
      </c>
      <c r="T155" s="39" t="str">
        <f>IF(AND('Riesgos Corrup'!$AB$57="Media",'Riesgos Corrup'!$AD$57="Mayor"),CONCATENATE("R50C",'Riesgos Corrup'!$R$57),"")</f>
        <v/>
      </c>
      <c r="U155" s="84" t="str">
        <f>IF(AND('Riesgos Corrup'!$AB$58="Media",'Riesgos Corrup'!$AD$58="Mayor"),CONCATENATE("R50C",'Riesgos Corrup'!$R$58),"")</f>
        <v/>
      </c>
      <c r="V155" s="96" t="str">
        <f>IF(AND('Riesgos Corrup'!$AB$56="Media",'Riesgos Corrup'!$AD$56="Catastrófico"),CONCATENATE("R50C",'Riesgos Corrup'!$R$56),"")</f>
        <v/>
      </c>
      <c r="W155" s="97" t="str">
        <f>IF(AND('Riesgos Corrup'!$AB$57="Media",'Riesgos Corrup'!$AD$57="Catastrófico"),CONCATENATE("R50C",'Riesgos Corrup'!$R$57),"")</f>
        <v/>
      </c>
      <c r="X155" s="98" t="str">
        <f>IF(AND('Riesgos Corrup'!$AB$58="Media",'Riesgos Corrup'!$AD$58="Catastrófico"),CONCATENATE("R50C",'Riesgos Corrup'!$R$58),"")</f>
        <v/>
      </c>
      <c r="Y155" s="40"/>
      <c r="Z155" s="280"/>
      <c r="AA155" s="281"/>
      <c r="AB155" s="281"/>
      <c r="AC155" s="281"/>
      <c r="AD155" s="281"/>
      <c r="AE155" s="282"/>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row>
    <row r="156" spans="1:61" ht="15" customHeight="1" x14ac:dyDescent="0.25">
      <c r="A156" s="40"/>
      <c r="B156" s="260"/>
      <c r="C156" s="261"/>
      <c r="D156" s="262"/>
      <c r="E156" s="246" t="s">
        <v>105</v>
      </c>
      <c r="F156" s="247"/>
      <c r="G156" s="247"/>
      <c r="H156" s="247"/>
      <c r="I156" s="247"/>
      <c r="J156" s="108" t="str">
        <f ca="1">IF(AND('Riesgos Corrup'!$AB$7="Baja",'Riesgos Corrup'!$AD$7="Moderado"),CONCATENATE("R1C",'Riesgos Corrup'!$R$7),"")</f>
        <v>R1C1</v>
      </c>
      <c r="K156" s="109" t="str">
        <f>IF(AND('Riesgos Corrup'!$AB$8="Baja",'Riesgos Corrup'!$AD$8="Moderado"),CONCATENATE("R1C",'Riesgos Corrup'!$R$8),"")</f>
        <v/>
      </c>
      <c r="L156" s="110" t="str">
        <f>IF(AND('Riesgos Corrup'!$AB$9="Baja",'Riesgos Corrup'!$AD$9="Moderado"),CONCATENATE("R1C",'Riesgos Corrup'!$R$9),"")</f>
        <v/>
      </c>
      <c r="M156" s="99" t="str">
        <f ca="1">IF(AND('Riesgos Corrup'!$AB$7="Baja",'Riesgos Corrup'!$AD$7="Moderado"),CONCATENATE("R1C",'Riesgos Corrup'!$R$7),"")</f>
        <v>R1C1</v>
      </c>
      <c r="N156" s="100" t="str">
        <f>IF(AND('Riesgos Corrup'!$AB$8="Baja",'Riesgos Corrup'!$AD$8="Moderado"),CONCATENATE("R1C",'Riesgos Corrup'!$R$8),"")</f>
        <v/>
      </c>
      <c r="O156" s="101" t="str">
        <f>IF(AND('Riesgos Corrup'!$AB$9="Baja",'Riesgos Corrup'!$AD$9="Moderado"),CONCATENATE("R1C",'Riesgos Corrup'!$R$9),"")</f>
        <v/>
      </c>
      <c r="P156" s="99" t="str">
        <f ca="1">IF(AND('Riesgos Corrup'!$AB$7="Baja",'Riesgos Corrup'!$AD$7="Moderado"),CONCATENATE("R1C",'Riesgos Corrup'!$R$7),"")</f>
        <v>R1C1</v>
      </c>
      <c r="Q156" s="100" t="str">
        <f>IF(AND('Riesgos Corrup'!$AB$8="Baja",'Riesgos Corrup'!$AD$8="Moderado"),CONCATENATE("R1C",'Riesgos Corrup'!$R$8),"")</f>
        <v/>
      </c>
      <c r="R156" s="101" t="str">
        <f>IF(AND('Riesgos Corrup'!$AB$9="Baja",'Riesgos Corrup'!$AD$9="Moderado"),CONCATENATE("R1C",'Riesgos Corrup'!$R$9),"")</f>
        <v/>
      </c>
      <c r="S156" s="80" t="str">
        <f ca="1">IF(AND('Riesgos Corrup'!$AB$7="Baja",'Riesgos Corrup'!$AD$7="Mayor"),CONCATENATE("R1C",'Riesgos Corrup'!$R$7),"")</f>
        <v/>
      </c>
      <c r="T156" s="81" t="str">
        <f>IF(AND('Riesgos Corrup'!$AB$8="Baja",'Riesgos Corrup'!$AD$8="Mayor"),CONCATENATE("R1C",'Riesgos Corrup'!$R$8),"")</f>
        <v/>
      </c>
      <c r="U156" s="82" t="str">
        <f>IF(AND('Riesgos Corrup'!$AB$9="Baja",'Riesgos Corrup'!$AD$9="Mayor"),CONCATENATE("R1C",'Riesgos Corrup'!$R$9),"")</f>
        <v/>
      </c>
      <c r="V156" s="93" t="str">
        <f ca="1">IF(AND('Riesgos Corrup'!$AB$7="Baja",'Riesgos Corrup'!$AD$7="Catastrófico"),CONCATENATE("R1C",'Riesgos Corrup'!$R$7),"")</f>
        <v/>
      </c>
      <c r="W156" s="94" t="str">
        <f>IF(AND('Riesgos Corrup'!$AB$8="Baja",'Riesgos Corrup'!$AD$8="Catastrófico"),CONCATENATE("R1C",'Riesgos Corrup'!$R$8),"")</f>
        <v/>
      </c>
      <c r="X156" s="95" t="str">
        <f>IF(AND('Riesgos Corrup'!$AB$9="Baja",'Riesgos Corrup'!$AD$9="Catastrófico"),CONCATENATE("R1C",'Riesgos Corrup'!$R$9),"")</f>
        <v/>
      </c>
      <c r="Y156" s="40"/>
      <c r="Z156" s="271" t="s">
        <v>76</v>
      </c>
      <c r="AA156" s="272"/>
      <c r="AB156" s="272"/>
      <c r="AC156" s="272"/>
      <c r="AD156" s="272"/>
      <c r="AE156" s="273"/>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row>
    <row r="157" spans="1:61" ht="15" customHeight="1" x14ac:dyDescent="0.25">
      <c r="A157" s="40"/>
      <c r="B157" s="260"/>
      <c r="C157" s="261"/>
      <c r="D157" s="262"/>
      <c r="E157" s="234"/>
      <c r="F157" s="230"/>
      <c r="G157" s="230"/>
      <c r="H157" s="230"/>
      <c r="I157" s="230"/>
      <c r="J157" s="111" t="e">
        <f>IF(AND('Riesgos Corrup'!#REF!="Baja",'Riesgos Corrup'!#REF!="Moderado"),CONCATENATE("R2C",'Riesgos Corrup'!#REF!),"")</f>
        <v>#REF!</v>
      </c>
      <c r="K157" s="112" t="e">
        <f>IF(AND('Riesgos Corrup'!#REF!="Baja",'Riesgos Corrup'!#REF!="Moderado"),CONCATENATE("R2C",'Riesgos Corrup'!#REF!),"")</f>
        <v>#REF!</v>
      </c>
      <c r="L157" s="113" t="e">
        <f>IF(AND('Riesgos Corrup'!#REF!="Baja",'Riesgos Corrup'!#REF!="Moderado"),CONCATENATE("R2C",'Riesgos Corrup'!#REF!),"")</f>
        <v>#REF!</v>
      </c>
      <c r="M157" s="102" t="e">
        <f>IF(AND('Riesgos Corrup'!#REF!="Baja",'Riesgos Corrup'!#REF!="Moderado"),CONCATENATE("R2C",'Riesgos Corrup'!#REF!),"")</f>
        <v>#REF!</v>
      </c>
      <c r="N157" s="103" t="e">
        <f>IF(AND('Riesgos Corrup'!#REF!="Baja",'Riesgos Corrup'!#REF!="Moderado"),CONCATENATE("R2C",'Riesgos Corrup'!#REF!),"")</f>
        <v>#REF!</v>
      </c>
      <c r="O157" s="104" t="e">
        <f>IF(AND('Riesgos Corrup'!#REF!="Baja",'Riesgos Corrup'!#REF!="Moderado"),CONCATENATE("R2C",'Riesgos Corrup'!#REF!),"")</f>
        <v>#REF!</v>
      </c>
      <c r="P157" s="102" t="e">
        <f>IF(AND('Riesgos Corrup'!#REF!="Baja",'Riesgos Corrup'!#REF!="Moderado"),CONCATENATE("R2C",'Riesgos Corrup'!#REF!),"")</f>
        <v>#REF!</v>
      </c>
      <c r="Q157" s="103" t="e">
        <f>IF(AND('Riesgos Corrup'!#REF!="Baja",'Riesgos Corrup'!#REF!="Moderado"),CONCATENATE("R2C",'Riesgos Corrup'!#REF!),"")</f>
        <v>#REF!</v>
      </c>
      <c r="R157" s="104" t="e">
        <f>IF(AND('Riesgos Corrup'!#REF!="Baja",'Riesgos Corrup'!#REF!="Moderado"),CONCATENATE("R2C",'Riesgos Corrup'!#REF!),"")</f>
        <v>#REF!</v>
      </c>
      <c r="S157" s="83" t="e">
        <f>IF(AND('Riesgos Corrup'!#REF!="Baja",'Riesgos Corrup'!#REF!="Mayor"),CONCATENATE("R2C",'Riesgos Corrup'!#REF!),"")</f>
        <v>#REF!</v>
      </c>
      <c r="T157" s="39" t="e">
        <f>IF(AND('Riesgos Corrup'!#REF!="Baja",'Riesgos Corrup'!#REF!="Mayor"),CONCATENATE("R2C",'Riesgos Corrup'!#REF!),"")</f>
        <v>#REF!</v>
      </c>
      <c r="U157" s="84" t="e">
        <f>IF(AND('Riesgos Corrup'!#REF!="Baja",'Riesgos Corrup'!#REF!="Mayor"),CONCATENATE("R2C",'Riesgos Corrup'!#REF!),"")</f>
        <v>#REF!</v>
      </c>
      <c r="V157" s="96" t="e">
        <f>IF(AND('Riesgos Corrup'!#REF!="Baja",'Riesgos Corrup'!#REF!="Catastrófico"),CONCATENATE("R2C",'Riesgos Corrup'!#REF!),"")</f>
        <v>#REF!</v>
      </c>
      <c r="W157" s="97" t="e">
        <f>IF(AND('Riesgos Corrup'!#REF!="Baja",'Riesgos Corrup'!#REF!="Catastrófico"),CONCATENATE("R2C",'Riesgos Corrup'!#REF!),"")</f>
        <v>#REF!</v>
      </c>
      <c r="X157" s="98" t="e">
        <f>IF(AND('Riesgos Corrup'!#REF!="Baja",'Riesgos Corrup'!#REF!="Catastrófico"),CONCATENATE("R2C",'Riesgos Corrup'!#REF!),"")</f>
        <v>#REF!</v>
      </c>
      <c r="Y157" s="40"/>
      <c r="Z157" s="274"/>
      <c r="AA157" s="275"/>
      <c r="AB157" s="275"/>
      <c r="AC157" s="275"/>
      <c r="AD157" s="275"/>
      <c r="AE157" s="276"/>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row>
    <row r="158" spans="1:61" ht="15" customHeight="1" x14ac:dyDescent="0.25">
      <c r="A158" s="40"/>
      <c r="B158" s="260"/>
      <c r="C158" s="261"/>
      <c r="D158" s="262"/>
      <c r="E158" s="234"/>
      <c r="F158" s="230"/>
      <c r="G158" s="230"/>
      <c r="H158" s="230"/>
      <c r="I158" s="230"/>
      <c r="J158" s="111" t="e">
        <f>IF(AND('Riesgos Corrup'!#REF!="Baja",'Riesgos Corrup'!#REF!="Moderado"),CONCATENATE("R3C",'Riesgos Corrup'!#REF!),"")</f>
        <v>#REF!</v>
      </c>
      <c r="K158" s="112" t="e">
        <f>IF(AND('Riesgos Corrup'!#REF!="Baja",'Riesgos Corrup'!#REF!="Moderado"),CONCATENATE("R3C",'Riesgos Corrup'!#REF!),"")</f>
        <v>#REF!</v>
      </c>
      <c r="L158" s="113" t="e">
        <f>IF(AND('Riesgos Corrup'!#REF!="Baja",'Riesgos Corrup'!#REF!="Moderado"),CONCATENATE("R3C",'Riesgos Corrup'!#REF!),"")</f>
        <v>#REF!</v>
      </c>
      <c r="M158" s="102" t="e">
        <f>IF(AND('Riesgos Corrup'!#REF!="Baja",'Riesgos Corrup'!#REF!="Moderado"),CONCATENATE("R3C",'Riesgos Corrup'!#REF!),"")</f>
        <v>#REF!</v>
      </c>
      <c r="N158" s="103" t="e">
        <f>IF(AND('Riesgos Corrup'!#REF!="Baja",'Riesgos Corrup'!#REF!="Moderado"),CONCATENATE("R3C",'Riesgos Corrup'!#REF!),"")</f>
        <v>#REF!</v>
      </c>
      <c r="O158" s="104" t="e">
        <f>IF(AND('Riesgos Corrup'!#REF!="Baja",'Riesgos Corrup'!#REF!="Moderado"),CONCATENATE("R3C",'Riesgos Corrup'!#REF!),"")</f>
        <v>#REF!</v>
      </c>
      <c r="P158" s="102" t="e">
        <f>IF(AND('Riesgos Corrup'!#REF!="Baja",'Riesgos Corrup'!#REF!="Moderado"),CONCATENATE("R3C",'Riesgos Corrup'!#REF!),"")</f>
        <v>#REF!</v>
      </c>
      <c r="Q158" s="103" t="e">
        <f>IF(AND('Riesgos Corrup'!#REF!="Baja",'Riesgos Corrup'!#REF!="Moderado"),CONCATENATE("R3C",'Riesgos Corrup'!#REF!),"")</f>
        <v>#REF!</v>
      </c>
      <c r="R158" s="104" t="e">
        <f>IF(AND('Riesgos Corrup'!#REF!="Baja",'Riesgos Corrup'!#REF!="Moderado"),CONCATENATE("R3C",'Riesgos Corrup'!#REF!),"")</f>
        <v>#REF!</v>
      </c>
      <c r="S158" s="83" t="e">
        <f>IF(AND('Riesgos Corrup'!#REF!="Baja",'Riesgos Corrup'!#REF!="Mayor"),CONCATENATE("R3C",'Riesgos Corrup'!#REF!),"")</f>
        <v>#REF!</v>
      </c>
      <c r="T158" s="39" t="e">
        <f>IF(AND('Riesgos Corrup'!#REF!="Baja",'Riesgos Corrup'!#REF!="Mayor"),CONCATENATE("R3C",'Riesgos Corrup'!#REF!),"")</f>
        <v>#REF!</v>
      </c>
      <c r="U158" s="84" t="e">
        <f>IF(AND('Riesgos Corrup'!#REF!="Baja",'Riesgos Corrup'!#REF!="Mayor"),CONCATENATE("R3C",'Riesgos Corrup'!#REF!),"")</f>
        <v>#REF!</v>
      </c>
      <c r="V158" s="96" t="e">
        <f>IF(AND('Riesgos Corrup'!#REF!="Baja",'Riesgos Corrup'!#REF!="Catastrófico"),CONCATENATE("R3C",'Riesgos Corrup'!#REF!),"")</f>
        <v>#REF!</v>
      </c>
      <c r="W158" s="97" t="e">
        <f>IF(AND('Riesgos Corrup'!#REF!="Baja",'Riesgos Corrup'!#REF!="Catastrófico"),CONCATENATE("R3C",'Riesgos Corrup'!#REF!),"")</f>
        <v>#REF!</v>
      </c>
      <c r="X158" s="98" t="e">
        <f>IF(AND('Riesgos Corrup'!#REF!="Baja",'Riesgos Corrup'!#REF!="Catastrófico"),CONCATENATE("R3C",'Riesgos Corrup'!#REF!),"")</f>
        <v>#REF!</v>
      </c>
      <c r="Y158" s="40"/>
      <c r="Z158" s="274"/>
      <c r="AA158" s="275"/>
      <c r="AB158" s="275"/>
      <c r="AC158" s="275"/>
      <c r="AD158" s="275"/>
      <c r="AE158" s="276"/>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row>
    <row r="159" spans="1:61" ht="15" customHeight="1" x14ac:dyDescent="0.25">
      <c r="A159" s="40"/>
      <c r="B159" s="260"/>
      <c r="C159" s="261"/>
      <c r="D159" s="262"/>
      <c r="E159" s="234"/>
      <c r="F159" s="230"/>
      <c r="G159" s="230"/>
      <c r="H159" s="230"/>
      <c r="I159" s="230"/>
      <c r="J159" s="111" t="str">
        <f ca="1">IF(AND('Riesgos Corrup'!$AB$10="Baja",'Riesgos Corrup'!$AD$10="Moderado"),CONCATENATE("R4C",'Riesgos Corrup'!$R$10),"")</f>
        <v/>
      </c>
      <c r="K159" s="112" t="str">
        <f>IF(AND('Riesgos Corrup'!$AB$11="Baja",'Riesgos Corrup'!$AD$11="Moderado"),CONCATENATE("R4C",'Riesgos Corrup'!$R$11),"")</f>
        <v/>
      </c>
      <c r="L159" s="113" t="str">
        <f>IF(AND('Riesgos Corrup'!$AB$12="Baja",'Riesgos Corrup'!$AD$12="Moderado"),CONCATENATE("R4C",'Riesgos Corrup'!$R$12),"")</f>
        <v/>
      </c>
      <c r="M159" s="102" t="str">
        <f ca="1">IF(AND('Riesgos Corrup'!$AB$10="Baja",'Riesgos Corrup'!$AD$10="Moderado"),CONCATENATE("R4C",'Riesgos Corrup'!$R$10),"")</f>
        <v/>
      </c>
      <c r="N159" s="103" t="str">
        <f>IF(AND('Riesgos Corrup'!$AB$11="Baja",'Riesgos Corrup'!$AD$11="Moderado"),CONCATENATE("R4C",'Riesgos Corrup'!$R$11),"")</f>
        <v/>
      </c>
      <c r="O159" s="104" t="str">
        <f>IF(AND('Riesgos Corrup'!$AB$12="Baja",'Riesgos Corrup'!$AD$12="Moderado"),CONCATENATE("R4C",'Riesgos Corrup'!$R$12),"")</f>
        <v/>
      </c>
      <c r="P159" s="102" t="str">
        <f ca="1">IF(AND('Riesgos Corrup'!$AB$10="Baja",'Riesgos Corrup'!$AD$10="Moderado"),CONCATENATE("R4C",'Riesgos Corrup'!$R$10),"")</f>
        <v/>
      </c>
      <c r="Q159" s="103" t="str">
        <f>IF(AND('Riesgos Corrup'!$AB$11="Baja",'Riesgos Corrup'!$AD$11="Moderado"),CONCATENATE("R4C",'Riesgos Corrup'!$R$11),"")</f>
        <v/>
      </c>
      <c r="R159" s="104" t="str">
        <f>IF(AND('Riesgos Corrup'!$AB$12="Baja",'Riesgos Corrup'!$AD$12="Moderado"),CONCATENATE("R4C",'Riesgos Corrup'!$R$12),"")</f>
        <v/>
      </c>
      <c r="S159" s="83" t="str">
        <f ca="1">IF(AND('Riesgos Corrup'!$AB$10="Baja",'Riesgos Corrup'!$AD$10="Mayor"),CONCATENATE("R4C",'Riesgos Corrup'!$R$10),"")</f>
        <v/>
      </c>
      <c r="T159" s="39" t="str">
        <f>IF(AND('Riesgos Corrup'!$AB$11="Baja",'Riesgos Corrup'!$AD$11="Mayor"),CONCATENATE("R4C",'Riesgos Corrup'!$R$11),"")</f>
        <v/>
      </c>
      <c r="U159" s="84" t="str">
        <f>IF(AND('Riesgos Corrup'!$AB$12="Baja",'Riesgos Corrup'!$AD$12="Mayor"),CONCATENATE("R4C",'Riesgos Corrup'!$R$12),"")</f>
        <v/>
      </c>
      <c r="V159" s="96" t="str">
        <f ca="1">IF(AND('Riesgos Corrup'!$AB$10="Baja",'Riesgos Corrup'!$AD$10="Catastrófico"),CONCATENATE("R4C",'Riesgos Corrup'!$R$10),"")</f>
        <v/>
      </c>
      <c r="W159" s="97" t="str">
        <f>IF(AND('Riesgos Corrup'!$AB$11="Baja",'Riesgos Corrup'!$AD$11="Catastrófico"),CONCATENATE("R4C",'Riesgos Corrup'!$R$11),"")</f>
        <v/>
      </c>
      <c r="X159" s="98" t="str">
        <f>IF(AND('Riesgos Corrup'!$AB$12="Baja",'Riesgos Corrup'!$AD$12="Catastrófico"),CONCATENATE("R4C",'Riesgos Corrup'!$R$12),"")</f>
        <v/>
      </c>
      <c r="Y159" s="40"/>
      <c r="Z159" s="274"/>
      <c r="AA159" s="275"/>
      <c r="AB159" s="275"/>
      <c r="AC159" s="275"/>
      <c r="AD159" s="275"/>
      <c r="AE159" s="276"/>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row>
    <row r="160" spans="1:61" ht="15" customHeight="1" x14ac:dyDescent="0.25">
      <c r="A160" s="40"/>
      <c r="B160" s="260"/>
      <c r="C160" s="261"/>
      <c r="D160" s="262"/>
      <c r="E160" s="234"/>
      <c r="F160" s="230"/>
      <c r="G160" s="230"/>
      <c r="H160" s="230"/>
      <c r="I160" s="230"/>
      <c r="J160" s="111" t="e">
        <f>IF(AND('Riesgos Corrup'!#REF!="Baja",'Riesgos Corrup'!#REF!="Moderado"),CONCATENATE("R5C",'Riesgos Corrup'!#REF!),"")</f>
        <v>#REF!</v>
      </c>
      <c r="K160" s="112" t="e">
        <f>IF(AND('Riesgos Corrup'!#REF!="Baja",'Riesgos Corrup'!#REF!="Moderado"),CONCATENATE("R5C",'Riesgos Corrup'!#REF!),"")</f>
        <v>#REF!</v>
      </c>
      <c r="L160" s="113" t="e">
        <f>IF(AND('Riesgos Corrup'!#REF!="Baja",'Riesgos Corrup'!#REF!="Moderado"),CONCATENATE("R5C",'Riesgos Corrup'!#REF!),"")</f>
        <v>#REF!</v>
      </c>
      <c r="M160" s="102" t="e">
        <f>IF(AND('Riesgos Corrup'!#REF!="Baja",'Riesgos Corrup'!#REF!="Moderado"),CONCATENATE("R5C",'Riesgos Corrup'!#REF!),"")</f>
        <v>#REF!</v>
      </c>
      <c r="N160" s="103" t="e">
        <f>IF(AND('Riesgos Corrup'!#REF!="Baja",'Riesgos Corrup'!#REF!="Moderado"),CONCATENATE("R5C",'Riesgos Corrup'!#REF!),"")</f>
        <v>#REF!</v>
      </c>
      <c r="O160" s="104" t="e">
        <f>IF(AND('Riesgos Corrup'!#REF!="Baja",'Riesgos Corrup'!#REF!="Moderado"),CONCATENATE("R5C",'Riesgos Corrup'!#REF!),"")</f>
        <v>#REF!</v>
      </c>
      <c r="P160" s="102" t="e">
        <f>IF(AND('Riesgos Corrup'!#REF!="Baja",'Riesgos Corrup'!#REF!="Moderado"),CONCATENATE("R5C",'Riesgos Corrup'!#REF!),"")</f>
        <v>#REF!</v>
      </c>
      <c r="Q160" s="103" t="e">
        <f>IF(AND('Riesgos Corrup'!#REF!="Baja",'Riesgos Corrup'!#REF!="Moderado"),CONCATENATE("R5C",'Riesgos Corrup'!#REF!),"")</f>
        <v>#REF!</v>
      </c>
      <c r="R160" s="104" t="e">
        <f>IF(AND('Riesgos Corrup'!#REF!="Baja",'Riesgos Corrup'!#REF!="Moderado"),CONCATENATE("R5C",'Riesgos Corrup'!#REF!),"")</f>
        <v>#REF!</v>
      </c>
      <c r="S160" s="83" t="e">
        <f>IF(AND('Riesgos Corrup'!#REF!="Baja",'Riesgos Corrup'!#REF!="Mayor"),CONCATENATE("R5C",'Riesgos Corrup'!#REF!),"")</f>
        <v>#REF!</v>
      </c>
      <c r="T160" s="39" t="e">
        <f>IF(AND('Riesgos Corrup'!#REF!="Baja",'Riesgos Corrup'!#REF!="Mayor"),CONCATENATE("R5C",'Riesgos Corrup'!#REF!),"")</f>
        <v>#REF!</v>
      </c>
      <c r="U160" s="84" t="e">
        <f>IF(AND('Riesgos Corrup'!#REF!="Baja",'Riesgos Corrup'!#REF!="Mayor"),CONCATENATE("R5C",'Riesgos Corrup'!#REF!),"")</f>
        <v>#REF!</v>
      </c>
      <c r="V160" s="96" t="e">
        <f>IF(AND('Riesgos Corrup'!#REF!="Baja",'Riesgos Corrup'!#REF!="Catastrófico"),CONCATENATE("R5C",'Riesgos Corrup'!#REF!),"")</f>
        <v>#REF!</v>
      </c>
      <c r="W160" s="97" t="e">
        <f>IF(AND('Riesgos Corrup'!#REF!="Baja",'Riesgos Corrup'!#REF!="Catastrófico"),CONCATENATE("R5C",'Riesgos Corrup'!#REF!),"")</f>
        <v>#REF!</v>
      </c>
      <c r="X160" s="98" t="e">
        <f>IF(AND('Riesgos Corrup'!#REF!="Baja",'Riesgos Corrup'!#REF!="Catastrófico"),CONCATENATE("R5C",'Riesgos Corrup'!#REF!),"")</f>
        <v>#REF!</v>
      </c>
      <c r="Y160" s="40"/>
      <c r="Z160" s="274"/>
      <c r="AA160" s="275"/>
      <c r="AB160" s="275"/>
      <c r="AC160" s="275"/>
      <c r="AD160" s="275"/>
      <c r="AE160" s="276"/>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row>
    <row r="161" spans="1:61" ht="15" customHeight="1" x14ac:dyDescent="0.25">
      <c r="A161" s="40"/>
      <c r="B161" s="260"/>
      <c r="C161" s="261"/>
      <c r="D161" s="262"/>
      <c r="E161" s="234"/>
      <c r="F161" s="230"/>
      <c r="G161" s="230"/>
      <c r="H161" s="230"/>
      <c r="I161" s="230"/>
      <c r="J161" s="111" t="str">
        <f ca="1">IF(AND('Riesgos Corrup'!$AB$13="Baja",'Riesgos Corrup'!$AD$13="Moderado"),CONCATENATE("R6C",'Riesgos Corrup'!$R$13),"")</f>
        <v/>
      </c>
      <c r="K161" s="112" t="str">
        <f ca="1">IF(AND('Riesgos Corrup'!$AB$14="Baja",'Riesgos Corrup'!$AD$14="Moderado"),CONCATENATE("R6C",'Riesgos Corrup'!$R$14),"")</f>
        <v/>
      </c>
      <c r="L161" s="113" t="str">
        <f ca="1">IF(AND('Riesgos Corrup'!$AB$15="Baja",'Riesgos Corrup'!$AD$15="Moderado"),CONCATENATE("R6C",'Riesgos Corrup'!$R$15),"")</f>
        <v>R6C3</v>
      </c>
      <c r="M161" s="102" t="str">
        <f ca="1">IF(AND('Riesgos Corrup'!$AB$13="Baja",'Riesgos Corrup'!$AD$13="Moderado"),CONCATENATE("R6C",'Riesgos Corrup'!$R$13),"")</f>
        <v/>
      </c>
      <c r="N161" s="103" t="str">
        <f ca="1">IF(AND('Riesgos Corrup'!$AB$14="Baja",'Riesgos Corrup'!$AD$14="Moderado"),CONCATENATE("R6C",'Riesgos Corrup'!$R$14),"")</f>
        <v/>
      </c>
      <c r="O161" s="104" t="str">
        <f ca="1">IF(AND('Riesgos Corrup'!$AB$15="Baja",'Riesgos Corrup'!$AD$15="Moderado"),CONCATENATE("R6C",'Riesgos Corrup'!$R$15),"")</f>
        <v>R6C3</v>
      </c>
      <c r="P161" s="102" t="str">
        <f ca="1">IF(AND('Riesgos Corrup'!$AB$13="Baja",'Riesgos Corrup'!$AD$13="Moderado"),CONCATENATE("R6C",'Riesgos Corrup'!$R$13),"")</f>
        <v/>
      </c>
      <c r="Q161" s="103" t="str">
        <f ca="1">IF(AND('Riesgos Corrup'!$AB$14="Baja",'Riesgos Corrup'!$AD$14="Moderado"),CONCATENATE("R6C",'Riesgos Corrup'!$R$14),"")</f>
        <v/>
      </c>
      <c r="R161" s="104" t="str">
        <f ca="1">IF(AND('Riesgos Corrup'!$AB$15="Baja",'Riesgos Corrup'!$AD$15="Moderado"),CONCATENATE("R6C",'Riesgos Corrup'!$R$15),"")</f>
        <v>R6C3</v>
      </c>
      <c r="S161" s="83" t="str">
        <f ca="1">IF(AND('Riesgos Corrup'!$AB$13="Baja",'Riesgos Corrup'!$AD$13="Mayor"),CONCATENATE("R6C",'Riesgos Corrup'!$R$13),"")</f>
        <v/>
      </c>
      <c r="T161" s="39" t="str">
        <f ca="1">IF(AND('Riesgos Corrup'!$AB$14="Baja",'Riesgos Corrup'!$AD$14="Mayor"),CONCATENATE("R6C",'Riesgos Corrup'!$R$14),"")</f>
        <v/>
      </c>
      <c r="U161" s="84" t="str">
        <f ca="1">IF(AND('Riesgos Corrup'!$AB$15="Baja",'Riesgos Corrup'!$AD$15="Mayor"),CONCATENATE("R6C",'Riesgos Corrup'!$R$15),"")</f>
        <v/>
      </c>
      <c r="V161" s="96" t="str">
        <f ca="1">IF(AND('Riesgos Corrup'!$AB$13="Baja",'Riesgos Corrup'!$AD$13="Catastrófico"),CONCATENATE("R6C",'Riesgos Corrup'!$R$13),"")</f>
        <v/>
      </c>
      <c r="W161" s="97" t="str">
        <f ca="1">IF(AND('Riesgos Corrup'!$AB$14="Baja",'Riesgos Corrup'!$AD$14="Catastrófico"),CONCATENATE("R6C",'Riesgos Corrup'!$R$14),"")</f>
        <v/>
      </c>
      <c r="X161" s="98" t="str">
        <f ca="1">IF(AND('Riesgos Corrup'!$AB$15="Baja",'Riesgos Corrup'!$AD$15="Catastrófico"),CONCATENATE("R6C",'Riesgos Corrup'!$R$15),"")</f>
        <v/>
      </c>
      <c r="Y161" s="40"/>
      <c r="Z161" s="274"/>
      <c r="AA161" s="275"/>
      <c r="AB161" s="275"/>
      <c r="AC161" s="275"/>
      <c r="AD161" s="275"/>
      <c r="AE161" s="276"/>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row>
    <row r="162" spans="1:61" ht="15" customHeight="1" x14ac:dyDescent="0.25">
      <c r="A162" s="40"/>
      <c r="B162" s="260"/>
      <c r="C162" s="261"/>
      <c r="D162" s="262"/>
      <c r="E162" s="234"/>
      <c r="F162" s="230"/>
      <c r="G162" s="230"/>
      <c r="H162" s="230"/>
      <c r="I162" s="230"/>
      <c r="J162" s="111" t="e">
        <f>IF(AND('Riesgos Corrup'!#REF!="Baja",'Riesgos Corrup'!#REF!="Moderado"),CONCATENATE("R7C",'Riesgos Corrup'!#REF!),"")</f>
        <v>#REF!</v>
      </c>
      <c r="K162" s="112" t="e">
        <f>IF(AND('Riesgos Corrup'!#REF!="Baja",'Riesgos Corrup'!#REF!="Moderado"),CONCATENATE("R7C",'Riesgos Corrup'!#REF!),"")</f>
        <v>#REF!</v>
      </c>
      <c r="L162" s="113" t="e">
        <f>IF(AND('Riesgos Corrup'!#REF!="Baja",'Riesgos Corrup'!#REF!="Moderado"),CONCATENATE("R7C",'Riesgos Corrup'!#REF!),"")</f>
        <v>#REF!</v>
      </c>
      <c r="M162" s="102" t="e">
        <f>IF(AND('Riesgos Corrup'!#REF!="Baja",'Riesgos Corrup'!#REF!="Moderado"),CONCATENATE("R7C",'Riesgos Corrup'!#REF!),"")</f>
        <v>#REF!</v>
      </c>
      <c r="N162" s="103" t="e">
        <f>IF(AND('Riesgos Corrup'!#REF!="Baja",'Riesgos Corrup'!#REF!="Moderado"),CONCATENATE("R7C",'Riesgos Corrup'!#REF!),"")</f>
        <v>#REF!</v>
      </c>
      <c r="O162" s="104" t="e">
        <f>IF(AND('Riesgos Corrup'!#REF!="Baja",'Riesgos Corrup'!#REF!="Moderado"),CONCATENATE("R7C",'Riesgos Corrup'!#REF!),"")</f>
        <v>#REF!</v>
      </c>
      <c r="P162" s="102" t="e">
        <f>IF(AND('Riesgos Corrup'!#REF!="Baja",'Riesgos Corrup'!#REF!="Moderado"),CONCATENATE("R7C",'Riesgos Corrup'!#REF!),"")</f>
        <v>#REF!</v>
      </c>
      <c r="Q162" s="103" t="e">
        <f>IF(AND('Riesgos Corrup'!#REF!="Baja",'Riesgos Corrup'!#REF!="Moderado"),CONCATENATE("R7C",'Riesgos Corrup'!#REF!),"")</f>
        <v>#REF!</v>
      </c>
      <c r="R162" s="104" t="e">
        <f>IF(AND('Riesgos Corrup'!#REF!="Baja",'Riesgos Corrup'!#REF!="Moderado"),CONCATENATE("R7C",'Riesgos Corrup'!#REF!),"")</f>
        <v>#REF!</v>
      </c>
      <c r="S162" s="83" t="e">
        <f>IF(AND('Riesgos Corrup'!#REF!="Baja",'Riesgos Corrup'!#REF!="Mayor"),CONCATENATE("R7C",'Riesgos Corrup'!#REF!),"")</f>
        <v>#REF!</v>
      </c>
      <c r="T162" s="39" t="e">
        <f>IF(AND('Riesgos Corrup'!#REF!="Baja",'Riesgos Corrup'!#REF!="Mayor"),CONCATENATE("R7C",'Riesgos Corrup'!#REF!),"")</f>
        <v>#REF!</v>
      </c>
      <c r="U162" s="84" t="e">
        <f>IF(AND('Riesgos Corrup'!#REF!="Baja",'Riesgos Corrup'!#REF!="Mayor"),CONCATENATE("R7C",'Riesgos Corrup'!#REF!),"")</f>
        <v>#REF!</v>
      </c>
      <c r="V162" s="96" t="e">
        <f>IF(AND('Riesgos Corrup'!#REF!="Baja",'Riesgos Corrup'!#REF!="Catastrófico"),CONCATENATE("R7C",'Riesgos Corrup'!#REF!),"")</f>
        <v>#REF!</v>
      </c>
      <c r="W162" s="97" t="e">
        <f>IF(AND('Riesgos Corrup'!#REF!="Baja",'Riesgos Corrup'!#REF!="Catastrófico"),CONCATENATE("R7C",'Riesgos Corrup'!#REF!),"")</f>
        <v>#REF!</v>
      </c>
      <c r="X162" s="98" t="e">
        <f>IF(AND('Riesgos Corrup'!#REF!="Baja",'Riesgos Corrup'!#REF!="Catastrófico"),CONCATENATE("R7C",'Riesgos Corrup'!#REF!),"")</f>
        <v>#REF!</v>
      </c>
      <c r="Y162" s="40"/>
      <c r="Z162" s="274"/>
      <c r="AA162" s="275"/>
      <c r="AB162" s="275"/>
      <c r="AC162" s="275"/>
      <c r="AD162" s="275"/>
      <c r="AE162" s="276"/>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row>
    <row r="163" spans="1:61" ht="15" customHeight="1" x14ac:dyDescent="0.25">
      <c r="A163" s="40"/>
      <c r="B163" s="260"/>
      <c r="C163" s="261"/>
      <c r="D163" s="262"/>
      <c r="E163" s="234"/>
      <c r="F163" s="230"/>
      <c r="G163" s="230"/>
      <c r="H163" s="230"/>
      <c r="I163" s="230"/>
      <c r="J163" s="111" t="e">
        <f>IF(AND('Riesgos Corrup'!#REF!="Baja",'Riesgos Corrup'!#REF!="Moderado"),CONCATENATE("R8C",'Riesgos Corrup'!#REF!),"")</f>
        <v>#REF!</v>
      </c>
      <c r="K163" s="112" t="e">
        <f>IF(AND('Riesgos Corrup'!#REF!="Baja",'Riesgos Corrup'!#REF!="Moderado"),CONCATENATE("R8C",'Riesgos Corrup'!#REF!),"")</f>
        <v>#REF!</v>
      </c>
      <c r="L163" s="113" t="e">
        <f>IF(AND('Riesgos Corrup'!#REF!="Baja",'Riesgos Corrup'!#REF!="Moderado"),CONCATENATE("R8C",'Riesgos Corrup'!#REF!),"")</f>
        <v>#REF!</v>
      </c>
      <c r="M163" s="102" t="e">
        <f>IF(AND('Riesgos Corrup'!#REF!="Baja",'Riesgos Corrup'!#REF!="Moderado"),CONCATENATE("R8C",'Riesgos Corrup'!#REF!),"")</f>
        <v>#REF!</v>
      </c>
      <c r="N163" s="103" t="e">
        <f>IF(AND('Riesgos Corrup'!#REF!="Baja",'Riesgos Corrup'!#REF!="Moderado"),CONCATENATE("R8C",'Riesgos Corrup'!#REF!),"")</f>
        <v>#REF!</v>
      </c>
      <c r="O163" s="104" t="e">
        <f>IF(AND('Riesgos Corrup'!#REF!="Baja",'Riesgos Corrup'!#REF!="Moderado"),CONCATENATE("R8C",'Riesgos Corrup'!#REF!),"")</f>
        <v>#REF!</v>
      </c>
      <c r="P163" s="102" t="e">
        <f>IF(AND('Riesgos Corrup'!#REF!="Baja",'Riesgos Corrup'!#REF!="Moderado"),CONCATENATE("R8C",'Riesgos Corrup'!#REF!),"")</f>
        <v>#REF!</v>
      </c>
      <c r="Q163" s="103" t="e">
        <f>IF(AND('Riesgos Corrup'!#REF!="Baja",'Riesgos Corrup'!#REF!="Moderado"),CONCATENATE("R8C",'Riesgos Corrup'!#REF!),"")</f>
        <v>#REF!</v>
      </c>
      <c r="R163" s="104" t="e">
        <f>IF(AND('Riesgos Corrup'!#REF!="Baja",'Riesgos Corrup'!#REF!="Moderado"),CONCATENATE("R8C",'Riesgos Corrup'!#REF!),"")</f>
        <v>#REF!</v>
      </c>
      <c r="S163" s="83" t="e">
        <f>IF(AND('Riesgos Corrup'!#REF!="Baja",'Riesgos Corrup'!#REF!="Mayor"),CONCATENATE("R8C",'Riesgos Corrup'!#REF!),"")</f>
        <v>#REF!</v>
      </c>
      <c r="T163" s="39" t="e">
        <f>IF(AND('Riesgos Corrup'!#REF!="Baja",'Riesgos Corrup'!#REF!="Mayor"),CONCATENATE("R8C",'Riesgos Corrup'!#REF!),"")</f>
        <v>#REF!</v>
      </c>
      <c r="U163" s="84" t="e">
        <f>IF(AND('Riesgos Corrup'!#REF!="Baja",'Riesgos Corrup'!#REF!="Mayor"),CONCATENATE("R8C",'Riesgos Corrup'!#REF!),"")</f>
        <v>#REF!</v>
      </c>
      <c r="V163" s="96" t="e">
        <f>IF(AND('Riesgos Corrup'!#REF!="Baja",'Riesgos Corrup'!#REF!="Catastrófico"),CONCATENATE("R8C",'Riesgos Corrup'!#REF!),"")</f>
        <v>#REF!</v>
      </c>
      <c r="W163" s="97" t="e">
        <f>IF(AND('Riesgos Corrup'!#REF!="Baja",'Riesgos Corrup'!#REF!="Catastrófico"),CONCATENATE("R8C",'Riesgos Corrup'!#REF!),"")</f>
        <v>#REF!</v>
      </c>
      <c r="X163" s="98" t="e">
        <f>IF(AND('Riesgos Corrup'!#REF!="Baja",'Riesgos Corrup'!#REF!="Catastrófico"),CONCATENATE("R8C",'Riesgos Corrup'!#REF!),"")</f>
        <v>#REF!</v>
      </c>
      <c r="Y163" s="40"/>
      <c r="Z163" s="274"/>
      <c r="AA163" s="275"/>
      <c r="AB163" s="275"/>
      <c r="AC163" s="275"/>
      <c r="AD163" s="275"/>
      <c r="AE163" s="276"/>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row>
    <row r="164" spans="1:61" ht="15" customHeight="1" x14ac:dyDescent="0.25">
      <c r="A164" s="40"/>
      <c r="B164" s="260"/>
      <c r="C164" s="261"/>
      <c r="D164" s="262"/>
      <c r="E164" s="234"/>
      <c r="F164" s="230"/>
      <c r="G164" s="230"/>
      <c r="H164" s="230"/>
      <c r="I164" s="230"/>
      <c r="J164" s="111" t="e">
        <f>IF(AND('Riesgos Corrup'!#REF!="Baja",'Riesgos Corrup'!#REF!="Moderado"),CONCATENATE("R9C",'Riesgos Corrup'!#REF!),"")</f>
        <v>#REF!</v>
      </c>
      <c r="K164" s="112" t="str">
        <f>IF(AND('Riesgos Corrup'!$AB$16="Baja",'Riesgos Corrup'!$AD$16="Moderado"),CONCATENATE("R9C",'Riesgos Corrup'!$R$16),"")</f>
        <v/>
      </c>
      <c r="L164" s="113" t="str">
        <f>IF(AND('Riesgos Corrup'!$AB$17="Baja",'Riesgos Corrup'!$AD$17="Moderado"),CONCATENATE("R9C",'Riesgos Corrup'!$R$17),"")</f>
        <v/>
      </c>
      <c r="M164" s="102" t="e">
        <f>IF(AND('Riesgos Corrup'!#REF!="Baja",'Riesgos Corrup'!#REF!="Moderado"),CONCATENATE("R9C",'Riesgos Corrup'!#REF!),"")</f>
        <v>#REF!</v>
      </c>
      <c r="N164" s="103" t="str">
        <f>IF(AND('Riesgos Corrup'!$AB$16="Baja",'Riesgos Corrup'!$AD$16="Moderado"),CONCATENATE("R9C",'Riesgos Corrup'!$R$16),"")</f>
        <v/>
      </c>
      <c r="O164" s="104" t="str">
        <f>IF(AND('Riesgos Corrup'!$AB$17="Baja",'Riesgos Corrup'!$AD$17="Moderado"),CONCATENATE("R9C",'Riesgos Corrup'!$R$17),"")</f>
        <v/>
      </c>
      <c r="P164" s="102" t="e">
        <f>IF(AND('Riesgos Corrup'!#REF!="Baja",'Riesgos Corrup'!#REF!="Moderado"),CONCATENATE("R9C",'Riesgos Corrup'!#REF!),"")</f>
        <v>#REF!</v>
      </c>
      <c r="Q164" s="103" t="str">
        <f>IF(AND('Riesgos Corrup'!$AB$16="Baja",'Riesgos Corrup'!$AD$16="Moderado"),CONCATENATE("R9C",'Riesgos Corrup'!$R$16),"")</f>
        <v/>
      </c>
      <c r="R164" s="104" t="str">
        <f>IF(AND('Riesgos Corrup'!$AB$17="Baja",'Riesgos Corrup'!$AD$17="Moderado"),CONCATENATE("R9C",'Riesgos Corrup'!$R$17),"")</f>
        <v/>
      </c>
      <c r="S164" s="83" t="e">
        <f>IF(AND('Riesgos Corrup'!#REF!="Baja",'Riesgos Corrup'!#REF!="Mayor"),CONCATENATE("R9C",'Riesgos Corrup'!#REF!),"")</f>
        <v>#REF!</v>
      </c>
      <c r="T164" s="39" t="str">
        <f>IF(AND('Riesgos Corrup'!$AB$16="Baja",'Riesgos Corrup'!$AD$16="Mayor"),CONCATENATE("R9C",'Riesgos Corrup'!$R$16),"")</f>
        <v/>
      </c>
      <c r="U164" s="84" t="str">
        <f>IF(AND('Riesgos Corrup'!$AB$17="Baja",'Riesgos Corrup'!$AD$17="Mayor"),CONCATENATE("R9C",'Riesgos Corrup'!$R$17),"")</f>
        <v/>
      </c>
      <c r="V164" s="96" t="e">
        <f>IF(AND('Riesgos Corrup'!#REF!="Baja",'Riesgos Corrup'!#REF!="Catastrófico"),CONCATENATE("R9C",'Riesgos Corrup'!#REF!),"")</f>
        <v>#REF!</v>
      </c>
      <c r="W164" s="97" t="str">
        <f>IF(AND('Riesgos Corrup'!$AB$16="Baja",'Riesgos Corrup'!$AD$16="Catastrófico"),CONCATENATE("R9C",'Riesgos Corrup'!$R$16),"")</f>
        <v/>
      </c>
      <c r="X164" s="98" t="str">
        <f>IF(AND('Riesgos Corrup'!$AB$17="Baja",'Riesgos Corrup'!$AD$17="Catastrófico"),CONCATENATE("R9C",'Riesgos Corrup'!$R$17),"")</f>
        <v/>
      </c>
      <c r="Y164" s="40"/>
      <c r="Z164" s="274"/>
      <c r="AA164" s="275"/>
      <c r="AB164" s="275"/>
      <c r="AC164" s="275"/>
      <c r="AD164" s="275"/>
      <c r="AE164" s="276"/>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row>
    <row r="165" spans="1:61" ht="15" customHeight="1" x14ac:dyDescent="0.25">
      <c r="A165" s="40"/>
      <c r="B165" s="260"/>
      <c r="C165" s="261"/>
      <c r="D165" s="262"/>
      <c r="E165" s="234"/>
      <c r="F165" s="230"/>
      <c r="G165" s="230"/>
      <c r="H165" s="230"/>
      <c r="I165" s="230"/>
      <c r="J165" s="111" t="str">
        <f ca="1">IF(AND('Riesgos Corrup'!$AB$18="Baja",'Riesgos Corrup'!$AD$18="Moderado"),CONCATENATE("R10C",'Riesgos Corrup'!$R$18),"")</f>
        <v>R10C1</v>
      </c>
      <c r="K165" s="112" t="str">
        <f>IF(AND('Riesgos Corrup'!$AB$19="Baja",'Riesgos Corrup'!$AD$19="Moderado"),CONCATENATE("R10C",'Riesgos Corrup'!$R$19),"")</f>
        <v/>
      </c>
      <c r="L165" s="113" t="str">
        <f>IF(AND('Riesgos Corrup'!$AB$20="Baja",'Riesgos Corrup'!$AD$20="Moderado"),CONCATENATE("R10C",'Riesgos Corrup'!$R$20),"")</f>
        <v/>
      </c>
      <c r="M165" s="102" t="str">
        <f ca="1">IF(AND('Riesgos Corrup'!$AB$18="Baja",'Riesgos Corrup'!$AD$18="Moderado"),CONCATENATE("R10C",'Riesgos Corrup'!$R$18),"")</f>
        <v>R10C1</v>
      </c>
      <c r="N165" s="103" t="str">
        <f>IF(AND('Riesgos Corrup'!$AB$19="Baja",'Riesgos Corrup'!$AD$19="Moderado"),CONCATENATE("R10C",'Riesgos Corrup'!$R$19),"")</f>
        <v/>
      </c>
      <c r="O165" s="104" t="str">
        <f>IF(AND('Riesgos Corrup'!$AB$20="Baja",'Riesgos Corrup'!$AD$20="Moderado"),CONCATENATE("R10C",'Riesgos Corrup'!$R$20),"")</f>
        <v/>
      </c>
      <c r="P165" s="102" t="str">
        <f ca="1">IF(AND('Riesgos Corrup'!$AB$18="Baja",'Riesgos Corrup'!$AD$18="Moderado"),CONCATENATE("R10C",'Riesgos Corrup'!$R$18),"")</f>
        <v>R10C1</v>
      </c>
      <c r="Q165" s="103" t="str">
        <f>IF(AND('Riesgos Corrup'!$AB$19="Baja",'Riesgos Corrup'!$AD$19="Moderado"),CONCATENATE("R10C",'Riesgos Corrup'!$R$19),"")</f>
        <v/>
      </c>
      <c r="R165" s="104" t="str">
        <f>IF(AND('Riesgos Corrup'!$AB$20="Baja",'Riesgos Corrup'!$AD$20="Moderado"),CONCATENATE("R10C",'Riesgos Corrup'!$R$20),"")</f>
        <v/>
      </c>
      <c r="S165" s="83" t="str">
        <f ca="1">IF(AND('Riesgos Corrup'!$AB$18="Baja",'Riesgos Corrup'!$AD$18="Mayor"),CONCATENATE("R10C",'Riesgos Corrup'!$R$18),"")</f>
        <v/>
      </c>
      <c r="T165" s="39" t="str">
        <f>IF(AND('Riesgos Corrup'!$AB$19="Baja",'Riesgos Corrup'!$AD$19="Mayor"),CONCATENATE("R10C",'Riesgos Corrup'!$R$19),"")</f>
        <v/>
      </c>
      <c r="U165" s="84" t="str">
        <f>IF(AND('Riesgos Corrup'!$AB$20="Baja",'Riesgos Corrup'!$AD$20="Mayor"),CONCATENATE("R10C",'Riesgos Corrup'!$R$20),"")</f>
        <v/>
      </c>
      <c r="V165" s="96" t="str">
        <f ca="1">IF(AND('Riesgos Corrup'!$AB$18="Baja",'Riesgos Corrup'!$AD$18="Catastrófico"),CONCATENATE("R10C",'Riesgos Corrup'!$R$18),"")</f>
        <v/>
      </c>
      <c r="W165" s="97" t="str">
        <f>IF(AND('Riesgos Corrup'!$AB$19="Baja",'Riesgos Corrup'!$AD$19="Catastrófico"),CONCATENATE("R10C",'Riesgos Corrup'!$R$19),"")</f>
        <v/>
      </c>
      <c r="X165" s="98" t="str">
        <f>IF(AND('Riesgos Corrup'!$AB$20="Baja",'Riesgos Corrup'!$AD$20="Catastrófico"),CONCATENATE("R10C",'Riesgos Corrup'!$R$20),"")</f>
        <v/>
      </c>
      <c r="Y165" s="40"/>
      <c r="Z165" s="274"/>
      <c r="AA165" s="275"/>
      <c r="AB165" s="275"/>
      <c r="AC165" s="275"/>
      <c r="AD165" s="275"/>
      <c r="AE165" s="276"/>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row>
    <row r="166" spans="1:61" ht="15" customHeight="1" x14ac:dyDescent="0.25">
      <c r="A166" s="40"/>
      <c r="B166" s="260"/>
      <c r="C166" s="261"/>
      <c r="D166" s="262"/>
      <c r="E166" s="234"/>
      <c r="F166" s="230"/>
      <c r="G166" s="230"/>
      <c r="H166" s="230"/>
      <c r="I166" s="230"/>
      <c r="J166" s="111" t="e">
        <f>IF(AND('Riesgos Corrup'!#REF!="Baja",'Riesgos Corrup'!#REF!="Moderado"),CONCATENATE("R11C",'Riesgos Corrup'!#REF!),"")</f>
        <v>#REF!</v>
      </c>
      <c r="K166" s="112" t="e">
        <f>IF(AND('Riesgos Corrup'!#REF!="Baja",'Riesgos Corrup'!#REF!="Moderado"),CONCATENATE("R11C",'Riesgos Corrup'!#REF!),"")</f>
        <v>#REF!</v>
      </c>
      <c r="L166" s="113" t="e">
        <f>IF(AND('Riesgos Corrup'!#REF!="Baja",'Riesgos Corrup'!#REF!="Moderado"),CONCATENATE("R11C",'Riesgos Corrup'!#REF!),"")</f>
        <v>#REF!</v>
      </c>
      <c r="M166" s="102" t="e">
        <f>IF(AND('Riesgos Corrup'!#REF!="Baja",'Riesgos Corrup'!#REF!="Moderado"),CONCATENATE("R11C",'Riesgos Corrup'!#REF!),"")</f>
        <v>#REF!</v>
      </c>
      <c r="N166" s="103" t="e">
        <f>IF(AND('Riesgos Corrup'!#REF!="Baja",'Riesgos Corrup'!#REF!="Moderado"),CONCATENATE("R11C",'Riesgos Corrup'!#REF!),"")</f>
        <v>#REF!</v>
      </c>
      <c r="O166" s="104" t="e">
        <f>IF(AND('Riesgos Corrup'!#REF!="Baja",'Riesgos Corrup'!#REF!="Moderado"),CONCATENATE("R11C",'Riesgos Corrup'!#REF!),"")</f>
        <v>#REF!</v>
      </c>
      <c r="P166" s="102" t="e">
        <f>IF(AND('Riesgos Corrup'!#REF!="Baja",'Riesgos Corrup'!#REF!="Moderado"),CONCATENATE("R11C",'Riesgos Corrup'!#REF!),"")</f>
        <v>#REF!</v>
      </c>
      <c r="Q166" s="103" t="e">
        <f>IF(AND('Riesgos Corrup'!#REF!="Baja",'Riesgos Corrup'!#REF!="Moderado"),CONCATENATE("R11C",'Riesgos Corrup'!#REF!),"")</f>
        <v>#REF!</v>
      </c>
      <c r="R166" s="104" t="e">
        <f>IF(AND('Riesgos Corrup'!#REF!="Baja",'Riesgos Corrup'!#REF!="Moderado"),CONCATENATE("R11C",'Riesgos Corrup'!#REF!),"")</f>
        <v>#REF!</v>
      </c>
      <c r="S166" s="83" t="e">
        <f>IF(AND('Riesgos Corrup'!#REF!="Baja",'Riesgos Corrup'!#REF!="Mayor"),CONCATENATE("R11C",'Riesgos Corrup'!#REF!),"")</f>
        <v>#REF!</v>
      </c>
      <c r="T166" s="39" t="e">
        <f>IF(AND('Riesgos Corrup'!#REF!="Baja",'Riesgos Corrup'!#REF!="Mayor"),CONCATENATE("R11C",'Riesgos Corrup'!#REF!),"")</f>
        <v>#REF!</v>
      </c>
      <c r="U166" s="84" t="e">
        <f>IF(AND('Riesgos Corrup'!#REF!="Baja",'Riesgos Corrup'!#REF!="Mayor"),CONCATENATE("R11C",'Riesgos Corrup'!#REF!),"")</f>
        <v>#REF!</v>
      </c>
      <c r="V166" s="96" t="e">
        <f>IF(AND('Riesgos Corrup'!#REF!="Baja",'Riesgos Corrup'!#REF!="Catastrófico"),CONCATENATE("R11C",'Riesgos Corrup'!#REF!),"")</f>
        <v>#REF!</v>
      </c>
      <c r="W166" s="97" t="e">
        <f>IF(AND('Riesgos Corrup'!#REF!="Baja",'Riesgos Corrup'!#REF!="Catastrófico"),CONCATENATE("R11C",'Riesgos Corrup'!#REF!),"")</f>
        <v>#REF!</v>
      </c>
      <c r="X166" s="98" t="e">
        <f>IF(AND('Riesgos Corrup'!#REF!="Baja",'Riesgos Corrup'!#REF!="Catastrófico"),CONCATENATE("R11C",'Riesgos Corrup'!#REF!),"")</f>
        <v>#REF!</v>
      </c>
      <c r="Y166" s="40"/>
      <c r="Z166" s="274"/>
      <c r="AA166" s="275"/>
      <c r="AB166" s="275"/>
      <c r="AC166" s="275"/>
      <c r="AD166" s="275"/>
      <c r="AE166" s="276"/>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row>
    <row r="167" spans="1:61" ht="15" customHeight="1" x14ac:dyDescent="0.25">
      <c r="A167" s="40"/>
      <c r="B167" s="260"/>
      <c r="C167" s="261"/>
      <c r="D167" s="262"/>
      <c r="E167" s="234"/>
      <c r="F167" s="230"/>
      <c r="G167" s="230"/>
      <c r="H167" s="230"/>
      <c r="I167" s="230"/>
      <c r="J167" s="111" t="e">
        <f>IF(AND('Riesgos Corrup'!#REF!="Baja",'Riesgos Corrup'!#REF!="Moderado"),CONCATENATE("R12C",'Riesgos Corrup'!#REF!),"")</f>
        <v>#REF!</v>
      </c>
      <c r="K167" s="112" t="e">
        <f>IF(AND('Riesgos Corrup'!#REF!="Baja",'Riesgos Corrup'!#REF!="Moderado"),CONCATENATE("R12C",'Riesgos Corrup'!#REF!),"")</f>
        <v>#REF!</v>
      </c>
      <c r="L167" s="113" t="e">
        <f>IF(AND('Riesgos Corrup'!#REF!="Baja",'Riesgos Corrup'!#REF!="Moderado"),CONCATENATE("R12C",'Riesgos Corrup'!#REF!),"")</f>
        <v>#REF!</v>
      </c>
      <c r="M167" s="102" t="e">
        <f>IF(AND('Riesgos Corrup'!#REF!="Baja",'Riesgos Corrup'!#REF!="Moderado"),CONCATENATE("R12C",'Riesgos Corrup'!#REF!),"")</f>
        <v>#REF!</v>
      </c>
      <c r="N167" s="103" t="e">
        <f>IF(AND('Riesgos Corrup'!#REF!="Baja",'Riesgos Corrup'!#REF!="Moderado"),CONCATENATE("R12C",'Riesgos Corrup'!#REF!),"")</f>
        <v>#REF!</v>
      </c>
      <c r="O167" s="104" t="e">
        <f>IF(AND('Riesgos Corrup'!#REF!="Baja",'Riesgos Corrup'!#REF!="Moderado"),CONCATENATE("R12C",'Riesgos Corrup'!#REF!),"")</f>
        <v>#REF!</v>
      </c>
      <c r="P167" s="102" t="e">
        <f>IF(AND('Riesgos Corrup'!#REF!="Baja",'Riesgos Corrup'!#REF!="Moderado"),CONCATENATE("R12C",'Riesgos Corrup'!#REF!),"")</f>
        <v>#REF!</v>
      </c>
      <c r="Q167" s="103" t="e">
        <f>IF(AND('Riesgos Corrup'!#REF!="Baja",'Riesgos Corrup'!#REF!="Moderado"),CONCATENATE("R12C",'Riesgos Corrup'!#REF!),"")</f>
        <v>#REF!</v>
      </c>
      <c r="R167" s="104" t="e">
        <f>IF(AND('Riesgos Corrup'!#REF!="Baja",'Riesgos Corrup'!#REF!="Moderado"),CONCATENATE("R12C",'Riesgos Corrup'!#REF!),"")</f>
        <v>#REF!</v>
      </c>
      <c r="S167" s="83" t="e">
        <f>IF(AND('Riesgos Corrup'!#REF!="Baja",'Riesgos Corrup'!#REF!="Mayor"),CONCATENATE("R12C",'Riesgos Corrup'!#REF!),"")</f>
        <v>#REF!</v>
      </c>
      <c r="T167" s="39" t="e">
        <f>IF(AND('Riesgos Corrup'!#REF!="Baja",'Riesgos Corrup'!#REF!="Mayor"),CONCATENATE("R12C",'Riesgos Corrup'!#REF!),"")</f>
        <v>#REF!</v>
      </c>
      <c r="U167" s="84" t="e">
        <f>IF(AND('Riesgos Corrup'!#REF!="Baja",'Riesgos Corrup'!#REF!="Mayor"),CONCATENATE("R12C",'Riesgos Corrup'!#REF!),"")</f>
        <v>#REF!</v>
      </c>
      <c r="V167" s="96" t="e">
        <f>IF(AND('Riesgos Corrup'!#REF!="Baja",'Riesgos Corrup'!#REF!="Catastrófico"),CONCATENATE("R12C",'Riesgos Corrup'!#REF!),"")</f>
        <v>#REF!</v>
      </c>
      <c r="W167" s="97" t="e">
        <f>IF(AND('Riesgos Corrup'!#REF!="Baja",'Riesgos Corrup'!#REF!="Catastrófico"),CONCATENATE("R12C",'Riesgos Corrup'!#REF!),"")</f>
        <v>#REF!</v>
      </c>
      <c r="X167" s="98" t="e">
        <f>IF(AND('Riesgos Corrup'!#REF!="Baja",'Riesgos Corrup'!#REF!="Catastrófico"),CONCATENATE("R12C",'Riesgos Corrup'!#REF!),"")</f>
        <v>#REF!</v>
      </c>
      <c r="Y167" s="40"/>
      <c r="Z167" s="274"/>
      <c r="AA167" s="275"/>
      <c r="AB167" s="275"/>
      <c r="AC167" s="275"/>
      <c r="AD167" s="275"/>
      <c r="AE167" s="276"/>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row>
    <row r="168" spans="1:61" ht="15" customHeight="1" x14ac:dyDescent="0.25">
      <c r="A168" s="40"/>
      <c r="B168" s="260"/>
      <c r="C168" s="261"/>
      <c r="D168" s="262"/>
      <c r="E168" s="234"/>
      <c r="F168" s="230"/>
      <c r="G168" s="230"/>
      <c r="H168" s="230"/>
      <c r="I168" s="230"/>
      <c r="J168" s="111" t="e">
        <f>IF(AND('Riesgos Corrup'!#REF!="Baja",'Riesgos Corrup'!#REF!="Moderado"),CONCATENATE("R13C",'Riesgos Corrup'!#REF!),"")</f>
        <v>#REF!</v>
      </c>
      <c r="K168" s="112" t="e">
        <f>IF(AND('Riesgos Corrup'!#REF!="Baja",'Riesgos Corrup'!#REF!="Moderado"),CONCATENATE("R13C",'Riesgos Corrup'!#REF!),"")</f>
        <v>#REF!</v>
      </c>
      <c r="L168" s="113" t="e">
        <f>IF(AND('Riesgos Corrup'!#REF!="Baja",'Riesgos Corrup'!#REF!="Moderado"),CONCATENATE("R13C",'Riesgos Corrup'!#REF!),"")</f>
        <v>#REF!</v>
      </c>
      <c r="M168" s="102" t="e">
        <f>IF(AND('Riesgos Corrup'!#REF!="Baja",'Riesgos Corrup'!#REF!="Moderado"),CONCATENATE("R13C",'Riesgos Corrup'!#REF!),"")</f>
        <v>#REF!</v>
      </c>
      <c r="N168" s="103" t="e">
        <f>IF(AND('Riesgos Corrup'!#REF!="Baja",'Riesgos Corrup'!#REF!="Moderado"),CONCATENATE("R13C",'Riesgos Corrup'!#REF!),"")</f>
        <v>#REF!</v>
      </c>
      <c r="O168" s="104" t="e">
        <f>IF(AND('Riesgos Corrup'!#REF!="Baja",'Riesgos Corrup'!#REF!="Moderado"),CONCATENATE("R13C",'Riesgos Corrup'!#REF!),"")</f>
        <v>#REF!</v>
      </c>
      <c r="P168" s="102" t="e">
        <f>IF(AND('Riesgos Corrup'!#REF!="Baja",'Riesgos Corrup'!#REF!="Moderado"),CONCATENATE("R13C",'Riesgos Corrup'!#REF!),"")</f>
        <v>#REF!</v>
      </c>
      <c r="Q168" s="103" t="e">
        <f>IF(AND('Riesgos Corrup'!#REF!="Baja",'Riesgos Corrup'!#REF!="Moderado"),CONCATENATE("R13C",'Riesgos Corrup'!#REF!),"")</f>
        <v>#REF!</v>
      </c>
      <c r="R168" s="104" t="e">
        <f>IF(AND('Riesgos Corrup'!#REF!="Baja",'Riesgos Corrup'!#REF!="Moderado"),CONCATENATE("R13C",'Riesgos Corrup'!#REF!),"")</f>
        <v>#REF!</v>
      </c>
      <c r="S168" s="83" t="e">
        <f>IF(AND('Riesgos Corrup'!#REF!="Baja",'Riesgos Corrup'!#REF!="Mayor"),CONCATENATE("R13C",'Riesgos Corrup'!#REF!),"")</f>
        <v>#REF!</v>
      </c>
      <c r="T168" s="39" t="e">
        <f>IF(AND('Riesgos Corrup'!#REF!="Baja",'Riesgos Corrup'!#REF!="Mayor"),CONCATENATE("R13C",'Riesgos Corrup'!#REF!),"")</f>
        <v>#REF!</v>
      </c>
      <c r="U168" s="84" t="e">
        <f>IF(AND('Riesgos Corrup'!#REF!="Baja",'Riesgos Corrup'!#REF!="Mayor"),CONCATENATE("R13C",'Riesgos Corrup'!#REF!),"")</f>
        <v>#REF!</v>
      </c>
      <c r="V168" s="96" t="e">
        <f>IF(AND('Riesgos Corrup'!#REF!="Baja",'Riesgos Corrup'!#REF!="Catastrófico"),CONCATENATE("R13C",'Riesgos Corrup'!#REF!),"")</f>
        <v>#REF!</v>
      </c>
      <c r="W168" s="97" t="e">
        <f>IF(AND('Riesgos Corrup'!#REF!="Baja",'Riesgos Corrup'!#REF!="Catastrófico"),CONCATENATE("R13C",'Riesgos Corrup'!#REF!),"")</f>
        <v>#REF!</v>
      </c>
      <c r="X168" s="98" t="e">
        <f>IF(AND('Riesgos Corrup'!#REF!="Baja",'Riesgos Corrup'!#REF!="Catastrófico"),CONCATENATE("R13C",'Riesgos Corrup'!#REF!),"")</f>
        <v>#REF!</v>
      </c>
      <c r="Y168" s="40"/>
      <c r="Z168" s="274"/>
      <c r="AA168" s="275"/>
      <c r="AB168" s="275"/>
      <c r="AC168" s="275"/>
      <c r="AD168" s="275"/>
      <c r="AE168" s="276"/>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row>
    <row r="169" spans="1:61" ht="15" customHeight="1" x14ac:dyDescent="0.25">
      <c r="A169" s="40"/>
      <c r="B169" s="260"/>
      <c r="C169" s="261"/>
      <c r="D169" s="262"/>
      <c r="E169" s="234"/>
      <c r="F169" s="230"/>
      <c r="G169" s="230"/>
      <c r="H169" s="230"/>
      <c r="I169" s="230"/>
      <c r="J169" s="111" t="str">
        <f ca="1">IF(AND('Riesgos Corrup'!$AB$21="Baja",'Riesgos Corrup'!$AD$21="Moderado"),CONCATENATE("R14C",'Riesgos Corrup'!$R$21),"")</f>
        <v>R14C1</v>
      </c>
      <c r="K169" s="112" t="str">
        <f>IF(AND('Riesgos Corrup'!$AB$22="Baja",'Riesgos Corrup'!$AD$22="Moderado"),CONCATENATE("R14C",'Riesgos Corrup'!$R$22),"")</f>
        <v/>
      </c>
      <c r="L169" s="113" t="str">
        <f>IF(AND('Riesgos Corrup'!$AB$23="Baja",'Riesgos Corrup'!$AD$23="Moderado"),CONCATENATE("R14C",'Riesgos Corrup'!$R$23),"")</f>
        <v/>
      </c>
      <c r="M169" s="102" t="str">
        <f ca="1">IF(AND('Riesgos Corrup'!$AB$21="Baja",'Riesgos Corrup'!$AD$21="Moderado"),CONCATENATE("R14C",'Riesgos Corrup'!$R$21),"")</f>
        <v>R14C1</v>
      </c>
      <c r="N169" s="103" t="str">
        <f>IF(AND('Riesgos Corrup'!$AB$22="Baja",'Riesgos Corrup'!$AD$22="Moderado"),CONCATENATE("R14C",'Riesgos Corrup'!$R$22),"")</f>
        <v/>
      </c>
      <c r="O169" s="104" t="str">
        <f>IF(AND('Riesgos Corrup'!$AB$23="Baja",'Riesgos Corrup'!$AD$23="Moderado"),CONCATENATE("R14C",'Riesgos Corrup'!$R$23),"")</f>
        <v/>
      </c>
      <c r="P169" s="102" t="str">
        <f ca="1">IF(AND('Riesgos Corrup'!$AB$21="Baja",'Riesgos Corrup'!$AD$21="Moderado"),CONCATENATE("R14C",'Riesgos Corrup'!$R$21),"")</f>
        <v>R14C1</v>
      </c>
      <c r="Q169" s="103" t="str">
        <f>IF(AND('Riesgos Corrup'!$AB$22="Baja",'Riesgos Corrup'!$AD$22="Moderado"),CONCATENATE("R14C",'Riesgos Corrup'!$R$22),"")</f>
        <v/>
      </c>
      <c r="R169" s="104" t="str">
        <f>IF(AND('Riesgos Corrup'!$AB$23="Baja",'Riesgos Corrup'!$AD$23="Moderado"),CONCATENATE("R14C",'Riesgos Corrup'!$R$23),"")</f>
        <v/>
      </c>
      <c r="S169" s="83" t="str">
        <f ca="1">IF(AND('Riesgos Corrup'!$AB$21="Baja",'Riesgos Corrup'!$AD$21="Mayor"),CONCATENATE("R14C",'Riesgos Corrup'!$R$21),"")</f>
        <v/>
      </c>
      <c r="T169" s="39" t="str">
        <f>IF(AND('Riesgos Corrup'!$AB$22="Baja",'Riesgos Corrup'!$AD$22="Mayor"),CONCATENATE("R14C",'Riesgos Corrup'!$R$22),"")</f>
        <v/>
      </c>
      <c r="U169" s="84" t="str">
        <f>IF(AND('Riesgos Corrup'!$AB$23="Baja",'Riesgos Corrup'!$AD$23="Mayor"),CONCATENATE("R14C",'Riesgos Corrup'!$R$23),"")</f>
        <v/>
      </c>
      <c r="V169" s="96" t="str">
        <f ca="1">IF(AND('Riesgos Corrup'!$AB$21="Baja",'Riesgos Corrup'!$AD$21="Catastrófico"),CONCATENATE("R14C",'Riesgos Corrup'!$R$21),"")</f>
        <v/>
      </c>
      <c r="W169" s="97" t="str">
        <f>IF(AND('Riesgos Corrup'!$AB$22="Baja",'Riesgos Corrup'!$AD$22="Catastrófico"),CONCATENATE("R14C",'Riesgos Corrup'!$R$22),"")</f>
        <v/>
      </c>
      <c r="X169" s="98" t="str">
        <f>IF(AND('Riesgos Corrup'!$AB$23="Baja",'Riesgos Corrup'!$AD$23="Catastrófico"),CONCATENATE("R14C",'Riesgos Corrup'!$R$23),"")</f>
        <v/>
      </c>
      <c r="Y169" s="40"/>
      <c r="Z169" s="274"/>
      <c r="AA169" s="275"/>
      <c r="AB169" s="275"/>
      <c r="AC169" s="275"/>
      <c r="AD169" s="275"/>
      <c r="AE169" s="276"/>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row>
    <row r="170" spans="1:61" ht="15" customHeight="1" x14ac:dyDescent="0.25">
      <c r="A170" s="40"/>
      <c r="B170" s="260"/>
      <c r="C170" s="261"/>
      <c r="D170" s="262"/>
      <c r="E170" s="234"/>
      <c r="F170" s="230"/>
      <c r="G170" s="230"/>
      <c r="H170" s="230"/>
      <c r="I170" s="230"/>
      <c r="J170" s="111" t="e">
        <f>IF(AND('Riesgos Corrup'!#REF!="Baja",'Riesgos Corrup'!#REF!="Moderado"),CONCATENATE("R15C",'Riesgos Corrup'!#REF!),"")</f>
        <v>#REF!</v>
      </c>
      <c r="K170" s="112" t="e">
        <f>IF(AND('Riesgos Corrup'!#REF!="Baja",'Riesgos Corrup'!#REF!="Moderado"),CONCATENATE("R15C",'Riesgos Corrup'!#REF!),"")</f>
        <v>#REF!</v>
      </c>
      <c r="L170" s="113" t="e">
        <f>IF(AND('Riesgos Corrup'!#REF!="Baja",'Riesgos Corrup'!#REF!="Moderado"),CONCATENATE("R15C",'Riesgos Corrup'!#REF!),"")</f>
        <v>#REF!</v>
      </c>
      <c r="M170" s="102" t="e">
        <f>IF(AND('Riesgos Corrup'!#REF!="Baja",'Riesgos Corrup'!#REF!="Moderado"),CONCATENATE("R15C",'Riesgos Corrup'!#REF!),"")</f>
        <v>#REF!</v>
      </c>
      <c r="N170" s="103" t="e">
        <f>IF(AND('Riesgos Corrup'!#REF!="Baja",'Riesgos Corrup'!#REF!="Moderado"),CONCATENATE("R15C",'Riesgos Corrup'!#REF!),"")</f>
        <v>#REF!</v>
      </c>
      <c r="O170" s="104" t="e">
        <f>IF(AND('Riesgos Corrup'!#REF!="Baja",'Riesgos Corrup'!#REF!="Moderado"),CONCATENATE("R15C",'Riesgos Corrup'!#REF!),"")</f>
        <v>#REF!</v>
      </c>
      <c r="P170" s="102" t="e">
        <f>IF(AND('Riesgos Corrup'!#REF!="Baja",'Riesgos Corrup'!#REF!="Moderado"),CONCATENATE("R15C",'Riesgos Corrup'!#REF!),"")</f>
        <v>#REF!</v>
      </c>
      <c r="Q170" s="103" t="e">
        <f>IF(AND('Riesgos Corrup'!#REF!="Baja",'Riesgos Corrup'!#REF!="Moderado"),CONCATENATE("R15C",'Riesgos Corrup'!#REF!),"")</f>
        <v>#REF!</v>
      </c>
      <c r="R170" s="104" t="e">
        <f>IF(AND('Riesgos Corrup'!#REF!="Baja",'Riesgos Corrup'!#REF!="Moderado"),CONCATENATE("R15C",'Riesgos Corrup'!#REF!),"")</f>
        <v>#REF!</v>
      </c>
      <c r="S170" s="83" t="e">
        <f>IF(AND('Riesgos Corrup'!#REF!="Baja",'Riesgos Corrup'!#REF!="Mayor"),CONCATENATE("R15C",'Riesgos Corrup'!#REF!),"")</f>
        <v>#REF!</v>
      </c>
      <c r="T170" s="39" t="e">
        <f>IF(AND('Riesgos Corrup'!#REF!="Baja",'Riesgos Corrup'!#REF!="Mayor"),CONCATENATE("R15C",'Riesgos Corrup'!#REF!),"")</f>
        <v>#REF!</v>
      </c>
      <c r="U170" s="84" t="e">
        <f>IF(AND('Riesgos Corrup'!#REF!="Baja",'Riesgos Corrup'!#REF!="Mayor"),CONCATENATE("R15C",'Riesgos Corrup'!#REF!),"")</f>
        <v>#REF!</v>
      </c>
      <c r="V170" s="96" t="e">
        <f>IF(AND('Riesgos Corrup'!#REF!="Baja",'Riesgos Corrup'!#REF!="Catastrófico"),CONCATENATE("R15C",'Riesgos Corrup'!#REF!),"")</f>
        <v>#REF!</v>
      </c>
      <c r="W170" s="97" t="e">
        <f>IF(AND('Riesgos Corrup'!#REF!="Baja",'Riesgos Corrup'!#REF!="Catastrófico"),CONCATENATE("R15C",'Riesgos Corrup'!#REF!),"")</f>
        <v>#REF!</v>
      </c>
      <c r="X170" s="98" t="e">
        <f>IF(AND('Riesgos Corrup'!#REF!="Baja",'Riesgos Corrup'!#REF!="Catastrófico"),CONCATENATE("R15C",'Riesgos Corrup'!#REF!),"")</f>
        <v>#REF!</v>
      </c>
      <c r="Y170" s="40"/>
      <c r="Z170" s="274"/>
      <c r="AA170" s="275"/>
      <c r="AB170" s="275"/>
      <c r="AC170" s="275"/>
      <c r="AD170" s="275"/>
      <c r="AE170" s="276"/>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row>
    <row r="171" spans="1:61" ht="15" customHeight="1" x14ac:dyDescent="0.25">
      <c r="A171" s="40"/>
      <c r="B171" s="260"/>
      <c r="C171" s="261"/>
      <c r="D171" s="262"/>
      <c r="E171" s="234"/>
      <c r="F171" s="230"/>
      <c r="G171" s="230"/>
      <c r="H171" s="230"/>
      <c r="I171" s="230"/>
      <c r="J171" s="111" t="e">
        <f>IF(AND('Riesgos Corrup'!#REF!="Baja",'Riesgos Corrup'!#REF!="Moderado"),CONCATENATE("R16C",'Riesgos Corrup'!#REF!),"")</f>
        <v>#REF!</v>
      </c>
      <c r="K171" s="112" t="e">
        <f>IF(AND('Riesgos Corrup'!#REF!="Baja",'Riesgos Corrup'!#REF!="Moderado"),CONCATENATE("R16C",'Riesgos Corrup'!#REF!),"")</f>
        <v>#REF!</v>
      </c>
      <c r="L171" s="113" t="e">
        <f>IF(AND('Riesgos Corrup'!#REF!="Baja",'Riesgos Corrup'!#REF!="Moderado"),CONCATENATE("R16C",'Riesgos Corrup'!#REF!),"")</f>
        <v>#REF!</v>
      </c>
      <c r="M171" s="102" t="e">
        <f>IF(AND('Riesgos Corrup'!#REF!="Baja",'Riesgos Corrup'!#REF!="Moderado"),CONCATENATE("R16C",'Riesgos Corrup'!#REF!),"")</f>
        <v>#REF!</v>
      </c>
      <c r="N171" s="103" t="e">
        <f>IF(AND('Riesgos Corrup'!#REF!="Baja",'Riesgos Corrup'!#REF!="Moderado"),CONCATENATE("R16C",'Riesgos Corrup'!#REF!),"")</f>
        <v>#REF!</v>
      </c>
      <c r="O171" s="104" t="e">
        <f>IF(AND('Riesgos Corrup'!#REF!="Baja",'Riesgos Corrup'!#REF!="Moderado"),CONCATENATE("R16C",'Riesgos Corrup'!#REF!),"")</f>
        <v>#REF!</v>
      </c>
      <c r="P171" s="102" t="e">
        <f>IF(AND('Riesgos Corrup'!#REF!="Baja",'Riesgos Corrup'!#REF!="Moderado"),CONCATENATE("R16C",'Riesgos Corrup'!#REF!),"")</f>
        <v>#REF!</v>
      </c>
      <c r="Q171" s="103" t="e">
        <f>IF(AND('Riesgos Corrup'!#REF!="Baja",'Riesgos Corrup'!#REF!="Moderado"),CONCATENATE("R16C",'Riesgos Corrup'!#REF!),"")</f>
        <v>#REF!</v>
      </c>
      <c r="R171" s="104" t="e">
        <f>IF(AND('Riesgos Corrup'!#REF!="Baja",'Riesgos Corrup'!#REF!="Moderado"),CONCATENATE("R16C",'Riesgos Corrup'!#REF!),"")</f>
        <v>#REF!</v>
      </c>
      <c r="S171" s="83" t="e">
        <f>IF(AND('Riesgos Corrup'!#REF!="Baja",'Riesgos Corrup'!#REF!="Mayor"),CONCATENATE("R16C",'Riesgos Corrup'!#REF!),"")</f>
        <v>#REF!</v>
      </c>
      <c r="T171" s="39" t="e">
        <f>IF(AND('Riesgos Corrup'!#REF!="Baja",'Riesgos Corrup'!#REF!="Mayor"),CONCATENATE("R16C",'Riesgos Corrup'!#REF!),"")</f>
        <v>#REF!</v>
      </c>
      <c r="U171" s="84" t="e">
        <f>IF(AND('Riesgos Corrup'!#REF!="Baja",'Riesgos Corrup'!#REF!="Mayor"),CONCATENATE("R16C",'Riesgos Corrup'!#REF!),"")</f>
        <v>#REF!</v>
      </c>
      <c r="V171" s="96" t="e">
        <f>IF(AND('Riesgos Corrup'!#REF!="Baja",'Riesgos Corrup'!#REF!="Catastrófico"),CONCATENATE("R16C",'Riesgos Corrup'!#REF!),"")</f>
        <v>#REF!</v>
      </c>
      <c r="W171" s="97" t="e">
        <f>IF(AND('Riesgos Corrup'!#REF!="Baja",'Riesgos Corrup'!#REF!="Catastrófico"),CONCATENATE("R16C",'Riesgos Corrup'!#REF!),"")</f>
        <v>#REF!</v>
      </c>
      <c r="X171" s="98" t="e">
        <f>IF(AND('Riesgos Corrup'!#REF!="Baja",'Riesgos Corrup'!#REF!="Catastrófico"),CONCATENATE("R16C",'Riesgos Corrup'!#REF!),"")</f>
        <v>#REF!</v>
      </c>
      <c r="Y171" s="40"/>
      <c r="Z171" s="274"/>
      <c r="AA171" s="275"/>
      <c r="AB171" s="275"/>
      <c r="AC171" s="275"/>
      <c r="AD171" s="275"/>
      <c r="AE171" s="276"/>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row>
    <row r="172" spans="1:61" ht="15" customHeight="1" x14ac:dyDescent="0.25">
      <c r="A172" s="40"/>
      <c r="B172" s="260"/>
      <c r="C172" s="261"/>
      <c r="D172" s="262"/>
      <c r="E172" s="234"/>
      <c r="F172" s="230"/>
      <c r="G172" s="230"/>
      <c r="H172" s="230"/>
      <c r="I172" s="230"/>
      <c r="J172" s="111" t="e">
        <f>IF(AND('Riesgos Corrup'!#REF!="Baja",'Riesgos Corrup'!#REF!="Moderado"),CONCATENATE("R17",'Riesgos Corrup'!#REF!),"")</f>
        <v>#REF!</v>
      </c>
      <c r="K172" s="112" t="e">
        <f>IF(AND('Riesgos Corrup'!#REF!="Baja",'Riesgos Corrup'!#REF!="Moderado"),CONCATENATE("R17C",'Riesgos Corrup'!#REF!),"")</f>
        <v>#REF!</v>
      </c>
      <c r="L172" s="113" t="e">
        <f>IF(AND('Riesgos Corrup'!#REF!="Baja",'Riesgos Corrup'!#REF!="Moderado"),CONCATENATE("R17C",'Riesgos Corrup'!#REF!),"")</f>
        <v>#REF!</v>
      </c>
      <c r="M172" s="102" t="e">
        <f>IF(AND('Riesgos Corrup'!#REF!="Baja",'Riesgos Corrup'!#REF!="Moderado"),CONCATENATE("R17",'Riesgos Corrup'!#REF!),"")</f>
        <v>#REF!</v>
      </c>
      <c r="N172" s="103" t="e">
        <f>IF(AND('Riesgos Corrup'!#REF!="Baja",'Riesgos Corrup'!#REF!="Moderado"),CONCATENATE("R17C",'Riesgos Corrup'!#REF!),"")</f>
        <v>#REF!</v>
      </c>
      <c r="O172" s="104" t="e">
        <f>IF(AND('Riesgos Corrup'!#REF!="Baja",'Riesgos Corrup'!#REF!="Moderado"),CONCATENATE("R17C",'Riesgos Corrup'!#REF!),"")</f>
        <v>#REF!</v>
      </c>
      <c r="P172" s="102" t="e">
        <f>IF(AND('Riesgos Corrup'!#REF!="Baja",'Riesgos Corrup'!#REF!="Moderado"),CONCATENATE("R17",'Riesgos Corrup'!#REF!),"")</f>
        <v>#REF!</v>
      </c>
      <c r="Q172" s="103" t="e">
        <f>IF(AND('Riesgos Corrup'!#REF!="Baja",'Riesgos Corrup'!#REF!="Moderado"),CONCATENATE("R17C",'Riesgos Corrup'!#REF!),"")</f>
        <v>#REF!</v>
      </c>
      <c r="R172" s="104" t="e">
        <f>IF(AND('Riesgos Corrup'!#REF!="Baja",'Riesgos Corrup'!#REF!="Moderado"),CONCATENATE("R17C",'Riesgos Corrup'!#REF!),"")</f>
        <v>#REF!</v>
      </c>
      <c r="S172" s="83" t="e">
        <f>IF(AND('Riesgos Corrup'!#REF!="Baja",'Riesgos Corrup'!#REF!="Mayor"),CONCATENATE("R17",'Riesgos Corrup'!#REF!),"")</f>
        <v>#REF!</v>
      </c>
      <c r="T172" s="39" t="e">
        <f>IF(AND('Riesgos Corrup'!#REF!="Baja",'Riesgos Corrup'!#REF!="Mayor"),CONCATENATE("R17C",'Riesgos Corrup'!#REF!),"")</f>
        <v>#REF!</v>
      </c>
      <c r="U172" s="84" t="e">
        <f>IF(AND('Riesgos Corrup'!#REF!="Baja",'Riesgos Corrup'!#REF!="Mayor"),CONCATENATE("R17C",'Riesgos Corrup'!#REF!),"")</f>
        <v>#REF!</v>
      </c>
      <c r="V172" s="96" t="e">
        <f>IF(AND('Riesgos Corrup'!#REF!="Baja",'Riesgos Corrup'!#REF!="Catastrófico"),CONCATENATE("R17",'Riesgos Corrup'!#REF!),"")</f>
        <v>#REF!</v>
      </c>
      <c r="W172" s="97" t="e">
        <f>IF(AND('Riesgos Corrup'!#REF!="Baja",'Riesgos Corrup'!#REF!="Catastrófico"),CONCATENATE("R17C",'Riesgos Corrup'!#REF!),"")</f>
        <v>#REF!</v>
      </c>
      <c r="X172" s="98" t="e">
        <f>IF(AND('Riesgos Corrup'!#REF!="Baja",'Riesgos Corrup'!#REF!="Catastrófico"),CONCATENATE("R17C",'Riesgos Corrup'!#REF!),"")</f>
        <v>#REF!</v>
      </c>
      <c r="Y172" s="40"/>
      <c r="Z172" s="274"/>
      <c r="AA172" s="275"/>
      <c r="AB172" s="275"/>
      <c r="AC172" s="275"/>
      <c r="AD172" s="275"/>
      <c r="AE172" s="276"/>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row>
    <row r="173" spans="1:61" ht="15" customHeight="1" x14ac:dyDescent="0.25">
      <c r="A173" s="40"/>
      <c r="B173" s="260"/>
      <c r="C173" s="261"/>
      <c r="D173" s="262"/>
      <c r="E173" s="234"/>
      <c r="F173" s="230"/>
      <c r="G173" s="230"/>
      <c r="H173" s="230"/>
      <c r="I173" s="230"/>
      <c r="J173" s="111" t="str">
        <f ca="1">IF(AND('Riesgos Corrup'!$AB$24="Baja",'Riesgos Corrup'!$AD$24="Moderado"),CONCATENATE("R18C",'Riesgos Corrup'!$R$24),"")</f>
        <v/>
      </c>
      <c r="K173" s="112" t="str">
        <f>IF(AND('Riesgos Corrup'!$AB$25="Baja",'Riesgos Corrup'!$AD$25="Moderado"),CONCATENATE("R18C",'Riesgos Corrup'!$R$25),"")</f>
        <v/>
      </c>
      <c r="L173" s="113" t="str">
        <f>IF(AND('Riesgos Corrup'!$AB$26="Baja",'Riesgos Corrup'!$AD$26="Moderado"),CONCATENATE("R18C",'Riesgos Corrup'!$R$26),"")</f>
        <v/>
      </c>
      <c r="M173" s="102" t="str">
        <f ca="1">IF(AND('Riesgos Corrup'!$AB$24="Baja",'Riesgos Corrup'!$AD$24="Moderado"),CONCATENATE("R18C",'Riesgos Corrup'!$R$24),"")</f>
        <v/>
      </c>
      <c r="N173" s="103" t="str">
        <f>IF(AND('Riesgos Corrup'!$AB$25="Baja",'Riesgos Corrup'!$AD$25="Moderado"),CONCATENATE("R18C",'Riesgos Corrup'!$R$25),"")</f>
        <v/>
      </c>
      <c r="O173" s="104" t="str">
        <f>IF(AND('Riesgos Corrup'!$AB$26="Baja",'Riesgos Corrup'!$AD$26="Moderado"),CONCATENATE("R18C",'Riesgos Corrup'!$R$26),"")</f>
        <v/>
      </c>
      <c r="P173" s="102" t="str">
        <f ca="1">IF(AND('Riesgos Corrup'!$AB$24="Baja",'Riesgos Corrup'!$AD$24="Moderado"),CONCATENATE("R18C",'Riesgos Corrup'!$R$24),"")</f>
        <v/>
      </c>
      <c r="Q173" s="103" t="str">
        <f>IF(AND('Riesgos Corrup'!$AB$25="Baja",'Riesgos Corrup'!$AD$25="Moderado"),CONCATENATE("R18C",'Riesgos Corrup'!$R$25),"")</f>
        <v/>
      </c>
      <c r="R173" s="104" t="str">
        <f>IF(AND('Riesgos Corrup'!$AB$26="Baja",'Riesgos Corrup'!$AD$26="Moderado"),CONCATENATE("R18C",'Riesgos Corrup'!$R$26),"")</f>
        <v/>
      </c>
      <c r="S173" s="83" t="str">
        <f ca="1">IF(AND('Riesgos Corrup'!$AB$24="Baja",'Riesgos Corrup'!$AD$24="Mayor"),CONCATENATE("R18C",'Riesgos Corrup'!$R$24),"")</f>
        <v>R18C1</v>
      </c>
      <c r="T173" s="39" t="str">
        <f>IF(AND('Riesgos Corrup'!$AB$25="Baja",'Riesgos Corrup'!$AD$25="Mayor"),CONCATENATE("R18C",'Riesgos Corrup'!$R$25),"")</f>
        <v/>
      </c>
      <c r="U173" s="84" t="str">
        <f>IF(AND('Riesgos Corrup'!$AB$26="Baja",'Riesgos Corrup'!$AD$26="Mayor"),CONCATENATE("R18C",'Riesgos Corrup'!$R$26),"")</f>
        <v/>
      </c>
      <c r="V173" s="96" t="str">
        <f ca="1">IF(AND('Riesgos Corrup'!$AB$24="Baja",'Riesgos Corrup'!$AD$24="Catastrófico"),CONCATENATE("R18C",'Riesgos Corrup'!$R$24),"")</f>
        <v/>
      </c>
      <c r="W173" s="97" t="str">
        <f>IF(AND('Riesgos Corrup'!$AB$25="Baja",'Riesgos Corrup'!$AD$25="Catastrófico"),CONCATENATE("R18C",'Riesgos Corrup'!$R$25),"")</f>
        <v/>
      </c>
      <c r="X173" s="98" t="str">
        <f>IF(AND('Riesgos Corrup'!$AB$26="Baja",'Riesgos Corrup'!$AD$26="Catastrófico"),CONCATENATE("R18C",'Riesgos Corrup'!$R$26),"")</f>
        <v/>
      </c>
      <c r="Y173" s="40"/>
      <c r="Z173" s="274"/>
      <c r="AA173" s="275"/>
      <c r="AB173" s="275"/>
      <c r="AC173" s="275"/>
      <c r="AD173" s="275"/>
      <c r="AE173" s="276"/>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row>
    <row r="174" spans="1:61" ht="15" customHeight="1" x14ac:dyDescent="0.25">
      <c r="A174" s="40"/>
      <c r="B174" s="260"/>
      <c r="C174" s="261"/>
      <c r="D174" s="262"/>
      <c r="E174" s="234"/>
      <c r="F174" s="230"/>
      <c r="G174" s="230"/>
      <c r="H174" s="230"/>
      <c r="I174" s="230"/>
      <c r="J174" s="111" t="e">
        <f>IF(AND('Riesgos Corrup'!#REF!="Baja",'Riesgos Corrup'!#REF!="Moderado"),CONCATENATE("R19C",'Riesgos Corrup'!#REF!),"")</f>
        <v>#REF!</v>
      </c>
      <c r="K174" s="112" t="e">
        <f>IF(AND('Riesgos Corrup'!#REF!="Baja",'Riesgos Corrup'!#REF!="Moderado"),CONCATENATE("R19C",'Riesgos Corrup'!#REF!),"")</f>
        <v>#REF!</v>
      </c>
      <c r="L174" s="113" t="e">
        <f>IF(AND('Riesgos Corrup'!#REF!="Baja",'Riesgos Corrup'!#REF!="Moderado"),CONCATENATE("R19C",'Riesgos Corrup'!#REF!),"")</f>
        <v>#REF!</v>
      </c>
      <c r="M174" s="102" t="e">
        <f>IF(AND('Riesgos Corrup'!#REF!="Baja",'Riesgos Corrup'!#REF!="Moderado"),CONCATENATE("R19C",'Riesgos Corrup'!#REF!),"")</f>
        <v>#REF!</v>
      </c>
      <c r="N174" s="103" t="e">
        <f>IF(AND('Riesgos Corrup'!#REF!="Baja",'Riesgos Corrup'!#REF!="Moderado"),CONCATENATE("R19C",'Riesgos Corrup'!#REF!),"")</f>
        <v>#REF!</v>
      </c>
      <c r="O174" s="104" t="e">
        <f>IF(AND('Riesgos Corrup'!#REF!="Baja",'Riesgos Corrup'!#REF!="Moderado"),CONCATENATE("R19C",'Riesgos Corrup'!#REF!),"")</f>
        <v>#REF!</v>
      </c>
      <c r="P174" s="102" t="e">
        <f>IF(AND('Riesgos Corrup'!#REF!="Baja",'Riesgos Corrup'!#REF!="Moderado"),CONCATENATE("R19C",'Riesgos Corrup'!#REF!),"")</f>
        <v>#REF!</v>
      </c>
      <c r="Q174" s="103" t="e">
        <f>IF(AND('Riesgos Corrup'!#REF!="Baja",'Riesgos Corrup'!#REF!="Moderado"),CONCATENATE("R19C",'Riesgos Corrup'!#REF!),"")</f>
        <v>#REF!</v>
      </c>
      <c r="R174" s="104" t="e">
        <f>IF(AND('Riesgos Corrup'!#REF!="Baja",'Riesgos Corrup'!#REF!="Moderado"),CONCATENATE("R19C",'Riesgos Corrup'!#REF!),"")</f>
        <v>#REF!</v>
      </c>
      <c r="S174" s="83" t="e">
        <f>IF(AND('Riesgos Corrup'!#REF!="Baja",'Riesgos Corrup'!#REF!="Mayor"),CONCATENATE("R19C",'Riesgos Corrup'!#REF!),"")</f>
        <v>#REF!</v>
      </c>
      <c r="T174" s="39" t="e">
        <f>IF(AND('Riesgos Corrup'!#REF!="Baja",'Riesgos Corrup'!#REF!="Mayor"),CONCATENATE("R19C",'Riesgos Corrup'!#REF!),"")</f>
        <v>#REF!</v>
      </c>
      <c r="U174" s="84" t="e">
        <f>IF(AND('Riesgos Corrup'!#REF!="Baja",'Riesgos Corrup'!#REF!="Mayor"),CONCATENATE("R19C",'Riesgos Corrup'!#REF!),"")</f>
        <v>#REF!</v>
      </c>
      <c r="V174" s="96" t="e">
        <f>IF(AND('Riesgos Corrup'!#REF!="Baja",'Riesgos Corrup'!#REF!="Catastrófico"),CONCATENATE("R19C",'Riesgos Corrup'!#REF!),"")</f>
        <v>#REF!</v>
      </c>
      <c r="W174" s="97" t="e">
        <f>IF(AND('Riesgos Corrup'!#REF!="Baja",'Riesgos Corrup'!#REF!="Catastrófico"),CONCATENATE("R19C",'Riesgos Corrup'!#REF!),"")</f>
        <v>#REF!</v>
      </c>
      <c r="X174" s="98" t="e">
        <f>IF(AND('Riesgos Corrup'!#REF!="Baja",'Riesgos Corrup'!#REF!="Catastrófico"),CONCATENATE("R19C",'Riesgos Corrup'!#REF!),"")</f>
        <v>#REF!</v>
      </c>
      <c r="Y174" s="40"/>
      <c r="Z174" s="274"/>
      <c r="AA174" s="275"/>
      <c r="AB174" s="275"/>
      <c r="AC174" s="275"/>
      <c r="AD174" s="275"/>
      <c r="AE174" s="276"/>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row>
    <row r="175" spans="1:61" ht="15" customHeight="1" x14ac:dyDescent="0.25">
      <c r="A175" s="40"/>
      <c r="B175" s="260"/>
      <c r="C175" s="261"/>
      <c r="D175" s="262"/>
      <c r="E175" s="234"/>
      <c r="F175" s="230"/>
      <c r="G175" s="230"/>
      <c r="H175" s="230"/>
      <c r="I175" s="230"/>
      <c r="J175" s="111" t="e">
        <f>IF(AND('Riesgos Corrup'!#REF!="Baja",'Riesgos Corrup'!#REF!="Moderado"),CONCATENATE("R20C",'Riesgos Corrup'!#REF!),"")</f>
        <v>#REF!</v>
      </c>
      <c r="K175" s="112" t="e">
        <f>IF(AND('Riesgos Corrup'!#REF!="Baja",'Riesgos Corrup'!#REF!="Moderado"),CONCATENATE("R20C",'Riesgos Corrup'!#REF!),"")</f>
        <v>#REF!</v>
      </c>
      <c r="L175" s="113" t="e">
        <f>IF(AND('Riesgos Corrup'!#REF!="Baja",'Riesgos Corrup'!#REF!="Moderado"),CONCATENATE("R20C",'Riesgos Corrup'!#REF!),"")</f>
        <v>#REF!</v>
      </c>
      <c r="M175" s="102" t="e">
        <f>IF(AND('Riesgos Corrup'!#REF!="Baja",'Riesgos Corrup'!#REF!="Moderado"),CONCATENATE("R20C",'Riesgos Corrup'!#REF!),"")</f>
        <v>#REF!</v>
      </c>
      <c r="N175" s="103" t="e">
        <f>IF(AND('Riesgos Corrup'!#REF!="Baja",'Riesgos Corrup'!#REF!="Moderado"),CONCATENATE("R20C",'Riesgos Corrup'!#REF!),"")</f>
        <v>#REF!</v>
      </c>
      <c r="O175" s="104" t="e">
        <f>IF(AND('Riesgos Corrup'!#REF!="Baja",'Riesgos Corrup'!#REF!="Moderado"),CONCATENATE("R20C",'Riesgos Corrup'!#REF!),"")</f>
        <v>#REF!</v>
      </c>
      <c r="P175" s="102" t="e">
        <f>IF(AND('Riesgos Corrup'!#REF!="Baja",'Riesgos Corrup'!#REF!="Moderado"),CONCATENATE("R20C",'Riesgos Corrup'!#REF!),"")</f>
        <v>#REF!</v>
      </c>
      <c r="Q175" s="103" t="e">
        <f>IF(AND('Riesgos Corrup'!#REF!="Baja",'Riesgos Corrup'!#REF!="Moderado"),CONCATENATE("R20C",'Riesgos Corrup'!#REF!),"")</f>
        <v>#REF!</v>
      </c>
      <c r="R175" s="104" t="e">
        <f>IF(AND('Riesgos Corrup'!#REF!="Baja",'Riesgos Corrup'!#REF!="Moderado"),CONCATENATE("R20C",'Riesgos Corrup'!#REF!),"")</f>
        <v>#REF!</v>
      </c>
      <c r="S175" s="83" t="e">
        <f>IF(AND('Riesgos Corrup'!#REF!="Baja",'Riesgos Corrup'!#REF!="Mayor"),CONCATENATE("R20C",'Riesgos Corrup'!#REF!),"")</f>
        <v>#REF!</v>
      </c>
      <c r="T175" s="39" t="e">
        <f>IF(AND('Riesgos Corrup'!#REF!="Baja",'Riesgos Corrup'!#REF!="Mayor"),CONCATENATE("R20C",'Riesgos Corrup'!#REF!),"")</f>
        <v>#REF!</v>
      </c>
      <c r="U175" s="84" t="e">
        <f>IF(AND('Riesgos Corrup'!#REF!="Baja",'Riesgos Corrup'!#REF!="Mayor"),CONCATENATE("R20C",'Riesgos Corrup'!#REF!),"")</f>
        <v>#REF!</v>
      </c>
      <c r="V175" s="96" t="e">
        <f>IF(AND('Riesgos Corrup'!#REF!="Baja",'Riesgos Corrup'!#REF!="Catastrófico"),CONCATENATE("R20C",'Riesgos Corrup'!#REF!),"")</f>
        <v>#REF!</v>
      </c>
      <c r="W175" s="97" t="e">
        <f>IF(AND('Riesgos Corrup'!#REF!="Baja",'Riesgos Corrup'!#REF!="Catastrófico"),CONCATENATE("R20C",'Riesgos Corrup'!#REF!),"")</f>
        <v>#REF!</v>
      </c>
      <c r="X175" s="98" t="e">
        <f>IF(AND('Riesgos Corrup'!#REF!="Baja",'Riesgos Corrup'!#REF!="Catastrófico"),CONCATENATE("R20C",'Riesgos Corrup'!#REF!),"")</f>
        <v>#REF!</v>
      </c>
      <c r="Y175" s="40"/>
      <c r="Z175" s="274"/>
      <c r="AA175" s="275"/>
      <c r="AB175" s="275"/>
      <c r="AC175" s="275"/>
      <c r="AD175" s="275"/>
      <c r="AE175" s="276"/>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row>
    <row r="176" spans="1:61" ht="15" customHeight="1" x14ac:dyDescent="0.25">
      <c r="A176" s="40"/>
      <c r="B176" s="260"/>
      <c r="C176" s="261"/>
      <c r="D176" s="262"/>
      <c r="E176" s="234"/>
      <c r="F176" s="230"/>
      <c r="G176" s="230"/>
      <c r="H176" s="230"/>
      <c r="I176" s="230"/>
      <c r="J176" s="111" t="str">
        <f ca="1">IF(AND('Riesgos Corrup'!$AB$27="Baja",'Riesgos Corrup'!$AD$27="Moderado"),CONCATENATE("R21C",'Riesgos Corrup'!$R$27),"")</f>
        <v>R21C1</v>
      </c>
      <c r="K176" s="112" t="str">
        <f>IF(AND('Riesgos Corrup'!$AB$28="Baja",'Riesgos Corrup'!$AD$28="Moderado"),CONCATENATE("R21C",'Riesgos Corrup'!$R$28),"")</f>
        <v/>
      </c>
      <c r="L176" s="113" t="str">
        <f>IF(AND('Riesgos Corrup'!$AB$29="Baja",'Riesgos Corrup'!$AD$29="Moderado"),CONCATENATE("R21C",'Riesgos Corrup'!$R$29),"")</f>
        <v/>
      </c>
      <c r="M176" s="102" t="str">
        <f ca="1">IF(AND('Riesgos Corrup'!$AB$27="Baja",'Riesgos Corrup'!$AD$27="Moderado"),CONCATENATE("R21C",'Riesgos Corrup'!$R$27),"")</f>
        <v>R21C1</v>
      </c>
      <c r="N176" s="103" t="str">
        <f>IF(AND('Riesgos Corrup'!$AB$28="Baja",'Riesgos Corrup'!$AD$28="Moderado"),CONCATENATE("R21C",'Riesgos Corrup'!$R$28),"")</f>
        <v/>
      </c>
      <c r="O176" s="104" t="str">
        <f>IF(AND('Riesgos Corrup'!$AB$29="Baja",'Riesgos Corrup'!$AD$29="Moderado"),CONCATENATE("R21C",'Riesgos Corrup'!$R$29),"")</f>
        <v/>
      </c>
      <c r="P176" s="102" t="str">
        <f ca="1">IF(AND('Riesgos Corrup'!$AB$27="Baja",'Riesgos Corrup'!$AD$27="Moderado"),CONCATENATE("R21C",'Riesgos Corrup'!$R$27),"")</f>
        <v>R21C1</v>
      </c>
      <c r="Q176" s="103" t="str">
        <f>IF(AND('Riesgos Corrup'!$AB$28="Baja",'Riesgos Corrup'!$AD$28="Moderado"),CONCATENATE("R21C",'Riesgos Corrup'!$R$28),"")</f>
        <v/>
      </c>
      <c r="R176" s="104" t="str">
        <f>IF(AND('Riesgos Corrup'!$AB$29="Baja",'Riesgos Corrup'!$AD$29="Moderado"),CONCATENATE("R21C",'Riesgos Corrup'!$R$29),"")</f>
        <v/>
      </c>
      <c r="S176" s="83" t="str">
        <f ca="1">IF(AND('Riesgos Corrup'!$AB$27="Baja",'Riesgos Corrup'!$AD$27="Mayor"),CONCATENATE("R21C",'Riesgos Corrup'!$R$27),"")</f>
        <v/>
      </c>
      <c r="T176" s="39" t="str">
        <f>IF(AND('Riesgos Corrup'!$AB$28="Baja",'Riesgos Corrup'!$AD$28="Mayor"),CONCATENATE("R21C",'Riesgos Corrup'!$R$28),"")</f>
        <v/>
      </c>
      <c r="U176" s="84" t="str">
        <f>IF(AND('Riesgos Corrup'!$AB$29="Baja",'Riesgos Corrup'!$AD$29="Mayor"),CONCATENATE("R21C",'Riesgos Corrup'!$R$29),"")</f>
        <v/>
      </c>
      <c r="V176" s="96" t="str">
        <f ca="1">IF(AND('Riesgos Corrup'!$AB$27="Baja",'Riesgos Corrup'!$AD$27="Catastrófico"),CONCATENATE("R21C",'Riesgos Corrup'!$R$27),"")</f>
        <v/>
      </c>
      <c r="W176" s="97" t="str">
        <f>IF(AND('Riesgos Corrup'!$AB$28="Baja",'Riesgos Corrup'!$AD$28="Catastrófico"),CONCATENATE("R21C",'Riesgos Corrup'!$R$28),"")</f>
        <v/>
      </c>
      <c r="X176" s="98" t="str">
        <f>IF(AND('Riesgos Corrup'!$AB$29="Baja",'Riesgos Corrup'!$AD$29="Catastrófico"),CONCATENATE("R21C",'Riesgos Corrup'!$R$29),"")</f>
        <v/>
      </c>
      <c r="Y176" s="40"/>
      <c r="Z176" s="274"/>
      <c r="AA176" s="275"/>
      <c r="AB176" s="275"/>
      <c r="AC176" s="275"/>
      <c r="AD176" s="275"/>
      <c r="AE176" s="276"/>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row>
    <row r="177" spans="1:61" ht="15" customHeight="1" x14ac:dyDescent="0.25">
      <c r="A177" s="40"/>
      <c r="B177" s="260"/>
      <c r="C177" s="261"/>
      <c r="D177" s="262"/>
      <c r="E177" s="234"/>
      <c r="F177" s="230"/>
      <c r="G177" s="230"/>
      <c r="H177" s="230"/>
      <c r="I177" s="230"/>
      <c r="J177" s="111" t="str">
        <f ca="1">IF(AND('Riesgos Corrup'!$AB$30="Baja",'Riesgos Corrup'!$AD$30="Moderado"),CONCATENATE("R22C",'Riesgos Corrup'!$R$30),"")</f>
        <v/>
      </c>
      <c r="K177" s="112" t="str">
        <f>IF(AND('Riesgos Corrup'!$AB$31="Baja",'Riesgos Corrup'!$AD$31="Moderado"),CONCATENATE("R22C",'Riesgos Corrup'!$R$31),"")</f>
        <v/>
      </c>
      <c r="L177" s="113" t="str">
        <f>IF(AND('Riesgos Corrup'!$AB$32="Baja",'Riesgos Corrup'!$AD$32="Moderado"),CONCATENATE("R22C",'Riesgos Corrup'!$R$32),"")</f>
        <v/>
      </c>
      <c r="M177" s="102" t="str">
        <f ca="1">IF(AND('Riesgos Corrup'!$AB$30="Baja",'Riesgos Corrup'!$AD$30="Moderado"),CONCATENATE("R22C",'Riesgos Corrup'!$R$30),"")</f>
        <v/>
      </c>
      <c r="N177" s="103" t="str">
        <f>IF(AND('Riesgos Corrup'!$AB$31="Baja",'Riesgos Corrup'!$AD$31="Moderado"),CONCATENATE("R22C",'Riesgos Corrup'!$R$31),"")</f>
        <v/>
      </c>
      <c r="O177" s="104" t="str">
        <f>IF(AND('Riesgos Corrup'!$AB$32="Baja",'Riesgos Corrup'!$AD$32="Moderado"),CONCATENATE("R22C",'Riesgos Corrup'!$R$32),"")</f>
        <v/>
      </c>
      <c r="P177" s="102" t="str">
        <f ca="1">IF(AND('Riesgos Corrup'!$AB$30="Baja",'Riesgos Corrup'!$AD$30="Moderado"),CONCATENATE("R22C",'Riesgos Corrup'!$R$30),"")</f>
        <v/>
      </c>
      <c r="Q177" s="103" t="str">
        <f>IF(AND('Riesgos Corrup'!$AB$31="Baja",'Riesgos Corrup'!$AD$31="Moderado"),CONCATENATE("R22C",'Riesgos Corrup'!$R$31),"")</f>
        <v/>
      </c>
      <c r="R177" s="104" t="str">
        <f>IF(AND('Riesgos Corrup'!$AB$32="Baja",'Riesgos Corrup'!$AD$32="Moderado"),CONCATENATE("R22C",'Riesgos Corrup'!$R$32),"")</f>
        <v/>
      </c>
      <c r="S177" s="83" t="str">
        <f ca="1">IF(AND('Riesgos Corrup'!$AB$30="Baja",'Riesgos Corrup'!$AD$30="Mayor"),CONCATENATE("R22C",'Riesgos Corrup'!$R$30),"")</f>
        <v>R22C1</v>
      </c>
      <c r="T177" s="39" t="str">
        <f>IF(AND('Riesgos Corrup'!$AB$31="Baja",'Riesgos Corrup'!$AD$31="Mayor"),CONCATENATE("R22C",'Riesgos Corrup'!$R$31),"")</f>
        <v/>
      </c>
      <c r="U177" s="84" t="str">
        <f>IF(AND('Riesgos Corrup'!$AB$32="Baja",'Riesgos Corrup'!$AD$32="Mayor"),CONCATENATE("R22C",'Riesgos Corrup'!$R$32),"")</f>
        <v/>
      </c>
      <c r="V177" s="96" t="str">
        <f ca="1">IF(AND('Riesgos Corrup'!$AB$30="Baja",'Riesgos Corrup'!$AD$30="Catastrófico"),CONCATENATE("R22C",'Riesgos Corrup'!$R$30),"")</f>
        <v/>
      </c>
      <c r="W177" s="97" t="str">
        <f>IF(AND('Riesgos Corrup'!$AB$31="Baja",'Riesgos Corrup'!$AD$31="Catastrófico"),CONCATENATE("R22C",'Riesgos Corrup'!$R$31),"")</f>
        <v/>
      </c>
      <c r="X177" s="98" t="str">
        <f>IF(AND('Riesgos Corrup'!$AB$32="Baja",'Riesgos Corrup'!$AD$32="Catastrófico"),CONCATENATE("R22C",'Riesgos Corrup'!$R$32),"")</f>
        <v/>
      </c>
      <c r="Y177" s="40"/>
      <c r="Z177" s="274"/>
      <c r="AA177" s="275"/>
      <c r="AB177" s="275"/>
      <c r="AC177" s="275"/>
      <c r="AD177" s="275"/>
      <c r="AE177" s="276"/>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row>
    <row r="178" spans="1:61" ht="15" customHeight="1" x14ac:dyDescent="0.25">
      <c r="A178" s="40"/>
      <c r="B178" s="260"/>
      <c r="C178" s="261"/>
      <c r="D178" s="262"/>
      <c r="E178" s="234"/>
      <c r="F178" s="230"/>
      <c r="G178" s="230"/>
      <c r="H178" s="230"/>
      <c r="I178" s="230"/>
      <c r="J178" s="111" t="e">
        <f>IF(AND('Riesgos Corrup'!#REF!="Baja",'Riesgos Corrup'!#REF!="Moderado"),CONCATENATE("R23C",'Riesgos Corrup'!#REF!),"")</f>
        <v>#REF!</v>
      </c>
      <c r="K178" s="112" t="e">
        <f>IF(AND('Riesgos Corrup'!#REF!="Baja",'Riesgos Corrup'!#REF!="Moderado"),CONCATENATE("R23C",'Riesgos Corrup'!#REF!),"")</f>
        <v>#REF!</v>
      </c>
      <c r="L178" s="113" t="e">
        <f>IF(AND('Riesgos Corrup'!#REF!="Baja",'Riesgos Corrup'!#REF!="Moderado"),CONCATENATE("R23C",'Riesgos Corrup'!#REF!),"")</f>
        <v>#REF!</v>
      </c>
      <c r="M178" s="102" t="e">
        <f>IF(AND('Riesgos Corrup'!#REF!="Baja",'Riesgos Corrup'!#REF!="Moderado"),CONCATENATE("R23C",'Riesgos Corrup'!#REF!),"")</f>
        <v>#REF!</v>
      </c>
      <c r="N178" s="103" t="e">
        <f>IF(AND('Riesgos Corrup'!#REF!="Baja",'Riesgos Corrup'!#REF!="Moderado"),CONCATENATE("R23C",'Riesgos Corrup'!#REF!),"")</f>
        <v>#REF!</v>
      </c>
      <c r="O178" s="104" t="e">
        <f>IF(AND('Riesgos Corrup'!#REF!="Baja",'Riesgos Corrup'!#REF!="Moderado"),CONCATENATE("R23C",'Riesgos Corrup'!#REF!),"")</f>
        <v>#REF!</v>
      </c>
      <c r="P178" s="102" t="e">
        <f>IF(AND('Riesgos Corrup'!#REF!="Baja",'Riesgos Corrup'!#REF!="Moderado"),CONCATENATE("R23C",'Riesgos Corrup'!#REF!),"")</f>
        <v>#REF!</v>
      </c>
      <c r="Q178" s="103" t="e">
        <f>IF(AND('Riesgos Corrup'!#REF!="Baja",'Riesgos Corrup'!#REF!="Moderado"),CONCATENATE("R23C",'Riesgos Corrup'!#REF!),"")</f>
        <v>#REF!</v>
      </c>
      <c r="R178" s="104" t="e">
        <f>IF(AND('Riesgos Corrup'!#REF!="Baja",'Riesgos Corrup'!#REF!="Moderado"),CONCATENATE("R23C",'Riesgos Corrup'!#REF!),"")</f>
        <v>#REF!</v>
      </c>
      <c r="S178" s="83" t="e">
        <f>IF(AND('Riesgos Corrup'!#REF!="Baja",'Riesgos Corrup'!#REF!="Mayor"),CONCATENATE("R23C",'Riesgos Corrup'!#REF!),"")</f>
        <v>#REF!</v>
      </c>
      <c r="T178" s="39" t="e">
        <f>IF(AND('Riesgos Corrup'!#REF!="Baja",'Riesgos Corrup'!#REF!="Mayor"),CONCATENATE("R23C",'Riesgos Corrup'!#REF!),"")</f>
        <v>#REF!</v>
      </c>
      <c r="U178" s="84" t="e">
        <f>IF(AND('Riesgos Corrup'!#REF!="Baja",'Riesgos Corrup'!#REF!="Mayor"),CONCATENATE("R23C",'Riesgos Corrup'!#REF!),"")</f>
        <v>#REF!</v>
      </c>
      <c r="V178" s="96" t="e">
        <f>IF(AND('Riesgos Corrup'!#REF!="Baja",'Riesgos Corrup'!#REF!="Catastrófico"),CONCATENATE("R23C",'Riesgos Corrup'!#REF!),"")</f>
        <v>#REF!</v>
      </c>
      <c r="W178" s="97" t="e">
        <f>IF(AND('Riesgos Corrup'!#REF!="Baja",'Riesgos Corrup'!#REF!="Catastrófico"),CONCATENATE("R23C",'Riesgos Corrup'!#REF!),"")</f>
        <v>#REF!</v>
      </c>
      <c r="X178" s="98" t="e">
        <f>IF(AND('Riesgos Corrup'!#REF!="Baja",'Riesgos Corrup'!#REF!="Catastrófico"),CONCATENATE("R23C",'Riesgos Corrup'!#REF!),"")</f>
        <v>#REF!</v>
      </c>
      <c r="Y178" s="40"/>
      <c r="Z178" s="274"/>
      <c r="AA178" s="275"/>
      <c r="AB178" s="275"/>
      <c r="AC178" s="275"/>
      <c r="AD178" s="275"/>
      <c r="AE178" s="276"/>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row>
    <row r="179" spans="1:61" ht="15" customHeight="1" x14ac:dyDescent="0.25">
      <c r="A179" s="40"/>
      <c r="B179" s="260"/>
      <c r="C179" s="261"/>
      <c r="D179" s="262"/>
      <c r="E179" s="234"/>
      <c r="F179" s="230"/>
      <c r="G179" s="230"/>
      <c r="H179" s="230"/>
      <c r="I179" s="230"/>
      <c r="J179" s="111" t="e">
        <f>IF(AND('Riesgos Corrup'!#REF!="Baja",'Riesgos Corrup'!#REF!="Moderado"),CONCATENATE("R24C",'Riesgos Corrup'!#REF!),"")</f>
        <v>#REF!</v>
      </c>
      <c r="K179" s="112" t="e">
        <f>IF(AND('Riesgos Corrup'!#REF!="Baja",'Riesgos Corrup'!#REF!="Moderado"),CONCATENATE("R24C",'Riesgos Corrup'!#REF!),"")</f>
        <v>#REF!</v>
      </c>
      <c r="L179" s="113" t="e">
        <f>IF(AND('Riesgos Corrup'!#REF!="Baja",'Riesgos Corrup'!#REF!="Moderado"),CONCATENATE("R24C",'Riesgos Corrup'!#REF!),"")</f>
        <v>#REF!</v>
      </c>
      <c r="M179" s="102" t="e">
        <f>IF(AND('Riesgos Corrup'!#REF!="Baja",'Riesgos Corrup'!#REF!="Moderado"),CONCATENATE("R24C",'Riesgos Corrup'!#REF!),"")</f>
        <v>#REF!</v>
      </c>
      <c r="N179" s="103" t="e">
        <f>IF(AND('Riesgos Corrup'!#REF!="Baja",'Riesgos Corrup'!#REF!="Moderado"),CONCATENATE("R24C",'Riesgos Corrup'!#REF!),"")</f>
        <v>#REF!</v>
      </c>
      <c r="O179" s="104" t="e">
        <f>IF(AND('Riesgos Corrup'!#REF!="Baja",'Riesgos Corrup'!#REF!="Moderado"),CONCATENATE("R24C",'Riesgos Corrup'!#REF!),"")</f>
        <v>#REF!</v>
      </c>
      <c r="P179" s="102" t="e">
        <f>IF(AND('Riesgos Corrup'!#REF!="Baja",'Riesgos Corrup'!#REF!="Moderado"),CONCATENATE("R24C",'Riesgos Corrup'!#REF!),"")</f>
        <v>#REF!</v>
      </c>
      <c r="Q179" s="103" t="e">
        <f>IF(AND('Riesgos Corrup'!#REF!="Baja",'Riesgos Corrup'!#REF!="Moderado"),CONCATENATE("R24C",'Riesgos Corrup'!#REF!),"")</f>
        <v>#REF!</v>
      </c>
      <c r="R179" s="104" t="e">
        <f>IF(AND('Riesgos Corrup'!#REF!="Baja",'Riesgos Corrup'!#REF!="Moderado"),CONCATENATE("R24C",'Riesgos Corrup'!#REF!),"")</f>
        <v>#REF!</v>
      </c>
      <c r="S179" s="83" t="e">
        <f>IF(AND('Riesgos Corrup'!#REF!="Baja",'Riesgos Corrup'!#REF!="Mayor"),CONCATENATE("R24C",'Riesgos Corrup'!#REF!),"")</f>
        <v>#REF!</v>
      </c>
      <c r="T179" s="39" t="e">
        <f>IF(AND('Riesgos Corrup'!#REF!="Baja",'Riesgos Corrup'!#REF!="Mayor"),CONCATENATE("R24C",'Riesgos Corrup'!#REF!),"")</f>
        <v>#REF!</v>
      </c>
      <c r="U179" s="84" t="e">
        <f>IF(AND('Riesgos Corrup'!#REF!="Baja",'Riesgos Corrup'!#REF!="Mayor"),CONCATENATE("R24C",'Riesgos Corrup'!#REF!),"")</f>
        <v>#REF!</v>
      </c>
      <c r="V179" s="96" t="e">
        <f>IF(AND('Riesgos Corrup'!#REF!="Baja",'Riesgos Corrup'!#REF!="Catastrófico"),CONCATENATE("R24C",'Riesgos Corrup'!#REF!),"")</f>
        <v>#REF!</v>
      </c>
      <c r="W179" s="97" t="e">
        <f>IF(AND('Riesgos Corrup'!#REF!="Baja",'Riesgos Corrup'!#REF!="Catastrófico"),CONCATENATE("R24C",'Riesgos Corrup'!#REF!),"")</f>
        <v>#REF!</v>
      </c>
      <c r="X179" s="98" t="e">
        <f>IF(AND('Riesgos Corrup'!#REF!="Baja",'Riesgos Corrup'!#REF!="Catastrófico"),CONCATENATE("R24C",'Riesgos Corrup'!#REF!),"")</f>
        <v>#REF!</v>
      </c>
      <c r="Y179" s="40"/>
      <c r="Z179" s="274"/>
      <c r="AA179" s="275"/>
      <c r="AB179" s="275"/>
      <c r="AC179" s="275"/>
      <c r="AD179" s="275"/>
      <c r="AE179" s="276"/>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row>
    <row r="180" spans="1:61" ht="15" customHeight="1" x14ac:dyDescent="0.25">
      <c r="A180" s="40"/>
      <c r="B180" s="260"/>
      <c r="C180" s="261"/>
      <c r="D180" s="262"/>
      <c r="E180" s="234"/>
      <c r="F180" s="230"/>
      <c r="G180" s="230"/>
      <c r="H180" s="230"/>
      <c r="I180" s="230"/>
      <c r="J180" s="111" t="str">
        <f ca="1">IF(AND('Riesgos Corrup'!$AB$33="Baja",'Riesgos Corrup'!$AD$33="Moderado"),CONCATENATE("R25C",'Riesgos Corrup'!$R$33),"")</f>
        <v/>
      </c>
      <c r="K180" s="112" t="str">
        <f ca="1">IF(AND('Riesgos Corrup'!$AB$34="Baja",'Riesgos Corrup'!$AD$34="Moderado"),CONCATENATE("R25C",'Riesgos Corrup'!$R$34),"")</f>
        <v/>
      </c>
      <c r="L180" s="113" t="str">
        <f ca="1">IF(AND('Riesgos Corrup'!$AB$35="Baja",'Riesgos Corrup'!$AD$35="Moderado"),CONCATENATE("R25C",'Riesgos Corrup'!$R$35),"")</f>
        <v/>
      </c>
      <c r="M180" s="102" t="str">
        <f ca="1">IF(AND('Riesgos Corrup'!$AB$33="Baja",'Riesgos Corrup'!$AD$33="Moderado"),CONCATENATE("R25C",'Riesgos Corrup'!$R$33),"")</f>
        <v/>
      </c>
      <c r="N180" s="103" t="str">
        <f ca="1">IF(AND('Riesgos Corrup'!$AB$34="Baja",'Riesgos Corrup'!$AD$34="Moderado"),CONCATENATE("R25C",'Riesgos Corrup'!$R$34),"")</f>
        <v/>
      </c>
      <c r="O180" s="104" t="str">
        <f ca="1">IF(AND('Riesgos Corrup'!$AB$35="Baja",'Riesgos Corrup'!$AD$35="Moderado"),CONCATENATE("R25C",'Riesgos Corrup'!$R$35),"")</f>
        <v/>
      </c>
      <c r="P180" s="102" t="str">
        <f ca="1">IF(AND('Riesgos Corrup'!$AB$33="Baja",'Riesgos Corrup'!$AD$33="Moderado"),CONCATENATE("R25C",'Riesgos Corrup'!$R$33),"")</f>
        <v/>
      </c>
      <c r="Q180" s="103" t="str">
        <f ca="1">IF(AND('Riesgos Corrup'!$AB$34="Baja",'Riesgos Corrup'!$AD$34="Moderado"),CONCATENATE("R25C",'Riesgos Corrup'!$R$34),"")</f>
        <v/>
      </c>
      <c r="R180" s="104" t="str">
        <f ca="1">IF(AND('Riesgos Corrup'!$AB$35="Baja",'Riesgos Corrup'!$AD$35="Moderado"),CONCATENATE("R25C",'Riesgos Corrup'!$R$35),"")</f>
        <v/>
      </c>
      <c r="S180" s="83" t="str">
        <f ca="1">IF(AND('Riesgos Corrup'!$AB$33="Baja",'Riesgos Corrup'!$AD$33="Mayor"),CONCATENATE("R25C",'Riesgos Corrup'!$R$33),"")</f>
        <v/>
      </c>
      <c r="T180" s="39" t="str">
        <f ca="1">IF(AND('Riesgos Corrup'!$AB$34="Baja",'Riesgos Corrup'!$AD$34="Mayor"),CONCATENATE("R25C",'Riesgos Corrup'!$R$34),"")</f>
        <v/>
      </c>
      <c r="U180" s="84" t="str">
        <f ca="1">IF(AND('Riesgos Corrup'!$AB$35="Baja",'Riesgos Corrup'!$AD$35="Mayor"),CONCATENATE("R25C",'Riesgos Corrup'!$R$35),"")</f>
        <v/>
      </c>
      <c r="V180" s="96" t="str">
        <f ca="1">IF(AND('Riesgos Corrup'!$AB$33="Baja",'Riesgos Corrup'!$AD$33="Catastrófico"),CONCATENATE("R25C",'Riesgos Corrup'!$R$33),"")</f>
        <v/>
      </c>
      <c r="W180" s="97" t="str">
        <f ca="1">IF(AND('Riesgos Corrup'!$AB$34="Baja",'Riesgos Corrup'!$AD$34="Catastrófico"),CONCATENATE("R25C",'Riesgos Corrup'!$R$34),"")</f>
        <v/>
      </c>
      <c r="X180" s="98" t="str">
        <f ca="1">IF(AND('Riesgos Corrup'!$AB$35="Baja",'Riesgos Corrup'!$AD$35="Catastrófico"),CONCATENATE("R25C",'Riesgos Corrup'!$R$35),"")</f>
        <v/>
      </c>
      <c r="Y180" s="40"/>
      <c r="Z180" s="274"/>
      <c r="AA180" s="275"/>
      <c r="AB180" s="275"/>
      <c r="AC180" s="275"/>
      <c r="AD180" s="275"/>
      <c r="AE180" s="276"/>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row>
    <row r="181" spans="1:61" ht="15" customHeight="1" x14ac:dyDescent="0.25">
      <c r="A181" s="40"/>
      <c r="B181" s="260"/>
      <c r="C181" s="261"/>
      <c r="D181" s="262"/>
      <c r="E181" s="234"/>
      <c r="F181" s="230"/>
      <c r="G181" s="230"/>
      <c r="H181" s="230"/>
      <c r="I181" s="230"/>
      <c r="J181" s="111" t="e">
        <f>IF(AND('Riesgos Corrup'!#REF!="Baja",'Riesgos Corrup'!#REF!="Moderado"),CONCATENATE("R26C",'Riesgos Corrup'!#REF!),"")</f>
        <v>#REF!</v>
      </c>
      <c r="K181" s="112" t="e">
        <f>IF(AND('Riesgos Corrup'!#REF!="Baja",'Riesgos Corrup'!#REF!="Moderado"),CONCATENATE("R26C",'Riesgos Corrup'!#REF!),"")</f>
        <v>#REF!</v>
      </c>
      <c r="L181" s="113" t="e">
        <f>IF(AND('Riesgos Corrup'!#REF!="Baja",'Riesgos Corrup'!#REF!="Moderado"),CONCATENATE("R26C",'Riesgos Corrup'!#REF!),"")</f>
        <v>#REF!</v>
      </c>
      <c r="M181" s="102" t="e">
        <f>IF(AND('Riesgos Corrup'!#REF!="Baja",'Riesgos Corrup'!#REF!="Moderado"),CONCATENATE("R26C",'Riesgos Corrup'!#REF!),"")</f>
        <v>#REF!</v>
      </c>
      <c r="N181" s="103" t="e">
        <f>IF(AND('Riesgos Corrup'!#REF!="Baja",'Riesgos Corrup'!#REF!="Moderado"),CONCATENATE("R26C",'Riesgos Corrup'!#REF!),"")</f>
        <v>#REF!</v>
      </c>
      <c r="O181" s="104" t="e">
        <f>IF(AND('Riesgos Corrup'!#REF!="Baja",'Riesgos Corrup'!#REF!="Moderado"),CONCATENATE("R26C",'Riesgos Corrup'!#REF!),"")</f>
        <v>#REF!</v>
      </c>
      <c r="P181" s="102" t="e">
        <f>IF(AND('Riesgos Corrup'!#REF!="Baja",'Riesgos Corrup'!#REF!="Moderado"),CONCATENATE("R26C",'Riesgos Corrup'!#REF!),"")</f>
        <v>#REF!</v>
      </c>
      <c r="Q181" s="103" t="e">
        <f>IF(AND('Riesgos Corrup'!#REF!="Baja",'Riesgos Corrup'!#REF!="Moderado"),CONCATENATE("R26C",'Riesgos Corrup'!#REF!),"")</f>
        <v>#REF!</v>
      </c>
      <c r="R181" s="104" t="e">
        <f>IF(AND('Riesgos Corrup'!#REF!="Baja",'Riesgos Corrup'!#REF!="Moderado"),CONCATENATE("R26C",'Riesgos Corrup'!#REF!),"")</f>
        <v>#REF!</v>
      </c>
      <c r="S181" s="83" t="e">
        <f>IF(AND('Riesgos Corrup'!#REF!="Baja",'Riesgos Corrup'!#REF!="Mayor"),CONCATENATE("R26C",'Riesgos Corrup'!#REF!),"")</f>
        <v>#REF!</v>
      </c>
      <c r="T181" s="39" t="e">
        <f>IF(AND('Riesgos Corrup'!#REF!="Baja",'Riesgos Corrup'!#REF!="Mayor"),CONCATENATE("R26C",'Riesgos Corrup'!#REF!),"")</f>
        <v>#REF!</v>
      </c>
      <c r="U181" s="84" t="e">
        <f>IF(AND('Riesgos Corrup'!#REF!="Baja",'Riesgos Corrup'!#REF!="Mayor"),CONCATENATE("R26C",'Riesgos Corrup'!#REF!),"")</f>
        <v>#REF!</v>
      </c>
      <c r="V181" s="96" t="e">
        <f>IF(AND('Riesgos Corrup'!#REF!="Baja",'Riesgos Corrup'!#REF!="Catastrófico"),CONCATENATE("R26C",'Riesgos Corrup'!#REF!),"")</f>
        <v>#REF!</v>
      </c>
      <c r="W181" s="97" t="e">
        <f>IF(AND('Riesgos Corrup'!#REF!="Baja",'Riesgos Corrup'!#REF!="Catastrófico"),CONCATENATE("R26C",'Riesgos Corrup'!#REF!),"")</f>
        <v>#REF!</v>
      </c>
      <c r="X181" s="98" t="e">
        <f>IF(AND('Riesgos Corrup'!#REF!="Baja",'Riesgos Corrup'!#REF!="Catastrófico"),CONCATENATE("R26C",'Riesgos Corrup'!#REF!),"")</f>
        <v>#REF!</v>
      </c>
      <c r="Y181" s="40"/>
      <c r="Z181" s="274"/>
      <c r="AA181" s="275"/>
      <c r="AB181" s="275"/>
      <c r="AC181" s="275"/>
      <c r="AD181" s="275"/>
      <c r="AE181" s="276"/>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row>
    <row r="182" spans="1:61" ht="15" customHeight="1" x14ac:dyDescent="0.25">
      <c r="A182" s="40"/>
      <c r="B182" s="260"/>
      <c r="C182" s="261"/>
      <c r="D182" s="262"/>
      <c r="E182" s="234"/>
      <c r="F182" s="230"/>
      <c r="G182" s="230"/>
      <c r="H182" s="230"/>
      <c r="I182" s="230"/>
      <c r="J182" s="111" t="str">
        <f ca="1">IF(AND('Riesgos Corrup'!$AB$36="Baja",'Riesgos Corrup'!$AD$36="Moderado"),CONCATENATE("R27C",'Riesgos Corrup'!$R$36),"")</f>
        <v/>
      </c>
      <c r="K182" s="112" t="str">
        <f>IF(AND('Riesgos Corrup'!$AB$37="Baja",'Riesgos Corrup'!$AD$37="Moderado"),CONCATENATE("R27C",'Riesgos Corrup'!$R$37),"")</f>
        <v/>
      </c>
      <c r="L182" s="113" t="str">
        <f>IF(AND('Riesgos Corrup'!$AB$38="Baja",'Riesgos Corrup'!$AD$38="Moderado"),CONCATENATE("R27C",'Riesgos Corrup'!$R$38),"")</f>
        <v/>
      </c>
      <c r="M182" s="102" t="str">
        <f ca="1">IF(AND('Riesgos Corrup'!$AB$36="Baja",'Riesgos Corrup'!$AD$36="Moderado"),CONCATENATE("R27C",'Riesgos Corrup'!$R$36),"")</f>
        <v/>
      </c>
      <c r="N182" s="103" t="str">
        <f>IF(AND('Riesgos Corrup'!$AB$37="Baja",'Riesgos Corrup'!$AD$37="Moderado"),CONCATENATE("R27C",'Riesgos Corrup'!$R$37),"")</f>
        <v/>
      </c>
      <c r="O182" s="104" t="str">
        <f>IF(AND('Riesgos Corrup'!$AB$38="Baja",'Riesgos Corrup'!$AD$38="Moderado"),CONCATENATE("R27C",'Riesgos Corrup'!$R$38),"")</f>
        <v/>
      </c>
      <c r="P182" s="102" t="str">
        <f ca="1">IF(AND('Riesgos Corrup'!$AB$36="Baja",'Riesgos Corrup'!$AD$36="Moderado"),CONCATENATE("R27C",'Riesgos Corrup'!$R$36),"")</f>
        <v/>
      </c>
      <c r="Q182" s="103" t="str">
        <f>IF(AND('Riesgos Corrup'!$AB$37="Baja",'Riesgos Corrup'!$AD$37="Moderado"),CONCATENATE("R27C",'Riesgos Corrup'!$R$37),"")</f>
        <v/>
      </c>
      <c r="R182" s="104" t="str">
        <f>IF(AND('Riesgos Corrup'!$AB$38="Baja",'Riesgos Corrup'!$AD$38="Moderado"),CONCATENATE("R27C",'Riesgos Corrup'!$R$38),"")</f>
        <v/>
      </c>
      <c r="S182" s="83" t="str">
        <f ca="1">IF(AND('Riesgos Corrup'!$AB$36="Baja",'Riesgos Corrup'!$AD$36="Mayor"),CONCATENATE("R27C",'Riesgos Corrup'!$R$36),"")</f>
        <v>R27C1</v>
      </c>
      <c r="T182" s="39" t="str">
        <f>IF(AND('Riesgos Corrup'!$AB$37="Baja",'Riesgos Corrup'!$AD$37="Mayor"),CONCATENATE("R27C",'Riesgos Corrup'!$R$37),"")</f>
        <v/>
      </c>
      <c r="U182" s="84" t="str">
        <f>IF(AND('Riesgos Corrup'!$AB$38="Baja",'Riesgos Corrup'!$AD$38="Mayor"),CONCATENATE("R27C",'Riesgos Corrup'!$R$38),"")</f>
        <v/>
      </c>
      <c r="V182" s="96" t="str">
        <f ca="1">IF(AND('Riesgos Corrup'!$AB$36="Baja",'Riesgos Corrup'!$AD$36="Catastrófico"),CONCATENATE("R27C",'Riesgos Corrup'!$R$36),"")</f>
        <v/>
      </c>
      <c r="W182" s="97" t="str">
        <f>IF(AND('Riesgos Corrup'!$AB$37="Baja",'Riesgos Corrup'!$AD$37="Catastrófico"),CONCATENATE("R27C",'Riesgos Corrup'!$R$37),"")</f>
        <v/>
      </c>
      <c r="X182" s="98" t="str">
        <f>IF(AND('Riesgos Corrup'!$AB$38="Baja",'Riesgos Corrup'!$AD$38="Catastrófico"),CONCATENATE("R27C",'Riesgos Corrup'!$R$38),"")</f>
        <v/>
      </c>
      <c r="Y182" s="40"/>
      <c r="Z182" s="274"/>
      <c r="AA182" s="275"/>
      <c r="AB182" s="275"/>
      <c r="AC182" s="275"/>
      <c r="AD182" s="275"/>
      <c r="AE182" s="276"/>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row>
    <row r="183" spans="1:61" ht="15" customHeight="1" x14ac:dyDescent="0.25">
      <c r="A183" s="40"/>
      <c r="B183" s="260"/>
      <c r="C183" s="261"/>
      <c r="D183" s="262"/>
      <c r="E183" s="234"/>
      <c r="F183" s="230"/>
      <c r="G183" s="230"/>
      <c r="H183" s="230"/>
      <c r="I183" s="230"/>
      <c r="J183" s="111" t="e">
        <f>IF(AND('Riesgos Corrup'!#REF!="Baja",'Riesgos Corrup'!#REF!="Moderado"),CONCATENATE("R28C",'Riesgos Corrup'!#REF!),"")</f>
        <v>#REF!</v>
      </c>
      <c r="K183" s="112" t="e">
        <f>IF(AND('Riesgos Corrup'!#REF!="Baja",'Riesgos Corrup'!#REF!="Moderado"),CONCATENATE("R28C",'Riesgos Corrup'!#REF!),"")</f>
        <v>#REF!</v>
      </c>
      <c r="L183" s="113" t="e">
        <f>IF(AND('Riesgos Corrup'!#REF!="Baja",'Riesgos Corrup'!#REF!="Moderado"),CONCATENATE("R28C",'Riesgos Corrup'!#REF!),"")</f>
        <v>#REF!</v>
      </c>
      <c r="M183" s="102" t="e">
        <f>IF(AND('Riesgos Corrup'!#REF!="Baja",'Riesgos Corrup'!#REF!="Moderado"),CONCATENATE("R28C",'Riesgos Corrup'!#REF!),"")</f>
        <v>#REF!</v>
      </c>
      <c r="N183" s="103" t="e">
        <f>IF(AND('Riesgos Corrup'!#REF!="Baja",'Riesgos Corrup'!#REF!="Moderado"),CONCATENATE("R28C",'Riesgos Corrup'!#REF!),"")</f>
        <v>#REF!</v>
      </c>
      <c r="O183" s="104" t="e">
        <f>IF(AND('Riesgos Corrup'!#REF!="Baja",'Riesgos Corrup'!#REF!="Moderado"),CONCATENATE("R28C",'Riesgos Corrup'!#REF!),"")</f>
        <v>#REF!</v>
      </c>
      <c r="P183" s="102" t="e">
        <f>IF(AND('Riesgos Corrup'!#REF!="Baja",'Riesgos Corrup'!#REF!="Moderado"),CONCATENATE("R28C",'Riesgos Corrup'!#REF!),"")</f>
        <v>#REF!</v>
      </c>
      <c r="Q183" s="103" t="e">
        <f>IF(AND('Riesgos Corrup'!#REF!="Baja",'Riesgos Corrup'!#REF!="Moderado"),CONCATENATE("R28C",'Riesgos Corrup'!#REF!),"")</f>
        <v>#REF!</v>
      </c>
      <c r="R183" s="104" t="e">
        <f>IF(AND('Riesgos Corrup'!#REF!="Baja",'Riesgos Corrup'!#REF!="Moderado"),CONCATENATE("R28C",'Riesgos Corrup'!#REF!),"")</f>
        <v>#REF!</v>
      </c>
      <c r="S183" s="83" t="e">
        <f>IF(AND('Riesgos Corrup'!#REF!="Baja",'Riesgos Corrup'!#REF!="Mayor"),CONCATENATE("R28C",'Riesgos Corrup'!#REF!),"")</f>
        <v>#REF!</v>
      </c>
      <c r="T183" s="39" t="e">
        <f>IF(AND('Riesgos Corrup'!#REF!="Baja",'Riesgos Corrup'!#REF!="Mayor"),CONCATENATE("R28C",'Riesgos Corrup'!#REF!),"")</f>
        <v>#REF!</v>
      </c>
      <c r="U183" s="84" t="e">
        <f>IF(AND('Riesgos Corrup'!#REF!="Baja",'Riesgos Corrup'!#REF!="Mayor"),CONCATENATE("R28C",'Riesgos Corrup'!#REF!),"")</f>
        <v>#REF!</v>
      </c>
      <c r="V183" s="96" t="e">
        <f>IF(AND('Riesgos Corrup'!#REF!="Baja",'Riesgos Corrup'!#REF!="Catastrófico"),CONCATENATE("R28C",'Riesgos Corrup'!#REF!),"")</f>
        <v>#REF!</v>
      </c>
      <c r="W183" s="97" t="e">
        <f>IF(AND('Riesgos Corrup'!#REF!="Baja",'Riesgos Corrup'!#REF!="Catastrófico"),CONCATENATE("R28C",'Riesgos Corrup'!#REF!),"")</f>
        <v>#REF!</v>
      </c>
      <c r="X183" s="98" t="e">
        <f>IF(AND('Riesgos Corrup'!#REF!="Baja",'Riesgos Corrup'!#REF!="Catastrófico"),CONCATENATE("R28C",'Riesgos Corrup'!#REF!),"")</f>
        <v>#REF!</v>
      </c>
      <c r="Y183" s="40"/>
      <c r="Z183" s="274"/>
      <c r="AA183" s="275"/>
      <c r="AB183" s="275"/>
      <c r="AC183" s="275"/>
      <c r="AD183" s="275"/>
      <c r="AE183" s="276"/>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row>
    <row r="184" spans="1:61" ht="15" customHeight="1" x14ac:dyDescent="0.25">
      <c r="A184" s="40"/>
      <c r="B184" s="260"/>
      <c r="C184" s="261"/>
      <c r="D184" s="262"/>
      <c r="E184" s="235"/>
      <c r="F184" s="230"/>
      <c r="G184" s="230"/>
      <c r="H184" s="230"/>
      <c r="I184" s="230"/>
      <c r="J184" s="111" t="e">
        <f>IF(AND('Riesgos Corrup'!#REF!="Baja",'Riesgos Corrup'!#REF!="Moderado"),CONCATENATE("R29C",'Riesgos Corrup'!#REF!),"")</f>
        <v>#REF!</v>
      </c>
      <c r="K184" s="112" t="e">
        <f>IF(AND('Riesgos Corrup'!#REF!="Baja",'Riesgos Corrup'!#REF!="Moderado"),CONCATENATE("R29C",'Riesgos Corrup'!#REF!),"")</f>
        <v>#REF!</v>
      </c>
      <c r="L184" s="113" t="e">
        <f>IF(AND('Riesgos Corrup'!#REF!="Baja",'Riesgos Corrup'!#REF!="Moderado"),CONCATENATE("R29C",'Riesgos Corrup'!#REF!),"")</f>
        <v>#REF!</v>
      </c>
      <c r="M184" s="102" t="e">
        <f>IF(AND('Riesgos Corrup'!#REF!="Baja",'Riesgos Corrup'!#REF!="Moderado"),CONCATENATE("R29C",'Riesgos Corrup'!#REF!),"")</f>
        <v>#REF!</v>
      </c>
      <c r="N184" s="103" t="e">
        <f>IF(AND('Riesgos Corrup'!#REF!="Baja",'Riesgos Corrup'!#REF!="Moderado"),CONCATENATE("R29C",'Riesgos Corrup'!#REF!),"")</f>
        <v>#REF!</v>
      </c>
      <c r="O184" s="104" t="e">
        <f>IF(AND('Riesgos Corrup'!#REF!="Baja",'Riesgos Corrup'!#REF!="Moderado"),CONCATENATE("R29C",'Riesgos Corrup'!#REF!),"")</f>
        <v>#REF!</v>
      </c>
      <c r="P184" s="102" t="e">
        <f>IF(AND('Riesgos Corrup'!#REF!="Baja",'Riesgos Corrup'!#REF!="Moderado"),CONCATENATE("R29C",'Riesgos Corrup'!#REF!),"")</f>
        <v>#REF!</v>
      </c>
      <c r="Q184" s="103" t="e">
        <f>IF(AND('Riesgos Corrup'!#REF!="Baja",'Riesgos Corrup'!#REF!="Moderado"),CONCATENATE("R29C",'Riesgos Corrup'!#REF!),"")</f>
        <v>#REF!</v>
      </c>
      <c r="R184" s="104" t="e">
        <f>IF(AND('Riesgos Corrup'!#REF!="Baja",'Riesgos Corrup'!#REF!="Moderado"),CONCATENATE("R29C",'Riesgos Corrup'!#REF!),"")</f>
        <v>#REF!</v>
      </c>
      <c r="S184" s="83" t="e">
        <f>IF(AND('Riesgos Corrup'!#REF!="Baja",'Riesgos Corrup'!#REF!="Mayor"),CONCATENATE("R29C",'Riesgos Corrup'!#REF!),"")</f>
        <v>#REF!</v>
      </c>
      <c r="T184" s="39" t="e">
        <f>IF(AND('Riesgos Corrup'!#REF!="Baja",'Riesgos Corrup'!#REF!="Mayor"),CONCATENATE("R29C",'Riesgos Corrup'!#REF!),"")</f>
        <v>#REF!</v>
      </c>
      <c r="U184" s="84" t="e">
        <f>IF(AND('Riesgos Corrup'!#REF!="Baja",'Riesgos Corrup'!#REF!="Mayor"),CONCATENATE("R29C",'Riesgos Corrup'!#REF!),"")</f>
        <v>#REF!</v>
      </c>
      <c r="V184" s="96" t="e">
        <f>IF(AND('Riesgos Corrup'!#REF!="Baja",'Riesgos Corrup'!#REF!="Catastrófico"),CONCATENATE("R29C",'Riesgos Corrup'!#REF!),"")</f>
        <v>#REF!</v>
      </c>
      <c r="W184" s="97" t="e">
        <f>IF(AND('Riesgos Corrup'!#REF!="Baja",'Riesgos Corrup'!#REF!="Catastrófico"),CONCATENATE("R29C",'Riesgos Corrup'!#REF!),"")</f>
        <v>#REF!</v>
      </c>
      <c r="X184" s="98" t="e">
        <f>IF(AND('Riesgos Corrup'!#REF!="Baja",'Riesgos Corrup'!#REF!="Catastrófico"),CONCATENATE("R29C",'Riesgos Corrup'!#REF!),"")</f>
        <v>#REF!</v>
      </c>
      <c r="Y184" s="40"/>
      <c r="Z184" s="274"/>
      <c r="AA184" s="275"/>
      <c r="AB184" s="275"/>
      <c r="AC184" s="275"/>
      <c r="AD184" s="275"/>
      <c r="AE184" s="276"/>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row>
    <row r="185" spans="1:61" ht="15" customHeight="1" x14ac:dyDescent="0.25">
      <c r="A185" s="40"/>
      <c r="B185" s="260"/>
      <c r="C185" s="261"/>
      <c r="D185" s="262"/>
      <c r="E185" s="235"/>
      <c r="F185" s="230"/>
      <c r="G185" s="230"/>
      <c r="H185" s="230"/>
      <c r="I185" s="230"/>
      <c r="J185" s="111" t="e">
        <f>IF(AND('Riesgos Corrup'!#REF!="Baja",'Riesgos Corrup'!#REF!="Moderado"),CONCATENATE("R30C",'Riesgos Corrup'!#REF!),"")</f>
        <v>#REF!</v>
      </c>
      <c r="K185" s="112" t="e">
        <f>IF(AND('Riesgos Corrup'!#REF!="Baja",'Riesgos Corrup'!#REF!="Moderado"),CONCATENATE("R30C",'Riesgos Corrup'!#REF!),"")</f>
        <v>#REF!</v>
      </c>
      <c r="L185" s="113" t="e">
        <f>IF(AND('Riesgos Corrup'!#REF!="Baja",'Riesgos Corrup'!#REF!="Moderado"),CONCATENATE("R30C",'Riesgos Corrup'!#REF!),"")</f>
        <v>#REF!</v>
      </c>
      <c r="M185" s="102" t="e">
        <f>IF(AND('Riesgos Corrup'!#REF!="Baja",'Riesgos Corrup'!#REF!="Moderado"),CONCATENATE("R30C",'Riesgos Corrup'!#REF!),"")</f>
        <v>#REF!</v>
      </c>
      <c r="N185" s="103" t="e">
        <f>IF(AND('Riesgos Corrup'!#REF!="Baja",'Riesgos Corrup'!#REF!="Moderado"),CONCATENATE("R30C",'Riesgos Corrup'!#REF!),"")</f>
        <v>#REF!</v>
      </c>
      <c r="O185" s="104" t="e">
        <f>IF(AND('Riesgos Corrup'!#REF!="Baja",'Riesgos Corrup'!#REF!="Moderado"),CONCATENATE("R30C",'Riesgos Corrup'!#REF!),"")</f>
        <v>#REF!</v>
      </c>
      <c r="P185" s="102" t="e">
        <f>IF(AND('Riesgos Corrup'!#REF!="Baja",'Riesgos Corrup'!#REF!="Moderado"),CONCATENATE("R30C",'Riesgos Corrup'!#REF!),"")</f>
        <v>#REF!</v>
      </c>
      <c r="Q185" s="103" t="e">
        <f>IF(AND('Riesgos Corrup'!#REF!="Baja",'Riesgos Corrup'!#REF!="Moderado"),CONCATENATE("R30C",'Riesgos Corrup'!#REF!),"")</f>
        <v>#REF!</v>
      </c>
      <c r="R185" s="104" t="e">
        <f>IF(AND('Riesgos Corrup'!#REF!="Baja",'Riesgos Corrup'!#REF!="Moderado"),CONCATENATE("R30C",'Riesgos Corrup'!#REF!),"")</f>
        <v>#REF!</v>
      </c>
      <c r="S185" s="83" t="e">
        <f>IF(AND('Riesgos Corrup'!#REF!="Baja",'Riesgos Corrup'!#REF!="Mayor"),CONCATENATE("R30C",'Riesgos Corrup'!#REF!),"")</f>
        <v>#REF!</v>
      </c>
      <c r="T185" s="39" t="e">
        <f>IF(AND('Riesgos Corrup'!#REF!="Baja",'Riesgos Corrup'!#REF!="Mayor"),CONCATENATE("R30C",'Riesgos Corrup'!#REF!),"")</f>
        <v>#REF!</v>
      </c>
      <c r="U185" s="84" t="e">
        <f>IF(AND('Riesgos Corrup'!#REF!="Baja",'Riesgos Corrup'!#REF!="Mayor"),CONCATENATE("R30C",'Riesgos Corrup'!#REF!),"")</f>
        <v>#REF!</v>
      </c>
      <c r="V185" s="96" t="e">
        <f>IF(AND('Riesgos Corrup'!#REF!="Baja",'Riesgos Corrup'!#REF!="Catastrófico"),CONCATENATE("R30C",'Riesgos Corrup'!#REF!),"")</f>
        <v>#REF!</v>
      </c>
      <c r="W185" s="97" t="e">
        <f>IF(AND('Riesgos Corrup'!#REF!="Baja",'Riesgos Corrup'!#REF!="Catastrófico"),CONCATENATE("R30C",'Riesgos Corrup'!#REF!),"")</f>
        <v>#REF!</v>
      </c>
      <c r="X185" s="98" t="e">
        <f>IF(AND('Riesgos Corrup'!#REF!="Baja",'Riesgos Corrup'!#REF!="Catastrófico"),CONCATENATE("R30C",'Riesgos Corrup'!#REF!),"")</f>
        <v>#REF!</v>
      </c>
      <c r="Y185" s="40"/>
      <c r="Z185" s="274"/>
      <c r="AA185" s="275"/>
      <c r="AB185" s="275"/>
      <c r="AC185" s="275"/>
      <c r="AD185" s="275"/>
      <c r="AE185" s="276"/>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row>
    <row r="186" spans="1:61" ht="15" customHeight="1" x14ac:dyDescent="0.25">
      <c r="A186" s="40"/>
      <c r="B186" s="260"/>
      <c r="C186" s="261"/>
      <c r="D186" s="262"/>
      <c r="E186" s="235"/>
      <c r="F186" s="230"/>
      <c r="G186" s="230"/>
      <c r="H186" s="230"/>
      <c r="I186" s="230"/>
      <c r="J186" s="111" t="e">
        <f>IF(AND('Riesgos Corrup'!#REF!="Baja",'Riesgos Corrup'!#REF!="Moderado"),CONCATENATE("R31C",'Riesgos Corrup'!#REF!),"")</f>
        <v>#REF!</v>
      </c>
      <c r="K186" s="112" t="e">
        <f>IF(AND('Riesgos Corrup'!#REF!="Baja",'Riesgos Corrup'!#REF!="Moderado"),CONCATENATE("R31C",'Riesgos Corrup'!#REF!),"")</f>
        <v>#REF!</v>
      </c>
      <c r="L186" s="113" t="e">
        <f>IF(AND('Riesgos Corrup'!#REF!="Baja",'Riesgos Corrup'!#REF!="Moderado"),CONCATENATE("R31C",'Riesgos Corrup'!#REF!),"")</f>
        <v>#REF!</v>
      </c>
      <c r="M186" s="102" t="e">
        <f>IF(AND('Riesgos Corrup'!#REF!="Baja",'Riesgos Corrup'!#REF!="Moderado"),CONCATENATE("R31C",'Riesgos Corrup'!#REF!),"")</f>
        <v>#REF!</v>
      </c>
      <c r="N186" s="103" t="e">
        <f>IF(AND('Riesgos Corrup'!#REF!="Baja",'Riesgos Corrup'!#REF!="Moderado"),CONCATENATE("R31C",'Riesgos Corrup'!#REF!),"")</f>
        <v>#REF!</v>
      </c>
      <c r="O186" s="103" t="e">
        <f>IF(AND('Riesgos Corrup'!#REF!="Baja",'Riesgos Corrup'!#REF!="Moderado"),CONCATENATE("R31C",'Riesgos Corrup'!#REF!),"")</f>
        <v>#REF!</v>
      </c>
      <c r="P186" s="102" t="e">
        <f>IF(AND('Riesgos Corrup'!#REF!="Baja",'Riesgos Corrup'!#REF!="Moderado"),CONCATENATE("R31C",'Riesgos Corrup'!#REF!),"")</f>
        <v>#REF!</v>
      </c>
      <c r="Q186" s="103" t="e">
        <f>IF(AND('Riesgos Corrup'!#REF!="Baja",'Riesgos Corrup'!#REF!="Moderado"),CONCATENATE("R31C",'Riesgos Corrup'!#REF!),"")</f>
        <v>#REF!</v>
      </c>
      <c r="R186" s="103" t="e">
        <f>IF(AND('Riesgos Corrup'!#REF!="Baja",'Riesgos Corrup'!#REF!="Moderado"),CONCATENATE("R31C",'Riesgos Corrup'!#REF!),"")</f>
        <v>#REF!</v>
      </c>
      <c r="S186" s="83" t="e">
        <f>IF(AND('Riesgos Corrup'!#REF!="Baja",'Riesgos Corrup'!#REF!="Mayor"),CONCATENATE("R31C",'Riesgos Corrup'!#REF!),"")</f>
        <v>#REF!</v>
      </c>
      <c r="T186" s="39" t="e">
        <f>IF(AND('Riesgos Corrup'!#REF!="Baja",'Riesgos Corrup'!#REF!="Mayor"),CONCATENATE("R31C",'Riesgos Corrup'!#REF!),"")</f>
        <v>#REF!</v>
      </c>
      <c r="U186" s="39" t="e">
        <f>IF(AND('Riesgos Corrup'!#REF!="Baja",'Riesgos Corrup'!#REF!="Mayor"),CONCATENATE("R31C",'Riesgos Corrup'!#REF!),"")</f>
        <v>#REF!</v>
      </c>
      <c r="V186" s="96" t="e">
        <f>IF(AND('Riesgos Corrup'!#REF!="Baja",'Riesgos Corrup'!#REF!="Catastrófico"),CONCATENATE("R31C",'Riesgos Corrup'!#REF!),"")</f>
        <v>#REF!</v>
      </c>
      <c r="W186" s="97" t="e">
        <f>IF(AND('Riesgos Corrup'!#REF!="Baja",'Riesgos Corrup'!#REF!="Catastrófico"),CONCATENATE("R31C",'Riesgos Corrup'!#REF!),"")</f>
        <v>#REF!</v>
      </c>
      <c r="X186" s="98" t="e">
        <f>IF(AND('Riesgos Corrup'!#REF!="Baja",'Riesgos Corrup'!#REF!="Catastrófico"),CONCATENATE("R31C",'Riesgos Corrup'!#REF!),"")</f>
        <v>#REF!</v>
      </c>
      <c r="Y186" s="40"/>
      <c r="Z186" s="274"/>
      <c r="AA186" s="275"/>
      <c r="AB186" s="275"/>
      <c r="AC186" s="275"/>
      <c r="AD186" s="275"/>
      <c r="AE186" s="276"/>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row>
    <row r="187" spans="1:61" ht="15" customHeight="1" x14ac:dyDescent="0.25">
      <c r="A187" s="40"/>
      <c r="B187" s="260"/>
      <c r="C187" s="261"/>
      <c r="D187" s="262"/>
      <c r="E187" s="235"/>
      <c r="F187" s="230"/>
      <c r="G187" s="230"/>
      <c r="H187" s="230"/>
      <c r="I187" s="230"/>
      <c r="J187" s="111" t="e">
        <f>IF(AND('Riesgos Corrup'!#REF!="Baja",'Riesgos Corrup'!#REF!="Moderado"),CONCATENATE("R32C",'Riesgos Corrup'!#REF!),"")</f>
        <v>#REF!</v>
      </c>
      <c r="K187" s="112" t="e">
        <f>IF(AND('Riesgos Corrup'!#REF!="Baja",'Riesgos Corrup'!#REF!="Moderado"),CONCATENATE("R32C",'Riesgos Corrup'!#REF!),"")</f>
        <v>#REF!</v>
      </c>
      <c r="L187" s="113" t="e">
        <f>IF(AND('Riesgos Corrup'!#REF!="Baja",'Riesgos Corrup'!#REF!="Moderado"),CONCATENATE("R32C",'Riesgos Corrup'!#REF!),"")</f>
        <v>#REF!</v>
      </c>
      <c r="M187" s="102" t="e">
        <f>IF(AND('Riesgos Corrup'!#REF!="Baja",'Riesgos Corrup'!#REF!="Moderado"),CONCATENATE("R32C",'Riesgos Corrup'!#REF!),"")</f>
        <v>#REF!</v>
      </c>
      <c r="N187" s="103" t="e">
        <f>IF(AND('Riesgos Corrup'!#REF!="Baja",'Riesgos Corrup'!#REF!="Moderado"),CONCATENATE("R32C",'Riesgos Corrup'!#REF!),"")</f>
        <v>#REF!</v>
      </c>
      <c r="O187" s="104" t="e">
        <f>IF(AND('Riesgos Corrup'!#REF!="Baja",'Riesgos Corrup'!#REF!="Moderado"),CONCATENATE("R32C",'Riesgos Corrup'!#REF!),"")</f>
        <v>#REF!</v>
      </c>
      <c r="P187" s="102" t="e">
        <f>IF(AND('Riesgos Corrup'!#REF!="Baja",'Riesgos Corrup'!#REF!="Moderado"),CONCATENATE("R32C",'Riesgos Corrup'!#REF!),"")</f>
        <v>#REF!</v>
      </c>
      <c r="Q187" s="103" t="e">
        <f>IF(AND('Riesgos Corrup'!#REF!="Baja",'Riesgos Corrup'!#REF!="Moderado"),CONCATENATE("R32C",'Riesgos Corrup'!#REF!),"")</f>
        <v>#REF!</v>
      </c>
      <c r="R187" s="104" t="e">
        <f>IF(AND('Riesgos Corrup'!#REF!="Baja",'Riesgos Corrup'!#REF!="Moderado"),CONCATENATE("R32C",'Riesgos Corrup'!#REF!),"")</f>
        <v>#REF!</v>
      </c>
      <c r="S187" s="83" t="e">
        <f>IF(AND('Riesgos Corrup'!#REF!="Baja",'Riesgos Corrup'!#REF!="Mayor"),CONCATENATE("R32C",'Riesgos Corrup'!#REF!),"")</f>
        <v>#REF!</v>
      </c>
      <c r="T187" s="39" t="e">
        <f>IF(AND('Riesgos Corrup'!#REF!="Baja",'Riesgos Corrup'!#REF!="Mayor"),CONCATENATE("R32C",'Riesgos Corrup'!#REF!),"")</f>
        <v>#REF!</v>
      </c>
      <c r="U187" s="84" t="e">
        <f>IF(AND('Riesgos Corrup'!#REF!="Baja",'Riesgos Corrup'!#REF!="Mayor"),CONCATENATE("R32C",'Riesgos Corrup'!#REF!),"")</f>
        <v>#REF!</v>
      </c>
      <c r="V187" s="96" t="e">
        <f>IF(AND('Riesgos Corrup'!#REF!="Baja",'Riesgos Corrup'!#REF!="Catastrófico"),CONCATENATE("R32C",'Riesgos Corrup'!#REF!),"")</f>
        <v>#REF!</v>
      </c>
      <c r="W187" s="97" t="e">
        <f>IF(AND('Riesgos Corrup'!#REF!="Baja",'Riesgos Corrup'!#REF!="Catastrófico"),CONCATENATE("R32C",'Riesgos Corrup'!#REF!),"")</f>
        <v>#REF!</v>
      </c>
      <c r="X187" s="98" t="e">
        <f>IF(AND('Riesgos Corrup'!#REF!="Baja",'Riesgos Corrup'!#REF!="Catastrófico"),CONCATENATE("R32C",'Riesgos Corrup'!#REF!),"")</f>
        <v>#REF!</v>
      </c>
      <c r="Y187" s="40"/>
      <c r="Z187" s="274"/>
      <c r="AA187" s="275"/>
      <c r="AB187" s="275"/>
      <c r="AC187" s="275"/>
      <c r="AD187" s="275"/>
      <c r="AE187" s="276"/>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row>
    <row r="188" spans="1:61" ht="15" customHeight="1" x14ac:dyDescent="0.25">
      <c r="A188" s="40"/>
      <c r="B188" s="260"/>
      <c r="C188" s="261"/>
      <c r="D188" s="262"/>
      <c r="E188" s="235"/>
      <c r="F188" s="230"/>
      <c r="G188" s="230"/>
      <c r="H188" s="230"/>
      <c r="I188" s="230"/>
      <c r="J188" s="111" t="e">
        <f>IF(AND('Riesgos Corrup'!#REF!="Baja",'Riesgos Corrup'!#REF!="Moderado"),CONCATENATE("R33C",'Riesgos Corrup'!#REF!),"")</f>
        <v>#REF!</v>
      </c>
      <c r="K188" s="112" t="e">
        <f>IF(AND('Riesgos Corrup'!#REF!="Baja",'Riesgos Corrup'!#REF!="Moderado"),CONCATENATE("R33C",'Riesgos Corrup'!#REF!),"")</f>
        <v>#REF!</v>
      </c>
      <c r="L188" s="113" t="e">
        <f>IF(AND('Riesgos Corrup'!#REF!="Baja",'Riesgos Corrup'!#REF!="Moderado"),CONCATENATE("R33C",'Riesgos Corrup'!#REF!),"")</f>
        <v>#REF!</v>
      </c>
      <c r="M188" s="102" t="e">
        <f>IF(AND('Riesgos Corrup'!#REF!="Baja",'Riesgos Corrup'!#REF!="Moderado"),CONCATENATE("R33C",'Riesgos Corrup'!#REF!),"")</f>
        <v>#REF!</v>
      </c>
      <c r="N188" s="103" t="e">
        <f>IF(AND('Riesgos Corrup'!#REF!="Baja",'Riesgos Corrup'!#REF!="Moderado"),CONCATENATE("R33C",'Riesgos Corrup'!#REF!),"")</f>
        <v>#REF!</v>
      </c>
      <c r="O188" s="104" t="e">
        <f>IF(AND('Riesgos Corrup'!#REF!="Baja",'Riesgos Corrup'!#REF!="Moderado"),CONCATENATE("R33C",'Riesgos Corrup'!#REF!),"")</f>
        <v>#REF!</v>
      </c>
      <c r="P188" s="102" t="e">
        <f>IF(AND('Riesgos Corrup'!#REF!="Baja",'Riesgos Corrup'!#REF!="Moderado"),CONCATENATE("R33C",'Riesgos Corrup'!#REF!),"")</f>
        <v>#REF!</v>
      </c>
      <c r="Q188" s="103" t="e">
        <f>IF(AND('Riesgos Corrup'!#REF!="Baja",'Riesgos Corrup'!#REF!="Moderado"),CONCATENATE("R33C",'Riesgos Corrup'!#REF!),"")</f>
        <v>#REF!</v>
      </c>
      <c r="R188" s="104" t="e">
        <f>IF(AND('Riesgos Corrup'!#REF!="Baja",'Riesgos Corrup'!#REF!="Moderado"),CONCATENATE("R33C",'Riesgos Corrup'!#REF!),"")</f>
        <v>#REF!</v>
      </c>
      <c r="S188" s="83" t="e">
        <f>IF(AND('Riesgos Corrup'!#REF!="Baja",'Riesgos Corrup'!#REF!="Mayor"),CONCATENATE("R33C",'Riesgos Corrup'!#REF!),"")</f>
        <v>#REF!</v>
      </c>
      <c r="T188" s="39" t="e">
        <f>IF(AND('Riesgos Corrup'!#REF!="Baja",'Riesgos Corrup'!#REF!="Mayor"),CONCATENATE("R33C",'Riesgos Corrup'!#REF!),"")</f>
        <v>#REF!</v>
      </c>
      <c r="U188" s="84" t="e">
        <f>IF(AND('Riesgos Corrup'!#REF!="Baja",'Riesgos Corrup'!#REF!="Mayor"),CONCATENATE("R33C",'Riesgos Corrup'!#REF!),"")</f>
        <v>#REF!</v>
      </c>
      <c r="V188" s="96" t="e">
        <f>IF(AND('Riesgos Corrup'!#REF!="Baja",'Riesgos Corrup'!#REF!="Catastrófico"),CONCATENATE("R33C",'Riesgos Corrup'!#REF!),"")</f>
        <v>#REF!</v>
      </c>
      <c r="W188" s="97" t="e">
        <f>IF(AND('Riesgos Corrup'!#REF!="Baja",'Riesgos Corrup'!#REF!="Catastrófico"),CONCATENATE("R33C",'Riesgos Corrup'!#REF!),"")</f>
        <v>#REF!</v>
      </c>
      <c r="X188" s="98" t="e">
        <f>IF(AND('Riesgos Corrup'!#REF!="Baja",'Riesgos Corrup'!#REF!="Catastrófico"),CONCATENATE("R33C",'Riesgos Corrup'!#REF!),"")</f>
        <v>#REF!</v>
      </c>
      <c r="Y188" s="40"/>
      <c r="Z188" s="274"/>
      <c r="AA188" s="275"/>
      <c r="AB188" s="275"/>
      <c r="AC188" s="275"/>
      <c r="AD188" s="275"/>
      <c r="AE188" s="276"/>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row>
    <row r="189" spans="1:61" ht="15" customHeight="1" x14ac:dyDescent="0.25">
      <c r="A189" s="40"/>
      <c r="B189" s="260"/>
      <c r="C189" s="261"/>
      <c r="D189" s="262"/>
      <c r="E189" s="235"/>
      <c r="F189" s="230"/>
      <c r="G189" s="230"/>
      <c r="H189" s="230"/>
      <c r="I189" s="230"/>
      <c r="J189" s="111" t="e">
        <f>IF(AND('Riesgos Corrup'!#REF!="Baja",'Riesgos Corrup'!#REF!="Moderado"),CONCATENATE("R34C",'Riesgos Corrup'!#REF!),"")</f>
        <v>#REF!</v>
      </c>
      <c r="K189" s="112" t="e">
        <f>IF(AND('Riesgos Corrup'!#REF!="Baja",'Riesgos Corrup'!#REF!="Moderado"),CONCATENATE("R34C",'Riesgos Corrup'!#REF!),"")</f>
        <v>#REF!</v>
      </c>
      <c r="L189" s="113" t="e">
        <f>IF(AND('Riesgos Corrup'!#REF!="Baja",'Riesgos Corrup'!#REF!="Moderado"),CONCATENATE("R34C",'Riesgos Corrup'!#REF!),"")</f>
        <v>#REF!</v>
      </c>
      <c r="M189" s="102" t="e">
        <f>IF(AND('Riesgos Corrup'!#REF!="Baja",'Riesgos Corrup'!#REF!="Moderado"),CONCATENATE("R34C",'Riesgos Corrup'!#REF!),"")</f>
        <v>#REF!</v>
      </c>
      <c r="N189" s="103" t="e">
        <f>IF(AND('Riesgos Corrup'!#REF!="Baja",'Riesgos Corrup'!#REF!="Moderado"),CONCATENATE("R34C",'Riesgos Corrup'!#REF!),"")</f>
        <v>#REF!</v>
      </c>
      <c r="O189" s="104" t="e">
        <f>IF(AND('Riesgos Corrup'!#REF!="Baja",'Riesgos Corrup'!#REF!="Moderado"),CONCATENATE("R34C",'Riesgos Corrup'!#REF!),"")</f>
        <v>#REF!</v>
      </c>
      <c r="P189" s="102" t="e">
        <f>IF(AND('Riesgos Corrup'!#REF!="Baja",'Riesgos Corrup'!#REF!="Moderado"),CONCATENATE("R34C",'Riesgos Corrup'!#REF!),"")</f>
        <v>#REF!</v>
      </c>
      <c r="Q189" s="103" t="e">
        <f>IF(AND('Riesgos Corrup'!#REF!="Baja",'Riesgos Corrup'!#REF!="Moderado"),CONCATENATE("R34C",'Riesgos Corrup'!#REF!),"")</f>
        <v>#REF!</v>
      </c>
      <c r="R189" s="104" t="e">
        <f>IF(AND('Riesgos Corrup'!#REF!="Baja",'Riesgos Corrup'!#REF!="Moderado"),CONCATENATE("R34C",'Riesgos Corrup'!#REF!),"")</f>
        <v>#REF!</v>
      </c>
      <c r="S189" s="83" t="e">
        <f>IF(AND('Riesgos Corrup'!#REF!="Baja",'Riesgos Corrup'!#REF!="Mayor"),CONCATENATE("R34C",'Riesgos Corrup'!#REF!),"")</f>
        <v>#REF!</v>
      </c>
      <c r="T189" s="39" t="e">
        <f>IF(AND('Riesgos Corrup'!#REF!="Baja",'Riesgos Corrup'!#REF!="Mayor"),CONCATENATE("R34C",'Riesgos Corrup'!#REF!),"")</f>
        <v>#REF!</v>
      </c>
      <c r="U189" s="84" t="e">
        <f>IF(AND('Riesgos Corrup'!#REF!="Baja",'Riesgos Corrup'!#REF!="Mayor"),CONCATENATE("R34C",'Riesgos Corrup'!#REF!),"")</f>
        <v>#REF!</v>
      </c>
      <c r="V189" s="96" t="e">
        <f>IF(AND('Riesgos Corrup'!#REF!="Baja",'Riesgos Corrup'!#REF!="Catastrófico"),CONCATENATE("R34C",'Riesgos Corrup'!#REF!),"")</f>
        <v>#REF!</v>
      </c>
      <c r="W189" s="97" t="e">
        <f>IF(AND('Riesgos Corrup'!#REF!="Baja",'Riesgos Corrup'!#REF!="Catastrófico"),CONCATENATE("R34C",'Riesgos Corrup'!#REF!),"")</f>
        <v>#REF!</v>
      </c>
      <c r="X189" s="98" t="e">
        <f>IF(AND('Riesgos Corrup'!#REF!="Baja",'Riesgos Corrup'!#REF!="Catastrófico"),CONCATENATE("R34C",'Riesgos Corrup'!#REF!),"")</f>
        <v>#REF!</v>
      </c>
      <c r="Y189" s="40"/>
      <c r="Z189" s="274"/>
      <c r="AA189" s="275"/>
      <c r="AB189" s="275"/>
      <c r="AC189" s="275"/>
      <c r="AD189" s="275"/>
      <c r="AE189" s="276"/>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row>
    <row r="190" spans="1:61" ht="15" customHeight="1" x14ac:dyDescent="0.25">
      <c r="A190" s="40"/>
      <c r="B190" s="260"/>
      <c r="C190" s="261"/>
      <c r="D190" s="262"/>
      <c r="E190" s="235"/>
      <c r="F190" s="230"/>
      <c r="G190" s="230"/>
      <c r="H190" s="230"/>
      <c r="I190" s="230"/>
      <c r="J190" s="111" t="e">
        <f>IF(AND('Riesgos Corrup'!#REF!="Baja",'Riesgos Corrup'!#REF!="Moderado"),CONCATENATE("R35C",'Riesgos Corrup'!#REF!),"")</f>
        <v>#REF!</v>
      </c>
      <c r="K190" s="112" t="e">
        <f>IF(AND('Riesgos Corrup'!#REF!="Baja",'Riesgos Corrup'!#REF!="Moderado"),CONCATENATE("R35C",'Riesgos Corrup'!#REF!),"")</f>
        <v>#REF!</v>
      </c>
      <c r="L190" s="113" t="e">
        <f>IF(AND('Riesgos Corrup'!#REF!="Baja",'Riesgos Corrup'!#REF!="Moderado"),CONCATENATE("R35C",'Riesgos Corrup'!#REF!),"")</f>
        <v>#REF!</v>
      </c>
      <c r="M190" s="102" t="e">
        <f>IF(AND('Riesgos Corrup'!#REF!="Baja",'Riesgos Corrup'!#REF!="Moderado"),CONCATENATE("R35C",'Riesgos Corrup'!#REF!),"")</f>
        <v>#REF!</v>
      </c>
      <c r="N190" s="103" t="e">
        <f>IF(AND('Riesgos Corrup'!#REF!="Baja",'Riesgos Corrup'!#REF!="Moderado"),CONCATENATE("R35C",'Riesgos Corrup'!#REF!),"")</f>
        <v>#REF!</v>
      </c>
      <c r="O190" s="104" t="e">
        <f>IF(AND('Riesgos Corrup'!#REF!="Baja",'Riesgos Corrup'!#REF!="Moderado"),CONCATENATE("R35C",'Riesgos Corrup'!#REF!),"")</f>
        <v>#REF!</v>
      </c>
      <c r="P190" s="102" t="e">
        <f>IF(AND('Riesgos Corrup'!#REF!="Baja",'Riesgos Corrup'!#REF!="Moderado"),CONCATENATE("R35C",'Riesgos Corrup'!#REF!),"")</f>
        <v>#REF!</v>
      </c>
      <c r="Q190" s="103" t="e">
        <f>IF(AND('Riesgos Corrup'!#REF!="Baja",'Riesgos Corrup'!#REF!="Moderado"),CONCATENATE("R35C",'Riesgos Corrup'!#REF!),"")</f>
        <v>#REF!</v>
      </c>
      <c r="R190" s="104" t="e">
        <f>IF(AND('Riesgos Corrup'!#REF!="Baja",'Riesgos Corrup'!#REF!="Moderado"),CONCATENATE("R35C",'Riesgos Corrup'!#REF!),"")</f>
        <v>#REF!</v>
      </c>
      <c r="S190" s="83" t="e">
        <f>IF(AND('Riesgos Corrup'!#REF!="Baja",'Riesgos Corrup'!#REF!="Mayor"),CONCATENATE("R35C",'Riesgos Corrup'!#REF!),"")</f>
        <v>#REF!</v>
      </c>
      <c r="T190" s="39" t="e">
        <f>IF(AND('Riesgos Corrup'!#REF!="Baja",'Riesgos Corrup'!#REF!="Mayor"),CONCATENATE("R35C",'Riesgos Corrup'!#REF!),"")</f>
        <v>#REF!</v>
      </c>
      <c r="U190" s="84" t="e">
        <f>IF(AND('Riesgos Corrup'!#REF!="Baja",'Riesgos Corrup'!#REF!="Mayor"),CONCATENATE("R35C",'Riesgos Corrup'!#REF!),"")</f>
        <v>#REF!</v>
      </c>
      <c r="V190" s="96" t="e">
        <f>IF(AND('Riesgos Corrup'!#REF!="Baja",'Riesgos Corrup'!#REF!="Catastrófico"),CONCATENATE("R35C",'Riesgos Corrup'!#REF!),"")</f>
        <v>#REF!</v>
      </c>
      <c r="W190" s="97" t="e">
        <f>IF(AND('Riesgos Corrup'!#REF!="Baja",'Riesgos Corrup'!#REF!="Catastrófico"),CONCATENATE("R35C",'Riesgos Corrup'!#REF!),"")</f>
        <v>#REF!</v>
      </c>
      <c r="X190" s="98" t="e">
        <f>IF(AND('Riesgos Corrup'!#REF!="Baja",'Riesgos Corrup'!#REF!="Catastrófico"),CONCATENATE("R35C",'Riesgos Corrup'!#REF!),"")</f>
        <v>#REF!</v>
      </c>
      <c r="Y190" s="40"/>
      <c r="Z190" s="274"/>
      <c r="AA190" s="275"/>
      <c r="AB190" s="275"/>
      <c r="AC190" s="275"/>
      <c r="AD190" s="275"/>
      <c r="AE190" s="276"/>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row>
    <row r="191" spans="1:61" ht="15" customHeight="1" x14ac:dyDescent="0.25">
      <c r="A191" s="40"/>
      <c r="B191" s="260"/>
      <c r="C191" s="261"/>
      <c r="D191" s="262"/>
      <c r="E191" s="235"/>
      <c r="F191" s="230"/>
      <c r="G191" s="230"/>
      <c r="H191" s="230"/>
      <c r="I191" s="230"/>
      <c r="J191" s="111" t="e">
        <f>IF(AND('Riesgos Corrup'!#REF!="Baja",'Riesgos Corrup'!#REF!="Moderado"),CONCATENATE("R36C",'Riesgos Corrup'!#REF!),"")</f>
        <v>#REF!</v>
      </c>
      <c r="K191" s="112" t="e">
        <f>IF(AND('Riesgos Corrup'!#REF!="Baja",'Riesgos Corrup'!#REF!="Moderado"),CONCATENATE("R36C",'Riesgos Corrup'!#REF!),"")</f>
        <v>#REF!</v>
      </c>
      <c r="L191" s="113" t="e">
        <f>IF(AND('Riesgos Corrup'!#REF!="Baja",'Riesgos Corrup'!#REF!="Moderado"),CONCATENATE("R36C",'Riesgos Corrup'!#REF!),"")</f>
        <v>#REF!</v>
      </c>
      <c r="M191" s="102" t="e">
        <f>IF(AND('Riesgos Corrup'!#REF!="Baja",'Riesgos Corrup'!#REF!="Moderado"),CONCATENATE("R36C",'Riesgos Corrup'!#REF!),"")</f>
        <v>#REF!</v>
      </c>
      <c r="N191" s="103" t="e">
        <f>IF(AND('Riesgos Corrup'!#REF!="Baja",'Riesgos Corrup'!#REF!="Moderado"),CONCATENATE("R36C",'Riesgos Corrup'!#REF!),"")</f>
        <v>#REF!</v>
      </c>
      <c r="O191" s="104" t="e">
        <f>IF(AND('Riesgos Corrup'!#REF!="Baja",'Riesgos Corrup'!#REF!="Moderado"),CONCATENATE("R36C",'Riesgos Corrup'!#REF!),"")</f>
        <v>#REF!</v>
      </c>
      <c r="P191" s="102" t="e">
        <f>IF(AND('Riesgos Corrup'!#REF!="Baja",'Riesgos Corrup'!#REF!="Moderado"),CONCATENATE("R36C",'Riesgos Corrup'!#REF!),"")</f>
        <v>#REF!</v>
      </c>
      <c r="Q191" s="103" t="e">
        <f>IF(AND('Riesgos Corrup'!#REF!="Baja",'Riesgos Corrup'!#REF!="Moderado"),CONCATENATE("R36C",'Riesgos Corrup'!#REF!),"")</f>
        <v>#REF!</v>
      </c>
      <c r="R191" s="104" t="e">
        <f>IF(AND('Riesgos Corrup'!#REF!="Baja",'Riesgos Corrup'!#REF!="Moderado"),CONCATENATE("R36C",'Riesgos Corrup'!#REF!),"")</f>
        <v>#REF!</v>
      </c>
      <c r="S191" s="83" t="e">
        <f>IF(AND('Riesgos Corrup'!#REF!="Baja",'Riesgos Corrup'!#REF!="Mayor"),CONCATENATE("R36C",'Riesgos Corrup'!#REF!),"")</f>
        <v>#REF!</v>
      </c>
      <c r="T191" s="39" t="e">
        <f>IF(AND('Riesgos Corrup'!#REF!="Baja",'Riesgos Corrup'!#REF!="Mayor"),CONCATENATE("R36C",'Riesgos Corrup'!#REF!),"")</f>
        <v>#REF!</v>
      </c>
      <c r="U191" s="84" t="e">
        <f>IF(AND('Riesgos Corrup'!#REF!="Baja",'Riesgos Corrup'!#REF!="Mayor"),CONCATENATE("R36C",'Riesgos Corrup'!#REF!),"")</f>
        <v>#REF!</v>
      </c>
      <c r="V191" s="96" t="e">
        <f>IF(AND('Riesgos Corrup'!#REF!="Baja",'Riesgos Corrup'!#REF!="Catastrófico"),CONCATENATE("R36C",'Riesgos Corrup'!#REF!),"")</f>
        <v>#REF!</v>
      </c>
      <c r="W191" s="97" t="e">
        <f>IF(AND('Riesgos Corrup'!#REF!="Baja",'Riesgos Corrup'!#REF!="Catastrófico"),CONCATENATE("R36C",'Riesgos Corrup'!#REF!),"")</f>
        <v>#REF!</v>
      </c>
      <c r="X191" s="98" t="e">
        <f>IF(AND('Riesgos Corrup'!#REF!="Baja",'Riesgos Corrup'!#REF!="Catastrófico"),CONCATENATE("R36C",'Riesgos Corrup'!#REF!),"")</f>
        <v>#REF!</v>
      </c>
      <c r="Y191" s="40"/>
      <c r="Z191" s="274"/>
      <c r="AA191" s="275"/>
      <c r="AB191" s="275"/>
      <c r="AC191" s="275"/>
      <c r="AD191" s="275"/>
      <c r="AE191" s="276"/>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row>
    <row r="192" spans="1:61" ht="15" customHeight="1" x14ac:dyDescent="0.25">
      <c r="A192" s="40"/>
      <c r="B192" s="260"/>
      <c r="C192" s="261"/>
      <c r="D192" s="262"/>
      <c r="E192" s="235"/>
      <c r="F192" s="230"/>
      <c r="G192" s="230"/>
      <c r="H192" s="230"/>
      <c r="I192" s="230"/>
      <c r="J192" s="111" t="str">
        <f ca="1">IF(AND('Riesgos Corrup'!$AB$39="Baja",'Riesgos Corrup'!$AD$39="Moderado"),CONCATENATE("R37C",'Riesgos Corrup'!$R$39),"")</f>
        <v/>
      </c>
      <c r="K192" s="112" t="str">
        <f>IF(AND('Riesgos Corrup'!$AB$40="Baja",'Riesgos Corrup'!$AD$40="Moderado"),CONCATENATE("R37C",'Riesgos Corrup'!$R$40),"")</f>
        <v/>
      </c>
      <c r="L192" s="113" t="str">
        <f>IF(AND('Riesgos Corrup'!$AB$41="Baja",'Riesgos Corrup'!$AD$41="Moderado"),CONCATENATE("R37C",'Riesgos Corrup'!$R$41),"")</f>
        <v/>
      </c>
      <c r="M192" s="102" t="str">
        <f ca="1">IF(AND('Riesgos Corrup'!$AB$39="Baja",'Riesgos Corrup'!$AD$39="Moderado"),CONCATENATE("R37C",'Riesgos Corrup'!$R$39),"")</f>
        <v/>
      </c>
      <c r="N192" s="103" t="str">
        <f>IF(AND('Riesgos Corrup'!$AB$40="Baja",'Riesgos Corrup'!$AD$40="Moderado"),CONCATENATE("R37C",'Riesgos Corrup'!$R$40),"")</f>
        <v/>
      </c>
      <c r="O192" s="104" t="str">
        <f>IF(AND('Riesgos Corrup'!$AB$41="Baja",'Riesgos Corrup'!$AD$41="Moderado"),CONCATENATE("R37C",'Riesgos Corrup'!$R$41),"")</f>
        <v/>
      </c>
      <c r="P192" s="102" t="str">
        <f ca="1">IF(AND('Riesgos Corrup'!$AB$39="Baja",'Riesgos Corrup'!$AD$39="Moderado"),CONCATENATE("R37C",'Riesgos Corrup'!$R$39),"")</f>
        <v/>
      </c>
      <c r="Q192" s="103" t="str">
        <f>IF(AND('Riesgos Corrup'!$AB$40="Baja",'Riesgos Corrup'!$AD$40="Moderado"),CONCATENATE("R37C",'Riesgos Corrup'!$R$40),"")</f>
        <v/>
      </c>
      <c r="R192" s="104" t="str">
        <f>IF(AND('Riesgos Corrup'!$AB$41="Baja",'Riesgos Corrup'!$AD$41="Moderado"),CONCATENATE("R37C",'Riesgos Corrup'!$R$41),"")</f>
        <v/>
      </c>
      <c r="S192" s="83" t="str">
        <f ca="1">IF(AND('Riesgos Corrup'!$AB$39="Baja",'Riesgos Corrup'!$AD$39="Mayor"),CONCATENATE("R37C",'Riesgos Corrup'!$R$39),"")</f>
        <v/>
      </c>
      <c r="T192" s="39" t="str">
        <f>IF(AND('Riesgos Corrup'!$AB$40="Baja",'Riesgos Corrup'!$AD$40="Mayor"),CONCATENATE("R37C",'Riesgos Corrup'!$R$40),"")</f>
        <v/>
      </c>
      <c r="U192" s="84" t="str">
        <f>IF(AND('Riesgos Corrup'!$AB$41="Baja",'Riesgos Corrup'!$AD$41="Mayor"),CONCATENATE("R37C",'Riesgos Corrup'!$R$41),"")</f>
        <v/>
      </c>
      <c r="V192" s="96" t="str">
        <f ca="1">IF(AND('Riesgos Corrup'!$AB$39="Baja",'Riesgos Corrup'!$AD$39="Catastrófico"),CONCATENATE("R37C",'Riesgos Corrup'!$R$39),"")</f>
        <v/>
      </c>
      <c r="W192" s="97" t="str">
        <f>IF(AND('Riesgos Corrup'!$AB$40="Baja",'Riesgos Corrup'!$AD$40="Catastrófico"),CONCATENATE("R37C",'Riesgos Corrup'!$R$40),"")</f>
        <v/>
      </c>
      <c r="X192" s="98" t="str">
        <f>IF(AND('Riesgos Corrup'!$AB$41="Baja",'Riesgos Corrup'!$AD$41="Catastrófico"),CONCATENATE("R37C",'Riesgos Corrup'!$R$41),"")</f>
        <v/>
      </c>
      <c r="Y192" s="40"/>
      <c r="Z192" s="274"/>
      <c r="AA192" s="275"/>
      <c r="AB192" s="275"/>
      <c r="AC192" s="275"/>
      <c r="AD192" s="275"/>
      <c r="AE192" s="276"/>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row>
    <row r="193" spans="1:65" ht="15" customHeight="1" x14ac:dyDescent="0.25">
      <c r="A193" s="40"/>
      <c r="B193" s="260"/>
      <c r="C193" s="261"/>
      <c r="D193" s="262"/>
      <c r="E193" s="235"/>
      <c r="F193" s="230"/>
      <c r="G193" s="230"/>
      <c r="H193" s="230"/>
      <c r="I193" s="230"/>
      <c r="J193" s="111" t="e">
        <f>IF(AND('Riesgos Corrup'!#REF!="Baja",'Riesgos Corrup'!#REF!="Moderado"),CONCATENATE("R39C",'Riesgos Corrup'!#REF!),"")</f>
        <v>#REF!</v>
      </c>
      <c r="K193" s="112" t="e">
        <f>IF(AND('Riesgos Corrup'!#REF!="Baja",'Riesgos Corrup'!#REF!="Moderado"),CONCATENATE("R38C",'Riesgos Corrup'!#REF!),"")</f>
        <v>#REF!</v>
      </c>
      <c r="L193" s="113" t="e">
        <f>IF(AND('Riesgos Corrup'!#REF!="Baja",'Riesgos Corrup'!#REF!="Moderado"),CONCATENATE("R38C",'Riesgos Corrup'!#REF!),"")</f>
        <v>#REF!</v>
      </c>
      <c r="M193" s="102" t="e">
        <f>IF(AND('Riesgos Corrup'!#REF!="Baja",'Riesgos Corrup'!#REF!="Moderado"),CONCATENATE("R39C",'Riesgos Corrup'!#REF!),"")</f>
        <v>#REF!</v>
      </c>
      <c r="N193" s="103" t="e">
        <f>IF(AND('Riesgos Corrup'!#REF!="Baja",'Riesgos Corrup'!#REF!="Moderado"),CONCATENATE("R38C",'Riesgos Corrup'!#REF!),"")</f>
        <v>#REF!</v>
      </c>
      <c r="O193" s="104" t="e">
        <f>IF(AND('Riesgos Corrup'!#REF!="Baja",'Riesgos Corrup'!#REF!="Moderado"),CONCATENATE("R38C",'Riesgos Corrup'!#REF!),"")</f>
        <v>#REF!</v>
      </c>
      <c r="P193" s="102" t="e">
        <f>IF(AND('Riesgos Corrup'!#REF!="Baja",'Riesgos Corrup'!#REF!="Moderado"),CONCATENATE("R39C",'Riesgos Corrup'!#REF!),"")</f>
        <v>#REF!</v>
      </c>
      <c r="Q193" s="103" t="e">
        <f>IF(AND('Riesgos Corrup'!#REF!="Baja",'Riesgos Corrup'!#REF!="Moderado"),CONCATENATE("R38C",'Riesgos Corrup'!#REF!),"")</f>
        <v>#REF!</v>
      </c>
      <c r="R193" s="104" t="e">
        <f>IF(AND('Riesgos Corrup'!#REF!="Baja",'Riesgos Corrup'!#REF!="Moderado"),CONCATENATE("R38C",'Riesgos Corrup'!#REF!),"")</f>
        <v>#REF!</v>
      </c>
      <c r="S193" s="83" t="e">
        <f>IF(AND('Riesgos Corrup'!#REF!="Baja",'Riesgos Corrup'!#REF!="Mayor"),CONCATENATE("R39C",'Riesgos Corrup'!#REF!),"")</f>
        <v>#REF!</v>
      </c>
      <c r="T193" s="39" t="e">
        <f>IF(AND('Riesgos Corrup'!#REF!="Baja",'Riesgos Corrup'!#REF!="Mayor"),CONCATENATE("R38C",'Riesgos Corrup'!#REF!),"")</f>
        <v>#REF!</v>
      </c>
      <c r="U193" s="84" t="e">
        <f>IF(AND('Riesgos Corrup'!#REF!="Baja",'Riesgos Corrup'!#REF!="Mayor"),CONCATENATE("R38C",'Riesgos Corrup'!#REF!),"")</f>
        <v>#REF!</v>
      </c>
      <c r="V193" s="96" t="e">
        <f>IF(AND('Riesgos Corrup'!#REF!="Baja",'Riesgos Corrup'!#REF!="Catastrófico"),CONCATENATE("R39C",'Riesgos Corrup'!#REF!),"")</f>
        <v>#REF!</v>
      </c>
      <c r="W193" s="97" t="e">
        <f>IF(AND('Riesgos Corrup'!#REF!="Baja",'Riesgos Corrup'!#REF!="Catastrófico"),CONCATENATE("R38C",'Riesgos Corrup'!#REF!),"")</f>
        <v>#REF!</v>
      </c>
      <c r="X193" s="98" t="e">
        <f>IF(AND('Riesgos Corrup'!#REF!="Baja",'Riesgos Corrup'!#REF!="Catastrófico"),CONCATENATE("R38C",'Riesgos Corrup'!#REF!),"")</f>
        <v>#REF!</v>
      </c>
      <c r="Y193" s="40"/>
      <c r="Z193" s="274"/>
      <c r="AA193" s="275"/>
      <c r="AB193" s="275"/>
      <c r="AC193" s="275"/>
      <c r="AD193" s="275"/>
      <c r="AE193" s="276"/>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row>
    <row r="194" spans="1:65" ht="15" customHeight="1" x14ac:dyDescent="0.25">
      <c r="A194" s="40"/>
      <c r="B194" s="260"/>
      <c r="C194" s="261"/>
      <c r="D194" s="262"/>
      <c r="E194" s="235"/>
      <c r="F194" s="230"/>
      <c r="G194" s="230"/>
      <c r="H194" s="230"/>
      <c r="I194" s="230"/>
      <c r="J194" s="111" t="e">
        <f>IF(AND('Riesgos Corrup'!#REF!="Baja",'Riesgos Corrup'!#REF!="Moderado"),CONCATENATE("R40C",'Riesgos Corrup'!#REF!),"")</f>
        <v>#REF!</v>
      </c>
      <c r="K194" s="112" t="e">
        <f>IF(AND('Riesgos Corrup'!#REF!="Baja",'Riesgos Corrup'!#REF!="Moderado"),CONCATENATE("R39C",'Riesgos Corrup'!#REF!),"")</f>
        <v>#REF!</v>
      </c>
      <c r="L194" s="113" t="e">
        <f>IF(AND('Riesgos Corrup'!#REF!="Baja",'Riesgos Corrup'!#REF!="Moderado"),CONCATENATE("R39C",'Riesgos Corrup'!#REF!),"")</f>
        <v>#REF!</v>
      </c>
      <c r="M194" s="102" t="e">
        <f>IF(AND('Riesgos Corrup'!#REF!="Baja",'Riesgos Corrup'!#REF!="Moderado"),CONCATENATE("R40C",'Riesgos Corrup'!#REF!),"")</f>
        <v>#REF!</v>
      </c>
      <c r="N194" s="103" t="e">
        <f>IF(AND('Riesgos Corrup'!#REF!="Baja",'Riesgos Corrup'!#REF!="Moderado"),CONCATENATE("R39C",'Riesgos Corrup'!#REF!),"")</f>
        <v>#REF!</v>
      </c>
      <c r="O194" s="104" t="e">
        <f>IF(AND('Riesgos Corrup'!#REF!="Baja",'Riesgos Corrup'!#REF!="Moderado"),CONCATENATE("R39C",'Riesgos Corrup'!#REF!),"")</f>
        <v>#REF!</v>
      </c>
      <c r="P194" s="102" t="e">
        <f>IF(AND('Riesgos Corrup'!#REF!="Baja",'Riesgos Corrup'!#REF!="Moderado"),CONCATENATE("R40C",'Riesgos Corrup'!#REF!),"")</f>
        <v>#REF!</v>
      </c>
      <c r="Q194" s="103" t="e">
        <f>IF(AND('Riesgos Corrup'!#REF!="Baja",'Riesgos Corrup'!#REF!="Moderado"),CONCATENATE("R39C",'Riesgos Corrup'!#REF!),"")</f>
        <v>#REF!</v>
      </c>
      <c r="R194" s="104" t="e">
        <f>IF(AND('Riesgos Corrup'!#REF!="Baja",'Riesgos Corrup'!#REF!="Moderado"),CONCATENATE("R39C",'Riesgos Corrup'!#REF!),"")</f>
        <v>#REF!</v>
      </c>
      <c r="S194" s="83" t="e">
        <f>IF(AND('Riesgos Corrup'!#REF!="Baja",'Riesgos Corrup'!#REF!="Mayor"),CONCATENATE("R40C",'Riesgos Corrup'!#REF!),"")</f>
        <v>#REF!</v>
      </c>
      <c r="T194" s="39" t="e">
        <f>IF(AND('Riesgos Corrup'!#REF!="Baja",'Riesgos Corrup'!#REF!="Mayor"),CONCATENATE("R39C",'Riesgos Corrup'!#REF!),"")</f>
        <v>#REF!</v>
      </c>
      <c r="U194" s="84" t="e">
        <f>IF(AND('Riesgos Corrup'!#REF!="Baja",'Riesgos Corrup'!#REF!="Mayor"),CONCATENATE("R39C",'Riesgos Corrup'!#REF!),"")</f>
        <v>#REF!</v>
      </c>
      <c r="V194" s="96" t="e">
        <f>IF(AND('Riesgos Corrup'!#REF!="Baja",'Riesgos Corrup'!#REF!="Catastrófico"),CONCATENATE("R40C",'Riesgos Corrup'!#REF!),"")</f>
        <v>#REF!</v>
      </c>
      <c r="W194" s="97" t="e">
        <f>IF(AND('Riesgos Corrup'!#REF!="Baja",'Riesgos Corrup'!#REF!="Catastrófico"),CONCATENATE("R39C",'Riesgos Corrup'!#REF!),"")</f>
        <v>#REF!</v>
      </c>
      <c r="X194" s="98" t="e">
        <f>IF(AND('Riesgos Corrup'!#REF!="Baja",'Riesgos Corrup'!#REF!="Catastrófico"),CONCATENATE("R39C",'Riesgos Corrup'!#REF!),"")</f>
        <v>#REF!</v>
      </c>
      <c r="Y194" s="40"/>
      <c r="Z194" s="274"/>
      <c r="AA194" s="275"/>
      <c r="AB194" s="275"/>
      <c r="AC194" s="275"/>
      <c r="AD194" s="275"/>
      <c r="AE194" s="276"/>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row>
    <row r="195" spans="1:65" ht="15" customHeight="1" x14ac:dyDescent="0.25">
      <c r="A195" s="40"/>
      <c r="B195" s="260"/>
      <c r="C195" s="261"/>
      <c r="D195" s="262"/>
      <c r="E195" s="235"/>
      <c r="F195" s="230"/>
      <c r="G195" s="230"/>
      <c r="H195" s="230"/>
      <c r="I195" s="230"/>
      <c r="J195" s="111" t="e">
        <f>IF(AND('Riesgos Corrup'!#REF!="Baja",'Riesgos Corrup'!#REF!="Moderado"),CONCATENATE("R41C",'Riesgos Corrup'!#REF!),"")</f>
        <v>#REF!</v>
      </c>
      <c r="K195" s="112" t="e">
        <f>IF(AND('Riesgos Corrup'!#REF!="Baja",'Riesgos Corrup'!#REF!="Moderado"),CONCATENATE("R40C",'Riesgos Corrup'!#REF!),"")</f>
        <v>#REF!</v>
      </c>
      <c r="L195" s="113" t="e">
        <f>IF(AND('Riesgos Corrup'!#REF!="Baja",'Riesgos Corrup'!#REF!="Moderado"),CONCATENATE("R40C",'Riesgos Corrup'!#REF!),"")</f>
        <v>#REF!</v>
      </c>
      <c r="M195" s="102" t="e">
        <f>IF(AND('Riesgos Corrup'!#REF!="Baja",'Riesgos Corrup'!#REF!="Moderado"),CONCATENATE("R41C",'Riesgos Corrup'!#REF!),"")</f>
        <v>#REF!</v>
      </c>
      <c r="N195" s="103" t="e">
        <f>IF(AND('Riesgos Corrup'!#REF!="Baja",'Riesgos Corrup'!#REF!="Moderado"),CONCATENATE("R40C",'Riesgos Corrup'!#REF!),"")</f>
        <v>#REF!</v>
      </c>
      <c r="O195" s="104" t="e">
        <f>IF(AND('Riesgos Corrup'!#REF!="Baja",'Riesgos Corrup'!#REF!="Moderado"),CONCATENATE("R40C",'Riesgos Corrup'!#REF!),"")</f>
        <v>#REF!</v>
      </c>
      <c r="P195" s="102" t="e">
        <f>IF(AND('Riesgos Corrup'!#REF!="Baja",'Riesgos Corrup'!#REF!="Moderado"),CONCATENATE("R41C",'Riesgos Corrup'!#REF!),"")</f>
        <v>#REF!</v>
      </c>
      <c r="Q195" s="103" t="e">
        <f>IF(AND('Riesgos Corrup'!#REF!="Baja",'Riesgos Corrup'!#REF!="Moderado"),CONCATENATE("R40C",'Riesgos Corrup'!#REF!),"")</f>
        <v>#REF!</v>
      </c>
      <c r="R195" s="104" t="e">
        <f>IF(AND('Riesgos Corrup'!#REF!="Baja",'Riesgos Corrup'!#REF!="Moderado"),CONCATENATE("R40C",'Riesgos Corrup'!#REF!),"")</f>
        <v>#REF!</v>
      </c>
      <c r="S195" s="83" t="e">
        <f>IF(AND('Riesgos Corrup'!#REF!="Baja",'Riesgos Corrup'!#REF!="Mayor"),CONCATENATE("R41C",'Riesgos Corrup'!#REF!),"")</f>
        <v>#REF!</v>
      </c>
      <c r="T195" s="39" t="e">
        <f>IF(AND('Riesgos Corrup'!#REF!="Baja",'Riesgos Corrup'!#REF!="Mayor"),CONCATENATE("R40C",'Riesgos Corrup'!#REF!),"")</f>
        <v>#REF!</v>
      </c>
      <c r="U195" s="84" t="e">
        <f>IF(AND('Riesgos Corrup'!#REF!="Baja",'Riesgos Corrup'!#REF!="Mayor"),CONCATENATE("R40C",'Riesgos Corrup'!#REF!),"")</f>
        <v>#REF!</v>
      </c>
      <c r="V195" s="96" t="e">
        <f>IF(AND('Riesgos Corrup'!#REF!="Baja",'Riesgos Corrup'!#REF!="Catastrófico"),CONCATENATE("R41C",'Riesgos Corrup'!#REF!),"")</f>
        <v>#REF!</v>
      </c>
      <c r="W195" s="97" t="e">
        <f>IF(AND('Riesgos Corrup'!#REF!="Baja",'Riesgos Corrup'!#REF!="Catastrófico"),CONCATENATE("R40C",'Riesgos Corrup'!#REF!),"")</f>
        <v>#REF!</v>
      </c>
      <c r="X195" s="98" t="e">
        <f>IF(AND('Riesgos Corrup'!#REF!="Baja",'Riesgos Corrup'!#REF!="Catastrófico"),CONCATENATE("R40C",'Riesgos Corrup'!#REF!),"")</f>
        <v>#REF!</v>
      </c>
      <c r="Y195" s="40"/>
      <c r="Z195" s="274"/>
      <c r="AA195" s="275"/>
      <c r="AB195" s="275"/>
      <c r="AC195" s="275"/>
      <c r="AD195" s="275"/>
      <c r="AE195" s="276"/>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row>
    <row r="196" spans="1:65" ht="15" customHeight="1" x14ac:dyDescent="0.25">
      <c r="A196" s="40"/>
      <c r="B196" s="260"/>
      <c r="C196" s="261"/>
      <c r="D196" s="262"/>
      <c r="E196" s="235"/>
      <c r="F196" s="230"/>
      <c r="G196" s="230"/>
      <c r="H196" s="230"/>
      <c r="I196" s="230"/>
      <c r="J196" s="111" t="str">
        <f>IF(AND('Riesgos Corrup'!$AB$42="Baja",'Riesgos Corrup'!$AD$42="Moderado"),CONCATENATE("R42C",'Riesgos Corrup'!$R$42),"")</f>
        <v/>
      </c>
      <c r="K196" s="112" t="str">
        <f>IF(AND('Riesgos Corrup'!$AB$43="Baja",'Riesgos Corrup'!$AD$43="Moderado"),CONCATENATE("R41C",'Riesgos Corrup'!$R$43),"")</f>
        <v/>
      </c>
      <c r="L196" s="113" t="str">
        <f>IF(AND('Riesgos Corrup'!$AB$44="Baja",'Riesgos Corrup'!$AD$44="Moderado"),CONCATENATE("R41C",'Riesgos Corrup'!$R$44),"")</f>
        <v/>
      </c>
      <c r="M196" s="102" t="str">
        <f>IF(AND('Riesgos Corrup'!$AB$42="Baja",'Riesgos Corrup'!$AD$42="Moderado"),CONCATENATE("R42C",'Riesgos Corrup'!$R$42),"")</f>
        <v/>
      </c>
      <c r="N196" s="103" t="str">
        <f>IF(AND('Riesgos Corrup'!$AB$43="Baja",'Riesgos Corrup'!$AD$43="Moderado"),CONCATENATE("R41C",'Riesgos Corrup'!$R$43),"")</f>
        <v/>
      </c>
      <c r="O196" s="104" t="str">
        <f>IF(AND('Riesgos Corrup'!$AB$44="Baja",'Riesgos Corrup'!$AD$44="Moderado"),CONCATENATE("R41C",'Riesgos Corrup'!$R$44),"")</f>
        <v/>
      </c>
      <c r="P196" s="102" t="str">
        <f>IF(AND('Riesgos Corrup'!$AB$42="Baja",'Riesgos Corrup'!$AD$42="Moderado"),CONCATENATE("R42C",'Riesgos Corrup'!$R$42),"")</f>
        <v/>
      </c>
      <c r="Q196" s="103" t="str">
        <f>IF(AND('Riesgos Corrup'!$AB$43="Baja",'Riesgos Corrup'!$AD$43="Moderado"),CONCATENATE("R41C",'Riesgos Corrup'!$R$43),"")</f>
        <v/>
      </c>
      <c r="R196" s="104" t="str">
        <f>IF(AND('Riesgos Corrup'!$AB$44="Baja",'Riesgos Corrup'!$AD$44="Moderado"),CONCATENATE("R41C",'Riesgos Corrup'!$R$44),"")</f>
        <v/>
      </c>
      <c r="S196" s="83" t="str">
        <f>IF(AND('Riesgos Corrup'!$AB$42="Baja",'Riesgos Corrup'!$AD$42="Mayor"),CONCATENATE("R42C",'Riesgos Corrup'!$R$42),"")</f>
        <v/>
      </c>
      <c r="T196" s="39" t="str">
        <f>IF(AND('Riesgos Corrup'!$AB$43="Baja",'Riesgos Corrup'!$AD$43="Mayor"),CONCATENATE("R41C",'Riesgos Corrup'!$R$43),"")</f>
        <v/>
      </c>
      <c r="U196" s="84" t="str">
        <f>IF(AND('Riesgos Corrup'!$AB$44="Baja",'Riesgos Corrup'!$AD$44="Mayor"),CONCATENATE("R41C",'Riesgos Corrup'!$R$44),"")</f>
        <v/>
      </c>
      <c r="V196" s="96" t="str">
        <f>IF(AND('Riesgos Corrup'!$AB$42="Baja",'Riesgos Corrup'!$AD$42="Catastrófico"),CONCATENATE("R42C",'Riesgos Corrup'!$R$42),"")</f>
        <v/>
      </c>
      <c r="W196" s="97" t="str">
        <f>IF(AND('Riesgos Corrup'!$AB$43="Baja",'Riesgos Corrup'!$AD$43="Catastrófico"),CONCATENATE("R41C",'Riesgos Corrup'!$R$43),"")</f>
        <v/>
      </c>
      <c r="X196" s="98" t="str">
        <f>IF(AND('Riesgos Corrup'!$AB$44="Baja",'Riesgos Corrup'!$AD$44="Catastrófico"),CONCATENATE("R41C",'Riesgos Corrup'!$R$44),"")</f>
        <v/>
      </c>
      <c r="Y196" s="40"/>
      <c r="Z196" s="274"/>
      <c r="AA196" s="275"/>
      <c r="AB196" s="275"/>
      <c r="AC196" s="275"/>
      <c r="AD196" s="275"/>
      <c r="AE196" s="276"/>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row>
    <row r="197" spans="1:65" ht="15" customHeight="1" x14ac:dyDescent="0.25">
      <c r="A197" s="40"/>
      <c r="B197" s="260"/>
      <c r="C197" s="261"/>
      <c r="D197" s="262"/>
      <c r="E197" s="235"/>
      <c r="F197" s="230"/>
      <c r="G197" s="230"/>
      <c r="H197" s="230"/>
      <c r="I197" s="230"/>
      <c r="J197" s="111" t="e">
        <f>IF(AND('Riesgos Corrup'!#REF!="Baja",'Riesgos Corrup'!#REF!="Moderado"),CONCATENATE("R43C",'Riesgos Corrup'!#REF!),"")</f>
        <v>#REF!</v>
      </c>
      <c r="K197" s="112" t="e">
        <f>IF(AND('Riesgos Corrup'!#REF!="Baja",'Riesgos Corrup'!#REF!="Moderado"),CONCATENATE("R42C",'Riesgos Corrup'!#REF!),"")</f>
        <v>#REF!</v>
      </c>
      <c r="L197" s="113" t="e">
        <f>IF(AND('Riesgos Corrup'!#REF!="Baja",'Riesgos Corrup'!#REF!="Moderado"),CONCATENATE("R42C",'Riesgos Corrup'!#REF!),"")</f>
        <v>#REF!</v>
      </c>
      <c r="M197" s="102" t="e">
        <f>IF(AND('Riesgos Corrup'!#REF!="Baja",'Riesgos Corrup'!#REF!="Moderado"),CONCATENATE("R43C",'Riesgos Corrup'!#REF!),"")</f>
        <v>#REF!</v>
      </c>
      <c r="N197" s="103" t="e">
        <f>IF(AND('Riesgos Corrup'!#REF!="Baja",'Riesgos Corrup'!#REF!="Moderado"),CONCATENATE("R42C",'Riesgos Corrup'!#REF!),"")</f>
        <v>#REF!</v>
      </c>
      <c r="O197" s="104" t="e">
        <f>IF(AND('Riesgos Corrup'!#REF!="Baja",'Riesgos Corrup'!#REF!="Moderado"),CONCATENATE("R42C",'Riesgos Corrup'!#REF!),"")</f>
        <v>#REF!</v>
      </c>
      <c r="P197" s="102" t="e">
        <f>IF(AND('Riesgos Corrup'!#REF!="Baja",'Riesgos Corrup'!#REF!="Moderado"),CONCATENATE("R43C",'Riesgos Corrup'!#REF!),"")</f>
        <v>#REF!</v>
      </c>
      <c r="Q197" s="103" t="e">
        <f>IF(AND('Riesgos Corrup'!#REF!="Baja",'Riesgos Corrup'!#REF!="Moderado"),CONCATENATE("R42C",'Riesgos Corrup'!#REF!),"")</f>
        <v>#REF!</v>
      </c>
      <c r="R197" s="104" t="e">
        <f>IF(AND('Riesgos Corrup'!#REF!="Baja",'Riesgos Corrup'!#REF!="Moderado"),CONCATENATE("R42C",'Riesgos Corrup'!#REF!),"")</f>
        <v>#REF!</v>
      </c>
      <c r="S197" s="83" t="e">
        <f>IF(AND('Riesgos Corrup'!#REF!="Baja",'Riesgos Corrup'!#REF!="Mayor"),CONCATENATE("R43C",'Riesgos Corrup'!#REF!),"")</f>
        <v>#REF!</v>
      </c>
      <c r="T197" s="39" t="e">
        <f>IF(AND('Riesgos Corrup'!#REF!="Baja",'Riesgos Corrup'!#REF!="Mayor"),CONCATENATE("R42C",'Riesgos Corrup'!#REF!),"")</f>
        <v>#REF!</v>
      </c>
      <c r="U197" s="84" t="e">
        <f>IF(AND('Riesgos Corrup'!#REF!="Baja",'Riesgos Corrup'!#REF!="Mayor"),CONCATENATE("R42C",'Riesgos Corrup'!#REF!),"")</f>
        <v>#REF!</v>
      </c>
      <c r="V197" s="96" t="e">
        <f>IF(AND('Riesgos Corrup'!#REF!="Baja",'Riesgos Corrup'!#REF!="Catastrófico"),CONCATENATE("R43C",'Riesgos Corrup'!#REF!),"")</f>
        <v>#REF!</v>
      </c>
      <c r="W197" s="97" t="e">
        <f>IF(AND('Riesgos Corrup'!#REF!="Baja",'Riesgos Corrup'!#REF!="Catastrófico"),CONCATENATE("R42C",'Riesgos Corrup'!#REF!),"")</f>
        <v>#REF!</v>
      </c>
      <c r="X197" s="98" t="e">
        <f>IF(AND('Riesgos Corrup'!#REF!="Baja",'Riesgos Corrup'!#REF!="Catastrófico"),CONCATENATE("R42C",'Riesgos Corrup'!#REF!),"")</f>
        <v>#REF!</v>
      </c>
      <c r="Y197" s="40"/>
      <c r="Z197" s="274"/>
      <c r="AA197" s="275"/>
      <c r="AB197" s="275"/>
      <c r="AC197" s="275"/>
      <c r="AD197" s="275"/>
      <c r="AE197" s="276"/>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row>
    <row r="198" spans="1:65" ht="15" customHeight="1" x14ac:dyDescent="0.25">
      <c r="A198" s="40"/>
      <c r="B198" s="260"/>
      <c r="C198" s="261"/>
      <c r="D198" s="262"/>
      <c r="E198" s="235"/>
      <c r="F198" s="230"/>
      <c r="G198" s="230"/>
      <c r="H198" s="230"/>
      <c r="I198" s="230"/>
      <c r="J198" s="111" t="str">
        <f ca="1">IF(AND('Riesgos Corrup'!$AB$45="Baja",'Riesgos Corrup'!$AD$45="Moderado"),CONCATENATE("R44C",'Riesgos Corrup'!$R$45),"")</f>
        <v/>
      </c>
      <c r="K198" s="112" t="str">
        <f>IF(AND('Riesgos Corrup'!$AB$46="Baja",'Riesgos Corrup'!$AD$46="Moderado"),CONCATENATE("R43C",'Riesgos Corrup'!$R$46),"")</f>
        <v/>
      </c>
      <c r="L198" s="113" t="str">
        <f>IF(AND('Riesgos Corrup'!$AB$47="Baja",'Riesgos Corrup'!$AD$47="Moderado"),CONCATENATE("R43C",'Riesgos Corrup'!$R$47),"")</f>
        <v/>
      </c>
      <c r="M198" s="102" t="str">
        <f ca="1">IF(AND('Riesgos Corrup'!$AB$45="Baja",'Riesgos Corrup'!$AD$45="Moderado"),CONCATENATE("R44C",'Riesgos Corrup'!$R$45),"")</f>
        <v/>
      </c>
      <c r="N198" s="103" t="str">
        <f>IF(AND('Riesgos Corrup'!$AB$46="Baja",'Riesgos Corrup'!$AD$46="Moderado"),CONCATENATE("R43C",'Riesgos Corrup'!$R$46),"")</f>
        <v/>
      </c>
      <c r="O198" s="104" t="str">
        <f>IF(AND('Riesgos Corrup'!$AB$47="Baja",'Riesgos Corrup'!$AD$47="Moderado"),CONCATENATE("R43C",'Riesgos Corrup'!$R$47),"")</f>
        <v/>
      </c>
      <c r="P198" s="102" t="str">
        <f ca="1">IF(AND('Riesgos Corrup'!$AB$45="Baja",'Riesgos Corrup'!$AD$45="Moderado"),CONCATENATE("R44C",'Riesgos Corrup'!$R$45),"")</f>
        <v/>
      </c>
      <c r="Q198" s="103" t="str">
        <f>IF(AND('Riesgos Corrup'!$AB$46="Baja",'Riesgos Corrup'!$AD$46="Moderado"),CONCATENATE("R43C",'Riesgos Corrup'!$R$46),"")</f>
        <v/>
      </c>
      <c r="R198" s="104" t="str">
        <f>IF(AND('Riesgos Corrup'!$AB$47="Baja",'Riesgos Corrup'!$AD$47="Moderado"),CONCATENATE("R43C",'Riesgos Corrup'!$R$47),"")</f>
        <v/>
      </c>
      <c r="S198" s="83" t="str">
        <f ca="1">IF(AND('Riesgos Corrup'!$AB$45="Baja",'Riesgos Corrup'!$AD$45="Mayor"),CONCATENATE("R44C",'Riesgos Corrup'!$R$45),"")</f>
        <v/>
      </c>
      <c r="T198" s="39" t="str">
        <f>IF(AND('Riesgos Corrup'!$AB$46="Baja",'Riesgos Corrup'!$AD$46="Mayor"),CONCATENATE("R43C",'Riesgos Corrup'!$R$46),"")</f>
        <v/>
      </c>
      <c r="U198" s="84" t="str">
        <f>IF(AND('Riesgos Corrup'!$AB$47="Baja",'Riesgos Corrup'!$AD$47="Mayor"),CONCATENATE("R43C",'Riesgos Corrup'!$R$47),"")</f>
        <v/>
      </c>
      <c r="V198" s="96" t="str">
        <f ca="1">IF(AND('Riesgos Corrup'!$AB$45="Baja",'Riesgos Corrup'!$AD$45="Catastrófico"),CONCATENATE("R44C",'Riesgos Corrup'!$R$45),"")</f>
        <v/>
      </c>
      <c r="W198" s="97" t="str">
        <f>IF(AND('Riesgos Corrup'!$AB$46="Baja",'Riesgos Corrup'!$AD$46="Catastrófico"),CONCATENATE("R43C",'Riesgos Corrup'!$R$46),"")</f>
        <v/>
      </c>
      <c r="X198" s="98" t="str">
        <f>IF(AND('Riesgos Corrup'!$AB$47="Baja",'Riesgos Corrup'!$AD$47="Catastrófico"),CONCATENATE("R43C",'Riesgos Corrup'!$R$47),"")</f>
        <v/>
      </c>
      <c r="Y198" s="40"/>
      <c r="Z198" s="274"/>
      <c r="AA198" s="275"/>
      <c r="AB198" s="275"/>
      <c r="AC198" s="275"/>
      <c r="AD198" s="275"/>
      <c r="AE198" s="276"/>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row>
    <row r="199" spans="1:65" ht="15" customHeight="1" x14ac:dyDescent="0.25">
      <c r="A199" s="40"/>
      <c r="B199" s="260"/>
      <c r="C199" s="261"/>
      <c r="D199" s="262"/>
      <c r="E199" s="235"/>
      <c r="F199" s="230"/>
      <c r="G199" s="230"/>
      <c r="H199" s="230"/>
      <c r="I199" s="230"/>
      <c r="J199" s="111" t="str">
        <f>IF(AND('Riesgos Corrup'!$AB$48="Baja",'Riesgos Corrup'!$AD$48="Moderado"),CONCATENATE("R45C",'Riesgos Corrup'!$R$48),"")</f>
        <v/>
      </c>
      <c r="K199" s="112" t="str">
        <f>IF(AND('Riesgos Corrup'!$AB$49="Baja",'Riesgos Corrup'!$AD$49="Moderado"),CONCATENATE("R44C",'Riesgos Corrup'!$R$49),"")</f>
        <v/>
      </c>
      <c r="L199" s="113" t="str">
        <f>IF(AND('Riesgos Corrup'!$AB$50="Baja",'Riesgos Corrup'!$AD$50="Moderado"),CONCATENATE("R44C",'Riesgos Corrup'!$R$50),"")</f>
        <v/>
      </c>
      <c r="M199" s="102" t="str">
        <f>IF(AND('Riesgos Corrup'!$AB$48="Baja",'Riesgos Corrup'!$AD$48="Moderado"),CONCATENATE("R45C",'Riesgos Corrup'!$R$48),"")</f>
        <v/>
      </c>
      <c r="N199" s="103" t="str">
        <f>IF(AND('Riesgos Corrup'!$AB$49="Baja",'Riesgos Corrup'!$AD$49="Moderado"),CONCATENATE("R44C",'Riesgos Corrup'!$R$49),"")</f>
        <v/>
      </c>
      <c r="O199" s="104" t="str">
        <f>IF(AND('Riesgos Corrup'!$AB$50="Baja",'Riesgos Corrup'!$AD$50="Moderado"),CONCATENATE("R44C",'Riesgos Corrup'!$R$50),"")</f>
        <v/>
      </c>
      <c r="P199" s="102" t="str">
        <f>IF(AND('Riesgos Corrup'!$AB$48="Baja",'Riesgos Corrup'!$AD$48="Moderado"),CONCATENATE("R45C",'Riesgos Corrup'!$R$48),"")</f>
        <v/>
      </c>
      <c r="Q199" s="103" t="str">
        <f>IF(AND('Riesgos Corrup'!$AB$49="Baja",'Riesgos Corrup'!$AD$49="Moderado"),CONCATENATE("R44C",'Riesgos Corrup'!$R$49),"")</f>
        <v/>
      </c>
      <c r="R199" s="104" t="str">
        <f>IF(AND('Riesgos Corrup'!$AB$50="Baja",'Riesgos Corrup'!$AD$50="Moderado"),CONCATENATE("R44C",'Riesgos Corrup'!$R$50),"")</f>
        <v/>
      </c>
      <c r="S199" s="83" t="str">
        <f>IF(AND('Riesgos Corrup'!$AB$48="Baja",'Riesgos Corrup'!$AD$48="Mayor"),CONCATENATE("R45C",'Riesgos Corrup'!$R$48),"")</f>
        <v/>
      </c>
      <c r="T199" s="39" t="str">
        <f>IF(AND('Riesgos Corrup'!$AB$49="Baja",'Riesgos Corrup'!$AD$49="Mayor"),CONCATENATE("R44C",'Riesgos Corrup'!$R$49),"")</f>
        <v/>
      </c>
      <c r="U199" s="84" t="str">
        <f>IF(AND('Riesgos Corrup'!$AB$50="Baja",'Riesgos Corrup'!$AD$50="Mayor"),CONCATENATE("R44C",'Riesgos Corrup'!$R$50),"")</f>
        <v/>
      </c>
      <c r="V199" s="96" t="str">
        <f>IF(AND('Riesgos Corrup'!$AB$48="Baja",'Riesgos Corrup'!$AD$48="Catastrófico"),CONCATENATE("R45C",'Riesgos Corrup'!$R$48),"")</f>
        <v/>
      </c>
      <c r="W199" s="97" t="str">
        <f>IF(AND('Riesgos Corrup'!$AB$49="Baja",'Riesgos Corrup'!$AD$49="Catastrófico"),CONCATENATE("R44C",'Riesgos Corrup'!$R$49),"")</f>
        <v/>
      </c>
      <c r="X199" s="98" t="str">
        <f>IF(AND('Riesgos Corrup'!$AB$50="Baja",'Riesgos Corrup'!$AD$50="Catastrófico"),CONCATENATE("R44C",'Riesgos Corrup'!$R$50),"")</f>
        <v/>
      </c>
      <c r="Y199" s="40"/>
      <c r="Z199" s="274"/>
      <c r="AA199" s="275"/>
      <c r="AB199" s="275"/>
      <c r="AC199" s="275"/>
      <c r="AD199" s="275"/>
      <c r="AE199" s="276"/>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row>
    <row r="200" spans="1:65" ht="15" customHeight="1" x14ac:dyDescent="0.25">
      <c r="A200" s="40"/>
      <c r="B200" s="260"/>
      <c r="C200" s="261"/>
      <c r="D200" s="262"/>
      <c r="E200" s="235"/>
      <c r="F200" s="230"/>
      <c r="G200" s="230"/>
      <c r="H200" s="230"/>
      <c r="I200" s="230"/>
      <c r="J200" s="111" t="e">
        <f>IF(AND('Riesgos Corrup'!#REF!="Baja",'Riesgos Corrup'!#REF!="Moderado"),CONCATENATE("R46C",'Riesgos Corrup'!#REF!),"")</f>
        <v>#REF!</v>
      </c>
      <c r="K200" s="112" t="e">
        <f>IF(AND('Riesgos Corrup'!#REF!="Baja",'Riesgos Corrup'!#REF!="Moderado"),CONCATENATE("R45C",'Riesgos Corrup'!#REF!),"")</f>
        <v>#REF!</v>
      </c>
      <c r="L200" s="113" t="e">
        <f>IF(AND('Riesgos Corrup'!#REF!="Baja",'Riesgos Corrup'!#REF!="Moderado"),CONCATENATE("R45C",'Riesgos Corrup'!#REF!),"")</f>
        <v>#REF!</v>
      </c>
      <c r="M200" s="102" t="e">
        <f>IF(AND('Riesgos Corrup'!#REF!="Baja",'Riesgos Corrup'!#REF!="Moderado"),CONCATENATE("R46C",'Riesgos Corrup'!#REF!),"")</f>
        <v>#REF!</v>
      </c>
      <c r="N200" s="103" t="e">
        <f>IF(AND('Riesgos Corrup'!#REF!="Baja",'Riesgos Corrup'!#REF!="Moderado"),CONCATENATE("R45C",'Riesgos Corrup'!#REF!),"")</f>
        <v>#REF!</v>
      </c>
      <c r="O200" s="104" t="e">
        <f>IF(AND('Riesgos Corrup'!#REF!="Baja",'Riesgos Corrup'!#REF!="Moderado"),CONCATENATE("R45C",'Riesgos Corrup'!#REF!),"")</f>
        <v>#REF!</v>
      </c>
      <c r="P200" s="102" t="e">
        <f>IF(AND('Riesgos Corrup'!#REF!="Baja",'Riesgos Corrup'!#REF!="Moderado"),CONCATENATE("R46C",'Riesgos Corrup'!#REF!),"")</f>
        <v>#REF!</v>
      </c>
      <c r="Q200" s="103" t="e">
        <f>IF(AND('Riesgos Corrup'!#REF!="Baja",'Riesgos Corrup'!#REF!="Moderado"),CONCATENATE("R45C",'Riesgos Corrup'!#REF!),"")</f>
        <v>#REF!</v>
      </c>
      <c r="R200" s="104" t="e">
        <f>IF(AND('Riesgos Corrup'!#REF!="Baja",'Riesgos Corrup'!#REF!="Moderado"),CONCATENATE("R45C",'Riesgos Corrup'!#REF!),"")</f>
        <v>#REF!</v>
      </c>
      <c r="S200" s="83" t="e">
        <f>IF(AND('Riesgos Corrup'!#REF!="Baja",'Riesgos Corrup'!#REF!="Mayor"),CONCATENATE("R46C",'Riesgos Corrup'!#REF!),"")</f>
        <v>#REF!</v>
      </c>
      <c r="T200" s="39" t="e">
        <f>IF(AND('Riesgos Corrup'!#REF!="Baja",'Riesgos Corrup'!#REF!="Mayor"),CONCATENATE("R45C",'Riesgos Corrup'!#REF!),"")</f>
        <v>#REF!</v>
      </c>
      <c r="U200" s="84" t="e">
        <f>IF(AND('Riesgos Corrup'!#REF!="Baja",'Riesgos Corrup'!#REF!="Mayor"),CONCATENATE("R45C",'Riesgos Corrup'!#REF!),"")</f>
        <v>#REF!</v>
      </c>
      <c r="V200" s="96" t="e">
        <f>IF(AND('Riesgos Corrup'!#REF!="Baja",'Riesgos Corrup'!#REF!="Catastrófico"),CONCATENATE("R46C",'Riesgos Corrup'!#REF!),"")</f>
        <v>#REF!</v>
      </c>
      <c r="W200" s="97" t="e">
        <f>IF(AND('Riesgos Corrup'!#REF!="Baja",'Riesgos Corrup'!#REF!="Catastrófico"),CONCATENATE("R45C",'Riesgos Corrup'!#REF!),"")</f>
        <v>#REF!</v>
      </c>
      <c r="X200" s="98" t="e">
        <f>IF(AND('Riesgos Corrup'!#REF!="Baja",'Riesgos Corrup'!#REF!="Catastrófico"),CONCATENATE("R45C",'Riesgos Corrup'!#REF!),"")</f>
        <v>#REF!</v>
      </c>
      <c r="Y200" s="40"/>
      <c r="Z200" s="274"/>
      <c r="AA200" s="275"/>
      <c r="AB200" s="275"/>
      <c r="AC200" s="275"/>
      <c r="AD200" s="275"/>
      <c r="AE200" s="276"/>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row>
    <row r="201" spans="1:65" ht="15" customHeight="1" x14ac:dyDescent="0.25">
      <c r="A201" s="40"/>
      <c r="B201" s="260"/>
      <c r="C201" s="261"/>
      <c r="D201" s="262"/>
      <c r="E201" s="235"/>
      <c r="F201" s="230"/>
      <c r="G201" s="230"/>
      <c r="H201" s="230"/>
      <c r="I201" s="230"/>
      <c r="J201" s="111" t="e">
        <f>IF(AND('Riesgos Corrup'!#REF!="Baja",'Riesgos Corrup'!#REF!="Moderado"),CONCATENATE("R47C",'Riesgos Corrup'!#REF!),"")</f>
        <v>#REF!</v>
      </c>
      <c r="K201" s="112" t="e">
        <f>IF(AND('Riesgos Corrup'!#REF!="Baja",'Riesgos Corrup'!#REF!="Moderado"),CONCATENATE("R46C",'Riesgos Corrup'!#REF!),"")</f>
        <v>#REF!</v>
      </c>
      <c r="L201" s="113" t="e">
        <f>IF(AND('Riesgos Corrup'!#REF!="Baja",'Riesgos Corrup'!#REF!="Moderado"),CONCATENATE("R46C",'Riesgos Corrup'!#REF!),"")</f>
        <v>#REF!</v>
      </c>
      <c r="M201" s="102" t="e">
        <f>IF(AND('Riesgos Corrup'!#REF!="Baja",'Riesgos Corrup'!#REF!="Moderado"),CONCATENATE("R47C",'Riesgos Corrup'!#REF!),"")</f>
        <v>#REF!</v>
      </c>
      <c r="N201" s="103" t="e">
        <f>IF(AND('Riesgos Corrup'!#REF!="Baja",'Riesgos Corrup'!#REF!="Moderado"),CONCATENATE("R46C",'Riesgos Corrup'!#REF!),"")</f>
        <v>#REF!</v>
      </c>
      <c r="O201" s="104" t="e">
        <f>IF(AND('Riesgos Corrup'!#REF!="Baja",'Riesgos Corrup'!#REF!="Moderado"),CONCATENATE("R46C",'Riesgos Corrup'!#REF!),"")</f>
        <v>#REF!</v>
      </c>
      <c r="P201" s="102" t="e">
        <f>IF(AND('Riesgos Corrup'!#REF!="Baja",'Riesgos Corrup'!#REF!="Moderado"),CONCATENATE("R47C",'Riesgos Corrup'!#REF!),"")</f>
        <v>#REF!</v>
      </c>
      <c r="Q201" s="103" t="e">
        <f>IF(AND('Riesgos Corrup'!#REF!="Baja",'Riesgos Corrup'!#REF!="Moderado"),CONCATENATE("R46C",'Riesgos Corrup'!#REF!),"")</f>
        <v>#REF!</v>
      </c>
      <c r="R201" s="104" t="e">
        <f>IF(AND('Riesgos Corrup'!#REF!="Baja",'Riesgos Corrup'!#REF!="Moderado"),CONCATENATE("R46C",'Riesgos Corrup'!#REF!),"")</f>
        <v>#REF!</v>
      </c>
      <c r="S201" s="83" t="e">
        <f>IF(AND('Riesgos Corrup'!#REF!="Baja",'Riesgos Corrup'!#REF!="Mayor"),CONCATENATE("R47C",'Riesgos Corrup'!#REF!),"")</f>
        <v>#REF!</v>
      </c>
      <c r="T201" s="39" t="e">
        <f>IF(AND('Riesgos Corrup'!#REF!="Baja",'Riesgos Corrup'!#REF!="Mayor"),CONCATENATE("R46C",'Riesgos Corrup'!#REF!),"")</f>
        <v>#REF!</v>
      </c>
      <c r="U201" s="84" t="e">
        <f>IF(AND('Riesgos Corrup'!#REF!="Baja",'Riesgos Corrup'!#REF!="Mayor"),CONCATENATE("R46C",'Riesgos Corrup'!#REF!),"")</f>
        <v>#REF!</v>
      </c>
      <c r="V201" s="96" t="e">
        <f>IF(AND('Riesgos Corrup'!#REF!="Baja",'Riesgos Corrup'!#REF!="Catastrófico"),CONCATENATE("R47C",'Riesgos Corrup'!#REF!),"")</f>
        <v>#REF!</v>
      </c>
      <c r="W201" s="97" t="e">
        <f>IF(AND('Riesgos Corrup'!#REF!="Baja",'Riesgos Corrup'!#REF!="Catastrófico"),CONCATENATE("R46C",'Riesgos Corrup'!#REF!),"")</f>
        <v>#REF!</v>
      </c>
      <c r="X201" s="98" t="e">
        <f>IF(AND('Riesgos Corrup'!#REF!="Baja",'Riesgos Corrup'!#REF!="Catastrófico"),CONCATENATE("R46C",'Riesgos Corrup'!#REF!),"")</f>
        <v>#REF!</v>
      </c>
      <c r="Y201" s="40"/>
      <c r="Z201" s="274"/>
      <c r="AA201" s="275"/>
      <c r="AB201" s="275"/>
      <c r="AC201" s="275"/>
      <c r="AD201" s="275"/>
      <c r="AE201" s="276"/>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row>
    <row r="202" spans="1:65" ht="15" customHeight="1" x14ac:dyDescent="0.25">
      <c r="A202" s="40"/>
      <c r="B202" s="260"/>
      <c r="C202" s="261"/>
      <c r="D202" s="262"/>
      <c r="E202" s="235"/>
      <c r="F202" s="230"/>
      <c r="G202" s="230"/>
      <c r="H202" s="230"/>
      <c r="I202" s="230"/>
      <c r="J202" s="111" t="e">
        <f>IF(AND('Riesgos Corrup'!#REF!="Baja",'Riesgos Corrup'!#REF!="Moderado"),CONCATENATE("R48C",'Riesgos Corrup'!#REF!),"")</f>
        <v>#REF!</v>
      </c>
      <c r="K202" s="112" t="e">
        <f>IF(AND('Riesgos Corrup'!#REF!="Baja",'Riesgos Corrup'!#REF!="Moderado"),CONCATENATE("R47C",'Riesgos Corrup'!#REF!),"")</f>
        <v>#REF!</v>
      </c>
      <c r="L202" s="113" t="e">
        <f>IF(AND('Riesgos Corrup'!#REF!="Baja",'Riesgos Corrup'!#REF!="Moderado"),CONCATENATE("R47C",'Riesgos Corrup'!#REF!),"")</f>
        <v>#REF!</v>
      </c>
      <c r="M202" s="102" t="e">
        <f>IF(AND('Riesgos Corrup'!#REF!="Baja",'Riesgos Corrup'!#REF!="Moderado"),CONCATENATE("R48C",'Riesgos Corrup'!#REF!),"")</f>
        <v>#REF!</v>
      </c>
      <c r="N202" s="103" t="e">
        <f>IF(AND('Riesgos Corrup'!#REF!="Baja",'Riesgos Corrup'!#REF!="Moderado"),CONCATENATE("R47C",'Riesgos Corrup'!#REF!),"")</f>
        <v>#REF!</v>
      </c>
      <c r="O202" s="104" t="e">
        <f>IF(AND('Riesgos Corrup'!#REF!="Baja",'Riesgos Corrup'!#REF!="Moderado"),CONCATENATE("R47C",'Riesgos Corrup'!#REF!),"")</f>
        <v>#REF!</v>
      </c>
      <c r="P202" s="102" t="e">
        <f>IF(AND('Riesgos Corrup'!#REF!="Baja",'Riesgos Corrup'!#REF!="Moderado"),CONCATENATE("R48C",'Riesgos Corrup'!#REF!),"")</f>
        <v>#REF!</v>
      </c>
      <c r="Q202" s="103" t="e">
        <f>IF(AND('Riesgos Corrup'!#REF!="Baja",'Riesgos Corrup'!#REF!="Moderado"),CONCATENATE("R47C",'Riesgos Corrup'!#REF!),"")</f>
        <v>#REF!</v>
      </c>
      <c r="R202" s="104" t="e">
        <f>IF(AND('Riesgos Corrup'!#REF!="Baja",'Riesgos Corrup'!#REF!="Moderado"),CONCATENATE("R47C",'Riesgos Corrup'!#REF!),"")</f>
        <v>#REF!</v>
      </c>
      <c r="S202" s="83" t="e">
        <f>IF(AND('Riesgos Corrup'!#REF!="Baja",'Riesgos Corrup'!#REF!="Mayor"),CONCATENATE("R48C",'Riesgos Corrup'!#REF!),"")</f>
        <v>#REF!</v>
      </c>
      <c r="T202" s="39" t="e">
        <f>IF(AND('Riesgos Corrup'!#REF!="Baja",'Riesgos Corrup'!#REF!="Mayor"),CONCATENATE("R47C",'Riesgos Corrup'!#REF!),"")</f>
        <v>#REF!</v>
      </c>
      <c r="U202" s="84" t="e">
        <f>IF(AND('Riesgos Corrup'!#REF!="Baja",'Riesgos Corrup'!#REF!="Mayor"),CONCATENATE("R47C",'Riesgos Corrup'!#REF!),"")</f>
        <v>#REF!</v>
      </c>
      <c r="V202" s="96" t="e">
        <f>IF(AND('Riesgos Corrup'!#REF!="Baja",'Riesgos Corrup'!#REF!="Catastrófico"),CONCATENATE("R48C",'Riesgos Corrup'!#REF!),"")</f>
        <v>#REF!</v>
      </c>
      <c r="W202" s="97" t="e">
        <f>IF(AND('Riesgos Corrup'!#REF!="Baja",'Riesgos Corrup'!#REF!="Catastrófico"),CONCATENATE("R47C",'Riesgos Corrup'!#REF!),"")</f>
        <v>#REF!</v>
      </c>
      <c r="X202" s="98" t="e">
        <f>IF(AND('Riesgos Corrup'!#REF!="Baja",'Riesgos Corrup'!#REF!="Catastrófico"),CONCATENATE("R47C",'Riesgos Corrup'!#REF!),"")</f>
        <v>#REF!</v>
      </c>
      <c r="Y202" s="40"/>
      <c r="Z202" s="274"/>
      <c r="AA202" s="275"/>
      <c r="AB202" s="275"/>
      <c r="AC202" s="275"/>
      <c r="AD202" s="275"/>
      <c r="AE202" s="276"/>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row>
    <row r="203" spans="1:65" ht="15" customHeight="1" x14ac:dyDescent="0.25">
      <c r="A203" s="40"/>
      <c r="B203" s="260"/>
      <c r="C203" s="261"/>
      <c r="D203" s="262"/>
      <c r="E203" s="235"/>
      <c r="F203" s="230"/>
      <c r="G203" s="230"/>
      <c r="H203" s="230"/>
      <c r="I203" s="230"/>
      <c r="J203" s="111" t="str">
        <f>IF(AND('Riesgos Corrup'!$AB$51="Baja",'Riesgos Corrup'!$AD$51="Moderado"),CONCATENATE("R49C",'Riesgos Corrup'!$R$51),"")</f>
        <v/>
      </c>
      <c r="K203" s="112" t="str">
        <f>IF(AND('Riesgos Corrup'!$AB$52="Baja",'Riesgos Corrup'!$AD$52="Moderado"),CONCATENATE("R48C",'Riesgos Corrup'!$R$52),"")</f>
        <v/>
      </c>
      <c r="L203" s="113" t="str">
        <f>IF(AND('Riesgos Corrup'!$AB$53="Baja",'Riesgos Corrup'!$AD$53="Moderado"),CONCATENATE("R48C",'Riesgos Corrup'!$R$53),"")</f>
        <v/>
      </c>
      <c r="M203" s="102" t="str">
        <f>IF(AND('Riesgos Corrup'!$AB$51="Baja",'Riesgos Corrup'!$AD$51="Moderado"),CONCATENATE("R49C",'Riesgos Corrup'!$R$51),"")</f>
        <v/>
      </c>
      <c r="N203" s="103" t="str">
        <f>IF(AND('Riesgos Corrup'!$AB$52="Baja",'Riesgos Corrup'!$AD$52="Moderado"),CONCATENATE("R48C",'Riesgos Corrup'!$R$52),"")</f>
        <v/>
      </c>
      <c r="O203" s="104" t="str">
        <f>IF(AND('Riesgos Corrup'!$AB$53="Baja",'Riesgos Corrup'!$AD$53="Moderado"),CONCATENATE("R48C",'Riesgos Corrup'!$R$53),"")</f>
        <v/>
      </c>
      <c r="P203" s="102" t="str">
        <f>IF(AND('Riesgos Corrup'!$AB$51="Baja",'Riesgos Corrup'!$AD$51="Moderado"),CONCATENATE("R49C",'Riesgos Corrup'!$R$51),"")</f>
        <v/>
      </c>
      <c r="Q203" s="103" t="str">
        <f>IF(AND('Riesgos Corrup'!$AB$52="Baja",'Riesgos Corrup'!$AD$52="Moderado"),CONCATENATE("R48C",'Riesgos Corrup'!$R$52),"")</f>
        <v/>
      </c>
      <c r="R203" s="104" t="str">
        <f>IF(AND('Riesgos Corrup'!$AB$53="Baja",'Riesgos Corrup'!$AD$53="Moderado"),CONCATENATE("R48C",'Riesgos Corrup'!$R$53),"")</f>
        <v/>
      </c>
      <c r="S203" s="83" t="str">
        <f>IF(AND('Riesgos Corrup'!$AB$51="Baja",'Riesgos Corrup'!$AD$51="Mayor"),CONCATENATE("R49C",'Riesgos Corrup'!$R$51),"")</f>
        <v/>
      </c>
      <c r="T203" s="39" t="str">
        <f>IF(AND('Riesgos Corrup'!$AB$52="Baja",'Riesgos Corrup'!$AD$52="Mayor"),CONCATENATE("R48C",'Riesgos Corrup'!$R$52),"")</f>
        <v/>
      </c>
      <c r="U203" s="84" t="str">
        <f>IF(AND('Riesgos Corrup'!$AB$53="Baja",'Riesgos Corrup'!$AD$53="Mayor"),CONCATENATE("R48C",'Riesgos Corrup'!$R$53),"")</f>
        <v/>
      </c>
      <c r="V203" s="96" t="str">
        <f>IF(AND('Riesgos Corrup'!$AB$51="Baja",'Riesgos Corrup'!$AD$51="Catastrófico"),CONCATENATE("R49C",'Riesgos Corrup'!$R$51),"")</f>
        <v/>
      </c>
      <c r="W203" s="97" t="str">
        <f>IF(AND('Riesgos Corrup'!$AB$52="Baja",'Riesgos Corrup'!$AD$52="Catastrófico"),CONCATENATE("R48C",'Riesgos Corrup'!$R$52),"")</f>
        <v/>
      </c>
      <c r="X203" s="98" t="str">
        <f>IF(AND('Riesgos Corrup'!$AB$53="Baja",'Riesgos Corrup'!$AD$53="Catastrófico"),CONCATENATE("R48C",'Riesgos Corrup'!$R$53),"")</f>
        <v/>
      </c>
      <c r="Y203" s="40"/>
      <c r="Z203" s="274"/>
      <c r="AA203" s="275"/>
      <c r="AB203" s="275"/>
      <c r="AC203" s="275"/>
      <c r="AD203" s="275"/>
      <c r="AE203" s="276"/>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row>
    <row r="204" spans="1:65" ht="15" customHeight="1" x14ac:dyDescent="0.25">
      <c r="A204" s="40"/>
      <c r="B204" s="260"/>
      <c r="C204" s="261"/>
      <c r="D204" s="262"/>
      <c r="E204" s="235"/>
      <c r="F204" s="230"/>
      <c r="G204" s="230"/>
      <c r="H204" s="230"/>
      <c r="I204" s="230"/>
      <c r="J204" s="111" t="e">
        <f>IF(AND('Riesgos Corrup'!#REF!="Baja",'Riesgos Corrup'!#REF!="Moderado"),CONCATENATE("R49C",'Riesgos Corrup'!#REF!),"")</f>
        <v>#REF!</v>
      </c>
      <c r="K204" s="112" t="str">
        <f>IF(AND('Riesgos Corrup'!$AB$54="Baja",'Riesgos Corrup'!$AD$54="Moderado"),CONCATENATE("R49C",'Riesgos Corrup'!$R$54),"")</f>
        <v/>
      </c>
      <c r="L204" s="113" t="str">
        <f>IF(AND('Riesgos Corrup'!$AB$55="Baja",'Riesgos Corrup'!$AD$55="Moderado"),CONCATENATE("R49C",'Riesgos Corrup'!$R$55),"")</f>
        <v/>
      </c>
      <c r="M204" s="102" t="e">
        <f>IF(AND('Riesgos Corrup'!#REF!="Baja",'Riesgos Corrup'!#REF!="Moderado"),CONCATENATE("R49C",'Riesgos Corrup'!#REF!),"")</f>
        <v>#REF!</v>
      </c>
      <c r="N204" s="103" t="str">
        <f>IF(AND('Riesgos Corrup'!$AB$54="Baja",'Riesgos Corrup'!$AD$54="Moderado"),CONCATENATE("R49C",'Riesgos Corrup'!$R$54),"")</f>
        <v/>
      </c>
      <c r="O204" s="104" t="str">
        <f>IF(AND('Riesgos Corrup'!$AB$55="Baja",'Riesgos Corrup'!$AD$55="Moderado"),CONCATENATE("R49C",'Riesgos Corrup'!$R$55),"")</f>
        <v/>
      </c>
      <c r="P204" s="102" t="e">
        <f>IF(AND('Riesgos Corrup'!#REF!="Baja",'Riesgos Corrup'!#REF!="Moderado"),CONCATENATE("R49C",'Riesgos Corrup'!#REF!),"")</f>
        <v>#REF!</v>
      </c>
      <c r="Q204" s="103" t="str">
        <f>IF(AND('Riesgos Corrup'!$AB$54="Baja",'Riesgos Corrup'!$AD$54="Moderado"),CONCATENATE("R49C",'Riesgos Corrup'!$R$54),"")</f>
        <v/>
      </c>
      <c r="R204" s="104" t="str">
        <f>IF(AND('Riesgos Corrup'!$AB$55="Baja",'Riesgos Corrup'!$AD$55="Moderado"),CONCATENATE("R49C",'Riesgos Corrup'!$R$55),"")</f>
        <v/>
      </c>
      <c r="S204" s="83" t="e">
        <f>IF(AND('Riesgos Corrup'!#REF!="Baja",'Riesgos Corrup'!#REF!="Mayor"),CONCATENATE("R49C",'Riesgos Corrup'!#REF!),"")</f>
        <v>#REF!</v>
      </c>
      <c r="T204" s="39" t="str">
        <f>IF(AND('Riesgos Corrup'!$AB$54="Baja",'Riesgos Corrup'!$AD$54="Mayor"),CONCATENATE("R49C",'Riesgos Corrup'!$R$54),"")</f>
        <v/>
      </c>
      <c r="U204" s="84" t="str">
        <f>IF(AND('Riesgos Corrup'!$AB$55="Baja",'Riesgos Corrup'!$AD$55="Mayor"),CONCATENATE("R49C",'Riesgos Corrup'!$R$55),"")</f>
        <v/>
      </c>
      <c r="V204" s="96" t="e">
        <f>IF(AND('Riesgos Corrup'!#REF!="Baja",'Riesgos Corrup'!#REF!="Catastrófico"),CONCATENATE("R49C",'Riesgos Corrup'!#REF!),"")</f>
        <v>#REF!</v>
      </c>
      <c r="W204" s="97" t="str">
        <f>IF(AND('Riesgos Corrup'!$AB$54="Baja",'Riesgos Corrup'!$AD$54="Catastrófico"),CONCATENATE("R49C",'Riesgos Corrup'!$R$54),"")</f>
        <v/>
      </c>
      <c r="X204" s="98" t="str">
        <f>IF(AND('Riesgos Corrup'!$AB$55="Baja",'Riesgos Corrup'!$AD$55="Catastrófico"),CONCATENATE("R49C",'Riesgos Corrup'!$R$55),"")</f>
        <v/>
      </c>
      <c r="Y204" s="40"/>
      <c r="Z204" s="274"/>
      <c r="AA204" s="275"/>
      <c r="AB204" s="275"/>
      <c r="AC204" s="275"/>
      <c r="AD204" s="275"/>
      <c r="AE204" s="276"/>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row>
    <row r="205" spans="1:65" ht="15" customHeight="1" thickBot="1" x14ac:dyDescent="0.3">
      <c r="A205" s="40"/>
      <c r="B205" s="260"/>
      <c r="C205" s="261"/>
      <c r="D205" s="262"/>
      <c r="E205" s="235"/>
      <c r="F205" s="230"/>
      <c r="G205" s="230"/>
      <c r="H205" s="230"/>
      <c r="I205" s="230"/>
      <c r="J205" s="114" t="str">
        <f>IF(AND('Riesgos Corrup'!$AB$56="Baja",'Riesgos Corrup'!$AD$56="Moderado"),CONCATENATE("R50C",'Riesgos Corrup'!$R$56),"")</f>
        <v/>
      </c>
      <c r="K205" s="115" t="str">
        <f>IF(AND('Riesgos Corrup'!$AB$57="Baja",'Riesgos Corrup'!$AD$57="Moderado"),CONCATENATE("R50C",'Riesgos Corrup'!$R$57),"")</f>
        <v/>
      </c>
      <c r="L205" s="116" t="str">
        <f>IF(AND('Riesgos Corrup'!$AB$58="Baja",'Riesgos Corrup'!$AD$58="Moderado"),CONCATENATE("R50C",'Riesgos Corrup'!$R$58),"")</f>
        <v/>
      </c>
      <c r="M205" s="102" t="str">
        <f>IF(AND('Riesgos Corrup'!$AB$56="Baja",'Riesgos Corrup'!$AD$56="Moderado"),CONCATENATE("R50C",'Riesgos Corrup'!$R$56),"")</f>
        <v/>
      </c>
      <c r="N205" s="103" t="str">
        <f>IF(AND('Riesgos Corrup'!$AB$57="Baja",'Riesgos Corrup'!$AD$57="Moderado"),CONCATENATE("R50C",'Riesgos Corrup'!$R$57),"")</f>
        <v/>
      </c>
      <c r="O205" s="104" t="str">
        <f>IF(AND('Riesgos Corrup'!$AB$58="Baja",'Riesgos Corrup'!$AD$58="Moderado"),CONCATENATE("R50C",'Riesgos Corrup'!$R$58),"")</f>
        <v/>
      </c>
      <c r="P205" s="102" t="str">
        <f>IF(AND('Riesgos Corrup'!$AB$56="Baja",'Riesgos Corrup'!$AD$56="Moderado"),CONCATENATE("R50C",'Riesgos Corrup'!$R$56),"")</f>
        <v/>
      </c>
      <c r="Q205" s="103" t="str">
        <f>IF(AND('Riesgos Corrup'!$AB$57="Baja",'Riesgos Corrup'!$AD$57="Moderado"),CONCATENATE("R50C",'Riesgos Corrup'!$R$57),"")</f>
        <v/>
      </c>
      <c r="R205" s="104" t="str">
        <f>IF(AND('Riesgos Corrup'!$AB$58="Baja",'Riesgos Corrup'!$AD$58="Moderado"),CONCATENATE("R50C",'Riesgos Corrup'!$R$58),"")</f>
        <v/>
      </c>
      <c r="S205" s="83" t="str">
        <f>IF(AND('Riesgos Corrup'!$AB$56="Baja",'Riesgos Corrup'!$AD$56="Mayor"),CONCATENATE("R50C",'Riesgos Corrup'!$R$56),"")</f>
        <v/>
      </c>
      <c r="T205" s="39" t="str">
        <f>IF(AND('Riesgos Corrup'!$AB$57="Baja",'Riesgos Corrup'!$AD$57="Mayor"),CONCATENATE("R50C",'Riesgos Corrup'!$R$57),"")</f>
        <v/>
      </c>
      <c r="U205" s="84" t="str">
        <f>IF(AND('Riesgos Corrup'!$AB$58="Baja",'Riesgos Corrup'!$AD$58="Mayor"),CONCATENATE("R50C",'Riesgos Corrup'!$R$58),"")</f>
        <v/>
      </c>
      <c r="V205" s="96" t="str">
        <f>IF(AND('Riesgos Corrup'!$AB$56="Baja",'Riesgos Corrup'!$AD$56="Catastrófico"),CONCATENATE("R50C",'Riesgos Corrup'!$R$56),"")</f>
        <v/>
      </c>
      <c r="W205" s="97" t="str">
        <f>IF(AND('Riesgos Corrup'!$AB$57="Baja",'Riesgos Corrup'!$AD$57="Catastrófico"),CONCATENATE("R50C",'Riesgos Corrup'!$R$57),"")</f>
        <v/>
      </c>
      <c r="X205" s="98" t="str">
        <f>IF(AND('Riesgos Corrup'!$AB$58="Baja",'Riesgos Corrup'!$AD$58="Catastrófico"),CONCATENATE("R50C",'Riesgos Corrup'!$R$58),"")</f>
        <v/>
      </c>
      <c r="Y205" s="40"/>
      <c r="Z205" s="274"/>
      <c r="AA205" s="275"/>
      <c r="AB205" s="275"/>
      <c r="AC205" s="275"/>
      <c r="AD205" s="275"/>
      <c r="AE205" s="276"/>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row>
    <row r="206" spans="1:65" ht="16.5" customHeight="1" x14ac:dyDescent="0.25">
      <c r="A206" s="40"/>
      <c r="B206" s="260"/>
      <c r="C206" s="261"/>
      <c r="D206" s="262"/>
      <c r="E206" s="246" t="s">
        <v>104</v>
      </c>
      <c r="F206" s="247"/>
      <c r="G206" s="247"/>
      <c r="H206" s="247"/>
      <c r="I206" s="266"/>
      <c r="J206" s="108" t="str">
        <f ca="1">IF(AND('Riesgos Corrup'!$AB$7="Muy Baja",'Riesgos Corrup'!$AD$7="Moderado"),CONCATENATE("R1C",'Riesgos Corrup'!$R$7),"")</f>
        <v/>
      </c>
      <c r="K206" s="109" t="str">
        <f>IF(AND('Riesgos Corrup'!$AB$8="Muy Baja",'Riesgos Corrup'!$AD$8="Moderado"),CONCATENATE("R1C",'Riesgos Corrup'!$R$8),"")</f>
        <v/>
      </c>
      <c r="L206" s="110" t="str">
        <f>IF(AND('Riesgos Corrup'!$AB$9="Muy Baja",'Riesgos Corrup'!$AD$9="Moderado"),CONCATENATE("R1C",'Riesgos Corrup'!$R$9),"")</f>
        <v/>
      </c>
      <c r="M206" s="108" t="str">
        <f ca="1">IF(AND('Riesgos Corrup'!$AB$7="Muy Baja",'Riesgos Corrup'!$AD$7="Moderado"),CONCATENATE("R1C",'Riesgos Corrup'!$R$7),"")</f>
        <v/>
      </c>
      <c r="N206" s="109" t="str">
        <f>IF(AND('Riesgos Corrup'!$AB$8="Muy Baja",'Riesgos Corrup'!$AD$8="Moderado"),CONCATENATE("R1C",'Riesgos Corrup'!$R$8),"")</f>
        <v/>
      </c>
      <c r="O206" s="110" t="str">
        <f>IF(AND('Riesgos Corrup'!$AB$9="Muy Baja",'Riesgos Corrup'!$AD$9="Moderado"),CONCATENATE("R1C",'Riesgos Corrup'!$R$9),"")</f>
        <v/>
      </c>
      <c r="P206" s="99" t="str">
        <f ca="1">IF(AND('Riesgos Corrup'!$AB$7="Muy Baja",'Riesgos Corrup'!$AD$7="Moderado"),CONCATENATE("R1C",'Riesgos Corrup'!$R$7),"")</f>
        <v/>
      </c>
      <c r="Q206" s="100" t="str">
        <f>IF(AND('Riesgos Corrup'!$AB$8="Muy Baja",'Riesgos Corrup'!$AD$8="Moderado"),CONCATENATE("R1C",'Riesgos Corrup'!$R$8),"")</f>
        <v/>
      </c>
      <c r="R206" s="101" t="str">
        <f>IF(AND('Riesgos Corrup'!$AB$9="Muy Baja",'Riesgos Corrup'!$AD$9="Moderado"),CONCATENATE("R1C",'Riesgos Corrup'!$R$9),"")</f>
        <v/>
      </c>
      <c r="S206" s="80" t="str">
        <f ca="1">IF(AND('Riesgos Corrup'!$AB$7="Muy Baja",'Riesgos Corrup'!$AD$7="Mayor"),CONCATENATE("R1C",'Riesgos Corrup'!$R$7),"")</f>
        <v/>
      </c>
      <c r="T206" s="81" t="str">
        <f>IF(AND('Riesgos Corrup'!$AB$8="Muy Baja",'Riesgos Corrup'!$AD$8="Mayor"),CONCATENATE("R1C",'Riesgos Corrup'!$R$8),"")</f>
        <v/>
      </c>
      <c r="U206" s="82" t="str">
        <f>IF(AND('Riesgos Corrup'!$AB$9="Muy Baja",'Riesgos Corrup'!$AD$9="Mayor"),CONCATENATE("R1C",'Riesgos Corrup'!$R$9),"")</f>
        <v/>
      </c>
      <c r="V206" s="93" t="str">
        <f ca="1">IF(AND('Riesgos Corrup'!$AB$7="Muy Baja",'Riesgos Corrup'!$AD$7="Catastrófico"),CONCATENATE("R1C",'Riesgos Corrup'!$R$7),"")</f>
        <v/>
      </c>
      <c r="W206" s="94" t="str">
        <f>IF(AND('Riesgos Corrup'!$AB$8="Muy Baja",'Riesgos Corrup'!$AD$8="Catastrófico"),CONCATENATE("R1C",'Riesgos Corrup'!$R$8),"")</f>
        <v/>
      </c>
      <c r="X206" s="95" t="str">
        <f>IF(AND('Riesgos Corrup'!$AB$9="Muy Baja",'Riesgos Corrup'!$AD$9="Catastrófico"),CONCATENATE("R1C",'Riesgos Corrup'!$R$9),"")</f>
        <v/>
      </c>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row>
    <row r="207" spans="1:65" ht="15.75" x14ac:dyDescent="0.25">
      <c r="A207" s="40"/>
      <c r="B207" s="260"/>
      <c r="C207" s="261"/>
      <c r="D207" s="262"/>
      <c r="E207" s="234"/>
      <c r="F207" s="230"/>
      <c r="G207" s="230"/>
      <c r="H207" s="230"/>
      <c r="I207" s="267"/>
      <c r="J207" s="111" t="e">
        <f>IF(AND('Riesgos Corrup'!#REF!="Muy Baja",'Riesgos Corrup'!#REF!="Moderado"),CONCATENATE("R2C",'Riesgos Corrup'!#REF!),"")</f>
        <v>#REF!</v>
      </c>
      <c r="K207" s="112" t="e">
        <f>IF(AND('Riesgos Corrup'!#REF!="Muy Baja",'Riesgos Corrup'!#REF!="Moderado"),CONCATENATE("R2C",'Riesgos Corrup'!#REF!),"")</f>
        <v>#REF!</v>
      </c>
      <c r="L207" s="113" t="e">
        <f>IF(AND('Riesgos Corrup'!#REF!="Muy Baja",'Riesgos Corrup'!#REF!="Moderado"),CONCATENATE("R2C",'Riesgos Corrup'!#REF!),"")</f>
        <v>#REF!</v>
      </c>
      <c r="M207" s="111" t="e">
        <f>IF(AND('Riesgos Corrup'!#REF!="Muy Baja",'Riesgos Corrup'!#REF!="Moderado"),CONCATENATE("R2C",'Riesgos Corrup'!#REF!),"")</f>
        <v>#REF!</v>
      </c>
      <c r="N207" s="112" t="e">
        <f>IF(AND('Riesgos Corrup'!#REF!="Muy Baja",'Riesgos Corrup'!#REF!="Moderado"),CONCATENATE("R2C",'Riesgos Corrup'!#REF!),"")</f>
        <v>#REF!</v>
      </c>
      <c r="O207" s="113" t="e">
        <f>IF(AND('Riesgos Corrup'!#REF!="Muy Baja",'Riesgos Corrup'!#REF!="Moderado"),CONCATENATE("R2C",'Riesgos Corrup'!#REF!),"")</f>
        <v>#REF!</v>
      </c>
      <c r="P207" s="102" t="e">
        <f>IF(AND('Riesgos Corrup'!#REF!="Muy Baja",'Riesgos Corrup'!#REF!="Moderado"),CONCATENATE("R2C",'Riesgos Corrup'!#REF!),"")</f>
        <v>#REF!</v>
      </c>
      <c r="Q207" s="103" t="e">
        <f>IF(AND('Riesgos Corrup'!#REF!="Muy Baja",'Riesgos Corrup'!#REF!="Moderado"),CONCATENATE("R2C",'Riesgos Corrup'!#REF!),"")</f>
        <v>#REF!</v>
      </c>
      <c r="R207" s="104" t="e">
        <f>IF(AND('Riesgos Corrup'!#REF!="Muy Baja",'Riesgos Corrup'!#REF!="Moderado"),CONCATENATE("R2C",'Riesgos Corrup'!#REF!),"")</f>
        <v>#REF!</v>
      </c>
      <c r="S207" s="83" t="e">
        <f>IF(AND('Riesgos Corrup'!#REF!="Muy Baja",'Riesgos Corrup'!#REF!="Mayor"),CONCATENATE("R2C",'Riesgos Corrup'!#REF!),"")</f>
        <v>#REF!</v>
      </c>
      <c r="T207" s="39" t="e">
        <f>IF(AND('Riesgos Corrup'!#REF!="Muy Baja",'Riesgos Corrup'!#REF!="Mayor"),CONCATENATE("R2C",'Riesgos Corrup'!#REF!),"")</f>
        <v>#REF!</v>
      </c>
      <c r="U207" s="84" t="e">
        <f>IF(AND('Riesgos Corrup'!#REF!="Muy Baja",'Riesgos Corrup'!#REF!="Mayor"),CONCATENATE("R2C",'Riesgos Corrup'!#REF!),"")</f>
        <v>#REF!</v>
      </c>
      <c r="V207" s="96" t="e">
        <f>IF(AND('Riesgos Corrup'!#REF!="Muy Baja",'Riesgos Corrup'!#REF!="Catastrófico"),CONCATENATE("R2C",'Riesgos Corrup'!#REF!),"")</f>
        <v>#REF!</v>
      </c>
      <c r="W207" s="97" t="e">
        <f>IF(AND('Riesgos Corrup'!#REF!="Muy Baja",'Riesgos Corrup'!#REF!="Catastrófico"),CONCATENATE("R2C",'Riesgos Corrup'!#REF!),"")</f>
        <v>#REF!</v>
      </c>
      <c r="X207" s="98" t="e">
        <f>IF(AND('Riesgos Corrup'!#REF!="Muy Baja",'Riesgos Corrup'!#REF!="Catastrófico"),CONCATENATE("R2C",'Riesgos Corrup'!#REF!),"")</f>
        <v>#REF!</v>
      </c>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row>
    <row r="208" spans="1:65" ht="15.75" x14ac:dyDescent="0.25">
      <c r="A208" s="40"/>
      <c r="B208" s="260"/>
      <c r="C208" s="261"/>
      <c r="D208" s="262"/>
      <c r="E208" s="234"/>
      <c r="F208" s="230"/>
      <c r="G208" s="230"/>
      <c r="H208" s="230"/>
      <c r="I208" s="267"/>
      <c r="J208" s="111" t="e">
        <f>IF(AND('Riesgos Corrup'!#REF!="Muy Baja",'Riesgos Corrup'!#REF!="Moderado"),CONCATENATE("R3C",'Riesgos Corrup'!#REF!),"")</f>
        <v>#REF!</v>
      </c>
      <c r="K208" s="112" t="e">
        <f>IF(AND('Riesgos Corrup'!#REF!="Muy Baja",'Riesgos Corrup'!#REF!="Moderado"),CONCATENATE("R3C",'Riesgos Corrup'!#REF!),"")</f>
        <v>#REF!</v>
      </c>
      <c r="L208" s="113" t="e">
        <f>IF(AND('Riesgos Corrup'!#REF!="Muy Baja",'Riesgos Corrup'!#REF!="Moderado"),CONCATENATE("R3C",'Riesgos Corrup'!#REF!),"")</f>
        <v>#REF!</v>
      </c>
      <c r="M208" s="111" t="e">
        <f>IF(AND('Riesgos Corrup'!#REF!="Muy Baja",'Riesgos Corrup'!#REF!="Moderado"),CONCATENATE("R3C",'Riesgos Corrup'!#REF!),"")</f>
        <v>#REF!</v>
      </c>
      <c r="N208" s="112" t="e">
        <f>IF(AND('Riesgos Corrup'!#REF!="Muy Baja",'Riesgos Corrup'!#REF!="Moderado"),CONCATENATE("R3C",'Riesgos Corrup'!#REF!),"")</f>
        <v>#REF!</v>
      </c>
      <c r="O208" s="113" t="e">
        <f>IF(AND('Riesgos Corrup'!#REF!="Muy Baja",'Riesgos Corrup'!#REF!="Moderado"),CONCATENATE("R3C",'Riesgos Corrup'!#REF!),"")</f>
        <v>#REF!</v>
      </c>
      <c r="P208" s="102" t="e">
        <f>IF(AND('Riesgos Corrup'!#REF!="Muy Baja",'Riesgos Corrup'!#REF!="Moderado"),CONCATENATE("R3C",'Riesgos Corrup'!#REF!),"")</f>
        <v>#REF!</v>
      </c>
      <c r="Q208" s="103" t="e">
        <f>IF(AND('Riesgos Corrup'!#REF!="Muy Baja",'Riesgos Corrup'!#REF!="Moderado"),CONCATENATE("R3C",'Riesgos Corrup'!#REF!),"")</f>
        <v>#REF!</v>
      </c>
      <c r="R208" s="104" t="e">
        <f>IF(AND('Riesgos Corrup'!#REF!="Muy Baja",'Riesgos Corrup'!#REF!="Moderado"),CONCATENATE("R3C",'Riesgos Corrup'!#REF!),"")</f>
        <v>#REF!</v>
      </c>
      <c r="S208" s="83" t="e">
        <f>IF(AND('Riesgos Corrup'!#REF!="Muy Baja",'Riesgos Corrup'!#REF!="Mayor"),CONCATENATE("R3C",'Riesgos Corrup'!#REF!),"")</f>
        <v>#REF!</v>
      </c>
      <c r="T208" s="39" t="e">
        <f>IF(AND('Riesgos Corrup'!#REF!="Muy Baja",'Riesgos Corrup'!#REF!="Mayor"),CONCATENATE("R3C",'Riesgos Corrup'!#REF!),"")</f>
        <v>#REF!</v>
      </c>
      <c r="U208" s="84" t="e">
        <f>IF(AND('Riesgos Corrup'!#REF!="Muy Baja",'Riesgos Corrup'!#REF!="Mayor"),CONCATENATE("R3C",'Riesgos Corrup'!#REF!),"")</f>
        <v>#REF!</v>
      </c>
      <c r="V208" s="96" t="e">
        <f>IF(AND('Riesgos Corrup'!#REF!="Muy Baja",'Riesgos Corrup'!#REF!="Catastrófico"),CONCATENATE("R3C",'Riesgos Corrup'!#REF!),"")</f>
        <v>#REF!</v>
      </c>
      <c r="W208" s="97" t="e">
        <f>IF(AND('Riesgos Corrup'!#REF!="Muy Baja",'Riesgos Corrup'!#REF!="Catastrófico"),CONCATENATE("R3C",'Riesgos Corrup'!#REF!),"")</f>
        <v>#REF!</v>
      </c>
      <c r="X208" s="98" t="e">
        <f>IF(AND('Riesgos Corrup'!#REF!="Muy Baja",'Riesgos Corrup'!#REF!="Catastrófico"),CONCATENATE("R3C",'Riesgos Corrup'!#REF!),"")</f>
        <v>#REF!</v>
      </c>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row>
    <row r="209" spans="1:65" ht="15.75" x14ac:dyDescent="0.25">
      <c r="A209" s="40"/>
      <c r="B209" s="260"/>
      <c r="C209" s="261"/>
      <c r="D209" s="262"/>
      <c r="E209" s="234"/>
      <c r="F209" s="230"/>
      <c r="G209" s="230"/>
      <c r="H209" s="230"/>
      <c r="I209" s="267"/>
      <c r="J209" s="111" t="str">
        <f ca="1">IF(AND('Riesgos Corrup'!$AB$10="Muy Baja",'Riesgos Corrup'!$AD$10="Moderado"),CONCATENATE("R4C",'Riesgos Corrup'!$R$10),"")</f>
        <v>R4C1</v>
      </c>
      <c r="K209" s="112" t="str">
        <f>IF(AND('Riesgos Corrup'!$AB$11="Muy Baja",'Riesgos Corrup'!$AD$11="Moderado"),CONCATENATE("R4C",'Riesgos Corrup'!$R$11),"")</f>
        <v/>
      </c>
      <c r="L209" s="113" t="str">
        <f>IF(AND('Riesgos Corrup'!$AB$12="Muy Baja",'Riesgos Corrup'!$AD$12="Moderado"),CONCATENATE("R4C",'Riesgos Corrup'!$R$12),"")</f>
        <v/>
      </c>
      <c r="M209" s="111" t="str">
        <f ca="1">IF(AND('Riesgos Corrup'!$AB$10="Muy Baja",'Riesgos Corrup'!$AD$10="Moderado"),CONCATENATE("R4C",'Riesgos Corrup'!$R$10),"")</f>
        <v>R4C1</v>
      </c>
      <c r="N209" s="112" t="str">
        <f>IF(AND('Riesgos Corrup'!$AB$11="Muy Baja",'Riesgos Corrup'!$AD$11="Moderado"),CONCATENATE("R4C",'Riesgos Corrup'!$R$11),"")</f>
        <v/>
      </c>
      <c r="O209" s="113" t="str">
        <f>IF(AND('Riesgos Corrup'!$AB$12="Muy Baja",'Riesgos Corrup'!$AD$12="Moderado"),CONCATENATE("R4C",'Riesgos Corrup'!$R$12),"")</f>
        <v/>
      </c>
      <c r="P209" s="102" t="str">
        <f ca="1">IF(AND('Riesgos Corrup'!$AB$10="Muy Baja",'Riesgos Corrup'!$AD$10="Moderado"),CONCATENATE("R4C",'Riesgos Corrup'!$R$10),"")</f>
        <v>R4C1</v>
      </c>
      <c r="Q209" s="103" t="str">
        <f>IF(AND('Riesgos Corrup'!$AB$11="Muy Baja",'Riesgos Corrup'!$AD$11="Moderado"),CONCATENATE("R4C",'Riesgos Corrup'!$R$11),"")</f>
        <v/>
      </c>
      <c r="R209" s="104" t="str">
        <f>IF(AND('Riesgos Corrup'!$AB$12="Muy Baja",'Riesgos Corrup'!$AD$12="Moderado"),CONCATENATE("R4C",'Riesgos Corrup'!$R$12),"")</f>
        <v/>
      </c>
      <c r="S209" s="83" t="str">
        <f ca="1">IF(AND('Riesgos Corrup'!$AB$10="Muy Baja",'Riesgos Corrup'!$AD$10="Mayor"),CONCATENATE("R4C",'Riesgos Corrup'!$R$10),"")</f>
        <v/>
      </c>
      <c r="T209" s="39" t="str">
        <f>IF(AND('Riesgos Corrup'!$AB$11="Muy Baja",'Riesgos Corrup'!$AD$11="Mayor"),CONCATENATE("R4C",'Riesgos Corrup'!$R$11),"")</f>
        <v/>
      </c>
      <c r="U209" s="84" t="str">
        <f>IF(AND('Riesgos Corrup'!$AB$12="Muy Baja",'Riesgos Corrup'!$AD$12="Mayor"),CONCATENATE("R4C",'Riesgos Corrup'!$R$12),"")</f>
        <v/>
      </c>
      <c r="V209" s="96" t="str">
        <f ca="1">IF(AND('Riesgos Corrup'!$AB$10="Muy Baja",'Riesgos Corrup'!$AD$10="Catastrófico"),CONCATENATE("R4C",'Riesgos Corrup'!$R$10),"")</f>
        <v/>
      </c>
      <c r="W209" s="97" t="str">
        <f>IF(AND('Riesgos Corrup'!$AB$11="Muy Baja",'Riesgos Corrup'!$AD$11="Catastrófico"),CONCATENATE("R4C",'Riesgos Corrup'!$R$11),"")</f>
        <v/>
      </c>
      <c r="X209" s="98" t="str">
        <f>IF(AND('Riesgos Corrup'!$AB$12="Muy Baja",'Riesgos Corrup'!$AD$12="Catastrófico"),CONCATENATE("R4C",'Riesgos Corrup'!$R$12),"")</f>
        <v/>
      </c>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row>
    <row r="210" spans="1:65" ht="15.75" x14ac:dyDescent="0.25">
      <c r="A210" s="40"/>
      <c r="B210" s="260"/>
      <c r="C210" s="261"/>
      <c r="D210" s="262"/>
      <c r="E210" s="234"/>
      <c r="F210" s="230"/>
      <c r="G210" s="230"/>
      <c r="H210" s="230"/>
      <c r="I210" s="267"/>
      <c r="J210" s="111" t="e">
        <f>IF(AND('Riesgos Corrup'!#REF!="Muy Baja",'Riesgos Corrup'!#REF!="Moderado"),CONCATENATE("R5C",'Riesgos Corrup'!#REF!),"")</f>
        <v>#REF!</v>
      </c>
      <c r="K210" s="112" t="e">
        <f>IF(AND('Riesgos Corrup'!#REF!="Muy Baja",'Riesgos Corrup'!#REF!="Moderado"),CONCATENATE("R5C",'Riesgos Corrup'!#REF!),"")</f>
        <v>#REF!</v>
      </c>
      <c r="L210" s="113" t="e">
        <f>IF(AND('Riesgos Corrup'!#REF!="Muy Baja",'Riesgos Corrup'!#REF!="Moderado"),CONCATENATE("R5C",'Riesgos Corrup'!#REF!),"")</f>
        <v>#REF!</v>
      </c>
      <c r="M210" s="111" t="e">
        <f>IF(AND('Riesgos Corrup'!#REF!="Muy Baja",'Riesgos Corrup'!#REF!="Moderado"),CONCATENATE("R5C",'Riesgos Corrup'!#REF!),"")</f>
        <v>#REF!</v>
      </c>
      <c r="N210" s="112" t="e">
        <f>IF(AND('Riesgos Corrup'!#REF!="Muy Baja",'Riesgos Corrup'!#REF!="Moderado"),CONCATENATE("R5C",'Riesgos Corrup'!#REF!),"")</f>
        <v>#REF!</v>
      </c>
      <c r="O210" s="113" t="e">
        <f>IF(AND('Riesgos Corrup'!#REF!="Muy Baja",'Riesgos Corrup'!#REF!="Moderado"),CONCATENATE("R5C",'Riesgos Corrup'!#REF!),"")</f>
        <v>#REF!</v>
      </c>
      <c r="P210" s="102" t="e">
        <f>IF(AND('Riesgos Corrup'!#REF!="Muy Baja",'Riesgos Corrup'!#REF!="Moderado"),CONCATENATE("R5C",'Riesgos Corrup'!#REF!),"")</f>
        <v>#REF!</v>
      </c>
      <c r="Q210" s="103" t="e">
        <f>IF(AND('Riesgos Corrup'!#REF!="Muy Baja",'Riesgos Corrup'!#REF!="Moderado"),CONCATENATE("R5C",'Riesgos Corrup'!#REF!),"")</f>
        <v>#REF!</v>
      </c>
      <c r="R210" s="104" t="e">
        <f>IF(AND('Riesgos Corrup'!#REF!="Muy Baja",'Riesgos Corrup'!#REF!="Moderado"),CONCATENATE("R5C",'Riesgos Corrup'!#REF!),"")</f>
        <v>#REF!</v>
      </c>
      <c r="S210" s="83" t="e">
        <f>IF(AND('Riesgos Corrup'!#REF!="Muy Baja",'Riesgos Corrup'!#REF!="Mayor"),CONCATENATE("R5C",'Riesgos Corrup'!#REF!),"")</f>
        <v>#REF!</v>
      </c>
      <c r="T210" s="39" t="e">
        <f>IF(AND('Riesgos Corrup'!#REF!="Muy Baja",'Riesgos Corrup'!#REF!="Mayor"),CONCATENATE("R5C",'Riesgos Corrup'!#REF!),"")</f>
        <v>#REF!</v>
      </c>
      <c r="U210" s="84" t="e">
        <f>IF(AND('Riesgos Corrup'!#REF!="Muy Baja",'Riesgos Corrup'!#REF!="Mayor"),CONCATENATE("R5C",'Riesgos Corrup'!#REF!),"")</f>
        <v>#REF!</v>
      </c>
      <c r="V210" s="96" t="e">
        <f>IF(AND('Riesgos Corrup'!#REF!="Muy Baja",'Riesgos Corrup'!#REF!="Catastrófico"),CONCATENATE("R5C",'Riesgos Corrup'!#REF!),"")</f>
        <v>#REF!</v>
      </c>
      <c r="W210" s="97" t="e">
        <f>IF(AND('Riesgos Corrup'!#REF!="Muy Baja",'Riesgos Corrup'!#REF!="Catastrófico"),CONCATENATE("R5C",'Riesgos Corrup'!#REF!),"")</f>
        <v>#REF!</v>
      </c>
      <c r="X210" s="98" t="e">
        <f>IF(AND('Riesgos Corrup'!#REF!="Muy Baja",'Riesgos Corrup'!#REF!="Catastrófico"),CONCATENATE("R5C",'Riesgos Corrup'!#REF!),"")</f>
        <v>#REF!</v>
      </c>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row>
    <row r="211" spans="1:65" ht="15.75" x14ac:dyDescent="0.25">
      <c r="A211" s="40"/>
      <c r="B211" s="260"/>
      <c r="C211" s="261"/>
      <c r="D211" s="262"/>
      <c r="E211" s="234"/>
      <c r="F211" s="230"/>
      <c r="G211" s="230"/>
      <c r="H211" s="230"/>
      <c r="I211" s="267"/>
      <c r="J211" s="111" t="str">
        <f ca="1">IF(AND('Riesgos Corrup'!$AB$13="Muy Baja",'Riesgos Corrup'!$AD$13="Moderado"),CONCATENATE("R6C",'Riesgos Corrup'!$R$13),"")</f>
        <v/>
      </c>
      <c r="K211" s="112" t="str">
        <f ca="1">IF(AND('Riesgos Corrup'!$AB$14="Muy Baja",'Riesgos Corrup'!$AD$14="Moderado"),CONCATENATE("R6C",'Riesgos Corrup'!$R$14),"")</f>
        <v/>
      </c>
      <c r="L211" s="113" t="str">
        <f ca="1">IF(AND('Riesgos Corrup'!$AB$15="Muy Baja",'Riesgos Corrup'!$AD$15="Moderado"),CONCATENATE("R6C",'Riesgos Corrup'!$R$15),"")</f>
        <v/>
      </c>
      <c r="M211" s="111" t="str">
        <f ca="1">IF(AND('Riesgos Corrup'!$AB$13="Muy Baja",'Riesgos Corrup'!$AD$13="Moderado"),CONCATENATE("R6C",'Riesgos Corrup'!$R$13),"")</f>
        <v/>
      </c>
      <c r="N211" s="112" t="str">
        <f ca="1">IF(AND('Riesgos Corrup'!$AB$14="Muy Baja",'Riesgos Corrup'!$AD$14="Moderado"),CONCATENATE("R6C",'Riesgos Corrup'!$R$14),"")</f>
        <v/>
      </c>
      <c r="O211" s="113" t="str">
        <f ca="1">IF(AND('Riesgos Corrup'!$AB$15="Muy Baja",'Riesgos Corrup'!$AD$15="Moderado"),CONCATENATE("R6C",'Riesgos Corrup'!$R$15),"")</f>
        <v/>
      </c>
      <c r="P211" s="102" t="str">
        <f ca="1">IF(AND('Riesgos Corrup'!$AB$13="Muy Baja",'Riesgos Corrup'!$AD$13="Moderado"),CONCATENATE("R6C",'Riesgos Corrup'!$R$13),"")</f>
        <v/>
      </c>
      <c r="Q211" s="103" t="str">
        <f ca="1">IF(AND('Riesgos Corrup'!$AB$14="Muy Baja",'Riesgos Corrup'!$AD$14="Moderado"),CONCATENATE("R6C",'Riesgos Corrup'!$R$14),"")</f>
        <v/>
      </c>
      <c r="R211" s="104" t="str">
        <f ca="1">IF(AND('Riesgos Corrup'!$AB$15="Muy Baja",'Riesgos Corrup'!$AD$15="Moderado"),CONCATENATE("R6C",'Riesgos Corrup'!$R$15),"")</f>
        <v/>
      </c>
      <c r="S211" s="83" t="str">
        <f ca="1">IF(AND('Riesgos Corrup'!$AB$13="Muy Baja",'Riesgos Corrup'!$AD$13="Mayor"),CONCATENATE("R6C",'Riesgos Corrup'!$R$13),"")</f>
        <v/>
      </c>
      <c r="T211" s="39" t="str">
        <f ca="1">IF(AND('Riesgos Corrup'!$AB$14="Muy Baja",'Riesgos Corrup'!$AD$14="Mayor"),CONCATENATE("R6C",'Riesgos Corrup'!$R$14),"")</f>
        <v/>
      </c>
      <c r="U211" s="84" t="str">
        <f ca="1">IF(AND('Riesgos Corrup'!$AB$15="Muy Baja",'Riesgos Corrup'!$AD$15="Mayor"),CONCATENATE("R6C",'Riesgos Corrup'!$R$15),"")</f>
        <v/>
      </c>
      <c r="V211" s="96" t="str">
        <f ca="1">IF(AND('Riesgos Corrup'!$AB$13="Muy Baja",'Riesgos Corrup'!$AD$13="Catastrófico"),CONCATENATE("R6C",'Riesgos Corrup'!$R$13),"")</f>
        <v/>
      </c>
      <c r="W211" s="97" t="str">
        <f ca="1">IF(AND('Riesgos Corrup'!$AB$14="Muy Baja",'Riesgos Corrup'!$AD$14="Catastrófico"),CONCATENATE("R6C",'Riesgos Corrup'!$R$14),"")</f>
        <v/>
      </c>
      <c r="X211" s="98" t="str">
        <f ca="1">IF(AND('Riesgos Corrup'!$AB$15="Muy Baja",'Riesgos Corrup'!$AD$15="Catastrófico"),CONCATENATE("R6C",'Riesgos Corrup'!$R$15),"")</f>
        <v/>
      </c>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row>
    <row r="212" spans="1:65" ht="15.75" x14ac:dyDescent="0.25">
      <c r="A212" s="40"/>
      <c r="B212" s="260"/>
      <c r="C212" s="261"/>
      <c r="D212" s="262"/>
      <c r="E212" s="234"/>
      <c r="F212" s="230"/>
      <c r="G212" s="230"/>
      <c r="H212" s="230"/>
      <c r="I212" s="267"/>
      <c r="J212" s="111" t="e">
        <f>IF(AND('Riesgos Corrup'!#REF!="Muy Baja",'Riesgos Corrup'!#REF!="Moderado"),CONCATENATE("R7C",'Riesgos Corrup'!#REF!),"")</f>
        <v>#REF!</v>
      </c>
      <c r="K212" s="112" t="e">
        <f>IF(AND('Riesgos Corrup'!#REF!="Muy Baja",'Riesgos Corrup'!#REF!="Moderado"),CONCATENATE("R7C",'Riesgos Corrup'!#REF!),"")</f>
        <v>#REF!</v>
      </c>
      <c r="L212" s="113" t="e">
        <f>IF(AND('Riesgos Corrup'!#REF!="Muy Baja",'Riesgos Corrup'!#REF!="Moderado"),CONCATENATE("R7C",'Riesgos Corrup'!#REF!),"")</f>
        <v>#REF!</v>
      </c>
      <c r="M212" s="111" t="e">
        <f>IF(AND('Riesgos Corrup'!#REF!="Muy Baja",'Riesgos Corrup'!#REF!="Moderado"),CONCATENATE("R7C",'Riesgos Corrup'!#REF!),"")</f>
        <v>#REF!</v>
      </c>
      <c r="N212" s="112" t="e">
        <f>IF(AND('Riesgos Corrup'!#REF!="Muy Baja",'Riesgos Corrup'!#REF!="Moderado"),CONCATENATE("R7C",'Riesgos Corrup'!#REF!),"")</f>
        <v>#REF!</v>
      </c>
      <c r="O212" s="113" t="e">
        <f>IF(AND('Riesgos Corrup'!#REF!="Muy Baja",'Riesgos Corrup'!#REF!="Moderado"),CONCATENATE("R7C",'Riesgos Corrup'!#REF!),"")</f>
        <v>#REF!</v>
      </c>
      <c r="P212" s="102" t="e">
        <f>IF(AND('Riesgos Corrup'!#REF!="Muy Baja",'Riesgos Corrup'!#REF!="Moderado"),CONCATENATE("R7C",'Riesgos Corrup'!#REF!),"")</f>
        <v>#REF!</v>
      </c>
      <c r="Q212" s="103" t="e">
        <f>IF(AND('Riesgos Corrup'!#REF!="Muy Baja",'Riesgos Corrup'!#REF!="Moderado"),CONCATENATE("R7C",'Riesgos Corrup'!#REF!),"")</f>
        <v>#REF!</v>
      </c>
      <c r="R212" s="104" t="e">
        <f>IF(AND('Riesgos Corrup'!#REF!="Muy Baja",'Riesgos Corrup'!#REF!="Moderado"),CONCATENATE("R7C",'Riesgos Corrup'!#REF!),"")</f>
        <v>#REF!</v>
      </c>
      <c r="S212" s="83" t="e">
        <f>IF(AND('Riesgos Corrup'!#REF!="Muy Baja",'Riesgos Corrup'!#REF!="Mayor"),CONCATENATE("R7C",'Riesgos Corrup'!#REF!),"")</f>
        <v>#REF!</v>
      </c>
      <c r="T212" s="39" t="e">
        <f>IF(AND('Riesgos Corrup'!#REF!="Muy Baja",'Riesgos Corrup'!#REF!="Mayor"),CONCATENATE("R7C",'Riesgos Corrup'!#REF!),"")</f>
        <v>#REF!</v>
      </c>
      <c r="U212" s="84" t="e">
        <f>IF(AND('Riesgos Corrup'!#REF!="Muy Baja",'Riesgos Corrup'!#REF!="Mayor"),CONCATENATE("R7C",'Riesgos Corrup'!#REF!),"")</f>
        <v>#REF!</v>
      </c>
      <c r="V212" s="96" t="e">
        <f>IF(AND('Riesgos Corrup'!#REF!="Muy Baja",'Riesgos Corrup'!#REF!="Catastrófico"),CONCATENATE("R7C",'Riesgos Corrup'!#REF!),"")</f>
        <v>#REF!</v>
      </c>
      <c r="W212" s="97" t="e">
        <f>IF(AND('Riesgos Corrup'!#REF!="Muy Baja",'Riesgos Corrup'!#REF!="Catastrófico"),CONCATENATE("R7C",'Riesgos Corrup'!#REF!),"")</f>
        <v>#REF!</v>
      </c>
      <c r="X212" s="98" t="e">
        <f>IF(AND('Riesgos Corrup'!#REF!="Muy Baja",'Riesgos Corrup'!#REF!="Catastrófico"),CONCATENATE("R7C",'Riesgos Corrup'!#REF!),"")</f>
        <v>#REF!</v>
      </c>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row>
    <row r="213" spans="1:65" ht="15.75" x14ac:dyDescent="0.25">
      <c r="A213" s="40"/>
      <c r="B213" s="260"/>
      <c r="C213" s="261"/>
      <c r="D213" s="262"/>
      <c r="E213" s="234"/>
      <c r="F213" s="230"/>
      <c r="G213" s="230"/>
      <c r="H213" s="230"/>
      <c r="I213" s="267"/>
      <c r="J213" s="111" t="e">
        <f>IF(AND('Riesgos Corrup'!#REF!="Muy Baja",'Riesgos Corrup'!#REF!="Moderado"),CONCATENATE("R8C",'Riesgos Corrup'!#REF!),"")</f>
        <v>#REF!</v>
      </c>
      <c r="K213" s="112" t="e">
        <f>IF(AND('Riesgos Corrup'!#REF!="Muy Baja",'Riesgos Corrup'!#REF!="Moderado"),CONCATENATE("R8C",'Riesgos Corrup'!#REF!),"")</f>
        <v>#REF!</v>
      </c>
      <c r="L213" s="113" t="e">
        <f>IF(AND('Riesgos Corrup'!#REF!="Muy Baja",'Riesgos Corrup'!#REF!="Moderado"),CONCATENATE("R8C",'Riesgos Corrup'!#REF!),"")</f>
        <v>#REF!</v>
      </c>
      <c r="M213" s="111" t="e">
        <f>IF(AND('Riesgos Corrup'!#REF!="Muy Baja",'Riesgos Corrup'!#REF!="Moderado"),CONCATENATE("R8C",'Riesgos Corrup'!#REF!),"")</f>
        <v>#REF!</v>
      </c>
      <c r="N213" s="112" t="e">
        <f>IF(AND('Riesgos Corrup'!#REF!="Muy Baja",'Riesgos Corrup'!#REF!="Moderado"),CONCATENATE("R8C",'Riesgos Corrup'!#REF!),"")</f>
        <v>#REF!</v>
      </c>
      <c r="O213" s="113" t="e">
        <f>IF(AND('Riesgos Corrup'!#REF!="Muy Baja",'Riesgos Corrup'!#REF!="Moderado"),CONCATENATE("R8C",'Riesgos Corrup'!#REF!),"")</f>
        <v>#REF!</v>
      </c>
      <c r="P213" s="102" t="e">
        <f>IF(AND('Riesgos Corrup'!#REF!="Muy Baja",'Riesgos Corrup'!#REF!="Moderado"),CONCATENATE("R8C",'Riesgos Corrup'!#REF!),"")</f>
        <v>#REF!</v>
      </c>
      <c r="Q213" s="103" t="e">
        <f>IF(AND('Riesgos Corrup'!#REF!="Muy Baja",'Riesgos Corrup'!#REF!="Moderado"),CONCATENATE("R8C",'Riesgos Corrup'!#REF!),"")</f>
        <v>#REF!</v>
      </c>
      <c r="R213" s="104" t="e">
        <f>IF(AND('Riesgos Corrup'!#REF!="Muy Baja",'Riesgos Corrup'!#REF!="Moderado"),CONCATENATE("R8C",'Riesgos Corrup'!#REF!),"")</f>
        <v>#REF!</v>
      </c>
      <c r="S213" s="83" t="e">
        <f>IF(AND('Riesgos Corrup'!#REF!="Muy Baja",'Riesgos Corrup'!#REF!="Mayor"),CONCATENATE("R8C",'Riesgos Corrup'!#REF!),"")</f>
        <v>#REF!</v>
      </c>
      <c r="T213" s="39" t="e">
        <f>IF(AND('Riesgos Corrup'!#REF!="Muy Baja",'Riesgos Corrup'!#REF!="Mayor"),CONCATENATE("R8C",'Riesgos Corrup'!#REF!),"")</f>
        <v>#REF!</v>
      </c>
      <c r="U213" s="84" t="e">
        <f>IF(AND('Riesgos Corrup'!#REF!="Muy Baja",'Riesgos Corrup'!#REF!="Mayor"),CONCATENATE("R8C",'Riesgos Corrup'!#REF!),"")</f>
        <v>#REF!</v>
      </c>
      <c r="V213" s="96" t="e">
        <f>IF(AND('Riesgos Corrup'!#REF!="Muy Baja",'Riesgos Corrup'!#REF!="Catastrófico"),CONCATENATE("R8C",'Riesgos Corrup'!#REF!),"")</f>
        <v>#REF!</v>
      </c>
      <c r="W213" s="97" t="e">
        <f>IF(AND('Riesgos Corrup'!#REF!="Muy Baja",'Riesgos Corrup'!#REF!="Catastrófico"),CONCATENATE("R8C",'Riesgos Corrup'!#REF!),"")</f>
        <v>#REF!</v>
      </c>
      <c r="X213" s="98" t="e">
        <f>IF(AND('Riesgos Corrup'!#REF!="Muy Baja",'Riesgos Corrup'!#REF!="Catastrófico"),CONCATENATE("R8C",'Riesgos Corrup'!#REF!),"")</f>
        <v>#REF!</v>
      </c>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row>
    <row r="214" spans="1:65" ht="15.75" x14ac:dyDescent="0.25">
      <c r="A214" s="40"/>
      <c r="B214" s="260"/>
      <c r="C214" s="261"/>
      <c r="D214" s="262"/>
      <c r="E214" s="234"/>
      <c r="F214" s="230"/>
      <c r="G214" s="230"/>
      <c r="H214" s="230"/>
      <c r="I214" s="267"/>
      <c r="J214" s="111" t="e">
        <f>IF(AND('Riesgos Corrup'!#REF!="Muy Baja",'Riesgos Corrup'!#REF!="Moderado"),CONCATENATE("R9C",'Riesgos Corrup'!#REF!),"")</f>
        <v>#REF!</v>
      </c>
      <c r="K214" s="112" t="str">
        <f>IF(AND('Riesgos Corrup'!$AB$16="Muy Baja",'Riesgos Corrup'!$AD$16="Moderado"),CONCATENATE("R9C",'Riesgos Corrup'!$R$16),"")</f>
        <v/>
      </c>
      <c r="L214" s="113" t="str">
        <f>IF(AND('Riesgos Corrup'!$AB$17="Muy Baja",'Riesgos Corrup'!$AD$17="Moderado"),CONCATENATE("R9C",'Riesgos Corrup'!$R$17),"")</f>
        <v/>
      </c>
      <c r="M214" s="111" t="e">
        <f>IF(AND('Riesgos Corrup'!#REF!="Muy Baja",'Riesgos Corrup'!#REF!="Moderado"),CONCATENATE("R9C",'Riesgos Corrup'!#REF!),"")</f>
        <v>#REF!</v>
      </c>
      <c r="N214" s="112" t="str">
        <f>IF(AND('Riesgos Corrup'!$AB$16="Muy Baja",'Riesgos Corrup'!$AD$16="Moderado"),CONCATENATE("R9C",'Riesgos Corrup'!$R$16),"")</f>
        <v/>
      </c>
      <c r="O214" s="113" t="str">
        <f>IF(AND('Riesgos Corrup'!$AB$17="Muy Baja",'Riesgos Corrup'!$AD$17="Moderado"),CONCATENATE("R9C",'Riesgos Corrup'!$R$17),"")</f>
        <v/>
      </c>
      <c r="P214" s="102" t="e">
        <f>IF(AND('Riesgos Corrup'!#REF!="Muy Baja",'Riesgos Corrup'!#REF!="Moderado"),CONCATENATE("R9C",'Riesgos Corrup'!#REF!),"")</f>
        <v>#REF!</v>
      </c>
      <c r="Q214" s="103" t="str">
        <f>IF(AND('Riesgos Corrup'!$AB$16="Muy Baja",'Riesgos Corrup'!$AD$16="Moderado"),CONCATENATE("R9C",'Riesgos Corrup'!$R$16),"")</f>
        <v/>
      </c>
      <c r="R214" s="104" t="str">
        <f>IF(AND('Riesgos Corrup'!$AB$17="Muy Baja",'Riesgos Corrup'!$AD$17="Moderado"),CONCATENATE("R9C",'Riesgos Corrup'!$R$17),"")</f>
        <v/>
      </c>
      <c r="S214" s="83" t="e">
        <f>IF(AND('Riesgos Corrup'!#REF!="Muy Baja",'Riesgos Corrup'!#REF!="Mayor"),CONCATENATE("R9C",'Riesgos Corrup'!#REF!),"")</f>
        <v>#REF!</v>
      </c>
      <c r="T214" s="39" t="str">
        <f>IF(AND('Riesgos Corrup'!$AB$16="Muy Baja",'Riesgos Corrup'!$AD$16="Mayor"),CONCATENATE("R9C",'Riesgos Corrup'!$R$16),"")</f>
        <v/>
      </c>
      <c r="U214" s="84" t="str">
        <f>IF(AND('Riesgos Corrup'!$AB$17="Muy Baja",'Riesgos Corrup'!$AD$17="Mayor"),CONCATENATE("R9C",'Riesgos Corrup'!$R$17),"")</f>
        <v/>
      </c>
      <c r="V214" s="96" t="e">
        <f>IF(AND('Riesgos Corrup'!#REF!="Muy Baja",'Riesgos Corrup'!#REF!="Catastrófico"),CONCATENATE("R9C",'Riesgos Corrup'!#REF!),"")</f>
        <v>#REF!</v>
      </c>
      <c r="W214" s="97" t="str">
        <f>IF(AND('Riesgos Corrup'!$AB$16="Muy Baja",'Riesgos Corrup'!$AD$16="Catastrófico"),CONCATENATE("R9C",'Riesgos Corrup'!$R$16),"")</f>
        <v/>
      </c>
      <c r="X214" s="98" t="str">
        <f>IF(AND('Riesgos Corrup'!$AB$17="Muy Baja",'Riesgos Corrup'!$AD$17="Catastrófico"),CONCATENATE("R9C",'Riesgos Corrup'!$R$17),"")</f>
        <v/>
      </c>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row>
    <row r="215" spans="1:65" ht="15.75" x14ac:dyDescent="0.25">
      <c r="A215" s="40"/>
      <c r="B215" s="260"/>
      <c r="C215" s="261"/>
      <c r="D215" s="262"/>
      <c r="E215" s="234"/>
      <c r="F215" s="230"/>
      <c r="G215" s="230"/>
      <c r="H215" s="230"/>
      <c r="I215" s="267"/>
      <c r="J215" s="111" t="str">
        <f ca="1">IF(AND('Riesgos Corrup'!$AB$18="Muy Baja",'Riesgos Corrup'!$AD$18="Moderado"),CONCATENATE("R10C",'Riesgos Corrup'!$R$18),"")</f>
        <v/>
      </c>
      <c r="K215" s="112" t="str">
        <f>IF(AND('Riesgos Corrup'!$AB$19="Muy Baja",'Riesgos Corrup'!$AD$19="Moderado"),CONCATENATE("R10C",'Riesgos Corrup'!$R$19),"")</f>
        <v/>
      </c>
      <c r="L215" s="113" t="str">
        <f>IF(AND('Riesgos Corrup'!$AB$20="Muy Baja",'Riesgos Corrup'!$AD$20="Moderado"),CONCATENATE("R10C",'Riesgos Corrup'!$R$20),"")</f>
        <v/>
      </c>
      <c r="M215" s="111" t="str">
        <f ca="1">IF(AND('Riesgos Corrup'!$AB$18="Muy Baja",'Riesgos Corrup'!$AD$18="Moderado"),CONCATENATE("R10C",'Riesgos Corrup'!$R$18),"")</f>
        <v/>
      </c>
      <c r="N215" s="112" t="str">
        <f>IF(AND('Riesgos Corrup'!$AB$19="Muy Baja",'Riesgos Corrup'!$AD$19="Moderado"),CONCATENATE("R10C",'Riesgos Corrup'!$R$19),"")</f>
        <v/>
      </c>
      <c r="O215" s="113" t="str">
        <f>IF(AND('Riesgos Corrup'!$AB$20="Muy Baja",'Riesgos Corrup'!$AD$20="Moderado"),CONCATENATE("R10C",'Riesgos Corrup'!$R$20),"")</f>
        <v/>
      </c>
      <c r="P215" s="102" t="str">
        <f ca="1">IF(AND('Riesgos Corrup'!$AB$18="Muy Baja",'Riesgos Corrup'!$AD$18="Moderado"),CONCATENATE("R10C",'Riesgos Corrup'!$R$18),"")</f>
        <v/>
      </c>
      <c r="Q215" s="103" t="str">
        <f>IF(AND('Riesgos Corrup'!$AB$19="Muy Baja",'Riesgos Corrup'!$AD$19="Moderado"),CONCATENATE("R10C",'Riesgos Corrup'!$R$19),"")</f>
        <v/>
      </c>
      <c r="R215" s="104" t="str">
        <f>IF(AND('Riesgos Corrup'!$AB$20="Muy Baja",'Riesgos Corrup'!$AD$20="Moderado"),CONCATENATE("R10C",'Riesgos Corrup'!$R$20),"")</f>
        <v/>
      </c>
      <c r="S215" s="83" t="str">
        <f ca="1">IF(AND('Riesgos Corrup'!$AB$18="Muy Baja",'Riesgos Corrup'!$AD$18="Mayor"),CONCATENATE("R10C",'Riesgos Corrup'!$R$18),"")</f>
        <v/>
      </c>
      <c r="T215" s="39" t="str">
        <f>IF(AND('Riesgos Corrup'!$AB$19="Muy Baja",'Riesgos Corrup'!$AD$19="Mayor"),CONCATENATE("R10C",'Riesgos Corrup'!$R$19),"")</f>
        <v/>
      </c>
      <c r="U215" s="84" t="str">
        <f>IF(AND('Riesgos Corrup'!$AB$20="Muy Baja",'Riesgos Corrup'!$AD$20="Mayor"),CONCATENATE("R10C",'Riesgos Corrup'!$R$20),"")</f>
        <v/>
      </c>
      <c r="V215" s="96" t="str">
        <f ca="1">IF(AND('Riesgos Corrup'!$AB$18="Muy Baja",'Riesgos Corrup'!$AD$18="Catastrófico"),CONCATENATE("R10C",'Riesgos Corrup'!$R$18),"")</f>
        <v/>
      </c>
      <c r="W215" s="97" t="str">
        <f>IF(AND('Riesgos Corrup'!$AB$19="Muy Baja",'Riesgos Corrup'!$AD$19="Catastrófico"),CONCATENATE("R10C",'Riesgos Corrup'!$R$19),"")</f>
        <v/>
      </c>
      <c r="X215" s="98" t="str">
        <f>IF(AND('Riesgos Corrup'!$AB$20="Muy Baja",'Riesgos Corrup'!$AD$20="Catastrófico"),CONCATENATE("R10C",'Riesgos Corrup'!$R$20),"")</f>
        <v/>
      </c>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row>
    <row r="216" spans="1:65" ht="15.75" x14ac:dyDescent="0.25">
      <c r="A216" s="40"/>
      <c r="B216" s="260"/>
      <c r="C216" s="261"/>
      <c r="D216" s="262"/>
      <c r="E216" s="234"/>
      <c r="F216" s="230"/>
      <c r="G216" s="230"/>
      <c r="H216" s="230"/>
      <c r="I216" s="267"/>
      <c r="J216" s="111" t="e">
        <f>IF(AND('Riesgos Corrup'!#REF!="Muy Baja",'Riesgos Corrup'!#REF!="Moderado"),CONCATENATE("R11C",'Riesgos Corrup'!#REF!),"")</f>
        <v>#REF!</v>
      </c>
      <c r="K216" s="112" t="e">
        <f>IF(AND('Riesgos Corrup'!#REF!="Muy Baja",'Riesgos Corrup'!#REF!="Moderado"),CONCATENATE("R11C",'Riesgos Corrup'!#REF!),"")</f>
        <v>#REF!</v>
      </c>
      <c r="L216" s="113" t="e">
        <f>IF(AND('Riesgos Corrup'!#REF!="Muy Baja",'Riesgos Corrup'!#REF!="Moderado"),CONCATENATE("R11C",'Riesgos Corrup'!#REF!),"")</f>
        <v>#REF!</v>
      </c>
      <c r="M216" s="111" t="e">
        <f>IF(AND('Riesgos Corrup'!#REF!="Muy Baja",'Riesgos Corrup'!#REF!="Moderado"),CONCATENATE("R11C",'Riesgos Corrup'!#REF!),"")</f>
        <v>#REF!</v>
      </c>
      <c r="N216" s="112" t="e">
        <f>IF(AND('Riesgos Corrup'!#REF!="Muy Baja",'Riesgos Corrup'!#REF!="Moderado"),CONCATENATE("R11C",'Riesgos Corrup'!#REF!),"")</f>
        <v>#REF!</v>
      </c>
      <c r="O216" s="113" t="e">
        <f>IF(AND('Riesgos Corrup'!#REF!="Muy Baja",'Riesgos Corrup'!#REF!="Moderado"),CONCATENATE("R11C",'Riesgos Corrup'!#REF!),"")</f>
        <v>#REF!</v>
      </c>
      <c r="P216" s="102" t="e">
        <f>IF(AND('Riesgos Corrup'!#REF!="Muy Baja",'Riesgos Corrup'!#REF!="Moderado"),CONCATENATE("R11C",'Riesgos Corrup'!#REF!),"")</f>
        <v>#REF!</v>
      </c>
      <c r="Q216" s="103" t="e">
        <f>IF(AND('Riesgos Corrup'!#REF!="Muy Baja",'Riesgos Corrup'!#REF!="Moderado"),CONCATENATE("R11C",'Riesgos Corrup'!#REF!),"")</f>
        <v>#REF!</v>
      </c>
      <c r="R216" s="104" t="e">
        <f>IF(AND('Riesgos Corrup'!#REF!="Muy Baja",'Riesgos Corrup'!#REF!="Moderado"),CONCATENATE("R11C",'Riesgos Corrup'!#REF!),"")</f>
        <v>#REF!</v>
      </c>
      <c r="S216" s="83" t="e">
        <f>IF(AND('Riesgos Corrup'!#REF!="Muy Baja",'Riesgos Corrup'!#REF!="Mayor"),CONCATENATE("R11C",'Riesgos Corrup'!#REF!),"")</f>
        <v>#REF!</v>
      </c>
      <c r="T216" s="39" t="e">
        <f>IF(AND('Riesgos Corrup'!#REF!="Muy Baja",'Riesgos Corrup'!#REF!="Mayor"),CONCATENATE("R11C",'Riesgos Corrup'!#REF!),"")</f>
        <v>#REF!</v>
      </c>
      <c r="U216" s="84" t="e">
        <f>IF(AND('Riesgos Corrup'!#REF!="Muy Baja",'Riesgos Corrup'!#REF!="Mayor"),CONCATENATE("R11C",'Riesgos Corrup'!#REF!),"")</f>
        <v>#REF!</v>
      </c>
      <c r="V216" s="96" t="e">
        <f>IF(AND('Riesgos Corrup'!#REF!="Muy Baja",'Riesgos Corrup'!#REF!="Catastrófico"),CONCATENATE("R11C",'Riesgos Corrup'!#REF!),"")</f>
        <v>#REF!</v>
      </c>
      <c r="W216" s="97" t="e">
        <f>IF(AND('Riesgos Corrup'!#REF!="Muy Baja",'Riesgos Corrup'!#REF!="Catastrófico"),CONCATENATE("R11C",'Riesgos Corrup'!#REF!),"")</f>
        <v>#REF!</v>
      </c>
      <c r="X216" s="98" t="e">
        <f>IF(AND('Riesgos Corrup'!#REF!="Muy Baja",'Riesgos Corrup'!#REF!="Catastrófico"),CONCATENATE("R11C",'Riesgos Corrup'!#REF!),"")</f>
        <v>#REF!</v>
      </c>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row>
    <row r="217" spans="1:65" ht="15.75" x14ac:dyDescent="0.25">
      <c r="A217" s="40"/>
      <c r="B217" s="260"/>
      <c r="C217" s="261"/>
      <c r="D217" s="262"/>
      <c r="E217" s="234"/>
      <c r="F217" s="230"/>
      <c r="G217" s="230"/>
      <c r="H217" s="230"/>
      <c r="I217" s="267"/>
      <c r="J217" s="111" t="e">
        <f>IF(AND('Riesgos Corrup'!#REF!="Muy Baja",'Riesgos Corrup'!#REF!="Moderado"),CONCATENATE("R12C",'Riesgos Corrup'!#REF!),"")</f>
        <v>#REF!</v>
      </c>
      <c r="K217" s="112" t="e">
        <f>IF(AND('Riesgos Corrup'!#REF!="Muy Baja",'Riesgos Corrup'!#REF!="Moderado"),CONCATENATE("R12C",'Riesgos Corrup'!#REF!),"")</f>
        <v>#REF!</v>
      </c>
      <c r="L217" s="113" t="e">
        <f>IF(AND('Riesgos Corrup'!#REF!="Muy Baja",'Riesgos Corrup'!#REF!="Moderado"),CONCATENATE("R12C",'Riesgos Corrup'!#REF!),"")</f>
        <v>#REF!</v>
      </c>
      <c r="M217" s="111" t="e">
        <f>IF(AND('Riesgos Corrup'!#REF!="Muy Baja",'Riesgos Corrup'!#REF!="Moderado"),CONCATENATE("R12C",'Riesgos Corrup'!#REF!),"")</f>
        <v>#REF!</v>
      </c>
      <c r="N217" s="112" t="e">
        <f>IF(AND('Riesgos Corrup'!#REF!="Muy Baja",'Riesgos Corrup'!#REF!="Moderado"),CONCATENATE("R12C",'Riesgos Corrup'!#REF!),"")</f>
        <v>#REF!</v>
      </c>
      <c r="O217" s="113" t="e">
        <f>IF(AND('Riesgos Corrup'!#REF!="Muy Baja",'Riesgos Corrup'!#REF!="Moderado"),CONCATENATE("R12C",'Riesgos Corrup'!#REF!),"")</f>
        <v>#REF!</v>
      </c>
      <c r="P217" s="102" t="e">
        <f>IF(AND('Riesgos Corrup'!#REF!="Muy Baja",'Riesgos Corrup'!#REF!="Moderado"),CONCATENATE("R12C",'Riesgos Corrup'!#REF!),"")</f>
        <v>#REF!</v>
      </c>
      <c r="Q217" s="103" t="e">
        <f>IF(AND('Riesgos Corrup'!#REF!="Muy Baja",'Riesgos Corrup'!#REF!="Moderado"),CONCATENATE("R12C",'Riesgos Corrup'!#REF!),"")</f>
        <v>#REF!</v>
      </c>
      <c r="R217" s="104" t="e">
        <f>IF(AND('Riesgos Corrup'!#REF!="Muy Baja",'Riesgos Corrup'!#REF!="Moderado"),CONCATENATE("R12C",'Riesgos Corrup'!#REF!),"")</f>
        <v>#REF!</v>
      </c>
      <c r="S217" s="83" t="e">
        <f>IF(AND('Riesgos Corrup'!#REF!="Muy Baja",'Riesgos Corrup'!#REF!="Mayor"),CONCATENATE("R12C",'Riesgos Corrup'!#REF!),"")</f>
        <v>#REF!</v>
      </c>
      <c r="T217" s="39" t="e">
        <f>IF(AND('Riesgos Corrup'!#REF!="Muy Baja",'Riesgos Corrup'!#REF!="Mayor"),CONCATENATE("R12C",'Riesgos Corrup'!#REF!),"")</f>
        <v>#REF!</v>
      </c>
      <c r="U217" s="84" t="e">
        <f>IF(AND('Riesgos Corrup'!#REF!="Muy Baja",'Riesgos Corrup'!#REF!="Mayor"),CONCATENATE("R12C",'Riesgos Corrup'!#REF!),"")</f>
        <v>#REF!</v>
      </c>
      <c r="V217" s="96" t="e">
        <f>IF(AND('Riesgos Corrup'!#REF!="Muy Baja",'Riesgos Corrup'!#REF!="Catastrófico"),CONCATENATE("R12C",'Riesgos Corrup'!#REF!),"")</f>
        <v>#REF!</v>
      </c>
      <c r="W217" s="97" t="e">
        <f>IF(AND('Riesgos Corrup'!#REF!="Muy Baja",'Riesgos Corrup'!#REF!="Catastrófico"),CONCATENATE("R12C",'Riesgos Corrup'!#REF!),"")</f>
        <v>#REF!</v>
      </c>
      <c r="X217" s="98" t="e">
        <f>IF(AND('Riesgos Corrup'!#REF!="Muy Baja",'Riesgos Corrup'!#REF!="Catastrófico"),CONCATENATE("R12C",'Riesgos Corrup'!#REF!),"")</f>
        <v>#REF!</v>
      </c>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row>
    <row r="218" spans="1:65" ht="15.75" x14ac:dyDescent="0.25">
      <c r="A218" s="40"/>
      <c r="B218" s="260"/>
      <c r="C218" s="261"/>
      <c r="D218" s="262"/>
      <c r="E218" s="234"/>
      <c r="F218" s="230"/>
      <c r="G218" s="230"/>
      <c r="H218" s="230"/>
      <c r="I218" s="267"/>
      <c r="J218" s="111" t="e">
        <f>IF(AND('Riesgos Corrup'!#REF!="Muy Baja",'Riesgos Corrup'!#REF!="Moderado"),CONCATENATE("R13C",'Riesgos Corrup'!#REF!),"")</f>
        <v>#REF!</v>
      </c>
      <c r="K218" s="112" t="e">
        <f>IF(AND('Riesgos Corrup'!#REF!="Muy Baja",'Riesgos Corrup'!#REF!="Moderado"),CONCATENATE("R13C",'Riesgos Corrup'!#REF!),"")</f>
        <v>#REF!</v>
      </c>
      <c r="L218" s="113" t="e">
        <f>IF(AND('Riesgos Corrup'!#REF!="Muy Baja",'Riesgos Corrup'!#REF!="Moderado"),CONCATENATE("R13C",'Riesgos Corrup'!#REF!),"")</f>
        <v>#REF!</v>
      </c>
      <c r="M218" s="111" t="e">
        <f>IF(AND('Riesgos Corrup'!#REF!="Muy Baja",'Riesgos Corrup'!#REF!="Moderado"),CONCATENATE("R13C",'Riesgos Corrup'!#REF!),"")</f>
        <v>#REF!</v>
      </c>
      <c r="N218" s="112" t="e">
        <f>IF(AND('Riesgos Corrup'!#REF!="Muy Baja",'Riesgos Corrup'!#REF!="Moderado"),CONCATENATE("R13C",'Riesgos Corrup'!#REF!),"")</f>
        <v>#REF!</v>
      </c>
      <c r="O218" s="113" t="e">
        <f>IF(AND('Riesgos Corrup'!#REF!="Muy Baja",'Riesgos Corrup'!#REF!="Moderado"),CONCATENATE("R13C",'Riesgos Corrup'!#REF!),"")</f>
        <v>#REF!</v>
      </c>
      <c r="P218" s="102" t="e">
        <f>IF(AND('Riesgos Corrup'!#REF!="Muy Baja",'Riesgos Corrup'!#REF!="Moderado"),CONCATENATE("R13C",'Riesgos Corrup'!#REF!),"")</f>
        <v>#REF!</v>
      </c>
      <c r="Q218" s="103" t="e">
        <f>IF(AND('Riesgos Corrup'!#REF!="Muy Baja",'Riesgos Corrup'!#REF!="Moderado"),CONCATENATE("R13C",'Riesgos Corrup'!#REF!),"")</f>
        <v>#REF!</v>
      </c>
      <c r="R218" s="104" t="e">
        <f>IF(AND('Riesgos Corrup'!#REF!="Muy Baja",'Riesgos Corrup'!#REF!="Moderado"),CONCATENATE("R13C",'Riesgos Corrup'!#REF!),"")</f>
        <v>#REF!</v>
      </c>
      <c r="S218" s="83" t="e">
        <f>IF(AND('Riesgos Corrup'!#REF!="Muy Baja",'Riesgos Corrup'!#REF!="Mayor"),CONCATENATE("R13C",'Riesgos Corrup'!#REF!),"")</f>
        <v>#REF!</v>
      </c>
      <c r="T218" s="39" t="e">
        <f>IF(AND('Riesgos Corrup'!#REF!="Muy Baja",'Riesgos Corrup'!#REF!="Mayor"),CONCATENATE("R13C",'Riesgos Corrup'!#REF!),"")</f>
        <v>#REF!</v>
      </c>
      <c r="U218" s="84" t="e">
        <f>IF(AND('Riesgos Corrup'!#REF!="Muy Baja",'Riesgos Corrup'!#REF!="Mayor"),CONCATENATE("R13C",'Riesgos Corrup'!#REF!),"")</f>
        <v>#REF!</v>
      </c>
      <c r="V218" s="96" t="e">
        <f>IF(AND('Riesgos Corrup'!#REF!="Muy Baja",'Riesgos Corrup'!#REF!="Catastrófico"),CONCATENATE("R13C",'Riesgos Corrup'!#REF!),"")</f>
        <v>#REF!</v>
      </c>
      <c r="W218" s="97" t="e">
        <f>IF(AND('Riesgos Corrup'!#REF!="Muy Baja",'Riesgos Corrup'!#REF!="Catastrófico"),CONCATENATE("R13C",'Riesgos Corrup'!#REF!),"")</f>
        <v>#REF!</v>
      </c>
      <c r="X218" s="98" t="e">
        <f>IF(AND('Riesgos Corrup'!#REF!="Muy Baja",'Riesgos Corrup'!#REF!="Catastrófico"),CONCATENATE("R13C",'Riesgos Corrup'!#REF!),"")</f>
        <v>#REF!</v>
      </c>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row>
    <row r="219" spans="1:65" ht="15.75" x14ac:dyDescent="0.25">
      <c r="A219" s="40"/>
      <c r="B219" s="260"/>
      <c r="C219" s="261"/>
      <c r="D219" s="262"/>
      <c r="E219" s="234"/>
      <c r="F219" s="230"/>
      <c r="G219" s="230"/>
      <c r="H219" s="230"/>
      <c r="I219" s="267"/>
      <c r="J219" s="111" t="str">
        <f ca="1">IF(AND('Riesgos Corrup'!$AB$21="Muy Baja",'Riesgos Corrup'!$AD$21="Moderado"),CONCATENATE("R14C",'Riesgos Corrup'!$R$21),"")</f>
        <v/>
      </c>
      <c r="K219" s="112" t="str">
        <f>IF(AND('Riesgos Corrup'!$AB$22="Muy Baja",'Riesgos Corrup'!$AD$22="Moderado"),CONCATENATE("R14C",'Riesgos Corrup'!$R$22),"")</f>
        <v/>
      </c>
      <c r="L219" s="113" t="str">
        <f>IF(AND('Riesgos Corrup'!$AB$23="Muy Baja",'Riesgos Corrup'!$AD$23="Moderado"),CONCATENATE("R14C",'Riesgos Corrup'!$R$23),"")</f>
        <v/>
      </c>
      <c r="M219" s="111" t="str">
        <f ca="1">IF(AND('Riesgos Corrup'!$AB$21="Muy Baja",'Riesgos Corrup'!$AD$21="Moderado"),CONCATENATE("R14C",'Riesgos Corrup'!$R$21),"")</f>
        <v/>
      </c>
      <c r="N219" s="112" t="str">
        <f>IF(AND('Riesgos Corrup'!$AB$22="Muy Baja",'Riesgos Corrup'!$AD$22="Moderado"),CONCATENATE("R14C",'Riesgos Corrup'!$R$22),"")</f>
        <v/>
      </c>
      <c r="O219" s="113" t="str">
        <f>IF(AND('Riesgos Corrup'!$AB$23="Muy Baja",'Riesgos Corrup'!$AD$23="Moderado"),CONCATENATE("R14C",'Riesgos Corrup'!$R$23),"")</f>
        <v/>
      </c>
      <c r="P219" s="102" t="str">
        <f ca="1">IF(AND('Riesgos Corrup'!$AB$21="Muy Baja",'Riesgos Corrup'!$AD$21="Moderado"),CONCATENATE("R14C",'Riesgos Corrup'!$R$21),"")</f>
        <v/>
      </c>
      <c r="Q219" s="103" t="str">
        <f>IF(AND('Riesgos Corrup'!$AB$22="Muy Baja",'Riesgos Corrup'!$AD$22="Moderado"),CONCATENATE("R14C",'Riesgos Corrup'!$R$22),"")</f>
        <v/>
      </c>
      <c r="R219" s="104" t="str">
        <f>IF(AND('Riesgos Corrup'!$AB$23="Muy Baja",'Riesgos Corrup'!$AD$23="Moderado"),CONCATENATE("R14C",'Riesgos Corrup'!$R$23),"")</f>
        <v/>
      </c>
      <c r="S219" s="83" t="str">
        <f ca="1">IF(AND('Riesgos Corrup'!$AB$21="Muy Baja",'Riesgos Corrup'!$AD$21="Mayor"),CONCATENATE("R14C",'Riesgos Corrup'!$R$21),"")</f>
        <v/>
      </c>
      <c r="T219" s="39" t="str">
        <f>IF(AND('Riesgos Corrup'!$AB$22="Muy Baja",'Riesgos Corrup'!$AD$22="Mayor"),CONCATENATE("R14C",'Riesgos Corrup'!$R$22),"")</f>
        <v/>
      </c>
      <c r="U219" s="84" t="str">
        <f>IF(AND('Riesgos Corrup'!$AB$23="Muy Baja",'Riesgos Corrup'!$AD$23="Mayor"),CONCATENATE("R14C",'Riesgos Corrup'!$R$23),"")</f>
        <v/>
      </c>
      <c r="V219" s="96" t="str">
        <f ca="1">IF(AND('Riesgos Corrup'!$AB$21="Muy Baja",'Riesgos Corrup'!$AD$21="Catastrófico"),CONCATENATE("R14C",'Riesgos Corrup'!$R$21),"")</f>
        <v/>
      </c>
      <c r="W219" s="97" t="str">
        <f>IF(AND('Riesgos Corrup'!$AB$22="Muy Baja",'Riesgos Corrup'!$AD$22="Catastrófico"),CONCATENATE("R14C",'Riesgos Corrup'!$R$22),"")</f>
        <v/>
      </c>
      <c r="X219" s="98" t="str">
        <f>IF(AND('Riesgos Corrup'!$AB$23="Muy Baja",'Riesgos Corrup'!$AD$23="Catastrófico"),CONCATENATE("R14C",'Riesgos Corrup'!$R$23),"")</f>
        <v/>
      </c>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row>
    <row r="220" spans="1:65" ht="15.75" x14ac:dyDescent="0.25">
      <c r="A220" s="40"/>
      <c r="B220" s="260"/>
      <c r="C220" s="261"/>
      <c r="D220" s="262"/>
      <c r="E220" s="234"/>
      <c r="F220" s="230"/>
      <c r="G220" s="230"/>
      <c r="H220" s="230"/>
      <c r="I220" s="267"/>
      <c r="J220" s="111" t="e">
        <f>IF(AND('Riesgos Corrup'!#REF!="Muy Baja",'Riesgos Corrup'!#REF!="Moderado"),CONCATENATE("R15C",'Riesgos Corrup'!#REF!),"")</f>
        <v>#REF!</v>
      </c>
      <c r="K220" s="112" t="e">
        <f>IF(AND('Riesgos Corrup'!#REF!="Muy Baja",'Riesgos Corrup'!#REF!="Moderado"),CONCATENATE("R15C",'Riesgos Corrup'!#REF!),"")</f>
        <v>#REF!</v>
      </c>
      <c r="L220" s="113" t="e">
        <f>IF(AND('Riesgos Corrup'!#REF!="Muy Baja",'Riesgos Corrup'!#REF!="Moderado"),CONCATENATE("R15C",'Riesgos Corrup'!#REF!),"")</f>
        <v>#REF!</v>
      </c>
      <c r="M220" s="111" t="e">
        <f>IF(AND('Riesgos Corrup'!#REF!="Muy Baja",'Riesgos Corrup'!#REF!="Moderado"),CONCATENATE("R15C",'Riesgos Corrup'!#REF!),"")</f>
        <v>#REF!</v>
      </c>
      <c r="N220" s="112" t="e">
        <f>IF(AND('Riesgos Corrup'!#REF!="Muy Baja",'Riesgos Corrup'!#REF!="Moderado"),CONCATENATE("R15C",'Riesgos Corrup'!#REF!),"")</f>
        <v>#REF!</v>
      </c>
      <c r="O220" s="113" t="e">
        <f>IF(AND('Riesgos Corrup'!#REF!="Muy Baja",'Riesgos Corrup'!#REF!="Moderado"),CONCATENATE("R15C",'Riesgos Corrup'!#REF!),"")</f>
        <v>#REF!</v>
      </c>
      <c r="P220" s="102" t="e">
        <f>IF(AND('Riesgos Corrup'!#REF!="Muy Baja",'Riesgos Corrup'!#REF!="Moderado"),CONCATENATE("R15C",'Riesgos Corrup'!#REF!),"")</f>
        <v>#REF!</v>
      </c>
      <c r="Q220" s="103" t="e">
        <f>IF(AND('Riesgos Corrup'!#REF!="Muy Baja",'Riesgos Corrup'!#REF!="Moderado"),CONCATENATE("R15C",'Riesgos Corrup'!#REF!),"")</f>
        <v>#REF!</v>
      </c>
      <c r="R220" s="104" t="e">
        <f>IF(AND('Riesgos Corrup'!#REF!="Muy Baja",'Riesgos Corrup'!#REF!="Moderado"),CONCATENATE("R15C",'Riesgos Corrup'!#REF!),"")</f>
        <v>#REF!</v>
      </c>
      <c r="S220" s="83" t="e">
        <f>IF(AND('Riesgos Corrup'!#REF!="Muy Baja",'Riesgos Corrup'!#REF!="Mayor"),CONCATENATE("R15C",'Riesgos Corrup'!#REF!),"")</f>
        <v>#REF!</v>
      </c>
      <c r="T220" s="39" t="e">
        <f>IF(AND('Riesgos Corrup'!#REF!="Muy Baja",'Riesgos Corrup'!#REF!="Mayor"),CONCATENATE("R15C",'Riesgos Corrup'!#REF!),"")</f>
        <v>#REF!</v>
      </c>
      <c r="U220" s="84" t="e">
        <f>IF(AND('Riesgos Corrup'!#REF!="Muy Baja",'Riesgos Corrup'!#REF!="Mayor"),CONCATENATE("R15C",'Riesgos Corrup'!#REF!),"")</f>
        <v>#REF!</v>
      </c>
      <c r="V220" s="96" t="e">
        <f>IF(AND('Riesgos Corrup'!#REF!="Muy Baja",'Riesgos Corrup'!#REF!="Catastrófico"),CONCATENATE("R15C",'Riesgos Corrup'!#REF!),"")</f>
        <v>#REF!</v>
      </c>
      <c r="W220" s="97" t="e">
        <f>IF(AND('Riesgos Corrup'!#REF!="Muy Baja",'Riesgos Corrup'!#REF!="Catastrófico"),CONCATENATE("R15C",'Riesgos Corrup'!#REF!),"")</f>
        <v>#REF!</v>
      </c>
      <c r="X220" s="98" t="e">
        <f>IF(AND('Riesgos Corrup'!#REF!="Muy Baja",'Riesgos Corrup'!#REF!="Catastrófico"),CONCATENATE("R15C",'Riesgos Corrup'!#REF!),"")</f>
        <v>#REF!</v>
      </c>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row>
    <row r="221" spans="1:65" ht="15.75" x14ac:dyDescent="0.25">
      <c r="A221" s="40"/>
      <c r="B221" s="260"/>
      <c r="C221" s="261"/>
      <c r="D221" s="262"/>
      <c r="E221" s="234"/>
      <c r="F221" s="230"/>
      <c r="G221" s="230"/>
      <c r="H221" s="230"/>
      <c r="I221" s="267"/>
      <c r="J221" s="111" t="e">
        <f>IF(AND('Riesgos Corrup'!#REF!="Muy Baja",'Riesgos Corrup'!#REF!="Moderado"),CONCATENATE("R16C",'Riesgos Corrup'!#REF!),"")</f>
        <v>#REF!</v>
      </c>
      <c r="K221" s="112" t="e">
        <f>IF(AND('Riesgos Corrup'!#REF!="Muy Baja",'Riesgos Corrup'!#REF!="Moderado"),CONCATENATE("R16C",'Riesgos Corrup'!#REF!),"")</f>
        <v>#REF!</v>
      </c>
      <c r="L221" s="113" t="e">
        <f>IF(AND('Riesgos Corrup'!#REF!="Muy Baja",'Riesgos Corrup'!#REF!="Moderado"),CONCATENATE("R16C",'Riesgos Corrup'!#REF!),"")</f>
        <v>#REF!</v>
      </c>
      <c r="M221" s="111" t="e">
        <f>IF(AND('Riesgos Corrup'!#REF!="Muy Baja",'Riesgos Corrup'!#REF!="Moderado"),CONCATENATE("R16C",'Riesgos Corrup'!#REF!),"")</f>
        <v>#REF!</v>
      </c>
      <c r="N221" s="112" t="e">
        <f>IF(AND('Riesgos Corrup'!#REF!="Muy Baja",'Riesgos Corrup'!#REF!="Moderado"),CONCATENATE("R16C",'Riesgos Corrup'!#REF!),"")</f>
        <v>#REF!</v>
      </c>
      <c r="O221" s="113" t="e">
        <f>IF(AND('Riesgos Corrup'!#REF!="Muy Baja",'Riesgos Corrup'!#REF!="Moderado"),CONCATENATE("R16C",'Riesgos Corrup'!#REF!),"")</f>
        <v>#REF!</v>
      </c>
      <c r="P221" s="102" t="e">
        <f>IF(AND('Riesgos Corrup'!#REF!="Muy Baja",'Riesgos Corrup'!#REF!="Moderado"),CONCATENATE("R16C",'Riesgos Corrup'!#REF!),"")</f>
        <v>#REF!</v>
      </c>
      <c r="Q221" s="103" t="e">
        <f>IF(AND('Riesgos Corrup'!#REF!="Muy Baja",'Riesgos Corrup'!#REF!="Moderado"),CONCATENATE("R16C",'Riesgos Corrup'!#REF!),"")</f>
        <v>#REF!</v>
      </c>
      <c r="R221" s="104" t="e">
        <f>IF(AND('Riesgos Corrup'!#REF!="Muy Baja",'Riesgos Corrup'!#REF!="Moderado"),CONCATENATE("R16C",'Riesgos Corrup'!#REF!),"")</f>
        <v>#REF!</v>
      </c>
      <c r="S221" s="83" t="e">
        <f>IF(AND('Riesgos Corrup'!#REF!="Muy Baja",'Riesgos Corrup'!#REF!="Mayor"),CONCATENATE("R16C",'Riesgos Corrup'!#REF!),"")</f>
        <v>#REF!</v>
      </c>
      <c r="T221" s="39" t="e">
        <f>IF(AND('Riesgos Corrup'!#REF!="Muy Baja",'Riesgos Corrup'!#REF!="Mayor"),CONCATENATE("R16C",'Riesgos Corrup'!#REF!),"")</f>
        <v>#REF!</v>
      </c>
      <c r="U221" s="84" t="e">
        <f>IF(AND('Riesgos Corrup'!#REF!="Muy Baja",'Riesgos Corrup'!#REF!="Mayor"),CONCATENATE("R16C",'Riesgos Corrup'!#REF!),"")</f>
        <v>#REF!</v>
      </c>
      <c r="V221" s="96" t="e">
        <f>IF(AND('Riesgos Corrup'!#REF!="Muy Baja",'Riesgos Corrup'!#REF!="Catastrófico"),CONCATENATE("R16C",'Riesgos Corrup'!#REF!),"")</f>
        <v>#REF!</v>
      </c>
      <c r="W221" s="97" t="e">
        <f>IF(AND('Riesgos Corrup'!#REF!="Muy Baja",'Riesgos Corrup'!#REF!="Catastrófico"),CONCATENATE("R16C",'Riesgos Corrup'!#REF!),"")</f>
        <v>#REF!</v>
      </c>
      <c r="X221" s="98" t="e">
        <f>IF(AND('Riesgos Corrup'!#REF!="Muy Baja",'Riesgos Corrup'!#REF!="Catastrófico"),CONCATENATE("R16C",'Riesgos Corrup'!#REF!),"")</f>
        <v>#REF!</v>
      </c>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row>
    <row r="222" spans="1:65" ht="15.75" x14ac:dyDescent="0.25">
      <c r="A222" s="40"/>
      <c r="B222" s="260"/>
      <c r="C222" s="261"/>
      <c r="D222" s="262"/>
      <c r="E222" s="234"/>
      <c r="F222" s="230"/>
      <c r="G222" s="230"/>
      <c r="H222" s="230"/>
      <c r="I222" s="267"/>
      <c r="J222" s="111" t="e">
        <f>IF(AND('Riesgos Corrup'!#REF!="Muy Baja",'Riesgos Corrup'!#REF!="Moderado"),CONCATENATE("R17",'Riesgos Corrup'!#REF!),"")</f>
        <v>#REF!</v>
      </c>
      <c r="K222" s="112" t="e">
        <f>IF(AND('Riesgos Corrup'!#REF!="Muy Baja",'Riesgos Corrup'!#REF!="Moderado"),CONCATENATE("R17C",'Riesgos Corrup'!#REF!),"")</f>
        <v>#REF!</v>
      </c>
      <c r="L222" s="113" t="e">
        <f>IF(AND('Riesgos Corrup'!#REF!="Muy Baja",'Riesgos Corrup'!#REF!="Moderado"),CONCATENATE("R17C",'Riesgos Corrup'!#REF!),"")</f>
        <v>#REF!</v>
      </c>
      <c r="M222" s="111" t="e">
        <f>IF(AND('Riesgos Corrup'!#REF!="Muy Baja",'Riesgos Corrup'!#REF!="Moderado"),CONCATENATE("R17",'Riesgos Corrup'!#REF!),"")</f>
        <v>#REF!</v>
      </c>
      <c r="N222" s="112" t="e">
        <f>IF(AND('Riesgos Corrup'!#REF!="Muy Baja",'Riesgos Corrup'!#REF!="Moderado"),CONCATENATE("R17C",'Riesgos Corrup'!#REF!),"")</f>
        <v>#REF!</v>
      </c>
      <c r="O222" s="113" t="e">
        <f>IF(AND('Riesgos Corrup'!#REF!="Muy Baja",'Riesgos Corrup'!#REF!="Moderado"),CONCATENATE("R17C",'Riesgos Corrup'!#REF!),"")</f>
        <v>#REF!</v>
      </c>
      <c r="P222" s="102" t="e">
        <f>IF(AND('Riesgos Corrup'!#REF!="Muy Baja",'Riesgos Corrup'!#REF!="Moderado"),CONCATENATE("R17",'Riesgos Corrup'!#REF!),"")</f>
        <v>#REF!</v>
      </c>
      <c r="Q222" s="103" t="e">
        <f>IF(AND('Riesgos Corrup'!#REF!="Muy Baja",'Riesgos Corrup'!#REF!="Moderado"),CONCATENATE("R17C",'Riesgos Corrup'!#REF!),"")</f>
        <v>#REF!</v>
      </c>
      <c r="R222" s="104" t="e">
        <f>IF(AND('Riesgos Corrup'!#REF!="Muy Baja",'Riesgos Corrup'!#REF!="Moderado"),CONCATENATE("R17C",'Riesgos Corrup'!#REF!),"")</f>
        <v>#REF!</v>
      </c>
      <c r="S222" s="83" t="e">
        <f>IF(AND('Riesgos Corrup'!#REF!="Muy Baja",'Riesgos Corrup'!#REF!="Mayor"),CONCATENATE("R17",'Riesgos Corrup'!#REF!),"")</f>
        <v>#REF!</v>
      </c>
      <c r="T222" s="39" t="e">
        <f>IF(AND('Riesgos Corrup'!#REF!="Muy Baja",'Riesgos Corrup'!#REF!="Mayor"),CONCATENATE("R17C",'Riesgos Corrup'!#REF!),"")</f>
        <v>#REF!</v>
      </c>
      <c r="U222" s="84" t="e">
        <f>IF(AND('Riesgos Corrup'!#REF!="Muy Baja",'Riesgos Corrup'!#REF!="Mayor"),CONCATENATE("R17C",'Riesgos Corrup'!#REF!),"")</f>
        <v>#REF!</v>
      </c>
      <c r="V222" s="96" t="e">
        <f>IF(AND('Riesgos Corrup'!#REF!="Muy Baja",'Riesgos Corrup'!#REF!="Catastrófico"),CONCATENATE("R17",'Riesgos Corrup'!#REF!),"")</f>
        <v>#REF!</v>
      </c>
      <c r="W222" s="97" t="e">
        <f>IF(AND('Riesgos Corrup'!#REF!="Muy Baja",'Riesgos Corrup'!#REF!="Catastrófico"),CONCATENATE("R17C",'Riesgos Corrup'!#REF!),"")</f>
        <v>#REF!</v>
      </c>
      <c r="X222" s="98" t="e">
        <f>IF(AND('Riesgos Corrup'!#REF!="Muy Baja",'Riesgos Corrup'!#REF!="Catastrófico"),CONCATENATE("R17C",'Riesgos Corrup'!#REF!),"")</f>
        <v>#REF!</v>
      </c>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row>
    <row r="223" spans="1:65" ht="15.75" x14ac:dyDescent="0.25">
      <c r="A223" s="40"/>
      <c r="B223" s="260"/>
      <c r="C223" s="261"/>
      <c r="D223" s="262"/>
      <c r="E223" s="234"/>
      <c r="F223" s="230"/>
      <c r="G223" s="230"/>
      <c r="H223" s="230"/>
      <c r="I223" s="267"/>
      <c r="J223" s="111" t="str">
        <f ca="1">IF(AND('Riesgos Corrup'!$AB$24="Muy Baja",'Riesgos Corrup'!$AD$24="Moderado"),CONCATENATE("R18C",'Riesgos Corrup'!$R$24),"")</f>
        <v/>
      </c>
      <c r="K223" s="112" t="str">
        <f>IF(AND('Riesgos Corrup'!$AB$25="Muy Baja",'Riesgos Corrup'!$AD$25="Moderado"),CONCATENATE("R18C",'Riesgos Corrup'!$R$25),"")</f>
        <v/>
      </c>
      <c r="L223" s="113" t="str">
        <f>IF(AND('Riesgos Corrup'!$AB$26="Muy Baja",'Riesgos Corrup'!$AD$26="Moderado"),CONCATENATE("R18C",'Riesgos Corrup'!$R$26),"")</f>
        <v/>
      </c>
      <c r="M223" s="111" t="str">
        <f ca="1">IF(AND('Riesgos Corrup'!$AB$24="Muy Baja",'Riesgos Corrup'!$AD$24="Moderado"),CONCATENATE("R18C",'Riesgos Corrup'!$R$24),"")</f>
        <v/>
      </c>
      <c r="N223" s="112" t="str">
        <f>IF(AND('Riesgos Corrup'!$AB$25="Muy Baja",'Riesgos Corrup'!$AD$25="Moderado"),CONCATENATE("R18C",'Riesgos Corrup'!$R$25),"")</f>
        <v/>
      </c>
      <c r="O223" s="113" t="str">
        <f>IF(AND('Riesgos Corrup'!$AB$26="Muy Baja",'Riesgos Corrup'!$AD$26="Moderado"),CONCATENATE("R18C",'Riesgos Corrup'!$R$26),"")</f>
        <v/>
      </c>
      <c r="P223" s="102" t="str">
        <f ca="1">IF(AND('Riesgos Corrup'!$AB$24="Muy Baja",'Riesgos Corrup'!$AD$24="Moderado"),CONCATENATE("R18C",'Riesgos Corrup'!$R$24),"")</f>
        <v/>
      </c>
      <c r="Q223" s="103" t="str">
        <f>IF(AND('Riesgos Corrup'!$AB$25="Muy Baja",'Riesgos Corrup'!$AD$25="Moderado"),CONCATENATE("R18C",'Riesgos Corrup'!$R$25),"")</f>
        <v/>
      </c>
      <c r="R223" s="104" t="str">
        <f>IF(AND('Riesgos Corrup'!$AB$26="Muy Baja",'Riesgos Corrup'!$AD$26="Moderado"),CONCATENATE("R18C",'Riesgos Corrup'!$R$26),"")</f>
        <v/>
      </c>
      <c r="S223" s="83" t="str">
        <f ca="1">IF(AND('Riesgos Corrup'!$AB$24="Muy Baja",'Riesgos Corrup'!$AD$24="Mayor"),CONCATENATE("R18C",'Riesgos Corrup'!$R$24),"")</f>
        <v/>
      </c>
      <c r="T223" s="39" t="str">
        <f>IF(AND('Riesgos Corrup'!$AB$25="Muy Baja",'Riesgos Corrup'!$AD$25="Mayor"),CONCATENATE("R18C",'Riesgos Corrup'!$R$25),"")</f>
        <v/>
      </c>
      <c r="U223" s="84" t="str">
        <f>IF(AND('Riesgos Corrup'!$AB$26="Muy Baja",'Riesgos Corrup'!$AD$26="Mayor"),CONCATENATE("R18C",'Riesgos Corrup'!$R$26),"")</f>
        <v/>
      </c>
      <c r="V223" s="96" t="str">
        <f ca="1">IF(AND('Riesgos Corrup'!$AB$24="Muy Baja",'Riesgos Corrup'!$AD$24="Catastrófico"),CONCATENATE("R18C",'Riesgos Corrup'!$R$24),"")</f>
        <v/>
      </c>
      <c r="W223" s="97" t="str">
        <f>IF(AND('Riesgos Corrup'!$AB$25="Muy Baja",'Riesgos Corrup'!$AD$25="Catastrófico"),CONCATENATE("R18C",'Riesgos Corrup'!$R$25),"")</f>
        <v/>
      </c>
      <c r="X223" s="98" t="str">
        <f>IF(AND('Riesgos Corrup'!$AB$26="Muy Baja",'Riesgos Corrup'!$AD$26="Catastrófico"),CONCATENATE("R18C",'Riesgos Corrup'!$R$26),"")</f>
        <v/>
      </c>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row>
    <row r="224" spans="1:65" ht="15.75" x14ac:dyDescent="0.25">
      <c r="A224" s="40"/>
      <c r="B224" s="260"/>
      <c r="C224" s="261"/>
      <c r="D224" s="262"/>
      <c r="E224" s="234"/>
      <c r="F224" s="230"/>
      <c r="G224" s="230"/>
      <c r="H224" s="230"/>
      <c r="I224" s="267"/>
      <c r="J224" s="111" t="e">
        <f>IF(AND('Riesgos Corrup'!#REF!="Muy Baja",'Riesgos Corrup'!#REF!="Moderado"),CONCATENATE("R19C",'Riesgos Corrup'!#REF!),"")</f>
        <v>#REF!</v>
      </c>
      <c r="K224" s="112" t="e">
        <f>IF(AND('Riesgos Corrup'!#REF!="Muy Baja",'Riesgos Corrup'!#REF!="Moderado"),CONCATENATE("R19C",'Riesgos Corrup'!#REF!),"")</f>
        <v>#REF!</v>
      </c>
      <c r="L224" s="113" t="e">
        <f>IF(AND('Riesgos Corrup'!#REF!="Muy Baja",'Riesgos Corrup'!#REF!="Moderado"),CONCATENATE("R19C",'Riesgos Corrup'!#REF!),"")</f>
        <v>#REF!</v>
      </c>
      <c r="M224" s="111" t="e">
        <f>IF(AND('Riesgos Corrup'!#REF!="Muy Baja",'Riesgos Corrup'!#REF!="Moderado"),CONCATENATE("R19C",'Riesgos Corrup'!#REF!),"")</f>
        <v>#REF!</v>
      </c>
      <c r="N224" s="112" t="e">
        <f>IF(AND('Riesgos Corrup'!#REF!="Muy Baja",'Riesgos Corrup'!#REF!="Moderado"),CONCATENATE("R19C",'Riesgos Corrup'!#REF!),"")</f>
        <v>#REF!</v>
      </c>
      <c r="O224" s="113" t="e">
        <f>IF(AND('Riesgos Corrup'!#REF!="Muy Baja",'Riesgos Corrup'!#REF!="Moderado"),CONCATENATE("R19C",'Riesgos Corrup'!#REF!),"")</f>
        <v>#REF!</v>
      </c>
      <c r="P224" s="102" t="e">
        <f>IF(AND('Riesgos Corrup'!#REF!="Muy Baja",'Riesgos Corrup'!#REF!="Moderado"),CONCATENATE("R19C",'Riesgos Corrup'!#REF!),"")</f>
        <v>#REF!</v>
      </c>
      <c r="Q224" s="103" t="e">
        <f>IF(AND('Riesgos Corrup'!#REF!="Muy Baja",'Riesgos Corrup'!#REF!="Moderado"),CONCATENATE("R19C",'Riesgos Corrup'!#REF!),"")</f>
        <v>#REF!</v>
      </c>
      <c r="R224" s="104" t="e">
        <f>IF(AND('Riesgos Corrup'!#REF!="Muy Baja",'Riesgos Corrup'!#REF!="Moderado"),CONCATENATE("R19C",'Riesgos Corrup'!#REF!),"")</f>
        <v>#REF!</v>
      </c>
      <c r="S224" s="83" t="e">
        <f>IF(AND('Riesgos Corrup'!#REF!="Muy Baja",'Riesgos Corrup'!#REF!="Mayor"),CONCATENATE("R19C",'Riesgos Corrup'!#REF!),"")</f>
        <v>#REF!</v>
      </c>
      <c r="T224" s="39" t="e">
        <f>IF(AND('Riesgos Corrup'!#REF!="Muy Baja",'Riesgos Corrup'!#REF!="Mayor"),CONCATENATE("R19C",'Riesgos Corrup'!#REF!),"")</f>
        <v>#REF!</v>
      </c>
      <c r="U224" s="84" t="e">
        <f>IF(AND('Riesgos Corrup'!#REF!="Muy Baja",'Riesgos Corrup'!#REF!="Mayor"),CONCATENATE("R19C",'Riesgos Corrup'!#REF!),"")</f>
        <v>#REF!</v>
      </c>
      <c r="V224" s="96" t="e">
        <f>IF(AND('Riesgos Corrup'!#REF!="Muy Baja",'Riesgos Corrup'!#REF!="Catastrófico"),CONCATENATE("R19C",'Riesgos Corrup'!#REF!),"")</f>
        <v>#REF!</v>
      </c>
      <c r="W224" s="97" t="e">
        <f>IF(AND('Riesgos Corrup'!#REF!="Muy Baja",'Riesgos Corrup'!#REF!="Catastrófico"),CONCATENATE("R19C",'Riesgos Corrup'!#REF!),"")</f>
        <v>#REF!</v>
      </c>
      <c r="X224" s="98" t="e">
        <f>IF(AND('Riesgos Corrup'!#REF!="Muy Baja",'Riesgos Corrup'!#REF!="Catastrófico"),CONCATENATE("R19C",'Riesgos Corrup'!#REF!),"")</f>
        <v>#REF!</v>
      </c>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row>
    <row r="225" spans="1:65" ht="15.75" x14ac:dyDescent="0.25">
      <c r="A225" s="40"/>
      <c r="B225" s="260"/>
      <c r="C225" s="261"/>
      <c r="D225" s="262"/>
      <c r="E225" s="234"/>
      <c r="F225" s="230"/>
      <c r="G225" s="230"/>
      <c r="H225" s="230"/>
      <c r="I225" s="267"/>
      <c r="J225" s="111" t="e">
        <f>IF(AND('Riesgos Corrup'!#REF!="Muy Baja",'Riesgos Corrup'!#REF!="Moderado"),CONCATENATE("R20C",'Riesgos Corrup'!#REF!),"")</f>
        <v>#REF!</v>
      </c>
      <c r="K225" s="112" t="e">
        <f>IF(AND('Riesgos Corrup'!#REF!="Muy Baja",'Riesgos Corrup'!#REF!="Moderado"),CONCATENATE("R20C",'Riesgos Corrup'!#REF!),"")</f>
        <v>#REF!</v>
      </c>
      <c r="L225" s="113" t="e">
        <f>IF(AND('Riesgos Corrup'!#REF!="Muy Baja",'Riesgos Corrup'!#REF!="Moderado"),CONCATENATE("R20C",'Riesgos Corrup'!#REF!),"")</f>
        <v>#REF!</v>
      </c>
      <c r="M225" s="111" t="e">
        <f>IF(AND('Riesgos Corrup'!#REF!="Muy Baja",'Riesgos Corrup'!#REF!="Moderado"),CONCATENATE("R20C",'Riesgos Corrup'!#REF!),"")</f>
        <v>#REF!</v>
      </c>
      <c r="N225" s="112" t="e">
        <f>IF(AND('Riesgos Corrup'!#REF!="Muy Baja",'Riesgos Corrup'!#REF!="Moderado"),CONCATENATE("R20C",'Riesgos Corrup'!#REF!),"")</f>
        <v>#REF!</v>
      </c>
      <c r="O225" s="113" t="e">
        <f>IF(AND('Riesgos Corrup'!#REF!="Muy Baja",'Riesgos Corrup'!#REF!="Moderado"),CONCATENATE("R20C",'Riesgos Corrup'!#REF!),"")</f>
        <v>#REF!</v>
      </c>
      <c r="P225" s="102" t="e">
        <f>IF(AND('Riesgos Corrup'!#REF!="Muy Baja",'Riesgos Corrup'!#REF!="Moderado"),CONCATENATE("R20C",'Riesgos Corrup'!#REF!),"")</f>
        <v>#REF!</v>
      </c>
      <c r="Q225" s="103" t="e">
        <f>IF(AND('Riesgos Corrup'!#REF!="Muy Baja",'Riesgos Corrup'!#REF!="Moderado"),CONCATENATE("R20C",'Riesgos Corrup'!#REF!),"")</f>
        <v>#REF!</v>
      </c>
      <c r="R225" s="104" t="e">
        <f>IF(AND('Riesgos Corrup'!#REF!="Muy Baja",'Riesgos Corrup'!#REF!="Moderado"),CONCATENATE("R20C",'Riesgos Corrup'!#REF!),"")</f>
        <v>#REF!</v>
      </c>
      <c r="S225" s="83" t="e">
        <f>IF(AND('Riesgos Corrup'!#REF!="Muy Baja",'Riesgos Corrup'!#REF!="Mayor"),CONCATENATE("R20C",'Riesgos Corrup'!#REF!),"")</f>
        <v>#REF!</v>
      </c>
      <c r="T225" s="39" t="e">
        <f>IF(AND('Riesgos Corrup'!#REF!="Muy Baja",'Riesgos Corrup'!#REF!="Mayor"),CONCATENATE("R20C",'Riesgos Corrup'!#REF!),"")</f>
        <v>#REF!</v>
      </c>
      <c r="U225" s="84" t="e">
        <f>IF(AND('Riesgos Corrup'!#REF!="Muy Baja",'Riesgos Corrup'!#REF!="Mayor"),CONCATENATE("R20C",'Riesgos Corrup'!#REF!),"")</f>
        <v>#REF!</v>
      </c>
      <c r="V225" s="96" t="e">
        <f>IF(AND('Riesgos Corrup'!#REF!="Muy Baja",'Riesgos Corrup'!#REF!="Catastrófico"),CONCATENATE("R20C",'Riesgos Corrup'!#REF!),"")</f>
        <v>#REF!</v>
      </c>
      <c r="W225" s="97" t="e">
        <f>IF(AND('Riesgos Corrup'!#REF!="Muy Baja",'Riesgos Corrup'!#REF!="Catastrófico"),CONCATENATE("R20C",'Riesgos Corrup'!#REF!),"")</f>
        <v>#REF!</v>
      </c>
      <c r="X225" s="98" t="e">
        <f>IF(AND('Riesgos Corrup'!#REF!="Muy Baja",'Riesgos Corrup'!#REF!="Catastrófico"),CONCATENATE("R20C",'Riesgos Corrup'!#REF!),"")</f>
        <v>#REF!</v>
      </c>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row>
    <row r="226" spans="1:65" ht="15.75" x14ac:dyDescent="0.25">
      <c r="A226" s="40"/>
      <c r="B226" s="260"/>
      <c r="C226" s="261"/>
      <c r="D226" s="262"/>
      <c r="E226" s="234"/>
      <c r="F226" s="230"/>
      <c r="G226" s="230"/>
      <c r="H226" s="230"/>
      <c r="I226" s="267"/>
      <c r="J226" s="111" t="str">
        <f ca="1">IF(AND('Riesgos Corrup'!$AB$27="Muy Baja",'Riesgos Corrup'!$AD$27="Moderado"),CONCATENATE("R21C",'Riesgos Corrup'!$R$27),"")</f>
        <v/>
      </c>
      <c r="K226" s="112" t="str">
        <f>IF(AND('Riesgos Corrup'!$AB$28="Muy Baja",'Riesgos Corrup'!$AD$28="Moderado"),CONCATENATE("R21C",'Riesgos Corrup'!$R$28),"")</f>
        <v/>
      </c>
      <c r="L226" s="113" t="str">
        <f>IF(AND('Riesgos Corrup'!$AB$29="Muy Baja",'Riesgos Corrup'!$AD$29="Moderado"),CONCATENATE("R21C",'Riesgos Corrup'!$R$29),"")</f>
        <v/>
      </c>
      <c r="M226" s="111" t="str">
        <f ca="1">IF(AND('Riesgos Corrup'!$AB$27="Muy Baja",'Riesgos Corrup'!$AD$27="Moderado"),CONCATENATE("R21C",'Riesgos Corrup'!$R$27),"")</f>
        <v/>
      </c>
      <c r="N226" s="112" t="str">
        <f>IF(AND('Riesgos Corrup'!$AB$28="Muy Baja",'Riesgos Corrup'!$AD$28="Moderado"),CONCATENATE("R21C",'Riesgos Corrup'!$R$28),"")</f>
        <v/>
      </c>
      <c r="O226" s="113" t="str">
        <f>IF(AND('Riesgos Corrup'!$AB$29="Muy Baja",'Riesgos Corrup'!$AD$29="Moderado"),CONCATENATE("R21C",'Riesgos Corrup'!$R$29),"")</f>
        <v/>
      </c>
      <c r="P226" s="102" t="str">
        <f ca="1">IF(AND('Riesgos Corrup'!$AB$27="Muy Baja",'Riesgos Corrup'!$AD$27="Moderado"),CONCATENATE("R21C",'Riesgos Corrup'!$R$27),"")</f>
        <v/>
      </c>
      <c r="Q226" s="103" t="str">
        <f>IF(AND('Riesgos Corrup'!$AB$28="Muy Baja",'Riesgos Corrup'!$AD$28="Moderado"),CONCATENATE("R21C",'Riesgos Corrup'!$R$28),"")</f>
        <v/>
      </c>
      <c r="R226" s="104" t="str">
        <f>IF(AND('Riesgos Corrup'!$AB$29="Muy Baja",'Riesgos Corrup'!$AD$29="Moderado"),CONCATENATE("R21C",'Riesgos Corrup'!$R$29),"")</f>
        <v/>
      </c>
      <c r="S226" s="83" t="str">
        <f ca="1">IF(AND('Riesgos Corrup'!$AB$27="Muy Baja",'Riesgos Corrup'!$AD$27="Mayor"),CONCATENATE("R21C",'Riesgos Corrup'!$R$27),"")</f>
        <v/>
      </c>
      <c r="T226" s="39" t="str">
        <f>IF(AND('Riesgos Corrup'!$AB$28="Muy Baja",'Riesgos Corrup'!$AD$28="Mayor"),CONCATENATE("R21C",'Riesgos Corrup'!$R$28),"")</f>
        <v/>
      </c>
      <c r="U226" s="84" t="str">
        <f>IF(AND('Riesgos Corrup'!$AB$29="Muy Baja",'Riesgos Corrup'!$AD$29="Mayor"),CONCATENATE("R21C",'Riesgos Corrup'!$R$29),"")</f>
        <v/>
      </c>
      <c r="V226" s="96" t="str">
        <f ca="1">IF(AND('Riesgos Corrup'!$AB$27="Muy Baja",'Riesgos Corrup'!$AD$27="Catastrófico"),CONCATENATE("R21C",'Riesgos Corrup'!$R$27),"")</f>
        <v/>
      </c>
      <c r="W226" s="97" t="str">
        <f>IF(AND('Riesgos Corrup'!$AB$28="Muy Baja",'Riesgos Corrup'!$AD$28="Catastrófico"),CONCATENATE("R21C",'Riesgos Corrup'!$R$28),"")</f>
        <v/>
      </c>
      <c r="X226" s="98" t="str">
        <f>IF(AND('Riesgos Corrup'!$AB$29="Muy Baja",'Riesgos Corrup'!$AD$29="Catastrófico"),CONCATENATE("R21C",'Riesgos Corrup'!$R$29),"")</f>
        <v/>
      </c>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row>
    <row r="227" spans="1:65" ht="15.75" x14ac:dyDescent="0.25">
      <c r="A227" s="40"/>
      <c r="B227" s="260"/>
      <c r="C227" s="261"/>
      <c r="D227" s="262"/>
      <c r="E227" s="234"/>
      <c r="F227" s="230"/>
      <c r="G227" s="230"/>
      <c r="H227" s="230"/>
      <c r="I227" s="267"/>
      <c r="J227" s="111" t="str">
        <f ca="1">IF(AND('Riesgos Corrup'!$AB$30="Muy Baja",'Riesgos Corrup'!$AD$30="Moderado"),CONCATENATE("R22C",'Riesgos Corrup'!$R$30),"")</f>
        <v/>
      </c>
      <c r="K227" s="112" t="str">
        <f>IF(AND('Riesgos Corrup'!$AB$31="Muy Baja",'Riesgos Corrup'!$AD$31="Moderado"),CONCATENATE("R22C",'Riesgos Corrup'!$R$31),"")</f>
        <v/>
      </c>
      <c r="L227" s="113" t="str">
        <f>IF(AND('Riesgos Corrup'!$AB$32="Muy Baja",'Riesgos Corrup'!$AD$32="Moderado"),CONCATENATE("R22C",'Riesgos Corrup'!$R$32),"")</f>
        <v/>
      </c>
      <c r="M227" s="111" t="str">
        <f ca="1">IF(AND('Riesgos Corrup'!$AB$30="Muy Baja",'Riesgos Corrup'!$AD$30="Moderado"),CONCATENATE("R22C",'Riesgos Corrup'!$R$30),"")</f>
        <v/>
      </c>
      <c r="N227" s="112" t="str">
        <f>IF(AND('Riesgos Corrup'!$AB$31="Muy Baja",'Riesgos Corrup'!$AD$31="Moderado"),CONCATENATE("R22C",'Riesgos Corrup'!$R$31),"")</f>
        <v/>
      </c>
      <c r="O227" s="113" t="str">
        <f>IF(AND('Riesgos Corrup'!$AB$32="Muy Baja",'Riesgos Corrup'!$AD$32="Moderado"),CONCATENATE("R22C",'Riesgos Corrup'!$R$32),"")</f>
        <v/>
      </c>
      <c r="P227" s="102" t="str">
        <f ca="1">IF(AND('Riesgos Corrup'!$AB$30="Muy Baja",'Riesgos Corrup'!$AD$30="Moderado"),CONCATENATE("R22C",'Riesgos Corrup'!$R$30),"")</f>
        <v/>
      </c>
      <c r="Q227" s="103" t="str">
        <f>IF(AND('Riesgos Corrup'!$AB$31="Muy Baja",'Riesgos Corrup'!$AD$31="Moderado"),CONCATENATE("R22C",'Riesgos Corrup'!$R$31),"")</f>
        <v/>
      </c>
      <c r="R227" s="104" t="str">
        <f>IF(AND('Riesgos Corrup'!$AB$32="Muy Baja",'Riesgos Corrup'!$AD$32="Moderado"),CONCATENATE("R22C",'Riesgos Corrup'!$R$32),"")</f>
        <v/>
      </c>
      <c r="S227" s="83" t="str">
        <f ca="1">IF(AND('Riesgos Corrup'!$AB$30="Muy Baja",'Riesgos Corrup'!$AD$30="Mayor"),CONCATENATE("R22C",'Riesgos Corrup'!$R$30),"")</f>
        <v/>
      </c>
      <c r="T227" s="39" t="str">
        <f>IF(AND('Riesgos Corrup'!$AB$31="Muy Baja",'Riesgos Corrup'!$AD$31="Mayor"),CONCATENATE("R22C",'Riesgos Corrup'!$R$31),"")</f>
        <v/>
      </c>
      <c r="U227" s="84" t="str">
        <f>IF(AND('Riesgos Corrup'!$AB$32="Muy Baja",'Riesgos Corrup'!$AD$32="Mayor"),CONCATENATE("R22C",'Riesgos Corrup'!$R$32),"")</f>
        <v/>
      </c>
      <c r="V227" s="96" t="str">
        <f ca="1">IF(AND('Riesgos Corrup'!$AB$30="Muy Baja",'Riesgos Corrup'!$AD$30="Catastrófico"),CONCATENATE("R22C",'Riesgos Corrup'!$R$30),"")</f>
        <v/>
      </c>
      <c r="W227" s="97" t="str">
        <f>IF(AND('Riesgos Corrup'!$AB$31="Muy Baja",'Riesgos Corrup'!$AD$31="Catastrófico"),CONCATENATE("R22C",'Riesgos Corrup'!$R$31),"")</f>
        <v/>
      </c>
      <c r="X227" s="98" t="str">
        <f>IF(AND('Riesgos Corrup'!$AB$32="Muy Baja",'Riesgos Corrup'!$AD$32="Catastrófico"),CONCATENATE("R22C",'Riesgos Corrup'!$R$32),"")</f>
        <v/>
      </c>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row>
    <row r="228" spans="1:65" ht="15.75" x14ac:dyDescent="0.25">
      <c r="A228" s="40"/>
      <c r="B228" s="260"/>
      <c r="C228" s="261"/>
      <c r="D228" s="262"/>
      <c r="E228" s="234"/>
      <c r="F228" s="230"/>
      <c r="G228" s="230"/>
      <c r="H228" s="230"/>
      <c r="I228" s="267"/>
      <c r="J228" s="111" t="e">
        <f>IF(AND('Riesgos Corrup'!#REF!="Muy Baja",'Riesgos Corrup'!#REF!="Moderado"),CONCATENATE("R23C",'Riesgos Corrup'!#REF!),"")</f>
        <v>#REF!</v>
      </c>
      <c r="K228" s="112" t="e">
        <f>IF(AND('Riesgos Corrup'!#REF!="Muy Baja",'Riesgos Corrup'!#REF!="Moderado"),CONCATENATE("R23C",'Riesgos Corrup'!#REF!),"")</f>
        <v>#REF!</v>
      </c>
      <c r="L228" s="113" t="e">
        <f>IF(AND('Riesgos Corrup'!#REF!="Muy Baja",'Riesgos Corrup'!#REF!="Moderado"),CONCATENATE("R23C",'Riesgos Corrup'!#REF!),"")</f>
        <v>#REF!</v>
      </c>
      <c r="M228" s="111" t="e">
        <f>IF(AND('Riesgos Corrup'!#REF!="Muy Baja",'Riesgos Corrup'!#REF!="Moderado"),CONCATENATE("R23C",'Riesgos Corrup'!#REF!),"")</f>
        <v>#REF!</v>
      </c>
      <c r="N228" s="112" t="e">
        <f>IF(AND('Riesgos Corrup'!#REF!="Muy Baja",'Riesgos Corrup'!#REF!="Moderado"),CONCATENATE("R23C",'Riesgos Corrup'!#REF!),"")</f>
        <v>#REF!</v>
      </c>
      <c r="O228" s="113" t="e">
        <f>IF(AND('Riesgos Corrup'!#REF!="Muy Baja",'Riesgos Corrup'!#REF!="Moderado"),CONCATENATE("R23C",'Riesgos Corrup'!#REF!),"")</f>
        <v>#REF!</v>
      </c>
      <c r="P228" s="102" t="e">
        <f>IF(AND('Riesgos Corrup'!#REF!="Muy Baja",'Riesgos Corrup'!#REF!="Moderado"),CONCATENATE("R23C",'Riesgos Corrup'!#REF!),"")</f>
        <v>#REF!</v>
      </c>
      <c r="Q228" s="103" t="e">
        <f>IF(AND('Riesgos Corrup'!#REF!="Muy Baja",'Riesgos Corrup'!#REF!="Moderado"),CONCATENATE("R23C",'Riesgos Corrup'!#REF!),"")</f>
        <v>#REF!</v>
      </c>
      <c r="R228" s="104" t="e">
        <f>IF(AND('Riesgos Corrup'!#REF!="Muy Baja",'Riesgos Corrup'!#REF!="Moderado"),CONCATENATE("R23C",'Riesgos Corrup'!#REF!),"")</f>
        <v>#REF!</v>
      </c>
      <c r="S228" s="83" t="e">
        <f>IF(AND('Riesgos Corrup'!#REF!="Muy Baja",'Riesgos Corrup'!#REF!="Mayor"),CONCATENATE("R23C",'Riesgos Corrup'!#REF!),"")</f>
        <v>#REF!</v>
      </c>
      <c r="T228" s="39" t="e">
        <f>IF(AND('Riesgos Corrup'!#REF!="Muy Baja",'Riesgos Corrup'!#REF!="Mayor"),CONCATENATE("R23C",'Riesgos Corrup'!#REF!),"")</f>
        <v>#REF!</v>
      </c>
      <c r="U228" s="84" t="e">
        <f>IF(AND('Riesgos Corrup'!#REF!="Muy Baja",'Riesgos Corrup'!#REF!="Mayor"),CONCATENATE("R23C",'Riesgos Corrup'!#REF!),"")</f>
        <v>#REF!</v>
      </c>
      <c r="V228" s="96" t="e">
        <f>IF(AND('Riesgos Corrup'!#REF!="Muy Baja",'Riesgos Corrup'!#REF!="Catastrófico"),CONCATENATE("R23C",'Riesgos Corrup'!#REF!),"")</f>
        <v>#REF!</v>
      </c>
      <c r="W228" s="97" t="e">
        <f>IF(AND('Riesgos Corrup'!#REF!="Muy Baja",'Riesgos Corrup'!#REF!="Catastrófico"),CONCATENATE("R23C",'Riesgos Corrup'!#REF!),"")</f>
        <v>#REF!</v>
      </c>
      <c r="X228" s="98" t="e">
        <f>IF(AND('Riesgos Corrup'!#REF!="Muy Baja",'Riesgos Corrup'!#REF!="Catastrófico"),CONCATENATE("R23C",'Riesgos Corrup'!#REF!),"")</f>
        <v>#REF!</v>
      </c>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row>
    <row r="229" spans="1:65" ht="15.75" x14ac:dyDescent="0.25">
      <c r="A229" s="40"/>
      <c r="B229" s="260"/>
      <c r="C229" s="261"/>
      <c r="D229" s="262"/>
      <c r="E229" s="234"/>
      <c r="F229" s="230"/>
      <c r="G229" s="230"/>
      <c r="H229" s="230"/>
      <c r="I229" s="267"/>
      <c r="J229" s="111" t="e">
        <f>IF(AND('Riesgos Corrup'!#REF!="Muy Baja",'Riesgos Corrup'!#REF!="Moderado"),CONCATENATE("R24C",'Riesgos Corrup'!#REF!),"")</f>
        <v>#REF!</v>
      </c>
      <c r="K229" s="112" t="e">
        <f>IF(AND('Riesgos Corrup'!#REF!="Muy Baja",'Riesgos Corrup'!#REF!="Moderado"),CONCATENATE("R24C",'Riesgos Corrup'!#REF!),"")</f>
        <v>#REF!</v>
      </c>
      <c r="L229" s="113" t="e">
        <f>IF(AND('Riesgos Corrup'!#REF!="Muy Baja",'Riesgos Corrup'!#REF!="Moderado"),CONCATENATE("R24C",'Riesgos Corrup'!#REF!),"")</f>
        <v>#REF!</v>
      </c>
      <c r="M229" s="111" t="e">
        <f>IF(AND('Riesgos Corrup'!#REF!="Muy Baja",'Riesgos Corrup'!#REF!="Moderado"),CONCATENATE("R24C",'Riesgos Corrup'!#REF!),"")</f>
        <v>#REF!</v>
      </c>
      <c r="N229" s="112" t="e">
        <f>IF(AND('Riesgos Corrup'!#REF!="Muy Baja",'Riesgos Corrup'!#REF!="Moderado"),CONCATENATE("R24C",'Riesgos Corrup'!#REF!),"")</f>
        <v>#REF!</v>
      </c>
      <c r="O229" s="113" t="e">
        <f>IF(AND('Riesgos Corrup'!#REF!="Muy Baja",'Riesgos Corrup'!#REF!="Moderado"),CONCATENATE("R24C",'Riesgos Corrup'!#REF!),"")</f>
        <v>#REF!</v>
      </c>
      <c r="P229" s="102" t="e">
        <f>IF(AND('Riesgos Corrup'!#REF!="Muy Baja",'Riesgos Corrup'!#REF!="Moderado"),CONCATENATE("R24C",'Riesgos Corrup'!#REF!),"")</f>
        <v>#REF!</v>
      </c>
      <c r="Q229" s="103" t="e">
        <f>IF(AND('Riesgos Corrup'!#REF!="Muy Baja",'Riesgos Corrup'!#REF!="Moderado"),CONCATENATE("R24C",'Riesgos Corrup'!#REF!),"")</f>
        <v>#REF!</v>
      </c>
      <c r="R229" s="104" t="e">
        <f>IF(AND('Riesgos Corrup'!#REF!="Muy Baja",'Riesgos Corrup'!#REF!="Moderado"),CONCATENATE("R24C",'Riesgos Corrup'!#REF!),"")</f>
        <v>#REF!</v>
      </c>
      <c r="S229" s="83" t="e">
        <f>IF(AND('Riesgos Corrup'!#REF!="Muy Baja",'Riesgos Corrup'!#REF!="Mayor"),CONCATENATE("R24C",'Riesgos Corrup'!#REF!),"")</f>
        <v>#REF!</v>
      </c>
      <c r="T229" s="39" t="e">
        <f>IF(AND('Riesgos Corrup'!#REF!="Muy Baja",'Riesgos Corrup'!#REF!="Mayor"),CONCATENATE("R24C",'Riesgos Corrup'!#REF!),"")</f>
        <v>#REF!</v>
      </c>
      <c r="U229" s="84" t="e">
        <f>IF(AND('Riesgos Corrup'!#REF!="Muy Baja",'Riesgos Corrup'!#REF!="Mayor"),CONCATENATE("R24C",'Riesgos Corrup'!#REF!),"")</f>
        <v>#REF!</v>
      </c>
      <c r="V229" s="96" t="e">
        <f>IF(AND('Riesgos Corrup'!#REF!="Muy Baja",'Riesgos Corrup'!#REF!="Catastrófico"),CONCATENATE("R24C",'Riesgos Corrup'!#REF!),"")</f>
        <v>#REF!</v>
      </c>
      <c r="W229" s="97" t="e">
        <f>IF(AND('Riesgos Corrup'!#REF!="Muy Baja",'Riesgos Corrup'!#REF!="Catastrófico"),CONCATENATE("R24C",'Riesgos Corrup'!#REF!),"")</f>
        <v>#REF!</v>
      </c>
      <c r="X229" s="98" t="e">
        <f>IF(AND('Riesgos Corrup'!#REF!="Muy Baja",'Riesgos Corrup'!#REF!="Catastrófico"),CONCATENATE("R24C",'Riesgos Corrup'!#REF!),"")</f>
        <v>#REF!</v>
      </c>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row>
    <row r="230" spans="1:65" ht="15.75" x14ac:dyDescent="0.25">
      <c r="A230" s="40"/>
      <c r="B230" s="260"/>
      <c r="C230" s="261"/>
      <c r="D230" s="262"/>
      <c r="E230" s="234"/>
      <c r="F230" s="230"/>
      <c r="G230" s="230"/>
      <c r="H230" s="230"/>
      <c r="I230" s="267"/>
      <c r="J230" s="111" t="str">
        <f ca="1">IF(AND('Riesgos Corrup'!$AB$33="Muy Baja",'Riesgos Corrup'!$AD$33="Moderado"),CONCATENATE("R25C",'Riesgos Corrup'!$R$33),"")</f>
        <v>R25C1</v>
      </c>
      <c r="K230" s="112" t="str">
        <f ca="1">IF(AND('Riesgos Corrup'!$AB$34="Muy Baja",'Riesgos Corrup'!$AD$34="Moderado"),CONCATENATE("R25C",'Riesgos Corrup'!$R$34),"")</f>
        <v/>
      </c>
      <c r="L230" s="113" t="str">
        <f ca="1">IF(AND('Riesgos Corrup'!$AB$35="Muy Baja",'Riesgos Corrup'!$AD$35="Moderado"),CONCATENATE("R25C",'Riesgos Corrup'!$R$35),"")</f>
        <v/>
      </c>
      <c r="M230" s="111" t="str">
        <f ca="1">IF(AND('Riesgos Corrup'!$AB$33="Muy Baja",'Riesgos Corrup'!$AD$33="Moderado"),CONCATENATE("R25C",'Riesgos Corrup'!$R$33),"")</f>
        <v>R25C1</v>
      </c>
      <c r="N230" s="112" t="str">
        <f ca="1">IF(AND('Riesgos Corrup'!$AB$34="Muy Baja",'Riesgos Corrup'!$AD$34="Moderado"),CONCATENATE("R25C",'Riesgos Corrup'!$R$34),"")</f>
        <v/>
      </c>
      <c r="O230" s="113" t="str">
        <f ca="1">IF(AND('Riesgos Corrup'!$AB$35="Muy Baja",'Riesgos Corrup'!$AD$35="Moderado"),CONCATENATE("R25C",'Riesgos Corrup'!$R$35),"")</f>
        <v/>
      </c>
      <c r="P230" s="102" t="str">
        <f ca="1">IF(AND('Riesgos Corrup'!$AB$33="Muy Baja",'Riesgos Corrup'!$AD$33="Moderado"),CONCATENATE("R25C",'Riesgos Corrup'!$R$33),"")</f>
        <v>R25C1</v>
      </c>
      <c r="Q230" s="103" t="str">
        <f ca="1">IF(AND('Riesgos Corrup'!$AB$34="Muy Baja",'Riesgos Corrup'!$AD$34="Moderado"),CONCATENATE("R25C",'Riesgos Corrup'!$R$34),"")</f>
        <v/>
      </c>
      <c r="R230" s="104" t="str">
        <f ca="1">IF(AND('Riesgos Corrup'!$AB$35="Muy Baja",'Riesgos Corrup'!$AD$35="Moderado"),CONCATENATE("R25C",'Riesgos Corrup'!$R$35),"")</f>
        <v/>
      </c>
      <c r="S230" s="83" t="str">
        <f ca="1">IF(AND('Riesgos Corrup'!$AB$33="Muy Baja",'Riesgos Corrup'!$AD$33="Mayor"),CONCATENATE("R25C",'Riesgos Corrup'!$R$33),"")</f>
        <v/>
      </c>
      <c r="T230" s="39" t="str">
        <f ca="1">IF(AND('Riesgos Corrup'!$AB$34="Muy Baja",'Riesgos Corrup'!$AD$34="Mayor"),CONCATENATE("R25C",'Riesgos Corrup'!$R$34),"")</f>
        <v/>
      </c>
      <c r="U230" s="84" t="str">
        <f ca="1">IF(AND('Riesgos Corrup'!$AB$35="Muy Baja",'Riesgos Corrup'!$AD$35="Mayor"),CONCATENATE("R25C",'Riesgos Corrup'!$R$35),"")</f>
        <v/>
      </c>
      <c r="V230" s="96" t="str">
        <f ca="1">IF(AND('Riesgos Corrup'!$AB$33="Muy Baja",'Riesgos Corrup'!$AD$33="Catastrófico"),CONCATENATE("R25C",'Riesgos Corrup'!$R$33),"")</f>
        <v/>
      </c>
      <c r="W230" s="97" t="str">
        <f ca="1">IF(AND('Riesgos Corrup'!$AB$34="Muy Baja",'Riesgos Corrup'!$AD$34="Catastrófico"),CONCATENATE("R25C",'Riesgos Corrup'!$R$34),"")</f>
        <v/>
      </c>
      <c r="X230" s="98" t="str">
        <f ca="1">IF(AND('Riesgos Corrup'!$AB$35="Muy Baja",'Riesgos Corrup'!$AD$35="Catastrófico"),CONCATENATE("R25C",'Riesgos Corrup'!$R$35),"")</f>
        <v/>
      </c>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row>
    <row r="231" spans="1:65" ht="15.75" x14ac:dyDescent="0.25">
      <c r="A231" s="40"/>
      <c r="B231" s="260"/>
      <c r="C231" s="261"/>
      <c r="D231" s="262"/>
      <c r="E231" s="234"/>
      <c r="F231" s="230"/>
      <c r="G231" s="230"/>
      <c r="H231" s="230"/>
      <c r="I231" s="267"/>
      <c r="J231" s="111" t="e">
        <f>IF(AND('Riesgos Corrup'!#REF!="Muy Baja",'Riesgos Corrup'!#REF!="Moderado"),CONCATENATE("R26C",'Riesgos Corrup'!#REF!),"")</f>
        <v>#REF!</v>
      </c>
      <c r="K231" s="112" t="e">
        <f>IF(AND('Riesgos Corrup'!#REF!="Muy Baja",'Riesgos Corrup'!#REF!="Moderado"),CONCATENATE("R26C",'Riesgos Corrup'!#REF!),"")</f>
        <v>#REF!</v>
      </c>
      <c r="L231" s="113" t="e">
        <f>IF(AND('Riesgos Corrup'!#REF!="Muy Baja",'Riesgos Corrup'!#REF!="Moderado"),CONCATENATE("R26C",'Riesgos Corrup'!#REF!),"")</f>
        <v>#REF!</v>
      </c>
      <c r="M231" s="111" t="e">
        <f>IF(AND('Riesgos Corrup'!#REF!="Muy Baja",'Riesgos Corrup'!#REF!="Moderado"),CONCATENATE("R26C",'Riesgos Corrup'!#REF!),"")</f>
        <v>#REF!</v>
      </c>
      <c r="N231" s="112" t="e">
        <f>IF(AND('Riesgos Corrup'!#REF!="Muy Baja",'Riesgos Corrup'!#REF!="Moderado"),CONCATENATE("R26C",'Riesgos Corrup'!#REF!),"")</f>
        <v>#REF!</v>
      </c>
      <c r="O231" s="113" t="e">
        <f>IF(AND('Riesgos Corrup'!#REF!="Muy Baja",'Riesgos Corrup'!#REF!="Moderado"),CONCATENATE("R26C",'Riesgos Corrup'!#REF!),"")</f>
        <v>#REF!</v>
      </c>
      <c r="P231" s="102" t="e">
        <f>IF(AND('Riesgos Corrup'!#REF!="Muy Baja",'Riesgos Corrup'!#REF!="Moderado"),CONCATENATE("R26C",'Riesgos Corrup'!#REF!),"")</f>
        <v>#REF!</v>
      </c>
      <c r="Q231" s="103" t="e">
        <f>IF(AND('Riesgos Corrup'!#REF!="Muy Baja",'Riesgos Corrup'!#REF!="Moderado"),CONCATENATE("R26C",'Riesgos Corrup'!#REF!),"")</f>
        <v>#REF!</v>
      </c>
      <c r="R231" s="104" t="e">
        <f>IF(AND('Riesgos Corrup'!#REF!="Muy Baja",'Riesgos Corrup'!#REF!="Moderado"),CONCATENATE("R26C",'Riesgos Corrup'!#REF!),"")</f>
        <v>#REF!</v>
      </c>
      <c r="S231" s="83" t="e">
        <f>IF(AND('Riesgos Corrup'!#REF!="Muy Baja",'Riesgos Corrup'!#REF!="Mayor"),CONCATENATE("R26C",'Riesgos Corrup'!#REF!),"")</f>
        <v>#REF!</v>
      </c>
      <c r="T231" s="39" t="e">
        <f>IF(AND('Riesgos Corrup'!#REF!="Muy Baja",'Riesgos Corrup'!#REF!="Mayor"),CONCATENATE("R26C",'Riesgos Corrup'!#REF!),"")</f>
        <v>#REF!</v>
      </c>
      <c r="U231" s="84" t="e">
        <f>IF(AND('Riesgos Corrup'!#REF!="Muy Baja",'Riesgos Corrup'!#REF!="Mayor"),CONCATENATE("R26C",'Riesgos Corrup'!#REF!),"")</f>
        <v>#REF!</v>
      </c>
      <c r="V231" s="96" t="e">
        <f>IF(AND('Riesgos Corrup'!#REF!="Muy Baja",'Riesgos Corrup'!#REF!="Catastrófico"),CONCATENATE("R26C",'Riesgos Corrup'!#REF!),"")</f>
        <v>#REF!</v>
      </c>
      <c r="W231" s="97" t="e">
        <f>IF(AND('Riesgos Corrup'!#REF!="Muy Baja",'Riesgos Corrup'!#REF!="Catastrófico"),CONCATENATE("R26C",'Riesgos Corrup'!#REF!),"")</f>
        <v>#REF!</v>
      </c>
      <c r="X231" s="98" t="e">
        <f>IF(AND('Riesgos Corrup'!#REF!="Muy Baja",'Riesgos Corrup'!#REF!="Catastrófico"),CONCATENATE("R26C",'Riesgos Corrup'!#REF!),"")</f>
        <v>#REF!</v>
      </c>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row>
    <row r="232" spans="1:65" ht="15.75" x14ac:dyDescent="0.25">
      <c r="A232" s="40"/>
      <c r="B232" s="260"/>
      <c r="C232" s="261"/>
      <c r="D232" s="262"/>
      <c r="E232" s="234"/>
      <c r="F232" s="230"/>
      <c r="G232" s="230"/>
      <c r="H232" s="230"/>
      <c r="I232" s="267"/>
      <c r="J232" s="111" t="str">
        <f ca="1">IF(AND('Riesgos Corrup'!$AB$36="Muy Baja",'Riesgos Corrup'!$AD$36="Moderado"),CONCATENATE("R27C",'Riesgos Corrup'!$R$36),"")</f>
        <v/>
      </c>
      <c r="K232" s="112" t="str">
        <f>IF(AND('Riesgos Corrup'!$AB$37="Muy Baja",'Riesgos Corrup'!$AD$37="Moderado"),CONCATENATE("R27C",'Riesgos Corrup'!$R$37),"")</f>
        <v/>
      </c>
      <c r="L232" s="113" t="str">
        <f>IF(AND('Riesgos Corrup'!$AB$38="Muy Baja",'Riesgos Corrup'!$AD$38="Moderado"),CONCATENATE("R27C",'Riesgos Corrup'!$R$38),"")</f>
        <v/>
      </c>
      <c r="M232" s="111" t="str">
        <f ca="1">IF(AND('Riesgos Corrup'!$AB$36="Muy Baja",'Riesgos Corrup'!$AD$36="Moderado"),CONCATENATE("R27C",'Riesgos Corrup'!$R$36),"")</f>
        <v/>
      </c>
      <c r="N232" s="112" t="str">
        <f>IF(AND('Riesgos Corrup'!$AB$37="Muy Baja",'Riesgos Corrup'!$AD$37="Moderado"),CONCATENATE("R27C",'Riesgos Corrup'!$R$37),"")</f>
        <v/>
      </c>
      <c r="O232" s="113" t="str">
        <f>IF(AND('Riesgos Corrup'!$AB$38="Muy Baja",'Riesgos Corrup'!$AD$38="Moderado"),CONCATENATE("R27C",'Riesgos Corrup'!$R$38),"")</f>
        <v/>
      </c>
      <c r="P232" s="102" t="str">
        <f ca="1">IF(AND('Riesgos Corrup'!$AB$36="Muy Baja",'Riesgos Corrup'!$AD$36="Moderado"),CONCATENATE("R27C",'Riesgos Corrup'!$R$36),"")</f>
        <v/>
      </c>
      <c r="Q232" s="103" t="str">
        <f>IF(AND('Riesgos Corrup'!$AB$37="Muy Baja",'Riesgos Corrup'!$AD$37="Moderado"),CONCATENATE("R27C",'Riesgos Corrup'!$R$37),"")</f>
        <v/>
      </c>
      <c r="R232" s="104" t="str">
        <f>IF(AND('Riesgos Corrup'!$AB$38="Muy Baja",'Riesgos Corrup'!$AD$38="Moderado"),CONCATENATE("R27C",'Riesgos Corrup'!$R$38),"")</f>
        <v/>
      </c>
      <c r="S232" s="83" t="str">
        <f ca="1">IF(AND('Riesgos Corrup'!$AB$36="Muy Baja",'Riesgos Corrup'!$AD$36="Mayor"),CONCATENATE("R27C",'Riesgos Corrup'!$R$36),"")</f>
        <v/>
      </c>
      <c r="T232" s="39" t="str">
        <f>IF(AND('Riesgos Corrup'!$AB$37="Muy Baja",'Riesgos Corrup'!$AD$37="Mayor"),CONCATENATE("R27C",'Riesgos Corrup'!$R$37),"")</f>
        <v/>
      </c>
      <c r="U232" s="84" t="str">
        <f>IF(AND('Riesgos Corrup'!$AB$38="Muy Baja",'Riesgos Corrup'!$AD$38="Mayor"),CONCATENATE("R27C",'Riesgos Corrup'!$R$38),"")</f>
        <v/>
      </c>
      <c r="V232" s="96" t="str">
        <f ca="1">IF(AND('Riesgos Corrup'!$AB$36="Muy Baja",'Riesgos Corrup'!$AD$36="Catastrófico"),CONCATENATE("R27C",'Riesgos Corrup'!$R$36),"")</f>
        <v/>
      </c>
      <c r="W232" s="97" t="str">
        <f>IF(AND('Riesgos Corrup'!$AB$37="Muy Baja",'Riesgos Corrup'!$AD$37="Catastrófico"),CONCATENATE("R27C",'Riesgos Corrup'!$R$37),"")</f>
        <v/>
      </c>
      <c r="X232" s="98" t="str">
        <f>IF(AND('Riesgos Corrup'!$AB$38="Muy Baja",'Riesgos Corrup'!$AD$38="Catastrófico"),CONCATENATE("R27C",'Riesgos Corrup'!$R$38),"")</f>
        <v/>
      </c>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row>
    <row r="233" spans="1:65" ht="15.75" x14ac:dyDescent="0.25">
      <c r="A233" s="40"/>
      <c r="B233" s="260"/>
      <c r="C233" s="261"/>
      <c r="D233" s="262"/>
      <c r="E233" s="234"/>
      <c r="F233" s="230"/>
      <c r="G233" s="230"/>
      <c r="H233" s="230"/>
      <c r="I233" s="267"/>
      <c r="J233" s="111" t="e">
        <f>IF(AND('Riesgos Corrup'!#REF!="Muy Baja",'Riesgos Corrup'!#REF!="Moderado"),CONCATENATE("R28C",'Riesgos Corrup'!#REF!),"")</f>
        <v>#REF!</v>
      </c>
      <c r="K233" s="112" t="e">
        <f>IF(AND('Riesgos Corrup'!#REF!="Muy Baja",'Riesgos Corrup'!#REF!="Moderado"),CONCATENATE("R28C",'Riesgos Corrup'!#REF!),"")</f>
        <v>#REF!</v>
      </c>
      <c r="L233" s="113" t="e">
        <f>IF(AND('Riesgos Corrup'!#REF!="Muy Baja",'Riesgos Corrup'!#REF!="Moderado"),CONCATENATE("R28C",'Riesgos Corrup'!#REF!),"")</f>
        <v>#REF!</v>
      </c>
      <c r="M233" s="111" t="e">
        <f>IF(AND('Riesgos Corrup'!#REF!="Muy Baja",'Riesgos Corrup'!#REF!="Moderado"),CONCATENATE("R28C",'Riesgos Corrup'!#REF!),"")</f>
        <v>#REF!</v>
      </c>
      <c r="N233" s="112" t="e">
        <f>IF(AND('Riesgos Corrup'!#REF!="Muy Baja",'Riesgos Corrup'!#REF!="Moderado"),CONCATENATE("R28C",'Riesgos Corrup'!#REF!),"")</f>
        <v>#REF!</v>
      </c>
      <c r="O233" s="113" t="e">
        <f>IF(AND('Riesgos Corrup'!#REF!="Muy Baja",'Riesgos Corrup'!#REF!="Moderado"),CONCATENATE("R28C",'Riesgos Corrup'!#REF!),"")</f>
        <v>#REF!</v>
      </c>
      <c r="P233" s="102" t="e">
        <f>IF(AND('Riesgos Corrup'!#REF!="Muy Baja",'Riesgos Corrup'!#REF!="Moderado"),CONCATENATE("R28C",'Riesgos Corrup'!#REF!),"")</f>
        <v>#REF!</v>
      </c>
      <c r="Q233" s="103" t="e">
        <f>IF(AND('Riesgos Corrup'!#REF!="Muy Baja",'Riesgos Corrup'!#REF!="Moderado"),CONCATENATE("R28C",'Riesgos Corrup'!#REF!),"")</f>
        <v>#REF!</v>
      </c>
      <c r="R233" s="104" t="e">
        <f>IF(AND('Riesgos Corrup'!#REF!="Muy Baja",'Riesgos Corrup'!#REF!="Moderado"),CONCATENATE("R28C",'Riesgos Corrup'!#REF!),"")</f>
        <v>#REF!</v>
      </c>
      <c r="S233" s="83" t="e">
        <f>IF(AND('Riesgos Corrup'!#REF!="Muy Baja",'Riesgos Corrup'!#REF!="Mayor"),CONCATENATE("R28C",'Riesgos Corrup'!#REF!),"")</f>
        <v>#REF!</v>
      </c>
      <c r="T233" s="39" t="e">
        <f>IF(AND('Riesgos Corrup'!#REF!="Muy Baja",'Riesgos Corrup'!#REF!="Mayor"),CONCATENATE("R28C",'Riesgos Corrup'!#REF!),"")</f>
        <v>#REF!</v>
      </c>
      <c r="U233" s="84" t="e">
        <f>IF(AND('Riesgos Corrup'!#REF!="Muy Baja",'Riesgos Corrup'!#REF!="Mayor"),CONCATENATE("R28C",'Riesgos Corrup'!#REF!),"")</f>
        <v>#REF!</v>
      </c>
      <c r="V233" s="96" t="e">
        <f>IF(AND('Riesgos Corrup'!#REF!="Muy Baja",'Riesgos Corrup'!#REF!="Catastrófico"),CONCATENATE("R28C",'Riesgos Corrup'!#REF!),"")</f>
        <v>#REF!</v>
      </c>
      <c r="W233" s="97" t="e">
        <f>IF(AND('Riesgos Corrup'!#REF!="Muy Baja",'Riesgos Corrup'!#REF!="Catastrófico"),CONCATENATE("R28C",'Riesgos Corrup'!#REF!),"")</f>
        <v>#REF!</v>
      </c>
      <c r="X233" s="98" t="e">
        <f>IF(AND('Riesgos Corrup'!#REF!="Muy Baja",'Riesgos Corrup'!#REF!="Catastrófico"),CONCATENATE("R28C",'Riesgos Corrup'!#REF!),"")</f>
        <v>#REF!</v>
      </c>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row>
    <row r="234" spans="1:65" ht="15" customHeight="1" x14ac:dyDescent="0.25">
      <c r="A234" s="40"/>
      <c r="B234" s="260"/>
      <c r="C234" s="261"/>
      <c r="D234" s="262"/>
      <c r="E234" s="234"/>
      <c r="F234" s="230"/>
      <c r="G234" s="230"/>
      <c r="H234" s="230"/>
      <c r="I234" s="267"/>
      <c r="J234" s="111" t="e">
        <f>IF(AND('Riesgos Corrup'!#REF!="Muy Baja",'Riesgos Corrup'!#REF!="Moderado"),CONCATENATE("R29C",'Riesgos Corrup'!#REF!),"")</f>
        <v>#REF!</v>
      </c>
      <c r="K234" s="112" t="e">
        <f>IF(AND('Riesgos Corrup'!#REF!="Muy Baja",'Riesgos Corrup'!#REF!="Moderado"),CONCATENATE("R29C",'Riesgos Corrup'!#REF!),"")</f>
        <v>#REF!</v>
      </c>
      <c r="L234" s="113" t="e">
        <f>IF(AND('Riesgos Corrup'!#REF!="Muy Baja",'Riesgos Corrup'!#REF!="Moderado"),CONCATENATE("R29C",'Riesgos Corrup'!#REF!),"")</f>
        <v>#REF!</v>
      </c>
      <c r="M234" s="111" t="e">
        <f>IF(AND('Riesgos Corrup'!#REF!="Muy Baja",'Riesgos Corrup'!#REF!="Moderado"),CONCATENATE("R29C",'Riesgos Corrup'!#REF!),"")</f>
        <v>#REF!</v>
      </c>
      <c r="N234" s="112" t="e">
        <f>IF(AND('Riesgos Corrup'!#REF!="Muy Baja",'Riesgos Corrup'!#REF!="Moderado"),CONCATENATE("R29C",'Riesgos Corrup'!#REF!),"")</f>
        <v>#REF!</v>
      </c>
      <c r="O234" s="113" t="e">
        <f>IF(AND('Riesgos Corrup'!#REF!="Muy Baja",'Riesgos Corrup'!#REF!="Moderado"),CONCATENATE("R29C",'Riesgos Corrup'!#REF!),"")</f>
        <v>#REF!</v>
      </c>
      <c r="P234" s="102" t="e">
        <f>IF(AND('Riesgos Corrup'!#REF!="Muy Baja",'Riesgos Corrup'!#REF!="Moderado"),CONCATENATE("R29C",'Riesgos Corrup'!#REF!),"")</f>
        <v>#REF!</v>
      </c>
      <c r="Q234" s="103" t="e">
        <f>IF(AND('Riesgos Corrup'!#REF!="Muy Baja",'Riesgos Corrup'!#REF!="Moderado"),CONCATENATE("R29C",'Riesgos Corrup'!#REF!),"")</f>
        <v>#REF!</v>
      </c>
      <c r="R234" s="104" t="e">
        <f>IF(AND('Riesgos Corrup'!#REF!="Muy Baja",'Riesgos Corrup'!#REF!="Moderado"),CONCATENATE("R29C",'Riesgos Corrup'!#REF!),"")</f>
        <v>#REF!</v>
      </c>
      <c r="S234" s="83" t="e">
        <f>IF(AND('Riesgos Corrup'!#REF!="Muy Baja",'Riesgos Corrup'!#REF!="Mayor"),CONCATENATE("R29C",'Riesgos Corrup'!#REF!),"")</f>
        <v>#REF!</v>
      </c>
      <c r="T234" s="39" t="e">
        <f>IF(AND('Riesgos Corrup'!#REF!="Muy Baja",'Riesgos Corrup'!#REF!="Mayor"),CONCATENATE("R29C",'Riesgos Corrup'!#REF!),"")</f>
        <v>#REF!</v>
      </c>
      <c r="U234" s="84" t="e">
        <f>IF(AND('Riesgos Corrup'!#REF!="Muy Baja",'Riesgos Corrup'!#REF!="Mayor"),CONCATENATE("R29C",'Riesgos Corrup'!#REF!),"")</f>
        <v>#REF!</v>
      </c>
      <c r="V234" s="96" t="e">
        <f>IF(AND('Riesgos Corrup'!#REF!="Muy Baja",'Riesgos Corrup'!#REF!="Catastrófico"),CONCATENATE("R29C",'Riesgos Corrup'!#REF!),"")</f>
        <v>#REF!</v>
      </c>
      <c r="W234" s="97" t="e">
        <f>IF(AND('Riesgos Corrup'!#REF!="Muy Baja",'Riesgos Corrup'!#REF!="Catastrófico"),CONCATENATE("R29C",'Riesgos Corrup'!#REF!),"")</f>
        <v>#REF!</v>
      </c>
      <c r="X234" s="98" t="e">
        <f>IF(AND('Riesgos Corrup'!#REF!="Muy Baja",'Riesgos Corrup'!#REF!="Catastrófico"),CONCATENATE("R29C",'Riesgos Corrup'!#REF!),"")</f>
        <v>#REF!</v>
      </c>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row>
    <row r="235" spans="1:65" ht="15" customHeight="1" x14ac:dyDescent="0.25">
      <c r="A235" s="40"/>
      <c r="B235" s="260"/>
      <c r="C235" s="261"/>
      <c r="D235" s="262"/>
      <c r="E235" s="235"/>
      <c r="F235" s="230"/>
      <c r="G235" s="230"/>
      <c r="H235" s="230"/>
      <c r="I235" s="267"/>
      <c r="J235" s="111" t="e">
        <f>IF(AND('Riesgos Corrup'!#REF!="Muy Baja",'Riesgos Corrup'!#REF!="Moderado"),CONCATENATE("R30C",'Riesgos Corrup'!#REF!),"")</f>
        <v>#REF!</v>
      </c>
      <c r="K235" s="112" t="e">
        <f>IF(AND('Riesgos Corrup'!#REF!="Muy Baja",'Riesgos Corrup'!#REF!="Moderado"),CONCATENATE("R30C",'Riesgos Corrup'!#REF!),"")</f>
        <v>#REF!</v>
      </c>
      <c r="L235" s="113" t="e">
        <f>IF(AND('Riesgos Corrup'!#REF!="Muy Baja",'Riesgos Corrup'!#REF!="Moderado"),CONCATENATE("R30C",'Riesgos Corrup'!#REF!),"")</f>
        <v>#REF!</v>
      </c>
      <c r="M235" s="111" t="e">
        <f>IF(AND('Riesgos Corrup'!#REF!="Muy Baja",'Riesgos Corrup'!#REF!="Moderado"),CONCATENATE("R30C",'Riesgos Corrup'!#REF!),"")</f>
        <v>#REF!</v>
      </c>
      <c r="N235" s="112" t="e">
        <f>IF(AND('Riesgos Corrup'!#REF!="Muy Baja",'Riesgos Corrup'!#REF!="Moderado"),CONCATENATE("R30C",'Riesgos Corrup'!#REF!),"")</f>
        <v>#REF!</v>
      </c>
      <c r="O235" s="113" t="e">
        <f>IF(AND('Riesgos Corrup'!#REF!="Muy Baja",'Riesgos Corrup'!#REF!="Moderado"),CONCATENATE("R30C",'Riesgos Corrup'!#REF!),"")</f>
        <v>#REF!</v>
      </c>
      <c r="P235" s="102" t="e">
        <f>IF(AND('Riesgos Corrup'!#REF!="Muy Baja",'Riesgos Corrup'!#REF!="Moderado"),CONCATENATE("R30C",'Riesgos Corrup'!#REF!),"")</f>
        <v>#REF!</v>
      </c>
      <c r="Q235" s="103" t="e">
        <f>IF(AND('Riesgos Corrup'!#REF!="Muy Baja",'Riesgos Corrup'!#REF!="Moderado"),CONCATENATE("R30C",'Riesgos Corrup'!#REF!),"")</f>
        <v>#REF!</v>
      </c>
      <c r="R235" s="104" t="e">
        <f>IF(AND('Riesgos Corrup'!#REF!="Muy Baja",'Riesgos Corrup'!#REF!="Moderado"),CONCATENATE("R30C",'Riesgos Corrup'!#REF!),"")</f>
        <v>#REF!</v>
      </c>
      <c r="S235" s="83" t="e">
        <f>IF(AND('Riesgos Corrup'!#REF!="Muy Baja",'Riesgos Corrup'!#REF!="Mayor"),CONCATENATE("R30C",'Riesgos Corrup'!#REF!),"")</f>
        <v>#REF!</v>
      </c>
      <c r="T235" s="39" t="e">
        <f>IF(AND('Riesgos Corrup'!#REF!="Muy Baja",'Riesgos Corrup'!#REF!="Mayor"),CONCATENATE("R30C",'Riesgos Corrup'!#REF!),"")</f>
        <v>#REF!</v>
      </c>
      <c r="U235" s="84" t="e">
        <f>IF(AND('Riesgos Corrup'!#REF!="Muy Baja",'Riesgos Corrup'!#REF!="Mayor"),CONCATENATE("R30C",'Riesgos Corrup'!#REF!),"")</f>
        <v>#REF!</v>
      </c>
      <c r="V235" s="96" t="e">
        <f>IF(AND('Riesgos Corrup'!#REF!="Muy Baja",'Riesgos Corrup'!#REF!="Catastrófico"),CONCATENATE("R30C",'Riesgos Corrup'!#REF!),"")</f>
        <v>#REF!</v>
      </c>
      <c r="W235" s="97" t="e">
        <f>IF(AND('Riesgos Corrup'!#REF!="Muy Baja",'Riesgos Corrup'!#REF!="Catastrófico"),CONCATENATE("R30C",'Riesgos Corrup'!#REF!),"")</f>
        <v>#REF!</v>
      </c>
      <c r="X235" s="98" t="e">
        <f>IF(AND('Riesgos Corrup'!#REF!="Muy Baja",'Riesgos Corrup'!#REF!="Catastrófico"),CONCATENATE("R30C",'Riesgos Corrup'!#REF!),"")</f>
        <v>#REF!</v>
      </c>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row>
    <row r="236" spans="1:65" ht="15" customHeight="1" x14ac:dyDescent="0.25">
      <c r="A236" s="40"/>
      <c r="B236" s="260"/>
      <c r="C236" s="261"/>
      <c r="D236" s="262"/>
      <c r="E236" s="235"/>
      <c r="F236" s="230"/>
      <c r="G236" s="230"/>
      <c r="H236" s="230"/>
      <c r="I236" s="267"/>
      <c r="J236" s="111" t="e">
        <f>IF(AND('Riesgos Corrup'!#REF!="Muy Baja",'Riesgos Corrup'!#REF!="Moderado"),CONCATENATE("R31C",'Riesgos Corrup'!#REF!),"")</f>
        <v>#REF!</v>
      </c>
      <c r="K236" s="112" t="e">
        <f>IF(AND('Riesgos Corrup'!#REF!="Muy Baja",'Riesgos Corrup'!#REF!="Moderado"),CONCATENATE("R31C",'Riesgos Corrup'!#REF!),"")</f>
        <v>#REF!</v>
      </c>
      <c r="L236" s="113" t="e">
        <f>IF(AND('Riesgos Corrup'!#REF!="Muy Baja",'Riesgos Corrup'!#REF!="Moderado"),CONCATENATE("R31C",'Riesgos Corrup'!#REF!),"")</f>
        <v>#REF!</v>
      </c>
      <c r="M236" s="111" t="e">
        <f>IF(AND('Riesgos Corrup'!#REF!="Muy Baja",'Riesgos Corrup'!#REF!="Moderado"),CONCATENATE("R31C",'Riesgos Corrup'!#REF!),"")</f>
        <v>#REF!</v>
      </c>
      <c r="N236" s="112" t="e">
        <f>IF(AND('Riesgos Corrup'!#REF!="Muy Baja",'Riesgos Corrup'!#REF!="Moderado"),CONCATENATE("R31C",'Riesgos Corrup'!#REF!),"")</f>
        <v>#REF!</v>
      </c>
      <c r="O236" s="113" t="e">
        <f>IF(AND('Riesgos Corrup'!#REF!="Muy Baja",'Riesgos Corrup'!#REF!="Moderado"),CONCATENATE("R31C",'Riesgos Corrup'!#REF!),"")</f>
        <v>#REF!</v>
      </c>
      <c r="P236" s="102" t="e">
        <f>IF(AND('Riesgos Corrup'!#REF!="Muy Baja",'Riesgos Corrup'!#REF!="Moderado"),CONCATENATE("R31C",'Riesgos Corrup'!#REF!),"")</f>
        <v>#REF!</v>
      </c>
      <c r="Q236" s="103" t="e">
        <f>IF(AND('Riesgos Corrup'!#REF!="Muy Baja",'Riesgos Corrup'!#REF!="Moderado"),CONCATENATE("R31C",'Riesgos Corrup'!#REF!),"")</f>
        <v>#REF!</v>
      </c>
      <c r="R236" s="103" t="e">
        <f>IF(AND('Riesgos Corrup'!#REF!="Muy Baja",'Riesgos Corrup'!#REF!="Moderado"),CONCATENATE("R31C",'Riesgos Corrup'!#REF!),"")</f>
        <v>#REF!</v>
      </c>
      <c r="S236" s="83" t="e">
        <f>IF(AND('Riesgos Corrup'!#REF!="Muy Baja",'Riesgos Corrup'!#REF!="Mayor"),CONCATENATE("R31C",'Riesgos Corrup'!#REF!),"")</f>
        <v>#REF!</v>
      </c>
      <c r="T236" s="39" t="e">
        <f>IF(AND('Riesgos Corrup'!#REF!="Muy Baja",'Riesgos Corrup'!#REF!="Mayor"),CONCATENATE("R31C",'Riesgos Corrup'!#REF!),"")</f>
        <v>#REF!</v>
      </c>
      <c r="U236" s="39" t="e">
        <f>IF(AND('Riesgos Corrup'!#REF!="Muy Baja",'Riesgos Corrup'!#REF!="Mayor"),CONCATENATE("R31C",'Riesgos Corrup'!#REF!),"")</f>
        <v>#REF!</v>
      </c>
      <c r="V236" s="96" t="e">
        <f>IF(AND('Riesgos Corrup'!#REF!="Muy Baja",'Riesgos Corrup'!#REF!="Catastrófico"),CONCATENATE("R31C",'Riesgos Corrup'!#REF!),"")</f>
        <v>#REF!</v>
      </c>
      <c r="W236" s="97" t="e">
        <f>IF(AND('Riesgos Corrup'!#REF!="Muy Baja",'Riesgos Corrup'!#REF!="Catastrófico"),CONCATENATE("R31C",'Riesgos Corrup'!#REF!),"")</f>
        <v>#REF!</v>
      </c>
      <c r="X236" s="98" t="e">
        <f>IF(AND('Riesgos Corrup'!#REF!="Muy Baja",'Riesgos Corrup'!#REF!="Catastrófico"),CONCATENATE("R31C",'Riesgos Corrup'!#REF!),"")</f>
        <v>#REF!</v>
      </c>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row>
    <row r="237" spans="1:65" ht="15" customHeight="1" x14ac:dyDescent="0.25">
      <c r="A237" s="40"/>
      <c r="B237" s="260"/>
      <c r="C237" s="261"/>
      <c r="D237" s="262"/>
      <c r="E237" s="235"/>
      <c r="F237" s="230"/>
      <c r="G237" s="230"/>
      <c r="H237" s="230"/>
      <c r="I237" s="267"/>
      <c r="J237" s="111" t="e">
        <f>IF(AND('Riesgos Corrup'!#REF!="Muy Baja",'Riesgos Corrup'!#REF!="Moderado"),CONCATENATE("R32C",'Riesgos Corrup'!#REF!),"")</f>
        <v>#REF!</v>
      </c>
      <c r="K237" s="112" t="e">
        <f>IF(AND('Riesgos Corrup'!#REF!="Muy Baja",'Riesgos Corrup'!#REF!="Moderado"),CONCATENATE("R32C",'Riesgos Corrup'!#REF!),"")</f>
        <v>#REF!</v>
      </c>
      <c r="L237" s="113" t="e">
        <f>IF(AND('Riesgos Corrup'!#REF!="Muy Baja",'Riesgos Corrup'!#REF!="Moderado"),CONCATENATE("R32C",'Riesgos Corrup'!#REF!),"")</f>
        <v>#REF!</v>
      </c>
      <c r="M237" s="111" t="e">
        <f>IF(AND('Riesgos Corrup'!#REF!="Muy Baja",'Riesgos Corrup'!#REF!="Moderado"),CONCATENATE("R32C",'Riesgos Corrup'!#REF!),"")</f>
        <v>#REF!</v>
      </c>
      <c r="N237" s="112" t="e">
        <f>IF(AND('Riesgos Corrup'!#REF!="Muy Baja",'Riesgos Corrup'!#REF!="Moderado"),CONCATENATE("R32C",'Riesgos Corrup'!#REF!),"")</f>
        <v>#REF!</v>
      </c>
      <c r="O237" s="113" t="e">
        <f>IF(AND('Riesgos Corrup'!#REF!="Muy Baja",'Riesgos Corrup'!#REF!="Moderado"),CONCATENATE("R32C",'Riesgos Corrup'!#REF!),"")</f>
        <v>#REF!</v>
      </c>
      <c r="P237" s="102" t="e">
        <f>IF(AND('Riesgos Corrup'!#REF!="Muy Baja",'Riesgos Corrup'!#REF!="Moderado"),CONCATENATE("R32C",'Riesgos Corrup'!#REF!),"")</f>
        <v>#REF!</v>
      </c>
      <c r="Q237" s="103" t="e">
        <f>IF(AND('Riesgos Corrup'!#REF!="Muy Baja",'Riesgos Corrup'!#REF!="Moderado"),CONCATENATE("R32C",'Riesgos Corrup'!#REF!),"")</f>
        <v>#REF!</v>
      </c>
      <c r="R237" s="104" t="e">
        <f>IF(AND('Riesgos Corrup'!#REF!="Muy Baja",'Riesgos Corrup'!#REF!="Moderado"),CONCATENATE("R32C",'Riesgos Corrup'!#REF!),"")</f>
        <v>#REF!</v>
      </c>
      <c r="S237" s="83" t="e">
        <f>IF(AND('Riesgos Corrup'!#REF!="Muy Baja",'Riesgos Corrup'!#REF!="Mayor"),CONCATENATE("R32C",'Riesgos Corrup'!#REF!),"")</f>
        <v>#REF!</v>
      </c>
      <c r="T237" s="39" t="e">
        <f>IF(AND('Riesgos Corrup'!#REF!="Muy Baja",'Riesgos Corrup'!#REF!="Mayor"),CONCATENATE("R32C",'Riesgos Corrup'!#REF!),"")</f>
        <v>#REF!</v>
      </c>
      <c r="U237" s="84" t="e">
        <f>IF(AND('Riesgos Corrup'!#REF!="Muy Baja",'Riesgos Corrup'!#REF!="Mayor"),CONCATENATE("R32C",'Riesgos Corrup'!#REF!),"")</f>
        <v>#REF!</v>
      </c>
      <c r="V237" s="96" t="e">
        <f>IF(AND('Riesgos Corrup'!#REF!="Muy Baja",'Riesgos Corrup'!#REF!="Catastrófico"),CONCATENATE("R32C",'Riesgos Corrup'!#REF!),"")</f>
        <v>#REF!</v>
      </c>
      <c r="W237" s="97" t="e">
        <f>IF(AND('Riesgos Corrup'!#REF!="Muy Baja",'Riesgos Corrup'!#REF!="Catastrófico"),CONCATENATE("R32C",'Riesgos Corrup'!#REF!),"")</f>
        <v>#REF!</v>
      </c>
      <c r="X237" s="98" t="e">
        <f>IF(AND('Riesgos Corrup'!#REF!="Muy Baja",'Riesgos Corrup'!#REF!="Catastrófico"),CONCATENATE("R32C",'Riesgos Corrup'!#REF!),"")</f>
        <v>#REF!</v>
      </c>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row>
    <row r="238" spans="1:65" ht="15" customHeight="1" x14ac:dyDescent="0.25">
      <c r="A238" s="40"/>
      <c r="B238" s="260"/>
      <c r="C238" s="261"/>
      <c r="D238" s="262"/>
      <c r="E238" s="235"/>
      <c r="F238" s="230"/>
      <c r="G238" s="230"/>
      <c r="H238" s="230"/>
      <c r="I238" s="267"/>
      <c r="J238" s="111" t="e">
        <f>IF(AND('Riesgos Corrup'!#REF!="Muy Baja",'Riesgos Corrup'!#REF!="Moderado"),CONCATENATE("R33C",'Riesgos Corrup'!#REF!),"")</f>
        <v>#REF!</v>
      </c>
      <c r="K238" s="112" t="e">
        <f>IF(AND('Riesgos Corrup'!#REF!="Muy Baja",'Riesgos Corrup'!#REF!="Moderado"),CONCATENATE("R33C",'Riesgos Corrup'!#REF!),"")</f>
        <v>#REF!</v>
      </c>
      <c r="L238" s="113" t="e">
        <f>IF(AND('Riesgos Corrup'!#REF!="Muy Baja",'Riesgos Corrup'!#REF!="Moderado"),CONCATENATE("R33C",'Riesgos Corrup'!#REF!),"")</f>
        <v>#REF!</v>
      </c>
      <c r="M238" s="111" t="e">
        <f>IF(AND('Riesgos Corrup'!#REF!="Muy Baja",'Riesgos Corrup'!#REF!="Moderado"),CONCATENATE("R33C",'Riesgos Corrup'!#REF!),"")</f>
        <v>#REF!</v>
      </c>
      <c r="N238" s="112" t="e">
        <f>IF(AND('Riesgos Corrup'!#REF!="Muy Baja",'Riesgos Corrup'!#REF!="Moderado"),CONCATENATE("R33C",'Riesgos Corrup'!#REF!),"")</f>
        <v>#REF!</v>
      </c>
      <c r="O238" s="113" t="e">
        <f>IF(AND('Riesgos Corrup'!#REF!="Muy Baja",'Riesgos Corrup'!#REF!="Moderado"),CONCATENATE("R33C",'Riesgos Corrup'!#REF!),"")</f>
        <v>#REF!</v>
      </c>
      <c r="P238" s="102" t="e">
        <f>IF(AND('Riesgos Corrup'!#REF!="Muy Baja",'Riesgos Corrup'!#REF!="Moderado"),CONCATENATE("R33C",'Riesgos Corrup'!#REF!),"")</f>
        <v>#REF!</v>
      </c>
      <c r="Q238" s="103" t="e">
        <f>IF(AND('Riesgos Corrup'!#REF!="Muy Baja",'Riesgos Corrup'!#REF!="Moderado"),CONCATENATE("R33C",'Riesgos Corrup'!#REF!),"")</f>
        <v>#REF!</v>
      </c>
      <c r="R238" s="104" t="e">
        <f>IF(AND('Riesgos Corrup'!#REF!="Muy Baja",'Riesgos Corrup'!#REF!="Moderado"),CONCATENATE("R33C",'Riesgos Corrup'!#REF!),"")</f>
        <v>#REF!</v>
      </c>
      <c r="S238" s="83" t="e">
        <f>IF(AND('Riesgos Corrup'!#REF!="Muy Baja",'Riesgos Corrup'!#REF!="Mayor"),CONCATENATE("R33C",'Riesgos Corrup'!#REF!),"")</f>
        <v>#REF!</v>
      </c>
      <c r="T238" s="39" t="e">
        <f>IF(AND('Riesgos Corrup'!#REF!="Muy Baja",'Riesgos Corrup'!#REF!="Mayor"),CONCATENATE("R33C",'Riesgos Corrup'!#REF!),"")</f>
        <v>#REF!</v>
      </c>
      <c r="U238" s="84" t="e">
        <f>IF(AND('Riesgos Corrup'!#REF!="Muy Baja",'Riesgos Corrup'!#REF!="Mayor"),CONCATENATE("R33C",'Riesgos Corrup'!#REF!),"")</f>
        <v>#REF!</v>
      </c>
      <c r="V238" s="96" t="e">
        <f>IF(AND('Riesgos Corrup'!#REF!="Muy Baja",'Riesgos Corrup'!#REF!="Catastrófico"),CONCATENATE("R33C",'Riesgos Corrup'!#REF!),"")</f>
        <v>#REF!</v>
      </c>
      <c r="W238" s="97" t="e">
        <f>IF(AND('Riesgos Corrup'!#REF!="Muy Baja",'Riesgos Corrup'!#REF!="Catastrófico"),CONCATENATE("R33C",'Riesgos Corrup'!#REF!),"")</f>
        <v>#REF!</v>
      </c>
      <c r="X238" s="98" t="e">
        <f>IF(AND('Riesgos Corrup'!#REF!="Muy Baja",'Riesgos Corrup'!#REF!="Catastrófico"),CONCATENATE("R33C",'Riesgos Corrup'!#REF!),"")</f>
        <v>#REF!</v>
      </c>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row>
    <row r="239" spans="1:65" ht="15" customHeight="1" x14ac:dyDescent="0.25">
      <c r="A239" s="40"/>
      <c r="B239" s="260"/>
      <c r="C239" s="261"/>
      <c r="D239" s="262"/>
      <c r="E239" s="235"/>
      <c r="F239" s="230"/>
      <c r="G239" s="230"/>
      <c r="H239" s="230"/>
      <c r="I239" s="267"/>
      <c r="J239" s="111" t="e">
        <f>IF(AND('Riesgos Corrup'!#REF!="Muy Baja",'Riesgos Corrup'!#REF!="Moderado"),CONCATENATE("R34C",'Riesgos Corrup'!#REF!),"")</f>
        <v>#REF!</v>
      </c>
      <c r="K239" s="112" t="e">
        <f>IF(AND('Riesgos Corrup'!#REF!="Muy Baja",'Riesgos Corrup'!#REF!="Moderado"),CONCATENATE("R34C",'Riesgos Corrup'!#REF!),"")</f>
        <v>#REF!</v>
      </c>
      <c r="L239" s="113" t="e">
        <f>IF(AND('Riesgos Corrup'!#REF!="Muy Baja",'Riesgos Corrup'!#REF!="Moderado"),CONCATENATE("R34C",'Riesgos Corrup'!#REF!),"")</f>
        <v>#REF!</v>
      </c>
      <c r="M239" s="111" t="e">
        <f>IF(AND('Riesgos Corrup'!#REF!="Muy Baja",'Riesgos Corrup'!#REF!="Moderado"),CONCATENATE("R34C",'Riesgos Corrup'!#REF!),"")</f>
        <v>#REF!</v>
      </c>
      <c r="N239" s="112" t="e">
        <f>IF(AND('Riesgos Corrup'!#REF!="Muy Baja",'Riesgos Corrup'!#REF!="Moderado"),CONCATENATE("R34C",'Riesgos Corrup'!#REF!),"")</f>
        <v>#REF!</v>
      </c>
      <c r="O239" s="113" t="e">
        <f>IF(AND('Riesgos Corrup'!#REF!="Muy Baja",'Riesgos Corrup'!#REF!="Moderado"),CONCATENATE("R34C",'Riesgos Corrup'!#REF!),"")</f>
        <v>#REF!</v>
      </c>
      <c r="P239" s="102" t="e">
        <f>IF(AND('Riesgos Corrup'!#REF!="Muy Baja",'Riesgos Corrup'!#REF!="Moderado"),CONCATENATE("R34C",'Riesgos Corrup'!#REF!),"")</f>
        <v>#REF!</v>
      </c>
      <c r="Q239" s="103" t="e">
        <f>IF(AND('Riesgos Corrup'!#REF!="Muy Baja",'Riesgos Corrup'!#REF!="Moderado"),CONCATENATE("R34C",'Riesgos Corrup'!#REF!),"")</f>
        <v>#REF!</v>
      </c>
      <c r="R239" s="104" t="e">
        <f>IF(AND('Riesgos Corrup'!#REF!="Muy Baja",'Riesgos Corrup'!#REF!="Moderado"),CONCATENATE("R34C",'Riesgos Corrup'!#REF!),"")</f>
        <v>#REF!</v>
      </c>
      <c r="S239" s="83" t="e">
        <f>IF(AND('Riesgos Corrup'!#REF!="Muy Baja",'Riesgos Corrup'!#REF!="Mayor"),CONCATENATE("R34C",'Riesgos Corrup'!#REF!),"")</f>
        <v>#REF!</v>
      </c>
      <c r="T239" s="39" t="e">
        <f>IF(AND('Riesgos Corrup'!#REF!="Muy Baja",'Riesgos Corrup'!#REF!="Mayor"),CONCATENATE("R34C",'Riesgos Corrup'!#REF!),"")</f>
        <v>#REF!</v>
      </c>
      <c r="U239" s="84" t="e">
        <f>IF(AND('Riesgos Corrup'!#REF!="Muy Baja",'Riesgos Corrup'!#REF!="Mayor"),CONCATENATE("R34C",'Riesgos Corrup'!#REF!),"")</f>
        <v>#REF!</v>
      </c>
      <c r="V239" s="96" t="e">
        <f>IF(AND('Riesgos Corrup'!#REF!="Muy Baja",'Riesgos Corrup'!#REF!="Catastrófico"),CONCATENATE("R34C",'Riesgos Corrup'!#REF!),"")</f>
        <v>#REF!</v>
      </c>
      <c r="W239" s="97" t="e">
        <f>IF(AND('Riesgos Corrup'!#REF!="Muy Baja",'Riesgos Corrup'!#REF!="Catastrófico"),CONCATENATE("R34C",'Riesgos Corrup'!#REF!),"")</f>
        <v>#REF!</v>
      </c>
      <c r="X239" s="98" t="e">
        <f>IF(AND('Riesgos Corrup'!#REF!="Muy Baja",'Riesgos Corrup'!#REF!="Catastrófico"),CONCATENATE("R34C",'Riesgos Corrup'!#REF!),"")</f>
        <v>#REF!</v>
      </c>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row>
    <row r="240" spans="1:65" ht="15" customHeight="1" x14ac:dyDescent="0.25">
      <c r="A240" s="40"/>
      <c r="B240" s="260"/>
      <c r="C240" s="261"/>
      <c r="D240" s="262"/>
      <c r="E240" s="235"/>
      <c r="F240" s="230"/>
      <c r="G240" s="230"/>
      <c r="H240" s="230"/>
      <c r="I240" s="267"/>
      <c r="J240" s="111" t="e">
        <f>IF(AND('Riesgos Corrup'!#REF!="Muy Baja",'Riesgos Corrup'!#REF!="Moderado"),CONCATENATE("R35C",'Riesgos Corrup'!#REF!),"")</f>
        <v>#REF!</v>
      </c>
      <c r="K240" s="112" t="e">
        <f>IF(AND('Riesgos Corrup'!#REF!="Muy Baja",'Riesgos Corrup'!#REF!="Moderado"),CONCATENATE("R35C",'Riesgos Corrup'!#REF!),"")</f>
        <v>#REF!</v>
      </c>
      <c r="L240" s="113" t="e">
        <f>IF(AND('Riesgos Corrup'!#REF!="Muy Baja",'Riesgos Corrup'!#REF!="Moderado"),CONCATENATE("R35C",'Riesgos Corrup'!#REF!),"")</f>
        <v>#REF!</v>
      </c>
      <c r="M240" s="111" t="e">
        <f>IF(AND('Riesgos Corrup'!#REF!="Muy Baja",'Riesgos Corrup'!#REF!="Moderado"),CONCATENATE("R35C",'Riesgos Corrup'!#REF!),"")</f>
        <v>#REF!</v>
      </c>
      <c r="N240" s="112" t="e">
        <f>IF(AND('Riesgos Corrup'!#REF!="Muy Baja",'Riesgos Corrup'!#REF!="Moderado"),CONCATENATE("R35C",'Riesgos Corrup'!#REF!),"")</f>
        <v>#REF!</v>
      </c>
      <c r="O240" s="113" t="e">
        <f>IF(AND('Riesgos Corrup'!#REF!="Muy Baja",'Riesgos Corrup'!#REF!="Moderado"),CONCATENATE("R35C",'Riesgos Corrup'!#REF!),"")</f>
        <v>#REF!</v>
      </c>
      <c r="P240" s="102" t="e">
        <f>IF(AND('Riesgos Corrup'!#REF!="Muy Baja",'Riesgos Corrup'!#REF!="Moderado"),CONCATENATE("R35C",'Riesgos Corrup'!#REF!),"")</f>
        <v>#REF!</v>
      </c>
      <c r="Q240" s="103" t="e">
        <f>IF(AND('Riesgos Corrup'!#REF!="Muy Baja",'Riesgos Corrup'!#REF!="Moderado"),CONCATENATE("R35C",'Riesgos Corrup'!#REF!),"")</f>
        <v>#REF!</v>
      </c>
      <c r="R240" s="104" t="e">
        <f>IF(AND('Riesgos Corrup'!#REF!="Muy Baja",'Riesgos Corrup'!#REF!="Moderado"),CONCATENATE("R35C",'Riesgos Corrup'!#REF!),"")</f>
        <v>#REF!</v>
      </c>
      <c r="S240" s="83" t="e">
        <f>IF(AND('Riesgos Corrup'!#REF!="Muy Baja",'Riesgos Corrup'!#REF!="Mayor"),CONCATENATE("R35C",'Riesgos Corrup'!#REF!),"")</f>
        <v>#REF!</v>
      </c>
      <c r="T240" s="39" t="e">
        <f>IF(AND('Riesgos Corrup'!#REF!="Muy Baja",'Riesgos Corrup'!#REF!="Mayor"),CONCATENATE("R35C",'Riesgos Corrup'!#REF!),"")</f>
        <v>#REF!</v>
      </c>
      <c r="U240" s="84" t="e">
        <f>IF(AND('Riesgos Corrup'!#REF!="Muy Baja",'Riesgos Corrup'!#REF!="Mayor"),CONCATENATE("R35C",'Riesgos Corrup'!#REF!),"")</f>
        <v>#REF!</v>
      </c>
      <c r="V240" s="96" t="e">
        <f>IF(AND('Riesgos Corrup'!#REF!="Muy Baja",'Riesgos Corrup'!#REF!="Catastrófico"),CONCATENATE("R35C",'Riesgos Corrup'!#REF!),"")</f>
        <v>#REF!</v>
      </c>
      <c r="W240" s="97" t="e">
        <f>IF(AND('Riesgos Corrup'!#REF!="Muy Baja",'Riesgos Corrup'!#REF!="Catastrófico"),CONCATENATE("R35C",'Riesgos Corrup'!#REF!),"")</f>
        <v>#REF!</v>
      </c>
      <c r="X240" s="98" t="e">
        <f>IF(AND('Riesgos Corrup'!#REF!="Muy Baja",'Riesgos Corrup'!#REF!="Catastrófico"),CONCATENATE("R35C",'Riesgos Corrup'!#REF!),"")</f>
        <v>#REF!</v>
      </c>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row>
    <row r="241" spans="1:65" ht="15" customHeight="1" x14ac:dyDescent="0.25">
      <c r="A241" s="40"/>
      <c r="B241" s="260"/>
      <c r="C241" s="261"/>
      <c r="D241" s="262"/>
      <c r="E241" s="235"/>
      <c r="F241" s="230"/>
      <c r="G241" s="230"/>
      <c r="H241" s="230"/>
      <c r="I241" s="267"/>
      <c r="J241" s="111" t="e">
        <f>IF(AND('Riesgos Corrup'!#REF!="Muy Baja",'Riesgos Corrup'!#REF!="Moderado"),CONCATENATE("R36C",'Riesgos Corrup'!#REF!),"")</f>
        <v>#REF!</v>
      </c>
      <c r="K241" s="112" t="e">
        <f>IF(AND('Riesgos Corrup'!#REF!="Muy Baja",'Riesgos Corrup'!#REF!="Moderado"),CONCATENATE("R36C",'Riesgos Corrup'!#REF!),"")</f>
        <v>#REF!</v>
      </c>
      <c r="L241" s="113" t="e">
        <f>IF(AND('Riesgos Corrup'!#REF!="Muy Baja",'Riesgos Corrup'!#REF!="Moderado"),CONCATENATE("R36C",'Riesgos Corrup'!#REF!),"")</f>
        <v>#REF!</v>
      </c>
      <c r="M241" s="111" t="e">
        <f>IF(AND('Riesgos Corrup'!#REF!="Muy Baja",'Riesgos Corrup'!#REF!="Moderado"),CONCATENATE("R36C",'Riesgos Corrup'!#REF!),"")</f>
        <v>#REF!</v>
      </c>
      <c r="N241" s="112" t="e">
        <f>IF(AND('Riesgos Corrup'!#REF!="Muy Baja",'Riesgos Corrup'!#REF!="Moderado"),CONCATENATE("R36C",'Riesgos Corrup'!#REF!),"")</f>
        <v>#REF!</v>
      </c>
      <c r="O241" s="113" t="e">
        <f>IF(AND('Riesgos Corrup'!#REF!="Muy Baja",'Riesgos Corrup'!#REF!="Moderado"),CONCATENATE("R36C",'Riesgos Corrup'!#REF!),"")</f>
        <v>#REF!</v>
      </c>
      <c r="P241" s="102" t="e">
        <f>IF(AND('Riesgos Corrup'!#REF!="Muy Baja",'Riesgos Corrup'!#REF!="Moderado"),CONCATENATE("R36C",'Riesgos Corrup'!#REF!),"")</f>
        <v>#REF!</v>
      </c>
      <c r="Q241" s="103" t="e">
        <f>IF(AND('Riesgos Corrup'!#REF!="Muy Baja",'Riesgos Corrup'!#REF!="Moderado"),CONCATENATE("R36C",'Riesgos Corrup'!#REF!),"")</f>
        <v>#REF!</v>
      </c>
      <c r="R241" s="104" t="e">
        <f>IF(AND('Riesgos Corrup'!#REF!="Muy Baja",'Riesgos Corrup'!#REF!="Moderado"),CONCATENATE("R36C",'Riesgos Corrup'!#REF!),"")</f>
        <v>#REF!</v>
      </c>
      <c r="S241" s="83" t="e">
        <f>IF(AND('Riesgos Corrup'!#REF!="Muy Baja",'Riesgos Corrup'!#REF!="Mayor"),CONCATENATE("R36C",'Riesgos Corrup'!#REF!),"")</f>
        <v>#REF!</v>
      </c>
      <c r="T241" s="39" t="e">
        <f>IF(AND('Riesgos Corrup'!#REF!="Muy Baja",'Riesgos Corrup'!#REF!="Mayor"),CONCATENATE("R36C",'Riesgos Corrup'!#REF!),"")</f>
        <v>#REF!</v>
      </c>
      <c r="U241" s="84" t="e">
        <f>IF(AND('Riesgos Corrup'!#REF!="Muy Baja",'Riesgos Corrup'!#REF!="Mayor"),CONCATENATE("R36C",'Riesgos Corrup'!#REF!),"")</f>
        <v>#REF!</v>
      </c>
      <c r="V241" s="96" t="e">
        <f>IF(AND('Riesgos Corrup'!#REF!="Muy Baja",'Riesgos Corrup'!#REF!="Catastrófico"),CONCATENATE("R36C",'Riesgos Corrup'!#REF!),"")</f>
        <v>#REF!</v>
      </c>
      <c r="W241" s="97" t="e">
        <f>IF(AND('Riesgos Corrup'!#REF!="Muy Baja",'Riesgos Corrup'!#REF!="Catastrófico"),CONCATENATE("R36C",'Riesgos Corrup'!#REF!),"")</f>
        <v>#REF!</v>
      </c>
      <c r="X241" s="98" t="e">
        <f>IF(AND('Riesgos Corrup'!#REF!="Muy Baja",'Riesgos Corrup'!#REF!="Catastrófico"),CONCATENATE("R36C",'Riesgos Corrup'!#REF!),"")</f>
        <v>#REF!</v>
      </c>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row>
    <row r="242" spans="1:65" ht="15" customHeight="1" x14ac:dyDescent="0.25">
      <c r="A242" s="40"/>
      <c r="B242" s="260"/>
      <c r="C242" s="261"/>
      <c r="D242" s="262"/>
      <c r="E242" s="235"/>
      <c r="F242" s="230"/>
      <c r="G242" s="230"/>
      <c r="H242" s="230"/>
      <c r="I242" s="267"/>
      <c r="J242" s="111" t="str">
        <f ca="1">IF(AND('Riesgos Corrup'!$AB$39="Muy Baja",'Riesgos Corrup'!$AD$39="Moderado"),CONCATENATE("R37C",'Riesgos Corrup'!$R$39),"")</f>
        <v/>
      </c>
      <c r="K242" s="112" t="str">
        <f>IF(AND('Riesgos Corrup'!$AB$40="Muy Baja",'Riesgos Corrup'!$AD$40="Moderado"),CONCATENATE("R37C",'Riesgos Corrup'!$R$40),"")</f>
        <v/>
      </c>
      <c r="L242" s="113" t="str">
        <f>IF(AND('Riesgos Corrup'!$AB$41="Muy Baja",'Riesgos Corrup'!$AD$41="Moderado"),CONCATENATE("R37C",'Riesgos Corrup'!$R$41),"")</f>
        <v/>
      </c>
      <c r="M242" s="111" t="str">
        <f ca="1">IF(AND('Riesgos Corrup'!$AB$39="Muy Baja",'Riesgos Corrup'!$AD$39="Moderado"),CONCATENATE("R37C",'Riesgos Corrup'!$R$39),"")</f>
        <v/>
      </c>
      <c r="N242" s="112" t="str">
        <f>IF(AND('Riesgos Corrup'!$AB$40="Muy Baja",'Riesgos Corrup'!$AD$40="Moderado"),CONCATENATE("R37C",'Riesgos Corrup'!$R$40),"")</f>
        <v/>
      </c>
      <c r="O242" s="113" t="str">
        <f>IF(AND('Riesgos Corrup'!$AB$41="Muy Baja",'Riesgos Corrup'!$AD$41="Moderado"),CONCATENATE("R37C",'Riesgos Corrup'!$R$41),"")</f>
        <v/>
      </c>
      <c r="P242" s="102" t="str">
        <f ca="1">IF(AND('Riesgos Corrup'!$AB$39="Muy Baja",'Riesgos Corrup'!$AD$39="Moderado"),CONCATENATE("R37C",'Riesgos Corrup'!$R$39),"")</f>
        <v/>
      </c>
      <c r="Q242" s="103" t="str">
        <f>IF(AND('Riesgos Corrup'!$AB$40="Muy Baja",'Riesgos Corrup'!$AD$40="Moderado"),CONCATENATE("R37C",'Riesgos Corrup'!$R$40),"")</f>
        <v/>
      </c>
      <c r="R242" s="104" t="str">
        <f>IF(AND('Riesgos Corrup'!$AB$41="Muy Baja",'Riesgos Corrup'!$AD$41="Moderado"),CONCATENATE("R37C",'Riesgos Corrup'!$R$41),"")</f>
        <v/>
      </c>
      <c r="S242" s="83" t="str">
        <f ca="1">IF(AND('Riesgos Corrup'!$AB$39="Muy Baja",'Riesgos Corrup'!$AD$39="Mayor"),CONCATENATE("R37C",'Riesgos Corrup'!$R$39),"")</f>
        <v/>
      </c>
      <c r="T242" s="39" t="str">
        <f>IF(AND('Riesgos Corrup'!$AB$40="Muy Baja",'Riesgos Corrup'!$AD$40="Mayor"),CONCATENATE("R37C",'Riesgos Corrup'!$R$40),"")</f>
        <v/>
      </c>
      <c r="U242" s="84" t="str">
        <f>IF(AND('Riesgos Corrup'!$AB$41="Muy Baja",'Riesgos Corrup'!$AD$41="Mayor"),CONCATENATE("R37C",'Riesgos Corrup'!$R$41),"")</f>
        <v/>
      </c>
      <c r="V242" s="96" t="str">
        <f ca="1">IF(AND('Riesgos Corrup'!$AB$39="Muy Baja",'Riesgos Corrup'!$AD$39="Catastrófico"),CONCATENATE("R37C",'Riesgos Corrup'!$R$39),"")</f>
        <v/>
      </c>
      <c r="W242" s="97" t="str">
        <f>IF(AND('Riesgos Corrup'!$AB$40="Muy Baja",'Riesgos Corrup'!$AD$40="Catastrófico"),CONCATENATE("R37C",'Riesgos Corrup'!$R$40),"")</f>
        <v/>
      </c>
      <c r="X242" s="98" t="str">
        <f>IF(AND('Riesgos Corrup'!$AB$41="Muy Baja",'Riesgos Corrup'!$AD$41="Catastrófico"),CONCATENATE("R37C",'Riesgos Corrup'!$R$41),"")</f>
        <v/>
      </c>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row>
    <row r="243" spans="1:65" ht="15" customHeight="1" x14ac:dyDescent="0.25">
      <c r="A243" s="40"/>
      <c r="B243" s="260"/>
      <c r="C243" s="261"/>
      <c r="D243" s="262"/>
      <c r="E243" s="235"/>
      <c r="F243" s="230"/>
      <c r="G243" s="230"/>
      <c r="H243" s="230"/>
      <c r="I243" s="267"/>
      <c r="J243" s="111" t="e">
        <f>IF(AND('Riesgos Corrup'!#REF!="Muy Baja",'Riesgos Corrup'!#REF!="Moderado"),CONCATENATE("R39C",'Riesgos Corrup'!#REF!),"")</f>
        <v>#REF!</v>
      </c>
      <c r="K243" s="112" t="e">
        <f>IF(AND('Riesgos Corrup'!#REF!="Muy Baja",'Riesgos Corrup'!#REF!="Moderado"),CONCATENATE("R38C",'Riesgos Corrup'!#REF!),"")</f>
        <v>#REF!</v>
      </c>
      <c r="L243" s="113" t="e">
        <f>IF(AND('Riesgos Corrup'!#REF!="Muy Baja",'Riesgos Corrup'!#REF!="Moderado"),CONCATENATE("R38C",'Riesgos Corrup'!#REF!),"")</f>
        <v>#REF!</v>
      </c>
      <c r="M243" s="111" t="e">
        <f>IF(AND('Riesgos Corrup'!#REF!="Muy Baja",'Riesgos Corrup'!#REF!="Moderado"),CONCATENATE("R39C",'Riesgos Corrup'!#REF!),"")</f>
        <v>#REF!</v>
      </c>
      <c r="N243" s="112" t="e">
        <f>IF(AND('Riesgos Corrup'!#REF!="Muy Baja",'Riesgos Corrup'!#REF!="Moderado"),CONCATENATE("R38C",'Riesgos Corrup'!#REF!),"")</f>
        <v>#REF!</v>
      </c>
      <c r="O243" s="113" t="e">
        <f>IF(AND('Riesgos Corrup'!#REF!="Muy Baja",'Riesgos Corrup'!#REF!="Moderado"),CONCATENATE("R38C",'Riesgos Corrup'!#REF!),"")</f>
        <v>#REF!</v>
      </c>
      <c r="P243" s="102" t="e">
        <f>IF(AND('Riesgos Corrup'!#REF!="Muy Baja",'Riesgos Corrup'!#REF!="Moderado"),CONCATENATE("R39C",'Riesgos Corrup'!#REF!),"")</f>
        <v>#REF!</v>
      </c>
      <c r="Q243" s="103" t="e">
        <f>IF(AND('Riesgos Corrup'!#REF!="Muy Baja",'Riesgos Corrup'!#REF!="Moderado"),CONCATENATE("R38C",'Riesgos Corrup'!#REF!),"")</f>
        <v>#REF!</v>
      </c>
      <c r="R243" s="104" t="e">
        <f>IF(AND('Riesgos Corrup'!#REF!="Muy Baja",'Riesgos Corrup'!#REF!="Moderado"),CONCATENATE("R38C",'Riesgos Corrup'!#REF!),"")</f>
        <v>#REF!</v>
      </c>
      <c r="S243" s="83" t="e">
        <f>IF(AND('Riesgos Corrup'!#REF!="Muy Baja",'Riesgos Corrup'!#REF!="Mayor"),CONCATENATE("R39C",'Riesgos Corrup'!#REF!),"")</f>
        <v>#REF!</v>
      </c>
      <c r="T243" s="39" t="e">
        <f>IF(AND('Riesgos Corrup'!#REF!="Muy Baja",'Riesgos Corrup'!#REF!="Mayor"),CONCATENATE("R38C",'Riesgos Corrup'!#REF!),"")</f>
        <v>#REF!</v>
      </c>
      <c r="U243" s="84" t="e">
        <f>IF(AND('Riesgos Corrup'!#REF!="Muy Baja",'Riesgos Corrup'!#REF!="Mayor"),CONCATENATE("R38C",'Riesgos Corrup'!#REF!),"")</f>
        <v>#REF!</v>
      </c>
      <c r="V243" s="96" t="e">
        <f>IF(AND('Riesgos Corrup'!#REF!="Muy Baja",'Riesgos Corrup'!#REF!="Catastrófico"),CONCATENATE("R39C",'Riesgos Corrup'!#REF!),"")</f>
        <v>#REF!</v>
      </c>
      <c r="W243" s="97" t="e">
        <f>IF(AND('Riesgos Corrup'!#REF!="Muy Baja",'Riesgos Corrup'!#REF!="Catastrófico"),CONCATENATE("R38C",'Riesgos Corrup'!#REF!),"")</f>
        <v>#REF!</v>
      </c>
      <c r="X243" s="98" t="e">
        <f>IF(AND('Riesgos Corrup'!#REF!="Muy Baja",'Riesgos Corrup'!#REF!="Catastrófico"),CONCATENATE("R38C",'Riesgos Corrup'!#REF!),"")</f>
        <v>#REF!</v>
      </c>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row>
    <row r="244" spans="1:65" ht="15" customHeight="1" x14ac:dyDescent="0.25">
      <c r="A244" s="40"/>
      <c r="B244" s="260"/>
      <c r="C244" s="261"/>
      <c r="D244" s="262"/>
      <c r="E244" s="235"/>
      <c r="F244" s="230"/>
      <c r="G244" s="230"/>
      <c r="H244" s="230"/>
      <c r="I244" s="267"/>
      <c r="J244" s="111" t="e">
        <f>IF(AND('Riesgos Corrup'!#REF!="Muy Baja",'Riesgos Corrup'!#REF!="Moderado"),CONCATENATE("R40C",'Riesgos Corrup'!#REF!),"")</f>
        <v>#REF!</v>
      </c>
      <c r="K244" s="112" t="e">
        <f>IF(AND('Riesgos Corrup'!#REF!="Muy Baja",'Riesgos Corrup'!#REF!="Moderado"),CONCATENATE("R39C",'Riesgos Corrup'!#REF!),"")</f>
        <v>#REF!</v>
      </c>
      <c r="L244" s="113" t="e">
        <f>IF(AND('Riesgos Corrup'!#REF!="Muy Baja",'Riesgos Corrup'!#REF!="Moderado"),CONCATENATE("R39C",'Riesgos Corrup'!#REF!),"")</f>
        <v>#REF!</v>
      </c>
      <c r="M244" s="111" t="e">
        <f>IF(AND('Riesgos Corrup'!#REF!="Muy Baja",'Riesgos Corrup'!#REF!="Moderado"),CONCATENATE("R40C",'Riesgos Corrup'!#REF!),"")</f>
        <v>#REF!</v>
      </c>
      <c r="N244" s="112" t="e">
        <f>IF(AND('Riesgos Corrup'!#REF!="Muy Baja",'Riesgos Corrup'!#REF!="Moderado"),CONCATENATE("R39C",'Riesgos Corrup'!#REF!),"")</f>
        <v>#REF!</v>
      </c>
      <c r="O244" s="113" t="e">
        <f>IF(AND('Riesgos Corrup'!#REF!="Muy Baja",'Riesgos Corrup'!#REF!="Moderado"),CONCATENATE("R39C",'Riesgos Corrup'!#REF!),"")</f>
        <v>#REF!</v>
      </c>
      <c r="P244" s="102" t="e">
        <f>IF(AND('Riesgos Corrup'!#REF!="Muy Baja",'Riesgos Corrup'!#REF!="Moderado"),CONCATENATE("R40C",'Riesgos Corrup'!#REF!),"")</f>
        <v>#REF!</v>
      </c>
      <c r="Q244" s="103" t="e">
        <f>IF(AND('Riesgos Corrup'!#REF!="Muy Baja",'Riesgos Corrup'!#REF!="Moderado"),CONCATENATE("R39C",'Riesgos Corrup'!#REF!),"")</f>
        <v>#REF!</v>
      </c>
      <c r="R244" s="104" t="e">
        <f>IF(AND('Riesgos Corrup'!#REF!="Muy Baja",'Riesgos Corrup'!#REF!="Moderado"),CONCATENATE("R39C",'Riesgos Corrup'!#REF!),"")</f>
        <v>#REF!</v>
      </c>
      <c r="S244" s="83" t="e">
        <f>IF(AND('Riesgos Corrup'!#REF!="Muy Baja",'Riesgos Corrup'!#REF!="Mayor"),CONCATENATE("R40C",'Riesgos Corrup'!#REF!),"")</f>
        <v>#REF!</v>
      </c>
      <c r="T244" s="39" t="e">
        <f>IF(AND('Riesgos Corrup'!#REF!="Muy Baja",'Riesgos Corrup'!#REF!="Mayor"),CONCATENATE("R39C",'Riesgos Corrup'!#REF!),"")</f>
        <v>#REF!</v>
      </c>
      <c r="U244" s="84" t="e">
        <f>IF(AND('Riesgos Corrup'!#REF!="Muy Baja",'Riesgos Corrup'!#REF!="Mayor"),CONCATENATE("R39C",'Riesgos Corrup'!#REF!),"")</f>
        <v>#REF!</v>
      </c>
      <c r="V244" s="96" t="e">
        <f>IF(AND('Riesgos Corrup'!#REF!="Muy Baja",'Riesgos Corrup'!#REF!="Catastrófico"),CONCATENATE("R40C",'Riesgos Corrup'!#REF!),"")</f>
        <v>#REF!</v>
      </c>
      <c r="W244" s="97" t="e">
        <f>IF(AND('Riesgos Corrup'!#REF!="Muy Baja",'Riesgos Corrup'!#REF!="Catastrófico"),CONCATENATE("R39C",'Riesgos Corrup'!#REF!),"")</f>
        <v>#REF!</v>
      </c>
      <c r="X244" s="98" t="e">
        <f>IF(AND('Riesgos Corrup'!#REF!="Muy Baja",'Riesgos Corrup'!#REF!="Catastrófico"),CONCATENATE("R39C",'Riesgos Corrup'!#REF!),"")</f>
        <v>#REF!</v>
      </c>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row>
    <row r="245" spans="1:65" ht="15" customHeight="1" x14ac:dyDescent="0.25">
      <c r="A245" s="40"/>
      <c r="B245" s="260"/>
      <c r="C245" s="261"/>
      <c r="D245" s="262"/>
      <c r="E245" s="235"/>
      <c r="F245" s="230"/>
      <c r="G245" s="230"/>
      <c r="H245" s="230"/>
      <c r="I245" s="267"/>
      <c r="J245" s="111" t="e">
        <f>IF(AND('Riesgos Corrup'!#REF!="Muy Baja",'Riesgos Corrup'!#REF!="Moderado"),CONCATENATE("R41C",'Riesgos Corrup'!#REF!),"")</f>
        <v>#REF!</v>
      </c>
      <c r="K245" s="112" t="e">
        <f>IF(AND('Riesgos Corrup'!#REF!="Muy Baja",'Riesgos Corrup'!#REF!="Moderado"),CONCATENATE("R40C",'Riesgos Corrup'!#REF!),"")</f>
        <v>#REF!</v>
      </c>
      <c r="L245" s="113" t="e">
        <f>IF(AND('Riesgos Corrup'!#REF!="Muy Baja",'Riesgos Corrup'!#REF!="Moderado"),CONCATENATE("R40C",'Riesgos Corrup'!#REF!),"")</f>
        <v>#REF!</v>
      </c>
      <c r="M245" s="111" t="e">
        <f>IF(AND('Riesgos Corrup'!#REF!="Muy Baja",'Riesgos Corrup'!#REF!="Moderado"),CONCATENATE("R41C",'Riesgos Corrup'!#REF!),"")</f>
        <v>#REF!</v>
      </c>
      <c r="N245" s="112" t="e">
        <f>IF(AND('Riesgos Corrup'!#REF!="Muy Baja",'Riesgos Corrup'!#REF!="Moderado"),CONCATENATE("R40C",'Riesgos Corrup'!#REF!),"")</f>
        <v>#REF!</v>
      </c>
      <c r="O245" s="113" t="e">
        <f>IF(AND('Riesgos Corrup'!#REF!="Muy Baja",'Riesgos Corrup'!#REF!="Moderado"),CONCATENATE("R40C",'Riesgos Corrup'!#REF!),"")</f>
        <v>#REF!</v>
      </c>
      <c r="P245" s="102" t="e">
        <f>IF(AND('Riesgos Corrup'!#REF!="Muy Baja",'Riesgos Corrup'!#REF!="Moderado"),CONCATENATE("R41C",'Riesgos Corrup'!#REF!),"")</f>
        <v>#REF!</v>
      </c>
      <c r="Q245" s="103" t="e">
        <f>IF(AND('Riesgos Corrup'!#REF!="Muy Baja",'Riesgos Corrup'!#REF!="Moderado"),CONCATENATE("R40C",'Riesgos Corrup'!#REF!),"")</f>
        <v>#REF!</v>
      </c>
      <c r="R245" s="104" t="e">
        <f>IF(AND('Riesgos Corrup'!#REF!="Muy Baja",'Riesgos Corrup'!#REF!="Moderado"),CONCATENATE("R40C",'Riesgos Corrup'!#REF!),"")</f>
        <v>#REF!</v>
      </c>
      <c r="S245" s="83" t="e">
        <f>IF(AND('Riesgos Corrup'!#REF!="Muy Baja",'Riesgos Corrup'!#REF!="Mayor"),CONCATENATE("R41C",'Riesgos Corrup'!#REF!),"")</f>
        <v>#REF!</v>
      </c>
      <c r="T245" s="39" t="e">
        <f>IF(AND('Riesgos Corrup'!#REF!="Muy Baja",'Riesgos Corrup'!#REF!="Mayor"),CONCATENATE("R40C",'Riesgos Corrup'!#REF!),"")</f>
        <v>#REF!</v>
      </c>
      <c r="U245" s="84" t="e">
        <f>IF(AND('Riesgos Corrup'!#REF!="Muy Baja",'Riesgos Corrup'!#REF!="Mayor"),CONCATENATE("R40C",'Riesgos Corrup'!#REF!),"")</f>
        <v>#REF!</v>
      </c>
      <c r="V245" s="96" t="e">
        <f>IF(AND('Riesgos Corrup'!#REF!="Muy Baja",'Riesgos Corrup'!#REF!="Catastrófico"),CONCATENATE("R41C",'Riesgos Corrup'!#REF!),"")</f>
        <v>#REF!</v>
      </c>
      <c r="W245" s="97" t="e">
        <f>IF(AND('Riesgos Corrup'!#REF!="Muy Baja",'Riesgos Corrup'!#REF!="Catastrófico"),CONCATENATE("R40C",'Riesgos Corrup'!#REF!),"")</f>
        <v>#REF!</v>
      </c>
      <c r="X245" s="98" t="e">
        <f>IF(AND('Riesgos Corrup'!#REF!="Muy Baja",'Riesgos Corrup'!#REF!="Catastrófico"),CONCATENATE("R40C",'Riesgos Corrup'!#REF!),"")</f>
        <v>#REF!</v>
      </c>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row>
    <row r="246" spans="1:65" ht="15" customHeight="1" x14ac:dyDescent="0.25">
      <c r="A246" s="40"/>
      <c r="B246" s="260"/>
      <c r="C246" s="261"/>
      <c r="D246" s="262"/>
      <c r="E246" s="235"/>
      <c r="F246" s="230"/>
      <c r="G246" s="230"/>
      <c r="H246" s="230"/>
      <c r="I246" s="267"/>
      <c r="J246" s="111" t="str">
        <f>IF(AND('Riesgos Corrup'!$AB$42="Muy Baja",'Riesgos Corrup'!$AD$42="Moderado"),CONCATENATE("R42C",'Riesgos Corrup'!$R$42),"")</f>
        <v/>
      </c>
      <c r="K246" s="112" t="str">
        <f>IF(AND('Riesgos Corrup'!$AB$43="Muy Baja",'Riesgos Corrup'!$AD$43="Moderado"),CONCATENATE("R41C",'Riesgos Corrup'!$R$43),"")</f>
        <v/>
      </c>
      <c r="L246" s="113" t="str">
        <f>IF(AND('Riesgos Corrup'!$AB$44="Muy Baja",'Riesgos Corrup'!$AD$44="Moderado"),CONCATENATE("R41C",'Riesgos Corrup'!$R$44),"")</f>
        <v/>
      </c>
      <c r="M246" s="111" t="str">
        <f>IF(AND('Riesgos Corrup'!$AB$42="Muy Baja",'Riesgos Corrup'!$AD$42="Moderado"),CONCATENATE("R42C",'Riesgos Corrup'!$R$42),"")</f>
        <v/>
      </c>
      <c r="N246" s="112" t="str">
        <f>IF(AND('Riesgos Corrup'!$AB$43="Muy Baja",'Riesgos Corrup'!$AD$43="Moderado"),CONCATENATE("R41C",'Riesgos Corrup'!$R$43),"")</f>
        <v/>
      </c>
      <c r="O246" s="113" t="str">
        <f>IF(AND('Riesgos Corrup'!$AB$44="Muy Baja",'Riesgos Corrup'!$AD$44="Moderado"),CONCATENATE("R41C",'Riesgos Corrup'!$R$44),"")</f>
        <v/>
      </c>
      <c r="P246" s="102" t="str">
        <f>IF(AND('Riesgos Corrup'!$AB$42="Muy Baja",'Riesgos Corrup'!$AD$42="Moderado"),CONCATENATE("R42C",'Riesgos Corrup'!$R$42),"")</f>
        <v/>
      </c>
      <c r="Q246" s="103" t="str">
        <f>IF(AND('Riesgos Corrup'!$AB$43="Muy Baja",'Riesgos Corrup'!$AD$43="Moderado"),CONCATENATE("R41C",'Riesgos Corrup'!$R$43),"")</f>
        <v/>
      </c>
      <c r="R246" s="104" t="str">
        <f>IF(AND('Riesgos Corrup'!$AB$44="Muy Baja",'Riesgos Corrup'!$AD$44="Moderado"),CONCATENATE("R41C",'Riesgos Corrup'!$R$44),"")</f>
        <v/>
      </c>
      <c r="S246" s="83" t="str">
        <f>IF(AND('Riesgos Corrup'!$AB$42="Muy Baja",'Riesgos Corrup'!$AD$42="Mayor"),CONCATENATE("R42C",'Riesgos Corrup'!$R$42),"")</f>
        <v/>
      </c>
      <c r="T246" s="39" t="str">
        <f>IF(AND('Riesgos Corrup'!$AB$43="Muy Baja",'Riesgos Corrup'!$AD$43="Mayor"),CONCATENATE("R41C",'Riesgos Corrup'!$R$43),"")</f>
        <v>R41C2</v>
      </c>
      <c r="U246" s="84" t="str">
        <f>IF(AND('Riesgos Corrup'!$AB$44="Muy Baja",'Riesgos Corrup'!$AD$44="Mayor"),CONCATENATE("R41C",'Riesgos Corrup'!$R$44),"")</f>
        <v/>
      </c>
      <c r="V246" s="96" t="str">
        <f>IF(AND('Riesgos Corrup'!$AB$42="Muy Baja",'Riesgos Corrup'!$AD$42="Catastrófico"),CONCATENATE("R42C",'Riesgos Corrup'!$R$42),"")</f>
        <v/>
      </c>
      <c r="W246" s="97" t="str">
        <f>IF(AND('Riesgos Corrup'!$AB$43="Muy Baja",'Riesgos Corrup'!$AD$43="Catastrófico"),CONCATENATE("R41C",'Riesgos Corrup'!$R$43),"")</f>
        <v/>
      </c>
      <c r="X246" s="98" t="str">
        <f>IF(AND('Riesgos Corrup'!$AB$44="Muy Baja",'Riesgos Corrup'!$AD$44="Catastrófico"),CONCATENATE("R41C",'Riesgos Corrup'!$R$44),"")</f>
        <v/>
      </c>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row>
    <row r="247" spans="1:65" ht="15" customHeight="1" x14ac:dyDescent="0.25">
      <c r="A247" s="40"/>
      <c r="B247" s="260"/>
      <c r="C247" s="261"/>
      <c r="D247" s="262"/>
      <c r="E247" s="235"/>
      <c r="F247" s="230"/>
      <c r="G247" s="230"/>
      <c r="H247" s="230"/>
      <c r="I247" s="267"/>
      <c r="J247" s="111" t="e">
        <f>IF(AND('Riesgos Corrup'!#REF!="Muy Baja",'Riesgos Corrup'!#REF!="Moderado"),CONCATENATE("R43C",'Riesgos Corrup'!#REF!),"")</f>
        <v>#REF!</v>
      </c>
      <c r="K247" s="112" t="e">
        <f>IF(AND('Riesgos Corrup'!#REF!="Muy Baja",'Riesgos Corrup'!#REF!="Moderado"),CONCATENATE("R42C",'Riesgos Corrup'!#REF!),"")</f>
        <v>#REF!</v>
      </c>
      <c r="L247" s="113" t="e">
        <f>IF(AND('Riesgos Corrup'!#REF!="Muy Baja",'Riesgos Corrup'!#REF!="Moderado"),CONCATENATE("R42C",'Riesgos Corrup'!#REF!),"")</f>
        <v>#REF!</v>
      </c>
      <c r="M247" s="111" t="e">
        <f>IF(AND('Riesgos Corrup'!#REF!="Muy Baja",'Riesgos Corrup'!#REF!="Moderado"),CONCATENATE("R43C",'Riesgos Corrup'!#REF!),"")</f>
        <v>#REF!</v>
      </c>
      <c r="N247" s="112" t="e">
        <f>IF(AND('Riesgos Corrup'!#REF!="Muy Baja",'Riesgos Corrup'!#REF!="Moderado"),CONCATENATE("R42C",'Riesgos Corrup'!#REF!),"")</f>
        <v>#REF!</v>
      </c>
      <c r="O247" s="113" t="e">
        <f>IF(AND('Riesgos Corrup'!#REF!="Muy Baja",'Riesgos Corrup'!#REF!="Moderado"),CONCATENATE("R42C",'Riesgos Corrup'!#REF!),"")</f>
        <v>#REF!</v>
      </c>
      <c r="P247" s="102" t="e">
        <f>IF(AND('Riesgos Corrup'!#REF!="Muy Baja",'Riesgos Corrup'!#REF!="Moderado"),CONCATENATE("R43C",'Riesgos Corrup'!#REF!),"")</f>
        <v>#REF!</v>
      </c>
      <c r="Q247" s="103" t="e">
        <f>IF(AND('Riesgos Corrup'!#REF!="Muy Baja",'Riesgos Corrup'!#REF!="Moderado"),CONCATENATE("R42C",'Riesgos Corrup'!#REF!),"")</f>
        <v>#REF!</v>
      </c>
      <c r="R247" s="104" t="e">
        <f>IF(AND('Riesgos Corrup'!#REF!="Muy Baja",'Riesgos Corrup'!#REF!="Moderado"),CONCATENATE("R42C",'Riesgos Corrup'!#REF!),"")</f>
        <v>#REF!</v>
      </c>
      <c r="S247" s="83" t="e">
        <f>IF(AND('Riesgos Corrup'!#REF!="Muy Baja",'Riesgos Corrup'!#REF!="Mayor"),CONCATENATE("R43C",'Riesgos Corrup'!#REF!),"")</f>
        <v>#REF!</v>
      </c>
      <c r="T247" s="39" t="e">
        <f>IF(AND('Riesgos Corrup'!#REF!="Muy Baja",'Riesgos Corrup'!#REF!="Mayor"),CONCATENATE("R42C",'Riesgos Corrup'!#REF!),"")</f>
        <v>#REF!</v>
      </c>
      <c r="U247" s="84" t="e">
        <f>IF(AND('Riesgos Corrup'!#REF!="Muy Baja",'Riesgos Corrup'!#REF!="Mayor"),CONCATENATE("R42C",'Riesgos Corrup'!#REF!),"")</f>
        <v>#REF!</v>
      </c>
      <c r="V247" s="96" t="e">
        <f>IF(AND('Riesgos Corrup'!#REF!="Muy Baja",'Riesgos Corrup'!#REF!="Catastrófico"),CONCATENATE("R43C",'Riesgos Corrup'!#REF!),"")</f>
        <v>#REF!</v>
      </c>
      <c r="W247" s="97" t="e">
        <f>IF(AND('Riesgos Corrup'!#REF!="Muy Baja",'Riesgos Corrup'!#REF!="Catastrófico"),CONCATENATE("R42C",'Riesgos Corrup'!#REF!),"")</f>
        <v>#REF!</v>
      </c>
      <c r="X247" s="98" t="e">
        <f>IF(AND('Riesgos Corrup'!#REF!="Muy Baja",'Riesgos Corrup'!#REF!="Catastrófico"),CONCATENATE("R42C",'Riesgos Corrup'!#REF!),"")</f>
        <v>#REF!</v>
      </c>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row>
    <row r="248" spans="1:65" ht="15" customHeight="1" x14ac:dyDescent="0.25">
      <c r="A248" s="40"/>
      <c r="B248" s="260"/>
      <c r="C248" s="261"/>
      <c r="D248" s="262"/>
      <c r="E248" s="235"/>
      <c r="F248" s="230"/>
      <c r="G248" s="230"/>
      <c r="H248" s="230"/>
      <c r="I248" s="267"/>
      <c r="J248" s="111" t="str">
        <f ca="1">IF(AND('Riesgos Corrup'!$AB$45="Muy Baja",'Riesgos Corrup'!$AD$45="Moderado"),CONCATENATE("R44C",'Riesgos Corrup'!$R$45),"")</f>
        <v/>
      </c>
      <c r="K248" s="112" t="str">
        <f>IF(AND('Riesgos Corrup'!$AB$46="Muy Baja",'Riesgos Corrup'!$AD$46="Moderado"),CONCATENATE("R43C",'Riesgos Corrup'!$R$46),"")</f>
        <v/>
      </c>
      <c r="L248" s="113" t="str">
        <f>IF(AND('Riesgos Corrup'!$AB$47="Muy Baja",'Riesgos Corrup'!$AD$47="Moderado"),CONCATENATE("R43C",'Riesgos Corrup'!$R$47),"")</f>
        <v/>
      </c>
      <c r="M248" s="111" t="str">
        <f ca="1">IF(AND('Riesgos Corrup'!$AB$45="Muy Baja",'Riesgos Corrup'!$AD$45="Moderado"),CONCATENATE("R44C",'Riesgos Corrup'!$R$45),"")</f>
        <v/>
      </c>
      <c r="N248" s="112" t="str">
        <f>IF(AND('Riesgos Corrup'!$AB$46="Muy Baja",'Riesgos Corrup'!$AD$46="Moderado"),CONCATENATE("R43C",'Riesgos Corrup'!$R$46),"")</f>
        <v/>
      </c>
      <c r="O248" s="113" t="str">
        <f>IF(AND('Riesgos Corrup'!$AB$47="Muy Baja",'Riesgos Corrup'!$AD$47="Moderado"),CONCATENATE("R43C",'Riesgos Corrup'!$R$47),"")</f>
        <v/>
      </c>
      <c r="P248" s="102" t="str">
        <f ca="1">IF(AND('Riesgos Corrup'!$AB$45="Muy Baja",'Riesgos Corrup'!$AD$45="Moderado"),CONCATENATE("R44C",'Riesgos Corrup'!$R$45),"")</f>
        <v/>
      </c>
      <c r="Q248" s="103" t="str">
        <f>IF(AND('Riesgos Corrup'!$AB$46="Muy Baja",'Riesgos Corrup'!$AD$46="Moderado"),CONCATENATE("R43C",'Riesgos Corrup'!$R$46),"")</f>
        <v/>
      </c>
      <c r="R248" s="104" t="str">
        <f>IF(AND('Riesgos Corrup'!$AB$47="Muy Baja",'Riesgos Corrup'!$AD$47="Moderado"),CONCATENATE("R43C",'Riesgos Corrup'!$R$47),"")</f>
        <v/>
      </c>
      <c r="S248" s="83" t="str">
        <f ca="1">IF(AND('Riesgos Corrup'!$AB$45="Muy Baja",'Riesgos Corrup'!$AD$45="Mayor"),CONCATENATE("R44C",'Riesgos Corrup'!$R$45),"")</f>
        <v/>
      </c>
      <c r="T248" s="39" t="str">
        <f>IF(AND('Riesgos Corrup'!$AB$46="Muy Baja",'Riesgos Corrup'!$AD$46="Mayor"),CONCATENATE("R43C",'Riesgos Corrup'!$R$46),"")</f>
        <v/>
      </c>
      <c r="U248" s="84" t="str">
        <f>IF(AND('Riesgos Corrup'!$AB$47="Muy Baja",'Riesgos Corrup'!$AD$47="Mayor"),CONCATENATE("R43C",'Riesgos Corrup'!$R$47),"")</f>
        <v/>
      </c>
      <c r="V248" s="96" t="str">
        <f ca="1">IF(AND('Riesgos Corrup'!$AB$45="Muy Baja",'Riesgos Corrup'!$AD$45="Catastrófico"),CONCATENATE("R44C",'Riesgos Corrup'!$R$45),"")</f>
        <v/>
      </c>
      <c r="W248" s="97" t="str">
        <f>IF(AND('Riesgos Corrup'!$AB$46="Muy Baja",'Riesgos Corrup'!$AD$46="Catastrófico"),CONCATENATE("R43C",'Riesgos Corrup'!$R$46),"")</f>
        <v/>
      </c>
      <c r="X248" s="98" t="str">
        <f>IF(AND('Riesgos Corrup'!$AB$47="Muy Baja",'Riesgos Corrup'!$AD$47="Catastrófico"),CONCATENATE("R43C",'Riesgos Corrup'!$R$47),"")</f>
        <v/>
      </c>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row>
    <row r="249" spans="1:65" ht="15" customHeight="1" x14ac:dyDescent="0.25">
      <c r="A249" s="40"/>
      <c r="B249" s="260"/>
      <c r="C249" s="261"/>
      <c r="D249" s="262"/>
      <c r="E249" s="235"/>
      <c r="F249" s="230"/>
      <c r="G249" s="230"/>
      <c r="H249" s="230"/>
      <c r="I249" s="267"/>
      <c r="J249" s="111" t="str">
        <f>IF(AND('Riesgos Corrup'!$AB$48="Muy Baja",'Riesgos Corrup'!$AD$48="Moderado"),CONCATENATE("R45C",'Riesgos Corrup'!$R$48),"")</f>
        <v/>
      </c>
      <c r="K249" s="112" t="str">
        <f>IF(AND('Riesgos Corrup'!$AB$49="Muy Baja",'Riesgos Corrup'!$AD$49="Moderado"),CONCATENATE("R44C",'Riesgos Corrup'!$R$49),"")</f>
        <v/>
      </c>
      <c r="L249" s="113" t="str">
        <f>IF(AND('Riesgos Corrup'!$AB$50="Muy Baja",'Riesgos Corrup'!$AD$50="Moderado"),CONCATENATE("R44C",'Riesgos Corrup'!$R$50),"")</f>
        <v/>
      </c>
      <c r="M249" s="111" t="str">
        <f>IF(AND('Riesgos Corrup'!$AB$48="Muy Baja",'Riesgos Corrup'!$AD$48="Moderado"),CONCATENATE("R45C",'Riesgos Corrup'!$R$48),"")</f>
        <v/>
      </c>
      <c r="N249" s="112" t="str">
        <f>IF(AND('Riesgos Corrup'!$AB$49="Muy Baja",'Riesgos Corrup'!$AD$49="Moderado"),CONCATENATE("R44C",'Riesgos Corrup'!$R$49),"")</f>
        <v/>
      </c>
      <c r="O249" s="113" t="str">
        <f>IF(AND('Riesgos Corrup'!$AB$50="Muy Baja",'Riesgos Corrup'!$AD$50="Moderado"),CONCATENATE("R44C",'Riesgos Corrup'!$R$50),"")</f>
        <v/>
      </c>
      <c r="P249" s="102" t="str">
        <f>IF(AND('Riesgos Corrup'!$AB$48="Muy Baja",'Riesgos Corrup'!$AD$48="Moderado"),CONCATENATE("R45C",'Riesgos Corrup'!$R$48),"")</f>
        <v/>
      </c>
      <c r="Q249" s="103" t="str">
        <f>IF(AND('Riesgos Corrup'!$AB$49="Muy Baja",'Riesgos Corrup'!$AD$49="Moderado"),CONCATENATE("R44C",'Riesgos Corrup'!$R$49),"")</f>
        <v/>
      </c>
      <c r="R249" s="104" t="str">
        <f>IF(AND('Riesgos Corrup'!$AB$50="Muy Baja",'Riesgos Corrup'!$AD$50="Moderado"),CONCATENATE("R44C",'Riesgos Corrup'!$R$50),"")</f>
        <v/>
      </c>
      <c r="S249" s="83" t="str">
        <f>IF(AND('Riesgos Corrup'!$AB$48="Muy Baja",'Riesgos Corrup'!$AD$48="Mayor"),CONCATENATE("R45C",'Riesgos Corrup'!$R$48),"")</f>
        <v/>
      </c>
      <c r="T249" s="39" t="str">
        <f>IF(AND('Riesgos Corrup'!$AB$49="Muy Baja",'Riesgos Corrup'!$AD$49="Mayor"),CONCATENATE("R44C",'Riesgos Corrup'!$R$49),"")</f>
        <v/>
      </c>
      <c r="U249" s="84" t="str">
        <f>IF(AND('Riesgos Corrup'!$AB$50="Muy Baja",'Riesgos Corrup'!$AD$50="Mayor"),CONCATENATE("R44C",'Riesgos Corrup'!$R$50),"")</f>
        <v/>
      </c>
      <c r="V249" s="96" t="str">
        <f>IF(AND('Riesgos Corrup'!$AB$48="Muy Baja",'Riesgos Corrup'!$AD$48="Catastrófico"),CONCATENATE("R45C",'Riesgos Corrup'!$R$48),"")</f>
        <v/>
      </c>
      <c r="W249" s="97" t="str">
        <f>IF(AND('Riesgos Corrup'!$AB$49="Muy Baja",'Riesgos Corrup'!$AD$49="Catastrófico"),CONCATENATE("R44C",'Riesgos Corrup'!$R$49),"")</f>
        <v/>
      </c>
      <c r="X249" s="98" t="str">
        <f>IF(AND('Riesgos Corrup'!$AB$50="Muy Baja",'Riesgos Corrup'!$AD$50="Catastrófico"),CONCATENATE("R44C",'Riesgos Corrup'!$R$50),"")</f>
        <v/>
      </c>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row>
    <row r="250" spans="1:65" ht="15" customHeight="1" x14ac:dyDescent="0.25">
      <c r="A250" s="40"/>
      <c r="B250" s="260"/>
      <c r="C250" s="261"/>
      <c r="D250" s="262"/>
      <c r="E250" s="235"/>
      <c r="F250" s="230"/>
      <c r="G250" s="230"/>
      <c r="H250" s="230"/>
      <c r="I250" s="267"/>
      <c r="J250" s="111" t="e">
        <f>IF(AND('Riesgos Corrup'!#REF!="Muy Baja",'Riesgos Corrup'!#REF!="Moderado"),CONCATENATE("R46C",'Riesgos Corrup'!#REF!),"")</f>
        <v>#REF!</v>
      </c>
      <c r="K250" s="112" t="e">
        <f>IF(AND('Riesgos Corrup'!#REF!="Muy Baja",'Riesgos Corrup'!#REF!="Moderado"),CONCATENATE("R45C",'Riesgos Corrup'!#REF!),"")</f>
        <v>#REF!</v>
      </c>
      <c r="L250" s="113" t="e">
        <f>IF(AND('Riesgos Corrup'!#REF!="Muy Baja",'Riesgos Corrup'!#REF!="Moderado"),CONCATENATE("R45C",'Riesgos Corrup'!#REF!),"")</f>
        <v>#REF!</v>
      </c>
      <c r="M250" s="111" t="e">
        <f>IF(AND('Riesgos Corrup'!#REF!="Muy Baja",'Riesgos Corrup'!#REF!="Moderado"),CONCATENATE("R46C",'Riesgos Corrup'!#REF!),"")</f>
        <v>#REF!</v>
      </c>
      <c r="N250" s="112" t="e">
        <f>IF(AND('Riesgos Corrup'!#REF!="Muy Baja",'Riesgos Corrup'!#REF!="Moderado"),CONCATENATE("R45C",'Riesgos Corrup'!#REF!),"")</f>
        <v>#REF!</v>
      </c>
      <c r="O250" s="113" t="e">
        <f>IF(AND('Riesgos Corrup'!#REF!="Muy Baja",'Riesgos Corrup'!#REF!="Moderado"),CONCATENATE("R45C",'Riesgos Corrup'!#REF!),"")</f>
        <v>#REF!</v>
      </c>
      <c r="P250" s="102" t="e">
        <f>IF(AND('Riesgos Corrup'!#REF!="Muy Baja",'Riesgos Corrup'!#REF!="Moderado"),CONCATENATE("R46C",'Riesgos Corrup'!#REF!),"")</f>
        <v>#REF!</v>
      </c>
      <c r="Q250" s="103" t="e">
        <f>IF(AND('Riesgos Corrup'!#REF!="Muy Baja",'Riesgos Corrup'!#REF!="Moderado"),CONCATENATE("R45C",'Riesgos Corrup'!#REF!),"")</f>
        <v>#REF!</v>
      </c>
      <c r="R250" s="104" t="e">
        <f>IF(AND('Riesgos Corrup'!#REF!="Muy Baja",'Riesgos Corrup'!#REF!="Moderado"),CONCATENATE("R45C",'Riesgos Corrup'!#REF!),"")</f>
        <v>#REF!</v>
      </c>
      <c r="S250" s="83" t="e">
        <f>IF(AND('Riesgos Corrup'!#REF!="Muy Baja",'Riesgos Corrup'!#REF!="Mayor"),CONCATENATE("R46C",'Riesgos Corrup'!#REF!),"")</f>
        <v>#REF!</v>
      </c>
      <c r="T250" s="39" t="e">
        <f>IF(AND('Riesgos Corrup'!#REF!="Muy Baja",'Riesgos Corrup'!#REF!="Mayor"),CONCATENATE("R45C",'Riesgos Corrup'!#REF!),"")</f>
        <v>#REF!</v>
      </c>
      <c r="U250" s="84" t="e">
        <f>IF(AND('Riesgos Corrup'!#REF!="Muy Baja",'Riesgos Corrup'!#REF!="Mayor"),CONCATENATE("R45C",'Riesgos Corrup'!#REF!),"")</f>
        <v>#REF!</v>
      </c>
      <c r="V250" s="96" t="e">
        <f>IF(AND('Riesgos Corrup'!#REF!="Muy Baja",'Riesgos Corrup'!#REF!="Catastrófico"),CONCATENATE("R46C",'Riesgos Corrup'!#REF!),"")</f>
        <v>#REF!</v>
      </c>
      <c r="W250" s="97" t="e">
        <f>IF(AND('Riesgos Corrup'!#REF!="Muy Baja",'Riesgos Corrup'!#REF!="Catastrófico"),CONCATENATE("R45C",'Riesgos Corrup'!#REF!),"")</f>
        <v>#REF!</v>
      </c>
      <c r="X250" s="98" t="e">
        <f>IF(AND('Riesgos Corrup'!#REF!="Muy Baja",'Riesgos Corrup'!#REF!="Catastrófico"),CONCATENATE("R45C",'Riesgos Corrup'!#REF!),"")</f>
        <v>#REF!</v>
      </c>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row>
    <row r="251" spans="1:65" ht="15" customHeight="1" x14ac:dyDescent="0.25">
      <c r="A251" s="40"/>
      <c r="B251" s="260"/>
      <c r="C251" s="261"/>
      <c r="D251" s="262"/>
      <c r="E251" s="235"/>
      <c r="F251" s="230"/>
      <c r="G251" s="230"/>
      <c r="H251" s="230"/>
      <c r="I251" s="267"/>
      <c r="J251" s="111" t="e">
        <f>IF(AND('Riesgos Corrup'!#REF!="Muy Baja",'Riesgos Corrup'!#REF!="Moderado"),CONCATENATE("R47C",'Riesgos Corrup'!#REF!),"")</f>
        <v>#REF!</v>
      </c>
      <c r="K251" s="112" t="e">
        <f>IF(AND('Riesgos Corrup'!#REF!="Muy Baja",'Riesgos Corrup'!#REF!="Moderado"),CONCATENATE("R46C",'Riesgos Corrup'!#REF!),"")</f>
        <v>#REF!</v>
      </c>
      <c r="L251" s="113" t="e">
        <f>IF(AND('Riesgos Corrup'!#REF!="Muy Baja",'Riesgos Corrup'!#REF!="Moderado"),CONCATENATE("R46C",'Riesgos Corrup'!#REF!),"")</f>
        <v>#REF!</v>
      </c>
      <c r="M251" s="111" t="e">
        <f>IF(AND('Riesgos Corrup'!#REF!="Muy Baja",'Riesgos Corrup'!#REF!="Moderado"),CONCATENATE("R47C",'Riesgos Corrup'!#REF!),"")</f>
        <v>#REF!</v>
      </c>
      <c r="N251" s="112" t="e">
        <f>IF(AND('Riesgos Corrup'!#REF!="Muy Baja",'Riesgos Corrup'!#REF!="Moderado"),CONCATENATE("R46C",'Riesgos Corrup'!#REF!),"")</f>
        <v>#REF!</v>
      </c>
      <c r="O251" s="113" t="e">
        <f>IF(AND('Riesgos Corrup'!#REF!="Muy Baja",'Riesgos Corrup'!#REF!="Moderado"),CONCATENATE("R46C",'Riesgos Corrup'!#REF!),"")</f>
        <v>#REF!</v>
      </c>
      <c r="P251" s="102" t="e">
        <f>IF(AND('Riesgos Corrup'!#REF!="Muy Baja",'Riesgos Corrup'!#REF!="Moderado"),CONCATENATE("R47C",'Riesgos Corrup'!#REF!),"")</f>
        <v>#REF!</v>
      </c>
      <c r="Q251" s="103" t="e">
        <f>IF(AND('Riesgos Corrup'!#REF!="Muy Baja",'Riesgos Corrup'!#REF!="Moderado"),CONCATENATE("R46C",'Riesgos Corrup'!#REF!),"")</f>
        <v>#REF!</v>
      </c>
      <c r="R251" s="104" t="e">
        <f>IF(AND('Riesgos Corrup'!#REF!="Muy Baja",'Riesgos Corrup'!#REF!="Moderado"),CONCATENATE("R46C",'Riesgos Corrup'!#REF!),"")</f>
        <v>#REF!</v>
      </c>
      <c r="S251" s="83" t="e">
        <f>IF(AND('Riesgos Corrup'!#REF!="Muy Baja",'Riesgos Corrup'!#REF!="Mayor"),CONCATENATE("R47C",'Riesgos Corrup'!#REF!),"")</f>
        <v>#REF!</v>
      </c>
      <c r="T251" s="39" t="e">
        <f>IF(AND('Riesgos Corrup'!#REF!="Muy Baja",'Riesgos Corrup'!#REF!="Mayor"),CONCATENATE("R46C",'Riesgos Corrup'!#REF!),"")</f>
        <v>#REF!</v>
      </c>
      <c r="U251" s="84" t="e">
        <f>IF(AND('Riesgos Corrup'!#REF!="Muy Baja",'Riesgos Corrup'!#REF!="Mayor"),CONCATENATE("R46C",'Riesgos Corrup'!#REF!),"")</f>
        <v>#REF!</v>
      </c>
      <c r="V251" s="96" t="e">
        <f>IF(AND('Riesgos Corrup'!#REF!="Muy Baja",'Riesgos Corrup'!#REF!="Catastrófico"),CONCATENATE("R47C",'Riesgos Corrup'!#REF!),"")</f>
        <v>#REF!</v>
      </c>
      <c r="W251" s="97" t="e">
        <f>IF(AND('Riesgos Corrup'!#REF!="Muy Baja",'Riesgos Corrup'!#REF!="Catastrófico"),CONCATENATE("R46C",'Riesgos Corrup'!#REF!),"")</f>
        <v>#REF!</v>
      </c>
      <c r="X251" s="98" t="e">
        <f>IF(AND('Riesgos Corrup'!#REF!="Muy Baja",'Riesgos Corrup'!#REF!="Catastrófico"),CONCATENATE("R46C",'Riesgos Corrup'!#REF!),"")</f>
        <v>#REF!</v>
      </c>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row>
    <row r="252" spans="1:65" ht="15" customHeight="1" x14ac:dyDescent="0.25">
      <c r="A252" s="40"/>
      <c r="B252" s="260"/>
      <c r="C252" s="261"/>
      <c r="D252" s="262"/>
      <c r="E252" s="235"/>
      <c r="F252" s="230"/>
      <c r="G252" s="230"/>
      <c r="H252" s="230"/>
      <c r="I252" s="267"/>
      <c r="J252" s="111" t="e">
        <f>IF(AND('Riesgos Corrup'!#REF!="Muy Baja",'Riesgos Corrup'!#REF!="Moderado"),CONCATENATE("R48C",'Riesgos Corrup'!#REF!),"")</f>
        <v>#REF!</v>
      </c>
      <c r="K252" s="112" t="e">
        <f>IF(AND('Riesgos Corrup'!#REF!="Muy Baja",'Riesgos Corrup'!#REF!="Moderado"),CONCATENATE("R47C",'Riesgos Corrup'!#REF!),"")</f>
        <v>#REF!</v>
      </c>
      <c r="L252" s="113" t="e">
        <f>IF(AND('Riesgos Corrup'!#REF!="Muy Baja",'Riesgos Corrup'!#REF!="Moderado"),CONCATENATE("R47C",'Riesgos Corrup'!#REF!),"")</f>
        <v>#REF!</v>
      </c>
      <c r="M252" s="111" t="e">
        <f>IF(AND('Riesgos Corrup'!#REF!="Muy Baja",'Riesgos Corrup'!#REF!="Moderado"),CONCATENATE("R48C",'Riesgos Corrup'!#REF!),"")</f>
        <v>#REF!</v>
      </c>
      <c r="N252" s="112" t="e">
        <f>IF(AND('Riesgos Corrup'!#REF!="Muy Baja",'Riesgos Corrup'!#REF!="Moderado"),CONCATENATE("R47C",'Riesgos Corrup'!#REF!),"")</f>
        <v>#REF!</v>
      </c>
      <c r="O252" s="113" t="e">
        <f>IF(AND('Riesgos Corrup'!#REF!="Muy Baja",'Riesgos Corrup'!#REF!="Moderado"),CONCATENATE("R47C",'Riesgos Corrup'!#REF!),"")</f>
        <v>#REF!</v>
      </c>
      <c r="P252" s="102" t="e">
        <f>IF(AND('Riesgos Corrup'!#REF!="Muy Baja",'Riesgos Corrup'!#REF!="Moderado"),CONCATENATE("R48C",'Riesgos Corrup'!#REF!),"")</f>
        <v>#REF!</v>
      </c>
      <c r="Q252" s="103" t="e">
        <f>IF(AND('Riesgos Corrup'!#REF!="Muy Baja",'Riesgos Corrup'!#REF!="Moderado"),CONCATENATE("R47C",'Riesgos Corrup'!#REF!),"")</f>
        <v>#REF!</v>
      </c>
      <c r="R252" s="104" t="e">
        <f>IF(AND('Riesgos Corrup'!#REF!="Muy Baja",'Riesgos Corrup'!#REF!="Moderado"),CONCATENATE("R47C",'Riesgos Corrup'!#REF!),"")</f>
        <v>#REF!</v>
      </c>
      <c r="S252" s="83" t="e">
        <f>IF(AND('Riesgos Corrup'!#REF!="Muy Baja",'Riesgos Corrup'!#REF!="Mayor"),CONCATENATE("R48C",'Riesgos Corrup'!#REF!),"")</f>
        <v>#REF!</v>
      </c>
      <c r="T252" s="39" t="e">
        <f>IF(AND('Riesgos Corrup'!#REF!="Muy Baja",'Riesgos Corrup'!#REF!="Mayor"),CONCATENATE("R47C",'Riesgos Corrup'!#REF!),"")</f>
        <v>#REF!</v>
      </c>
      <c r="U252" s="84" t="e">
        <f>IF(AND('Riesgos Corrup'!#REF!="Muy Baja",'Riesgos Corrup'!#REF!="Mayor"),CONCATENATE("R47C",'Riesgos Corrup'!#REF!),"")</f>
        <v>#REF!</v>
      </c>
      <c r="V252" s="96" t="e">
        <f>IF(AND('Riesgos Corrup'!#REF!="Muy Baja",'Riesgos Corrup'!#REF!="Catastrófico"),CONCATENATE("R48C",'Riesgos Corrup'!#REF!),"")</f>
        <v>#REF!</v>
      </c>
      <c r="W252" s="97" t="e">
        <f>IF(AND('Riesgos Corrup'!#REF!="Muy Baja",'Riesgos Corrup'!#REF!="Catastrófico"),CONCATENATE("R47C",'Riesgos Corrup'!#REF!),"")</f>
        <v>#REF!</v>
      </c>
      <c r="X252" s="98" t="e">
        <f>IF(AND('Riesgos Corrup'!#REF!="Muy Baja",'Riesgos Corrup'!#REF!="Catastrófico"),CONCATENATE("R47C",'Riesgos Corrup'!#REF!),"")</f>
        <v>#REF!</v>
      </c>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row>
    <row r="253" spans="1:65" ht="15" customHeight="1" x14ac:dyDescent="0.25">
      <c r="A253" s="40"/>
      <c r="B253" s="260"/>
      <c r="C253" s="261"/>
      <c r="D253" s="262"/>
      <c r="E253" s="235"/>
      <c r="F253" s="230"/>
      <c r="G253" s="230"/>
      <c r="H253" s="230"/>
      <c r="I253" s="267"/>
      <c r="J253" s="111" t="str">
        <f>IF(AND('Riesgos Corrup'!$AB$51="Muy Baja",'Riesgos Corrup'!$AD$51="Moderado"),CONCATENATE("R49C",'Riesgos Corrup'!$R$51),"")</f>
        <v/>
      </c>
      <c r="K253" s="112" t="str">
        <f>IF(AND('Riesgos Corrup'!$AB$52="Muy Baja",'Riesgos Corrup'!$AD$52="Moderado"),CONCATENATE("R48C",'Riesgos Corrup'!$R$52),"")</f>
        <v/>
      </c>
      <c r="L253" s="113" t="str">
        <f>IF(AND('Riesgos Corrup'!$AB$53="Muy Baja",'Riesgos Corrup'!$AD$53="Moderado"),CONCATENATE("R48C",'Riesgos Corrup'!$R$53),"")</f>
        <v/>
      </c>
      <c r="M253" s="111" t="str">
        <f>IF(AND('Riesgos Corrup'!$AB$51="Muy Baja",'Riesgos Corrup'!$AD$51="Moderado"),CONCATENATE("R49C",'Riesgos Corrup'!$R$51),"")</f>
        <v/>
      </c>
      <c r="N253" s="112" t="str">
        <f>IF(AND('Riesgos Corrup'!$AB$52="Muy Baja",'Riesgos Corrup'!$AD$52="Moderado"),CONCATENATE("R48C",'Riesgos Corrup'!$R$52),"")</f>
        <v/>
      </c>
      <c r="O253" s="113" t="str">
        <f>IF(AND('Riesgos Corrup'!$AB$53="Muy Baja",'Riesgos Corrup'!$AD$53="Moderado"),CONCATENATE("R48C",'Riesgos Corrup'!$R$53),"")</f>
        <v/>
      </c>
      <c r="P253" s="102" t="str">
        <f>IF(AND('Riesgos Corrup'!$AB$51="Muy Baja",'Riesgos Corrup'!$AD$51="Moderado"),CONCATENATE("R49C",'Riesgos Corrup'!$R$51),"")</f>
        <v/>
      </c>
      <c r="Q253" s="103" t="str">
        <f>IF(AND('Riesgos Corrup'!$AB$52="Muy Baja",'Riesgos Corrup'!$AD$52="Moderado"),CONCATENATE("R48C",'Riesgos Corrup'!$R$52),"")</f>
        <v/>
      </c>
      <c r="R253" s="104" t="str">
        <f>IF(AND('Riesgos Corrup'!$AB$53="Muy Baja",'Riesgos Corrup'!$AD$53="Moderado"),CONCATENATE("R48C",'Riesgos Corrup'!$R$53),"")</f>
        <v/>
      </c>
      <c r="S253" s="83" t="str">
        <f>IF(AND('Riesgos Corrup'!$AB$51="Muy Baja",'Riesgos Corrup'!$AD$51="Mayor"),CONCATENATE("R49C",'Riesgos Corrup'!$R$51),"")</f>
        <v/>
      </c>
      <c r="T253" s="39" t="str">
        <f>IF(AND('Riesgos Corrup'!$AB$52="Muy Baja",'Riesgos Corrup'!$AD$52="Mayor"),CONCATENATE("R48C",'Riesgos Corrup'!$R$52),"")</f>
        <v/>
      </c>
      <c r="U253" s="84" t="str">
        <f>IF(AND('Riesgos Corrup'!$AB$53="Muy Baja",'Riesgos Corrup'!$AD$53="Mayor"),CONCATENATE("R48C",'Riesgos Corrup'!$R$53),"")</f>
        <v/>
      </c>
      <c r="V253" s="96" t="str">
        <f>IF(AND('Riesgos Corrup'!$AB$51="Muy Baja",'Riesgos Corrup'!$AD$51="Catastrófico"),CONCATENATE("R49C",'Riesgos Corrup'!$R$51),"")</f>
        <v/>
      </c>
      <c r="W253" s="97" t="str">
        <f>IF(AND('Riesgos Corrup'!$AB$52="Muy Baja",'Riesgos Corrup'!$AD$52="Catastrófico"),CONCATENATE("R48C",'Riesgos Corrup'!$R$52),"")</f>
        <v/>
      </c>
      <c r="X253" s="98" t="str">
        <f>IF(AND('Riesgos Corrup'!$AB$53="Muy Baja",'Riesgos Corrup'!$AD$53="Catastrófico"),CONCATENATE("R48C",'Riesgos Corrup'!$R$53),"")</f>
        <v/>
      </c>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row>
    <row r="254" spans="1:65" ht="15" customHeight="1" x14ac:dyDescent="0.25">
      <c r="A254" s="40"/>
      <c r="B254" s="260"/>
      <c r="C254" s="261"/>
      <c r="D254" s="262"/>
      <c r="E254" s="235"/>
      <c r="F254" s="230"/>
      <c r="G254" s="230"/>
      <c r="H254" s="230"/>
      <c r="I254" s="267"/>
      <c r="J254" s="111" t="e">
        <f>IF(AND('Riesgos Corrup'!#REF!="Muy Baja",'Riesgos Corrup'!#REF!="Moderado"),CONCATENATE("R49C",'Riesgos Corrup'!#REF!),"")</f>
        <v>#REF!</v>
      </c>
      <c r="K254" s="112" t="str">
        <f>IF(AND('Riesgos Corrup'!$AB$54="Muy Baja",'Riesgos Corrup'!$AD$54="Moderado"),CONCATENATE("R49C",'Riesgos Corrup'!$R$54),"")</f>
        <v/>
      </c>
      <c r="L254" s="113" t="str">
        <f>IF(AND('Riesgos Corrup'!$AB$55="Muy Baja",'Riesgos Corrup'!$AD$55="Moderado"),CONCATENATE("R49C",'Riesgos Corrup'!$R$55),"")</f>
        <v/>
      </c>
      <c r="M254" s="111" t="e">
        <f>IF(AND('Riesgos Corrup'!#REF!="Muy Baja",'Riesgos Corrup'!#REF!="Moderado"),CONCATENATE("R49C",'Riesgos Corrup'!#REF!),"")</f>
        <v>#REF!</v>
      </c>
      <c r="N254" s="112" t="str">
        <f>IF(AND('Riesgos Corrup'!$AB$54="Muy Baja",'Riesgos Corrup'!$AD$54="Moderado"),CONCATENATE("R49C",'Riesgos Corrup'!$R$54),"")</f>
        <v/>
      </c>
      <c r="O254" s="113" t="str">
        <f>IF(AND('Riesgos Corrup'!$AB$55="Muy Baja",'Riesgos Corrup'!$AD$55="Moderado"),CONCATENATE("R49C",'Riesgos Corrup'!$R$55),"")</f>
        <v/>
      </c>
      <c r="P254" s="102" t="e">
        <f>IF(AND('Riesgos Corrup'!#REF!="Muy Baja",'Riesgos Corrup'!#REF!="Moderado"),CONCATENATE("R49C",'Riesgos Corrup'!#REF!),"")</f>
        <v>#REF!</v>
      </c>
      <c r="Q254" s="103" t="str">
        <f>IF(AND('Riesgos Corrup'!$AB$54="Muy Baja",'Riesgos Corrup'!$AD$54="Moderado"),CONCATENATE("R49C",'Riesgos Corrup'!$R$54),"")</f>
        <v/>
      </c>
      <c r="R254" s="104" t="str">
        <f>IF(AND('Riesgos Corrup'!$AB$55="Muy Baja",'Riesgos Corrup'!$AD$55="Moderado"),CONCATENATE("R49C",'Riesgos Corrup'!$R$55),"")</f>
        <v/>
      </c>
      <c r="S254" s="83" t="e">
        <f>IF(AND('Riesgos Corrup'!#REF!="Muy Baja",'Riesgos Corrup'!#REF!="Mayor"),CONCATENATE("R49C",'Riesgos Corrup'!#REF!),"")</f>
        <v>#REF!</v>
      </c>
      <c r="T254" s="39" t="str">
        <f>IF(AND('Riesgos Corrup'!$AB$54="Muy Baja",'Riesgos Corrup'!$AD$54="Mayor"),CONCATENATE("R49C",'Riesgos Corrup'!$R$54),"")</f>
        <v/>
      </c>
      <c r="U254" s="84" t="str">
        <f>IF(AND('Riesgos Corrup'!$AB$55="Muy Baja",'Riesgos Corrup'!$AD$55="Mayor"),CONCATENATE("R49C",'Riesgos Corrup'!$R$55),"")</f>
        <v/>
      </c>
      <c r="V254" s="96" t="e">
        <f>IF(AND('Riesgos Corrup'!#REF!="Muy Baja",'Riesgos Corrup'!#REF!="Catastrófico"),CONCATENATE("R49C",'Riesgos Corrup'!#REF!),"")</f>
        <v>#REF!</v>
      </c>
      <c r="W254" s="97" t="str">
        <f>IF(AND('Riesgos Corrup'!$AB$54="Muy Baja",'Riesgos Corrup'!$AD$54="Catastrófico"),CONCATENATE("R49C",'Riesgos Corrup'!$R$54),"")</f>
        <v/>
      </c>
      <c r="X254" s="98" t="str">
        <f>IF(AND('Riesgos Corrup'!$AB$55="Muy Baja",'Riesgos Corrup'!$AD$55="Catastrófico"),CONCATENATE("R49C",'Riesgos Corrup'!$R$55),"")</f>
        <v/>
      </c>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row>
    <row r="255" spans="1:65" ht="15" customHeight="1" thickBot="1" x14ac:dyDescent="0.3">
      <c r="A255" s="40"/>
      <c r="B255" s="263"/>
      <c r="C255" s="264"/>
      <c r="D255" s="265"/>
      <c r="E255" s="268"/>
      <c r="F255" s="269"/>
      <c r="G255" s="269"/>
      <c r="H255" s="269"/>
      <c r="I255" s="270"/>
      <c r="J255" s="114" t="str">
        <f>IF(AND('Riesgos Corrup'!$AB$56="Muy Baja",'Riesgos Corrup'!$AD$56="Moderado"),CONCATENATE("R50C",'Riesgos Corrup'!$R$56),"")</f>
        <v/>
      </c>
      <c r="K255" s="115" t="str">
        <f>IF(AND('Riesgos Corrup'!$AB$57="Muy Baja",'Riesgos Corrup'!$AD$57="Moderado"),CONCATENATE("R50C",'Riesgos Corrup'!$R$57),"")</f>
        <v/>
      </c>
      <c r="L255" s="116" t="str">
        <f>IF(AND('Riesgos Corrup'!$AB$58="Muy Baja",'Riesgos Corrup'!$AD$58="Moderado"),CONCATENATE("R50C",'Riesgos Corrup'!$R$58),"")</f>
        <v/>
      </c>
      <c r="M255" s="114" t="str">
        <f>IF(AND('Riesgos Corrup'!$AB$56="Muy Baja",'Riesgos Corrup'!$AD$56="Moderado"),CONCATENATE("R50C",'Riesgos Corrup'!$R$56),"")</f>
        <v/>
      </c>
      <c r="N255" s="115" t="str">
        <f>IF(AND('Riesgos Corrup'!$AB$57="Muy Baja",'Riesgos Corrup'!$AD$57="Moderado"),CONCATENATE("R50C",'Riesgos Corrup'!$R$57),"")</f>
        <v/>
      </c>
      <c r="O255" s="116" t="str">
        <f>IF(AND('Riesgos Corrup'!$AB$58="Muy Baja",'Riesgos Corrup'!$AD$58="Moderado"),CONCATENATE("R50C",'Riesgos Corrup'!$R$58),"")</f>
        <v/>
      </c>
      <c r="P255" s="105" t="str">
        <f>IF(AND('Riesgos Corrup'!$AB$56="Muy Baja",'Riesgos Corrup'!$AD$56="Moderado"),CONCATENATE("R50C",'Riesgos Corrup'!$R$56),"")</f>
        <v/>
      </c>
      <c r="Q255" s="106" t="str">
        <f>IF(AND('Riesgos Corrup'!$AB$57="Muy Baja",'Riesgos Corrup'!$AD$57="Moderado"),CONCATENATE("R50C",'Riesgos Corrup'!$R$57),"")</f>
        <v/>
      </c>
      <c r="R255" s="107" t="str">
        <f>IF(AND('Riesgos Corrup'!$AB$58="Muy Baja",'Riesgos Corrup'!$AD$58="Moderado"),CONCATENATE("R50C",'Riesgos Corrup'!$R$58),"")</f>
        <v/>
      </c>
      <c r="S255" s="85" t="str">
        <f>IF(AND('Riesgos Corrup'!$AB$56="Muy Baja",'Riesgos Corrup'!$AD$56="Mayor"),CONCATENATE("R50C",'Riesgos Corrup'!$R$56),"")</f>
        <v/>
      </c>
      <c r="T255" s="86" t="str">
        <f>IF(AND('Riesgos Corrup'!$AB$57="Muy Baja",'Riesgos Corrup'!$AD$57="Mayor"),CONCATENATE("R50C",'Riesgos Corrup'!$R$57),"")</f>
        <v/>
      </c>
      <c r="U255" s="87" t="str">
        <f>IF(AND('Riesgos Corrup'!$AB$58="Muy Baja",'Riesgos Corrup'!$AD$58="Mayor"),CONCATENATE("R50C",'Riesgos Corrup'!$R$58),"")</f>
        <v/>
      </c>
      <c r="V255" s="117" t="str">
        <f>IF(AND('Riesgos Corrup'!$AB$56="Muy Baja",'Riesgos Corrup'!$AD$56="Catastrófico"),CONCATENATE("R50C",'Riesgos Corrup'!$R$56),"")</f>
        <v/>
      </c>
      <c r="W255" s="118" t="str">
        <f>IF(AND('Riesgos Corrup'!$AB$57="Muy Baja",'Riesgos Corrup'!$AD$57="Catastrófico"),CONCATENATE("R50C",'Riesgos Corrup'!$R$57),"")</f>
        <v/>
      </c>
      <c r="X255" s="119" t="str">
        <f>IF(AND('Riesgos Corrup'!$AB$58="Muy Baja",'Riesgos Corrup'!$AD$58="Catastrófico"),CONCATENATE("R50C",'Riesgos Corrup'!$R$58),"")</f>
        <v/>
      </c>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row>
    <row r="256" spans="1:65" x14ac:dyDescent="0.25">
      <c r="A256" s="40"/>
      <c r="B256" s="40"/>
      <c r="C256" s="40"/>
      <c r="D256" s="40"/>
      <c r="E256" s="40"/>
      <c r="F256" s="40"/>
      <c r="G256" s="40"/>
      <c r="H256" s="40"/>
      <c r="I256" s="40"/>
      <c r="J256" s="229" t="s">
        <v>103</v>
      </c>
      <c r="K256" s="230"/>
      <c r="L256" s="230"/>
      <c r="M256" s="234" t="s">
        <v>102</v>
      </c>
      <c r="N256" s="230"/>
      <c r="O256" s="230"/>
      <c r="P256" s="234" t="s">
        <v>101</v>
      </c>
      <c r="Q256" s="230"/>
      <c r="R256" s="230"/>
      <c r="S256" s="234" t="s">
        <v>100</v>
      </c>
      <c r="T256" s="237"/>
      <c r="U256" s="230"/>
      <c r="V256" s="234" t="s">
        <v>99</v>
      </c>
      <c r="W256" s="230"/>
      <c r="X256" s="238"/>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row>
    <row r="257" spans="1:65" x14ac:dyDescent="0.25">
      <c r="A257" s="40"/>
      <c r="B257" s="40"/>
      <c r="C257" s="40"/>
      <c r="D257" s="40"/>
      <c r="E257" s="40"/>
      <c r="F257" s="40"/>
      <c r="G257" s="40"/>
      <c r="H257" s="40"/>
      <c r="I257" s="40"/>
      <c r="J257" s="231"/>
      <c r="K257" s="230"/>
      <c r="L257" s="230"/>
      <c r="M257" s="235"/>
      <c r="N257" s="230"/>
      <c r="O257" s="230"/>
      <c r="P257" s="235"/>
      <c r="Q257" s="230"/>
      <c r="R257" s="230"/>
      <c r="S257" s="235"/>
      <c r="T257" s="230"/>
      <c r="U257" s="230"/>
      <c r="V257" s="235"/>
      <c r="W257" s="230"/>
      <c r="X257" s="238"/>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row>
    <row r="258" spans="1:65" x14ac:dyDescent="0.25">
      <c r="A258" s="40"/>
      <c r="B258" s="40"/>
      <c r="C258" s="40"/>
      <c r="D258" s="40"/>
      <c r="E258" s="40"/>
      <c r="F258" s="40"/>
      <c r="G258" s="40"/>
      <c r="H258" s="40"/>
      <c r="I258" s="40"/>
      <c r="J258" s="231"/>
      <c r="K258" s="230"/>
      <c r="L258" s="230"/>
      <c r="M258" s="235"/>
      <c r="N258" s="230"/>
      <c r="O258" s="230"/>
      <c r="P258" s="235"/>
      <c r="Q258" s="230"/>
      <c r="R258" s="230"/>
      <c r="S258" s="235"/>
      <c r="T258" s="230"/>
      <c r="U258" s="230"/>
      <c r="V258" s="235"/>
      <c r="W258" s="230"/>
      <c r="X258" s="238"/>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row>
    <row r="259" spans="1:65" x14ac:dyDescent="0.25">
      <c r="A259" s="40"/>
      <c r="B259" s="40"/>
      <c r="C259" s="40"/>
      <c r="D259" s="40"/>
      <c r="E259" s="40"/>
      <c r="F259" s="40"/>
      <c r="G259" s="40"/>
      <c r="H259" s="40"/>
      <c r="I259" s="40"/>
      <c r="J259" s="231"/>
      <c r="K259" s="230"/>
      <c r="L259" s="230"/>
      <c r="M259" s="235"/>
      <c r="N259" s="230"/>
      <c r="O259" s="230"/>
      <c r="P259" s="235"/>
      <c r="Q259" s="230"/>
      <c r="R259" s="230"/>
      <c r="S259" s="235"/>
      <c r="T259" s="230"/>
      <c r="U259" s="230"/>
      <c r="V259" s="235"/>
      <c r="W259" s="230"/>
      <c r="X259" s="238"/>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row>
    <row r="260" spans="1:65" x14ac:dyDescent="0.25">
      <c r="A260" s="40"/>
      <c r="B260" s="40"/>
      <c r="C260" s="40"/>
      <c r="D260" s="40"/>
      <c r="E260" s="40"/>
      <c r="F260" s="40"/>
      <c r="G260" s="40"/>
      <c r="H260" s="40"/>
      <c r="I260" s="40"/>
      <c r="J260" s="231"/>
      <c r="K260" s="230"/>
      <c r="L260" s="230"/>
      <c r="M260" s="235"/>
      <c r="N260" s="230"/>
      <c r="O260" s="230"/>
      <c r="P260" s="235"/>
      <c r="Q260" s="230"/>
      <c r="R260" s="230"/>
      <c r="S260" s="235"/>
      <c r="T260" s="230"/>
      <c r="U260" s="230"/>
      <c r="V260" s="235"/>
      <c r="W260" s="230"/>
      <c r="X260" s="238"/>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row>
    <row r="261" spans="1:65" ht="15.75" thickBot="1" x14ac:dyDescent="0.3">
      <c r="A261" s="40"/>
      <c r="B261" s="40"/>
      <c r="C261" s="40"/>
      <c r="D261" s="40"/>
      <c r="E261" s="40"/>
      <c r="F261" s="40"/>
      <c r="G261" s="40"/>
      <c r="H261" s="40"/>
      <c r="I261" s="40"/>
      <c r="J261" s="232"/>
      <c r="K261" s="233"/>
      <c r="L261" s="233"/>
      <c r="M261" s="236"/>
      <c r="N261" s="233"/>
      <c r="O261" s="233"/>
      <c r="P261" s="236"/>
      <c r="Q261" s="233"/>
      <c r="R261" s="233"/>
      <c r="S261" s="236"/>
      <c r="T261" s="233"/>
      <c r="U261" s="233"/>
      <c r="V261" s="236"/>
      <c r="W261" s="233"/>
      <c r="X261" s="239"/>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row>
    <row r="262" spans="1:65" x14ac:dyDescent="0.2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row>
    <row r="263" spans="1:65" ht="15" customHeight="1" x14ac:dyDescent="0.25">
      <c r="A263" s="40"/>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0"/>
      <c r="AG263" s="40"/>
      <c r="AH263" s="40"/>
      <c r="AI263" s="40"/>
      <c r="AJ263" s="40"/>
      <c r="AK263" s="40"/>
      <c r="AL263" s="40"/>
      <c r="AM263" s="40"/>
      <c r="AN263" s="40"/>
      <c r="AO263" s="40"/>
      <c r="AP263" s="40"/>
      <c r="AQ263" s="40"/>
      <c r="AR263" s="40"/>
      <c r="AS263" s="40"/>
    </row>
    <row r="264" spans="1:65" ht="15" customHeight="1" x14ac:dyDescent="0.25">
      <c r="A264" s="40"/>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0"/>
      <c r="AG264" s="40"/>
      <c r="AH264" s="40"/>
      <c r="AI264" s="40"/>
      <c r="AJ264" s="40"/>
      <c r="AK264" s="40"/>
      <c r="AL264" s="40"/>
      <c r="AM264" s="40"/>
      <c r="AN264" s="40"/>
      <c r="AO264" s="40"/>
      <c r="AP264" s="40"/>
      <c r="AQ264" s="40"/>
      <c r="AR264" s="40"/>
      <c r="AS264" s="40"/>
    </row>
    <row r="265" spans="1:65" x14ac:dyDescent="0.2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row>
    <row r="266" spans="1:65" x14ac:dyDescent="0.2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row>
    <row r="267" spans="1:65" x14ac:dyDescent="0.2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row>
    <row r="268" spans="1:65" x14ac:dyDescent="0.2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row>
    <row r="269" spans="1:65" x14ac:dyDescent="0.2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row>
    <row r="270" spans="1:65" x14ac:dyDescent="0.2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row>
    <row r="271" spans="1:65" x14ac:dyDescent="0.2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row>
    <row r="272" spans="1:65" x14ac:dyDescent="0.2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row>
    <row r="273" spans="1:45" x14ac:dyDescent="0.2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row>
    <row r="274" spans="1:45" x14ac:dyDescent="0.2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row>
    <row r="275" spans="1:45" x14ac:dyDescent="0.2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row>
    <row r="276" spans="1:45" x14ac:dyDescent="0.2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row>
    <row r="277" spans="1:45" x14ac:dyDescent="0.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row>
    <row r="278" spans="1:45" x14ac:dyDescent="0.2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row>
    <row r="279" spans="1:45" x14ac:dyDescent="0.2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row>
    <row r="280" spans="1:45" x14ac:dyDescent="0.2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row>
    <row r="281" spans="1:45" x14ac:dyDescent="0.2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row>
    <row r="282" spans="1:45" x14ac:dyDescent="0.2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row>
    <row r="283" spans="1:45" x14ac:dyDescent="0.2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row>
    <row r="284" spans="1:45" x14ac:dyDescent="0.2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row>
    <row r="285" spans="1:45" x14ac:dyDescent="0.2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row>
    <row r="286" spans="1:45" x14ac:dyDescent="0.2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row>
    <row r="287" spans="1:45" x14ac:dyDescent="0.2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row>
    <row r="288" spans="1:45" x14ac:dyDescent="0.2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row>
    <row r="289" spans="1:45" x14ac:dyDescent="0.2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row>
    <row r="290" spans="1:45" x14ac:dyDescent="0.2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row>
    <row r="291" spans="1:45" x14ac:dyDescent="0.2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row>
    <row r="292" spans="1:45" x14ac:dyDescent="0.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row>
    <row r="293" spans="1:45" x14ac:dyDescent="0.2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row>
    <row r="294" spans="1:45" x14ac:dyDescent="0.2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row>
    <row r="295" spans="1:45" x14ac:dyDescent="0.2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row>
    <row r="296" spans="1:45" x14ac:dyDescent="0.2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row>
    <row r="297" spans="1:45" x14ac:dyDescent="0.2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row>
    <row r="298" spans="1:45" x14ac:dyDescent="0.2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row>
    <row r="299" spans="1:45" x14ac:dyDescent="0.2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row>
    <row r="300" spans="1:45" x14ac:dyDescent="0.2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row>
    <row r="301" spans="1:45" x14ac:dyDescent="0.2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row>
    <row r="302" spans="1:45" x14ac:dyDescent="0.2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row>
    <row r="303" spans="1:45" x14ac:dyDescent="0.2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row>
    <row r="304" spans="1:45" x14ac:dyDescent="0.2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row>
    <row r="305" spans="1:45" x14ac:dyDescent="0.2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row>
    <row r="306" spans="1:45" x14ac:dyDescent="0.2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row>
    <row r="307" spans="1:45" x14ac:dyDescent="0.2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row>
    <row r="308" spans="1:45" x14ac:dyDescent="0.2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row>
    <row r="309" spans="1:45" x14ac:dyDescent="0.2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row>
    <row r="310" spans="1:45" x14ac:dyDescent="0.2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row>
    <row r="311" spans="1:45" x14ac:dyDescent="0.2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row>
    <row r="312" spans="1:45" x14ac:dyDescent="0.2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row>
    <row r="313" spans="1:45" x14ac:dyDescent="0.2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row>
    <row r="314" spans="1:45" x14ac:dyDescent="0.2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row>
    <row r="315" spans="1:45" x14ac:dyDescent="0.2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row>
    <row r="316" spans="1:45" x14ac:dyDescent="0.2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row>
    <row r="317" spans="1:45" x14ac:dyDescent="0.2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row>
    <row r="318" spans="1:45" x14ac:dyDescent="0.2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row>
    <row r="319" spans="1:45" x14ac:dyDescent="0.2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row>
    <row r="320" spans="1:45" x14ac:dyDescent="0.2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row>
    <row r="321" spans="1:45" x14ac:dyDescent="0.2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row>
    <row r="322" spans="1:45" x14ac:dyDescent="0.2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row>
    <row r="323" spans="1:45" x14ac:dyDescent="0.2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row>
    <row r="324" spans="1:45" x14ac:dyDescent="0.2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row>
    <row r="325" spans="1:45" x14ac:dyDescent="0.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row>
    <row r="326" spans="1:45" x14ac:dyDescent="0.2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row>
    <row r="327" spans="1:45" x14ac:dyDescent="0.2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row>
    <row r="328" spans="1:45" x14ac:dyDescent="0.2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row>
    <row r="329" spans="1:45" x14ac:dyDescent="0.2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row>
    <row r="330" spans="1:45" x14ac:dyDescent="0.2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row>
    <row r="331" spans="1:45" x14ac:dyDescent="0.2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row>
    <row r="332" spans="1:45" x14ac:dyDescent="0.2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row>
    <row r="333" spans="1:45" x14ac:dyDescent="0.2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row>
    <row r="334" spans="1:45" x14ac:dyDescent="0.2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row>
    <row r="335" spans="1:45" x14ac:dyDescent="0.2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row>
    <row r="336" spans="1:45" x14ac:dyDescent="0.2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row>
    <row r="337" spans="1:45" x14ac:dyDescent="0.2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row>
    <row r="338" spans="1:45" x14ac:dyDescent="0.2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row>
    <row r="339" spans="1:45" x14ac:dyDescent="0.2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row>
    <row r="340" spans="1:45" x14ac:dyDescent="0.2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row>
    <row r="341" spans="1:45" x14ac:dyDescent="0.2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row>
    <row r="342" spans="1:45" x14ac:dyDescent="0.2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row>
    <row r="343" spans="1:45" x14ac:dyDescent="0.2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row>
    <row r="344" spans="1:45" x14ac:dyDescent="0.2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row>
    <row r="345" spans="1:45" x14ac:dyDescent="0.2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row>
    <row r="346" spans="1:45" x14ac:dyDescent="0.2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row>
    <row r="347" spans="1:45" x14ac:dyDescent="0.2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row>
    <row r="348" spans="1:45" x14ac:dyDescent="0.2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row>
    <row r="349" spans="1:45" x14ac:dyDescent="0.2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row>
    <row r="350" spans="1:45" x14ac:dyDescent="0.2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row>
    <row r="351" spans="1:45" x14ac:dyDescent="0.2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row>
    <row r="352" spans="1:45" x14ac:dyDescent="0.2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row>
    <row r="353" spans="1:45" x14ac:dyDescent="0.2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row>
    <row r="354" spans="1:45" x14ac:dyDescent="0.2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row>
    <row r="355" spans="1:45" x14ac:dyDescent="0.2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row>
    <row r="356" spans="1:45" x14ac:dyDescent="0.2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row>
    <row r="357" spans="1:45" x14ac:dyDescent="0.2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row>
    <row r="358" spans="1:45" x14ac:dyDescent="0.2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row>
    <row r="359" spans="1:45" x14ac:dyDescent="0.2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row>
    <row r="360" spans="1:45" x14ac:dyDescent="0.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row>
    <row r="361" spans="1:45" x14ac:dyDescent="0.2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row>
    <row r="362" spans="1:45" x14ac:dyDescent="0.2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row>
    <row r="363" spans="1:45" x14ac:dyDescent="0.2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row>
    <row r="364" spans="1:45" x14ac:dyDescent="0.2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row>
    <row r="365" spans="1:45" x14ac:dyDescent="0.2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row>
    <row r="366" spans="1:45" x14ac:dyDescent="0.2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row>
    <row r="367" spans="1:45" x14ac:dyDescent="0.2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row>
    <row r="368" spans="1:45" x14ac:dyDescent="0.2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row>
    <row r="369" spans="1:45" x14ac:dyDescent="0.2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row>
    <row r="370" spans="1:45" x14ac:dyDescent="0.2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row>
    <row r="371" spans="1:45" x14ac:dyDescent="0.2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row>
    <row r="372" spans="1:45" x14ac:dyDescent="0.2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row>
    <row r="373" spans="1:45" x14ac:dyDescent="0.2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row>
    <row r="374" spans="1:45" x14ac:dyDescent="0.2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row>
    <row r="375" spans="1:45" x14ac:dyDescent="0.2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row>
    <row r="376" spans="1:45" x14ac:dyDescent="0.2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row>
    <row r="377" spans="1:45" x14ac:dyDescent="0.2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row>
    <row r="378" spans="1:45" x14ac:dyDescent="0.2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row>
    <row r="379" spans="1:45" x14ac:dyDescent="0.2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row>
    <row r="380" spans="1:45" x14ac:dyDescent="0.2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row>
    <row r="381" spans="1:45" x14ac:dyDescent="0.2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row>
    <row r="382" spans="1:45" x14ac:dyDescent="0.2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row>
    <row r="383" spans="1:45" x14ac:dyDescent="0.2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row>
    <row r="384" spans="1:45" x14ac:dyDescent="0.2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row>
    <row r="385" spans="1:45" x14ac:dyDescent="0.2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row>
    <row r="386" spans="1:45" x14ac:dyDescent="0.2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row>
    <row r="387" spans="1:45" x14ac:dyDescent="0.2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row>
    <row r="388" spans="1:45" x14ac:dyDescent="0.2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row>
    <row r="389" spans="1:45" x14ac:dyDescent="0.2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row>
    <row r="390" spans="1:45" x14ac:dyDescent="0.2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row>
    <row r="391" spans="1:45" x14ac:dyDescent="0.25">
      <c r="A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row>
    <row r="392" spans="1:45" x14ac:dyDescent="0.25">
      <c r="A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row>
    <row r="393" spans="1:45" x14ac:dyDescent="0.25">
      <c r="A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row>
    <row r="394" spans="1:45" x14ac:dyDescent="0.25">
      <c r="A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row>
    <row r="395" spans="1:45" x14ac:dyDescent="0.25">
      <c r="A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row>
    <row r="396" spans="1:45" x14ac:dyDescent="0.25">
      <c r="A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row>
    <row r="397" spans="1:45" x14ac:dyDescent="0.25">
      <c r="A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row>
    <row r="398" spans="1:45" x14ac:dyDescent="0.25">
      <c r="A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row>
    <row r="399" spans="1:45" x14ac:dyDescent="0.25">
      <c r="A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row>
    <row r="400" spans="1:45" x14ac:dyDescent="0.25">
      <c r="A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row>
    <row r="401" spans="1:45" x14ac:dyDescent="0.25">
      <c r="A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row>
    <row r="402" spans="1:45" x14ac:dyDescent="0.25">
      <c r="A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row>
    <row r="403" spans="1:45" x14ac:dyDescent="0.25">
      <c r="A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row>
    <row r="404" spans="1:45" x14ac:dyDescent="0.25">
      <c r="A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row>
    <row r="405" spans="1:45" x14ac:dyDescent="0.25">
      <c r="A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row>
    <row r="406" spans="1:45" x14ac:dyDescent="0.25">
      <c r="A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row>
    <row r="407" spans="1:45" x14ac:dyDescent="0.25">
      <c r="A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row>
    <row r="408" spans="1:45" x14ac:dyDescent="0.25">
      <c r="A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row>
    <row r="409" spans="1:45" x14ac:dyDescent="0.25">
      <c r="A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row>
    <row r="410" spans="1:45" x14ac:dyDescent="0.25">
      <c r="A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row>
    <row r="411" spans="1:45" x14ac:dyDescent="0.25">
      <c r="A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row>
    <row r="412" spans="1:45" x14ac:dyDescent="0.25">
      <c r="A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row>
    <row r="413" spans="1:45" x14ac:dyDescent="0.25">
      <c r="A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row>
    <row r="414" spans="1:45" x14ac:dyDescent="0.25">
      <c r="A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row>
    <row r="415" spans="1:45" x14ac:dyDescent="0.25">
      <c r="A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row>
    <row r="416" spans="1:45" x14ac:dyDescent="0.25">
      <c r="A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row>
    <row r="417" spans="1:45" x14ac:dyDescent="0.25">
      <c r="A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row>
    <row r="418" spans="1:45" x14ac:dyDescent="0.25">
      <c r="A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row>
    <row r="419" spans="1:45" x14ac:dyDescent="0.25">
      <c r="A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row>
    <row r="420" spans="1:45" x14ac:dyDescent="0.25">
      <c r="A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row>
    <row r="421" spans="1:45" x14ac:dyDescent="0.25">
      <c r="A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row>
    <row r="422" spans="1:45" x14ac:dyDescent="0.25">
      <c r="A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row>
    <row r="423" spans="1:45" x14ac:dyDescent="0.25">
      <c r="A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row>
    <row r="424" spans="1:45" x14ac:dyDescent="0.25">
      <c r="A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row>
    <row r="425" spans="1:45" x14ac:dyDescent="0.25">
      <c r="A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row>
    <row r="426" spans="1:45" x14ac:dyDescent="0.25">
      <c r="A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row>
    <row r="427" spans="1:45" x14ac:dyDescent="0.25">
      <c r="A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row>
    <row r="428" spans="1:45" x14ac:dyDescent="0.25">
      <c r="A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row>
    <row r="429" spans="1:45" x14ac:dyDescent="0.25">
      <c r="A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row>
    <row r="430" spans="1:45" x14ac:dyDescent="0.25">
      <c r="A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row>
    <row r="431" spans="1:45" x14ac:dyDescent="0.25">
      <c r="A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row>
    <row r="432" spans="1:45" x14ac:dyDescent="0.25">
      <c r="A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row>
    <row r="433" spans="1:45" x14ac:dyDescent="0.25">
      <c r="A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row>
    <row r="434" spans="1:45" x14ac:dyDescent="0.25">
      <c r="A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row>
    <row r="435" spans="1:45" x14ac:dyDescent="0.25">
      <c r="A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row>
    <row r="436" spans="1:45" x14ac:dyDescent="0.25">
      <c r="A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row>
    <row r="437" spans="1:45" x14ac:dyDescent="0.25">
      <c r="A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row>
    <row r="438" spans="1:45" x14ac:dyDescent="0.25">
      <c r="A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row>
    <row r="439" spans="1:45" x14ac:dyDescent="0.25">
      <c r="A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row>
    <row r="440" spans="1:45" x14ac:dyDescent="0.25">
      <c r="A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row>
    <row r="441" spans="1:45" x14ac:dyDescent="0.25">
      <c r="A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row>
    <row r="442" spans="1:45" x14ac:dyDescent="0.25">
      <c r="A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row>
    <row r="443" spans="1:45" x14ac:dyDescent="0.25">
      <c r="A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row>
    <row r="444" spans="1:45" x14ac:dyDescent="0.25">
      <c r="A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row>
    <row r="445" spans="1:45" x14ac:dyDescent="0.25">
      <c r="A445" s="40"/>
    </row>
    <row r="446" spans="1:45" x14ac:dyDescent="0.25">
      <c r="A446" s="40"/>
    </row>
    <row r="447" spans="1:45" x14ac:dyDescent="0.25">
      <c r="A447" s="40"/>
    </row>
    <row r="448" spans="1:45" x14ac:dyDescent="0.25">
      <c r="A448" s="40"/>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X57"/>
  <sheetViews>
    <sheetView tabSelected="1" topLeftCell="AO45" zoomScaleNormal="100" workbookViewId="0">
      <selection activeCell="AW48" sqref="AW48"/>
    </sheetView>
  </sheetViews>
  <sheetFormatPr baseColWidth="10" defaultColWidth="11.42578125" defaultRowHeight="16.5" x14ac:dyDescent="0.25"/>
  <cols>
    <col min="1" max="1" width="6.28515625" style="1" customWidth="1"/>
    <col min="2" max="2" width="21.7109375" style="1" customWidth="1"/>
    <col min="3" max="3" width="25.5703125" style="1" customWidth="1"/>
    <col min="4" max="4" width="32.1406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5703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50.140625" style="2" customWidth="1"/>
    <col min="20" max="20" width="15.140625" style="1" customWidth="1"/>
    <col min="21" max="21" width="6.85546875" style="1" customWidth="1"/>
    <col min="22" max="22" width="5" style="1" customWidth="1"/>
    <col min="23" max="23" width="5.5703125" style="1" customWidth="1"/>
    <col min="24" max="24" width="7.140625" style="1" customWidth="1"/>
    <col min="25" max="25" width="6.7109375" style="1" customWidth="1"/>
    <col min="26" max="26" width="7.5703125" style="1" customWidth="1"/>
    <col min="27" max="27" width="10.5703125" style="1" customWidth="1"/>
    <col min="28" max="28" width="8.7109375" style="1" customWidth="1"/>
    <col min="29" max="29" width="8.85546875" style="1" customWidth="1"/>
    <col min="30" max="30" width="9.28515625" style="1" customWidth="1"/>
    <col min="31" max="31" width="9.42578125" style="1" customWidth="1"/>
    <col min="32" max="32" width="8.42578125" style="1" customWidth="1"/>
    <col min="33" max="33" width="7.28515625" style="1" customWidth="1"/>
    <col min="34" max="34" width="32.7109375" style="2" customWidth="1"/>
    <col min="35" max="35" width="18.85546875" style="1" customWidth="1"/>
    <col min="36" max="36" width="12.5703125" style="90" customWidth="1"/>
    <col min="37" max="37" width="16.140625" style="90" customWidth="1"/>
    <col min="38" max="38" width="18.5703125" style="91" customWidth="1"/>
    <col min="39" max="39" width="72.42578125" style="2" customWidth="1"/>
    <col min="40" max="40" width="58.140625" style="2" customWidth="1"/>
    <col min="41" max="41" width="18.5703125" style="2" customWidth="1"/>
    <col min="42" max="42" width="65.42578125" style="2" customWidth="1"/>
    <col min="43" max="43" width="54.5703125" style="2" customWidth="1"/>
    <col min="44" max="44" width="18.5703125" style="2" customWidth="1"/>
    <col min="45" max="46" width="8.140625" style="2" customWidth="1"/>
    <col min="47" max="49" width="18.5703125" style="2" customWidth="1"/>
    <col min="50" max="50" width="31.28515625" style="2" customWidth="1"/>
    <col min="51" max="93" width="11.42578125" style="2" customWidth="1"/>
    <col min="94" max="16384" width="11.42578125" style="2"/>
  </cols>
  <sheetData>
    <row r="1" spans="1:50" ht="36" customHeight="1" x14ac:dyDescent="0.25">
      <c r="A1" s="340" t="s">
        <v>346</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row>
    <row r="2" spans="1:50" ht="36" customHeight="1" x14ac:dyDescent="0.25">
      <c r="A2" s="342"/>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row>
    <row r="3" spans="1:50" x14ac:dyDescent="0.25">
      <c r="A3" s="21"/>
      <c r="B3" s="21"/>
      <c r="C3" s="21"/>
      <c r="D3" s="21"/>
      <c r="E3" s="22"/>
      <c r="F3" s="21"/>
      <c r="G3" s="21"/>
      <c r="H3" s="20"/>
      <c r="I3" s="21"/>
      <c r="J3" s="21"/>
      <c r="K3" s="21"/>
      <c r="L3" s="21"/>
      <c r="M3" s="21"/>
      <c r="N3" s="21"/>
      <c r="O3" s="21"/>
      <c r="P3" s="21"/>
      <c r="Q3" s="21"/>
      <c r="R3" s="21"/>
      <c r="S3" s="20"/>
      <c r="T3" s="21"/>
      <c r="U3" s="21"/>
      <c r="V3" s="21"/>
      <c r="W3" s="21"/>
      <c r="X3" s="21"/>
      <c r="Y3" s="21"/>
      <c r="Z3" s="21"/>
      <c r="AA3" s="21"/>
      <c r="AB3" s="21"/>
      <c r="AC3" s="21"/>
      <c r="AD3" s="21"/>
      <c r="AE3" s="21"/>
      <c r="AF3" s="21"/>
      <c r="AG3" s="21"/>
      <c r="AH3" s="20"/>
      <c r="AI3" s="21"/>
      <c r="AJ3" s="88"/>
      <c r="AK3" s="88"/>
      <c r="AL3" s="89"/>
    </row>
    <row r="4" spans="1:50" x14ac:dyDescent="0.25">
      <c r="A4" s="344" t="s">
        <v>125</v>
      </c>
      <c r="B4" s="345"/>
      <c r="C4" s="345"/>
      <c r="D4" s="345"/>
      <c r="E4" s="345"/>
      <c r="F4" s="345"/>
      <c r="G4" s="345"/>
      <c r="H4" s="345"/>
      <c r="I4" s="345"/>
      <c r="J4" s="346"/>
      <c r="K4" s="344" t="s">
        <v>126</v>
      </c>
      <c r="L4" s="345"/>
      <c r="M4" s="345"/>
      <c r="N4" s="345"/>
      <c r="O4" s="345"/>
      <c r="P4" s="345"/>
      <c r="Q4" s="346"/>
      <c r="R4" s="344" t="s">
        <v>127</v>
      </c>
      <c r="S4" s="345"/>
      <c r="T4" s="345"/>
      <c r="U4" s="345"/>
      <c r="V4" s="345"/>
      <c r="W4" s="345"/>
      <c r="X4" s="345"/>
      <c r="Y4" s="345"/>
      <c r="Z4" s="346"/>
      <c r="AA4" s="344" t="s">
        <v>128</v>
      </c>
      <c r="AB4" s="345"/>
      <c r="AC4" s="345"/>
      <c r="AD4" s="345"/>
      <c r="AE4" s="345"/>
      <c r="AF4" s="345"/>
      <c r="AG4" s="346"/>
      <c r="AH4" s="344" t="s">
        <v>34</v>
      </c>
      <c r="AI4" s="345"/>
      <c r="AJ4" s="345"/>
      <c r="AK4" s="345"/>
      <c r="AL4" s="345"/>
      <c r="AM4" s="336" t="s">
        <v>350</v>
      </c>
      <c r="AN4" s="400"/>
      <c r="AO4" s="400"/>
      <c r="AP4" s="400"/>
      <c r="AQ4" s="400"/>
      <c r="AR4" s="400"/>
      <c r="AS4" s="400"/>
      <c r="AT4" s="400"/>
      <c r="AU4" s="400"/>
      <c r="AV4" s="400"/>
      <c r="AW4" s="400"/>
      <c r="AX4" s="400"/>
    </row>
    <row r="5" spans="1:50" ht="16.5" customHeight="1" x14ac:dyDescent="0.25">
      <c r="A5" s="349" t="s">
        <v>0</v>
      </c>
      <c r="B5" s="331" t="s">
        <v>188</v>
      </c>
      <c r="C5" s="331" t="s">
        <v>189</v>
      </c>
      <c r="D5" s="331" t="s">
        <v>172</v>
      </c>
      <c r="E5" s="338" t="s">
        <v>2</v>
      </c>
      <c r="F5" s="331" t="s">
        <v>3</v>
      </c>
      <c r="G5" s="331" t="s">
        <v>38</v>
      </c>
      <c r="H5" s="351" t="s">
        <v>1</v>
      </c>
      <c r="I5" s="339" t="s">
        <v>44</v>
      </c>
      <c r="J5" s="331" t="s">
        <v>121</v>
      </c>
      <c r="K5" s="334" t="s">
        <v>33</v>
      </c>
      <c r="L5" s="335" t="s">
        <v>5</v>
      </c>
      <c r="M5" s="339" t="s">
        <v>80</v>
      </c>
      <c r="N5" s="339" t="s">
        <v>85</v>
      </c>
      <c r="O5" s="337" t="s">
        <v>39</v>
      </c>
      <c r="P5" s="335" t="s">
        <v>5</v>
      </c>
      <c r="Q5" s="331" t="s">
        <v>42</v>
      </c>
      <c r="R5" s="347" t="s">
        <v>11</v>
      </c>
      <c r="S5" s="332" t="s">
        <v>137</v>
      </c>
      <c r="T5" s="339" t="s">
        <v>12</v>
      </c>
      <c r="U5" s="332" t="s">
        <v>8</v>
      </c>
      <c r="V5" s="332"/>
      <c r="W5" s="332"/>
      <c r="X5" s="332"/>
      <c r="Y5" s="332"/>
      <c r="Z5" s="332"/>
      <c r="AA5" s="333" t="s">
        <v>124</v>
      </c>
      <c r="AB5" s="333" t="s">
        <v>40</v>
      </c>
      <c r="AC5" s="333" t="s">
        <v>5</v>
      </c>
      <c r="AD5" s="333" t="s">
        <v>41</v>
      </c>
      <c r="AE5" s="333" t="s">
        <v>5</v>
      </c>
      <c r="AF5" s="333" t="s">
        <v>43</v>
      </c>
      <c r="AG5" s="347" t="s">
        <v>29</v>
      </c>
      <c r="AH5" s="332" t="s">
        <v>190</v>
      </c>
      <c r="AI5" s="332" t="s">
        <v>198</v>
      </c>
      <c r="AJ5" s="332" t="s">
        <v>192</v>
      </c>
      <c r="AK5" s="332" t="s">
        <v>193</v>
      </c>
      <c r="AL5" s="332" t="s">
        <v>334</v>
      </c>
      <c r="AM5" s="401" t="s">
        <v>351</v>
      </c>
      <c r="AN5" s="402"/>
      <c r="AO5" s="403"/>
      <c r="AP5" s="401" t="s">
        <v>352</v>
      </c>
      <c r="AQ5" s="402"/>
      <c r="AR5" s="403"/>
      <c r="AS5" s="332" t="s">
        <v>353</v>
      </c>
      <c r="AT5" s="332"/>
      <c r="AU5" s="332"/>
      <c r="AV5" s="332" t="s">
        <v>354</v>
      </c>
      <c r="AW5" s="332"/>
      <c r="AX5" s="332" t="s">
        <v>355</v>
      </c>
    </row>
    <row r="6" spans="1:50" s="92" customFormat="1" ht="58.5" customHeight="1" x14ac:dyDescent="0.25">
      <c r="A6" s="350"/>
      <c r="B6" s="332"/>
      <c r="C6" s="332"/>
      <c r="D6" s="332"/>
      <c r="E6" s="338"/>
      <c r="F6" s="332"/>
      <c r="G6" s="332"/>
      <c r="H6" s="338"/>
      <c r="I6" s="331"/>
      <c r="J6" s="332"/>
      <c r="K6" s="331"/>
      <c r="L6" s="336"/>
      <c r="M6" s="331"/>
      <c r="N6" s="331"/>
      <c r="O6" s="336"/>
      <c r="P6" s="336"/>
      <c r="Q6" s="332"/>
      <c r="R6" s="348"/>
      <c r="S6" s="332"/>
      <c r="T6" s="331"/>
      <c r="U6" s="3" t="s">
        <v>13</v>
      </c>
      <c r="V6" s="3" t="s">
        <v>17</v>
      </c>
      <c r="W6" s="3" t="s">
        <v>28</v>
      </c>
      <c r="X6" s="3" t="s">
        <v>18</v>
      </c>
      <c r="Y6" s="3" t="s">
        <v>21</v>
      </c>
      <c r="Z6" s="3" t="s">
        <v>24</v>
      </c>
      <c r="AA6" s="333"/>
      <c r="AB6" s="333"/>
      <c r="AC6" s="333"/>
      <c r="AD6" s="333"/>
      <c r="AE6" s="333"/>
      <c r="AF6" s="333"/>
      <c r="AG6" s="348"/>
      <c r="AH6" s="332"/>
      <c r="AI6" s="332"/>
      <c r="AJ6" s="332"/>
      <c r="AK6" s="332"/>
      <c r="AL6" s="332"/>
      <c r="AM6" s="181" t="s">
        <v>356</v>
      </c>
      <c r="AN6" s="181" t="s">
        <v>357</v>
      </c>
      <c r="AO6" s="181" t="s">
        <v>358</v>
      </c>
      <c r="AP6" s="181" t="s">
        <v>359</v>
      </c>
      <c r="AQ6" s="181" t="s">
        <v>360</v>
      </c>
      <c r="AR6" s="181" t="s">
        <v>358</v>
      </c>
      <c r="AS6" s="181" t="s">
        <v>361</v>
      </c>
      <c r="AT6" s="181" t="s">
        <v>362</v>
      </c>
      <c r="AU6" s="181" t="s">
        <v>363</v>
      </c>
      <c r="AV6" s="181" t="s">
        <v>364</v>
      </c>
      <c r="AW6" s="181" t="s">
        <v>365</v>
      </c>
      <c r="AX6" s="401"/>
    </row>
    <row r="7" spans="1:50" s="148" customFormat="1" ht="291" customHeight="1" x14ac:dyDescent="0.25">
      <c r="A7" s="352">
        <v>1</v>
      </c>
      <c r="B7" s="321" t="s">
        <v>245</v>
      </c>
      <c r="C7" s="330" t="s">
        <v>263</v>
      </c>
      <c r="D7" s="330" t="s">
        <v>191</v>
      </c>
      <c r="E7" s="328" t="s">
        <v>118</v>
      </c>
      <c r="F7" s="328" t="s">
        <v>280</v>
      </c>
      <c r="G7" s="328" t="s">
        <v>281</v>
      </c>
      <c r="H7" s="310" t="s">
        <v>313</v>
      </c>
      <c r="I7" s="328" t="s">
        <v>115</v>
      </c>
      <c r="J7" s="326">
        <v>4</v>
      </c>
      <c r="K7" s="312" t="str">
        <f>IF(J7&lt;=0,"",IF(J7&lt;=2,"Muy Baja",IF(J7&lt;=24,"Baja",IF(J7&lt;=500,"Media",IF(J7&lt;=5000,"Alta","Muy Alta")))))</f>
        <v>Baja</v>
      </c>
      <c r="L7" s="315">
        <f>IF(K7="","",IF(K7="Muy Baja",0.2,IF(K7="Baja",0.4,IF(K7="Media",0.6,IF(K7="Alta",0.8,IF(K7="Muy Alta",1,))))))</f>
        <v>0.4</v>
      </c>
      <c r="M7" s="286" t="s">
        <v>296</v>
      </c>
      <c r="N7" s="136"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12" t="str">
        <f ca="1">IF(OR(N7='Tabla Impacto'!$C$11,N7='Tabla Impacto'!$D$11),"Leve",IF(OR(N7='Tabla Impacto'!$C$12,N7='Tabla Impacto'!$D$12),"Menor",IF(OR(N7='Tabla Impacto'!$C$13,N7='Tabla Impacto'!$D$13),"Moderado",IF(OR(N7='Tabla Impacto'!$C$14,N7='Tabla Impacto'!$D$14),"Mayor",IF(OR(N7='Tabla Impacto'!$C$15,N7='Tabla Impacto'!$D$15),"Catastrófico","")))))</f>
        <v>Moderado</v>
      </c>
      <c r="P7" s="315">
        <f ca="1">IF(O7="","",IF(O7="Leve",0.2,IF(O7="Menor",0.4,IF(O7="Moderado",0.6,IF(O7="Mayor",0.8,IF(O7="Catastrófico",1,))))))</f>
        <v>0.6</v>
      </c>
      <c r="Q7" s="318" t="str">
        <f ca="1">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37">
        <v>1</v>
      </c>
      <c r="S7" s="134" t="s">
        <v>347</v>
      </c>
      <c r="T7" s="138" t="str">
        <f>IF(OR(U7="Preventivo",U7="Detectivo"),"Probabilidad",IF(U7="Correctivo","Impacto",""))</f>
        <v>Probabilidad</v>
      </c>
      <c r="U7" s="139" t="s">
        <v>14</v>
      </c>
      <c r="V7" s="139" t="s">
        <v>9</v>
      </c>
      <c r="W7" s="140" t="str">
        <f>IF(AND(U7="Preventivo",V7="Automático"),"50%",IF(AND(U7="Preventivo",V7="Manual"),"40%",IF(AND(U7="Detectivo",V7="Automático"),"40%",IF(AND(U7="Detectivo",V7="Manual"),"30%",IF(AND(U7="Correctivo",V7="Automático"),"35%",IF(AND(U7="Correctivo",V7="Manual"),"25%",""))))))</f>
        <v>40%</v>
      </c>
      <c r="X7" s="139" t="s">
        <v>19</v>
      </c>
      <c r="Y7" s="139" t="s">
        <v>22</v>
      </c>
      <c r="Z7" s="139" t="s">
        <v>110</v>
      </c>
      <c r="AA7" s="141">
        <f>IFERROR(IF(T7="Probabilidad",($L$7-(+$L$7*W7)),IF(T7="Impacto",$L$7,"")),"")</f>
        <v>0.24</v>
      </c>
      <c r="AB7" s="142" t="str">
        <f>IFERROR(IF(AA7="","",IF(AA7&lt;=0.2,"Muy Baja",IF(AA7&lt;=0.4,"Baja",IF(AA7&lt;=0.6,"Media",IF(AA7&lt;=0.8,"Alta","Muy Alta"))))),"")</f>
        <v>Baja</v>
      </c>
      <c r="AC7" s="143">
        <f>+AA7</f>
        <v>0.24</v>
      </c>
      <c r="AD7" s="142" t="str">
        <f ca="1">IFERROR(IF(AE7="","",IF(AE7&lt;=0.2,"Leve",IF(AE7&lt;=0.4,"Menor",IF(AE7&lt;=0.6,"Moderado",IF(AE7&lt;=0.8,"Mayor","Catastrófico"))))),"")</f>
        <v>Moderado</v>
      </c>
      <c r="AE7" s="143">
        <f ca="1">IFERROR(IF(T7="Impacto",($P$7-(+$P$7*W7)),IF(T7="Probabilidad",$P$7,"")),"")</f>
        <v>0.6</v>
      </c>
      <c r="AF7" s="144" t="str">
        <f ca="1">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45" t="s">
        <v>122</v>
      </c>
      <c r="AH7" s="135" t="s">
        <v>312</v>
      </c>
      <c r="AI7" s="146" t="s">
        <v>197</v>
      </c>
      <c r="AJ7" s="147" t="s">
        <v>194</v>
      </c>
      <c r="AK7" s="147" t="s">
        <v>194</v>
      </c>
      <c r="AL7" s="134" t="s">
        <v>206</v>
      </c>
      <c r="AM7" s="182" t="s">
        <v>378</v>
      </c>
      <c r="AN7" s="185" t="s">
        <v>379</v>
      </c>
      <c r="AO7" s="183">
        <v>0.33329999999999999</v>
      </c>
      <c r="AP7" s="182" t="s">
        <v>388</v>
      </c>
      <c r="AQ7" s="185" t="s">
        <v>380</v>
      </c>
      <c r="AR7" s="183">
        <v>0.33329999999999999</v>
      </c>
      <c r="AS7" s="147"/>
      <c r="AT7" s="147" t="s">
        <v>370</v>
      </c>
      <c r="AU7" s="147" t="s">
        <v>377</v>
      </c>
      <c r="AV7" s="147" t="s">
        <v>377</v>
      </c>
      <c r="AW7" s="147" t="s">
        <v>377</v>
      </c>
      <c r="AX7" s="147" t="s">
        <v>429</v>
      </c>
    </row>
    <row r="8" spans="1:50" s="148" customFormat="1" ht="94.5" customHeight="1" x14ac:dyDescent="0.25">
      <c r="A8" s="304"/>
      <c r="B8" s="322"/>
      <c r="C8" s="324"/>
      <c r="D8" s="353"/>
      <c r="E8" s="325"/>
      <c r="F8" s="325"/>
      <c r="G8" s="325"/>
      <c r="H8" s="311"/>
      <c r="I8" s="325"/>
      <c r="J8" s="327"/>
      <c r="K8" s="313"/>
      <c r="L8" s="316"/>
      <c r="M8" s="287"/>
      <c r="N8" s="149"/>
      <c r="O8" s="313"/>
      <c r="P8" s="316"/>
      <c r="Q8" s="319"/>
      <c r="R8" s="137">
        <v>2</v>
      </c>
      <c r="S8" s="134"/>
      <c r="T8" s="138" t="str">
        <f t="shared" ref="T8:T9" si="0">IF(OR(U8="Preventivo",U8="Detectivo"),"Probabilidad",IF(U8="Correctivo","Impacto",""))</f>
        <v/>
      </c>
      <c r="U8" s="139"/>
      <c r="V8" s="139"/>
      <c r="W8" s="140" t="str">
        <f t="shared" ref="W8" si="1">IF(AND(U8="Preventivo",V8="Automático"),"50%",IF(AND(U8="Preventivo",V8="Manual"),"40%",IF(AND(U8="Detectivo",V8="Automático"),"40%",IF(AND(U8="Detectivo",V8="Manual"),"30%",IF(AND(U8="Correctivo",V8="Automático"),"35%",IF(AND(U8="Correctivo",V8="Manual"),"25%",""))))))</f>
        <v/>
      </c>
      <c r="X8" s="139"/>
      <c r="Y8" s="139"/>
      <c r="Z8" s="139"/>
      <c r="AA8" s="141" t="str">
        <f>IFERROR(IF(T8="Probabilidad",(AA7-(+AA7*W8)),IF(T8="Impacto",$L$7,"")),"")</f>
        <v/>
      </c>
      <c r="AB8" s="142" t="str">
        <f t="shared" ref="AB8:AB9" si="2">IFERROR(IF(AA8="","",IF(AA8&lt;=0.2,"Muy Baja",IF(AA8&lt;=0.4,"Baja",IF(AA8&lt;=0.6,"Media",IF(AA8&lt;=0.8,"Alta","Muy Alta"))))),"")</f>
        <v/>
      </c>
      <c r="AC8" s="143" t="str">
        <f t="shared" ref="AC8:AC9" si="3">+AA8</f>
        <v/>
      </c>
      <c r="AD8" s="142" t="str">
        <f t="shared" ref="AD8:AD9" si="4">IFERROR(IF(AE8="","",IF(AE8&lt;=0.2,"Leve",IF(AE8&lt;=0.4,"Menor",IF(AE8&lt;=0.6,"Moderado",IF(AE8&lt;=0.8,"Mayor","Catastrófico"))))),"")</f>
        <v/>
      </c>
      <c r="AE8" s="143" t="str">
        <f t="shared" ref="AE8:AE9" si="5">IFERROR(IF(T8="Impacto",($P$7-(+$P$7*W8)),IF(T8="Probabilidad",$P$7,"")),"")</f>
        <v/>
      </c>
      <c r="AF8" s="144"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45"/>
      <c r="AH8" s="134" t="s">
        <v>341</v>
      </c>
      <c r="AI8" s="146" t="s">
        <v>197</v>
      </c>
      <c r="AJ8" s="147" t="s">
        <v>194</v>
      </c>
      <c r="AK8" s="147" t="s">
        <v>194</v>
      </c>
      <c r="AL8" s="134" t="s">
        <v>206</v>
      </c>
      <c r="AM8" s="182" t="s">
        <v>373</v>
      </c>
      <c r="AN8" s="182" t="s">
        <v>373</v>
      </c>
      <c r="AO8" s="183" t="s">
        <v>373</v>
      </c>
      <c r="AP8" s="182" t="s">
        <v>386</v>
      </c>
      <c r="AQ8" s="182" t="s">
        <v>387</v>
      </c>
      <c r="AR8" s="183">
        <v>0.33329999999999999</v>
      </c>
      <c r="AS8" s="147"/>
      <c r="AT8" s="147" t="s">
        <v>370</v>
      </c>
      <c r="AU8" s="147" t="s">
        <v>377</v>
      </c>
      <c r="AV8" s="147" t="s">
        <v>377</v>
      </c>
      <c r="AW8" s="147" t="s">
        <v>377</v>
      </c>
      <c r="AX8" s="147" t="s">
        <v>429</v>
      </c>
    </row>
    <row r="9" spans="1:50" s="148" customFormat="1" ht="26.25" customHeight="1" x14ac:dyDescent="0.25">
      <c r="A9" s="304"/>
      <c r="B9" s="323"/>
      <c r="C9" s="324"/>
      <c r="D9" s="353"/>
      <c r="E9" s="325"/>
      <c r="F9" s="325"/>
      <c r="G9" s="325"/>
      <c r="H9" s="311"/>
      <c r="I9" s="325"/>
      <c r="J9" s="327"/>
      <c r="K9" s="314"/>
      <c r="L9" s="317"/>
      <c r="M9" s="287"/>
      <c r="N9" s="149"/>
      <c r="O9" s="314"/>
      <c r="P9" s="317"/>
      <c r="Q9" s="320"/>
      <c r="R9" s="137">
        <v>3</v>
      </c>
      <c r="S9" s="134"/>
      <c r="T9" s="138" t="str">
        <f t="shared" si="0"/>
        <v/>
      </c>
      <c r="U9" s="139"/>
      <c r="V9" s="139"/>
      <c r="W9" s="140"/>
      <c r="X9" s="139"/>
      <c r="Y9" s="139"/>
      <c r="Z9" s="139"/>
      <c r="AA9" s="141" t="str">
        <f>IFERROR(IF(T9="Probabilidad",(AA8-(+AA8*W9)),IF(T9="Impacto",$L$7,"")),"")</f>
        <v/>
      </c>
      <c r="AB9" s="142" t="str">
        <f t="shared" si="2"/>
        <v/>
      </c>
      <c r="AC9" s="143" t="str">
        <f t="shared" si="3"/>
        <v/>
      </c>
      <c r="AD9" s="142" t="str">
        <f t="shared" si="4"/>
        <v/>
      </c>
      <c r="AE9" s="143" t="str">
        <f t="shared" si="5"/>
        <v/>
      </c>
      <c r="AF9" s="144" t="str">
        <f t="shared" si="6"/>
        <v/>
      </c>
      <c r="AG9" s="145"/>
      <c r="AH9" s="134"/>
      <c r="AI9" s="146"/>
      <c r="AJ9" s="147"/>
      <c r="AK9" s="147"/>
      <c r="AL9" s="134"/>
      <c r="AM9" s="182"/>
      <c r="AN9" s="182"/>
      <c r="AO9" s="183"/>
      <c r="AP9" s="182"/>
      <c r="AQ9" s="182"/>
      <c r="AR9" s="183"/>
      <c r="AS9" s="147"/>
      <c r="AT9" s="178"/>
      <c r="AU9" s="178"/>
      <c r="AV9" s="178"/>
      <c r="AW9" s="178"/>
      <c r="AX9" s="147"/>
    </row>
    <row r="10" spans="1:50" s="162" customFormat="1" ht="168.75" customHeight="1" x14ac:dyDescent="0.25">
      <c r="A10" s="304">
        <f>1+A7</f>
        <v>2</v>
      </c>
      <c r="B10" s="321" t="s">
        <v>199</v>
      </c>
      <c r="C10" s="330" t="s">
        <v>200</v>
      </c>
      <c r="D10" s="330" t="s">
        <v>262</v>
      </c>
      <c r="E10" s="328" t="s">
        <v>118</v>
      </c>
      <c r="F10" s="328" t="s">
        <v>201</v>
      </c>
      <c r="G10" s="328" t="s">
        <v>202</v>
      </c>
      <c r="H10" s="310" t="s">
        <v>317</v>
      </c>
      <c r="I10" s="328" t="s">
        <v>115</v>
      </c>
      <c r="J10" s="326">
        <v>1</v>
      </c>
      <c r="K10" s="312" t="str">
        <f>IF(J10&lt;=0,"",IF(J10&lt;=2,"Muy Baja",IF(J10&lt;=24,"Baja",IF(J10&lt;=500,"Media",IF(J10&lt;=5000,"Alta","Muy Alta")))))</f>
        <v>Muy Baja</v>
      </c>
      <c r="L10" s="315">
        <f>IF(K10="","",IF(K10="Muy Baja",0.2,IF(K10="Baja",0.4,IF(K10="Media",0.6,IF(K10="Alta",0.8,IF(K10="Muy Alta",1,))))))</f>
        <v>0.2</v>
      </c>
      <c r="M10" s="286" t="s">
        <v>296</v>
      </c>
      <c r="N10" s="150"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12" t="str">
        <f ca="1">IF(OR(N10='Tabla Impacto'!$C$11,N10='Tabla Impacto'!$D$11),"Leve",IF(OR(N10='Tabla Impacto'!$C$12,N10='Tabla Impacto'!$D$12),"Menor",IF(OR(N10='Tabla Impacto'!$C$13,N10='Tabla Impacto'!$D$13),"Moderado",IF(OR(N10='Tabla Impacto'!$C$14,N10='Tabla Impacto'!$D$14),"Mayor",IF(OR(N10='Tabla Impacto'!$C$15,N10='Tabla Impacto'!$D$15),"Catastrófico","")))))</f>
        <v>Moderado</v>
      </c>
      <c r="P10" s="315">
        <f ca="1">IF(O10="","",IF(O10="Leve",0.2,IF(O10="Menor",0.4,IF(O10="Moderado",0.6,IF(O10="Mayor",0.8,IF(O10="Catastrófico",1,))))))</f>
        <v>0.6</v>
      </c>
      <c r="Q10" s="318" t="str">
        <f ca="1">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51">
        <v>1</v>
      </c>
      <c r="S10" s="135" t="s">
        <v>203</v>
      </c>
      <c r="T10" s="152" t="str">
        <f t="shared" ref="T10:T36" si="7">IF(OR(U10="Preventivo",U10="Detectivo"),"Probabilidad",IF(U10="Correctivo","Impacto",""))</f>
        <v>Probabilidad</v>
      </c>
      <c r="U10" s="153" t="s">
        <v>14</v>
      </c>
      <c r="V10" s="153" t="s">
        <v>9</v>
      </c>
      <c r="W10" s="154" t="str">
        <f t="shared" ref="W10:W36" si="8">IF(AND(U10="Preventivo",V10="Automático"),"50%",IF(AND(U10="Preventivo",V10="Manual"),"40%",IF(AND(U10="Detectivo",V10="Automático"),"40%",IF(AND(U10="Detectivo",V10="Manual"),"30%",IF(AND(U10="Correctivo",V10="Automático"),"35%",IF(AND(U10="Correctivo",V10="Manual"),"25%",""))))))</f>
        <v>40%</v>
      </c>
      <c r="X10" s="153" t="s">
        <v>19</v>
      </c>
      <c r="Y10" s="153" t="s">
        <v>22</v>
      </c>
      <c r="Z10" s="153" t="s">
        <v>110</v>
      </c>
      <c r="AA10" s="155">
        <f t="shared" ref="AA10:AA36" si="9">IFERROR(IF(T10="Probabilidad",(L10-(+L10*W10)),IF(T10="Impacto",L10,"")),"")</f>
        <v>0.12</v>
      </c>
      <c r="AB10" s="156" t="str">
        <f t="shared" ref="AB10:AB36" si="10">IFERROR(IF(AA10="","",IF(AA10&lt;=0.2,"Muy Baja",IF(AA10&lt;=0.4,"Baja",IF(AA10&lt;=0.6,"Media",IF(AA10&lt;=0.8,"Alta","Muy Alta"))))),"")</f>
        <v>Muy Baja</v>
      </c>
      <c r="AC10" s="157">
        <f t="shared" ref="AC10:AC36" si="11">+AA10</f>
        <v>0.12</v>
      </c>
      <c r="AD10" s="156" t="str">
        <f t="shared" ref="AD10:AD36" ca="1" si="12">IFERROR(IF(AE10="","",IF(AE10&lt;=0.2,"Leve",IF(AE10&lt;=0.4,"Menor",IF(AE10&lt;=0.6,"Moderado",IF(AE10&lt;=0.8,"Mayor","Catastrófico"))))),"")</f>
        <v>Moderado</v>
      </c>
      <c r="AE10" s="157">
        <f t="shared" ref="AE10:AE36" ca="1" si="13">IFERROR(IF(T10="Impacto",(P10-(+P10*W10)),IF(T10="Probabilidad",P10,"")),"")</f>
        <v>0.6</v>
      </c>
      <c r="AF10" s="158" t="str">
        <f t="shared" ref="AF10:AF36" ca="1"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59" t="s">
        <v>122</v>
      </c>
      <c r="AH10" s="135" t="s">
        <v>204</v>
      </c>
      <c r="AI10" s="160" t="s">
        <v>205</v>
      </c>
      <c r="AJ10" s="161" t="s">
        <v>275</v>
      </c>
      <c r="AK10" s="161" t="s">
        <v>275</v>
      </c>
      <c r="AL10" s="135" t="s">
        <v>206</v>
      </c>
      <c r="AM10" s="182" t="s">
        <v>381</v>
      </c>
      <c r="AN10" s="147" t="s">
        <v>373</v>
      </c>
      <c r="AO10" s="183" t="s">
        <v>373</v>
      </c>
      <c r="AP10" s="187" t="s">
        <v>430</v>
      </c>
      <c r="AQ10" s="182" t="s">
        <v>425</v>
      </c>
      <c r="AR10" s="183">
        <v>0.33329999999999999</v>
      </c>
      <c r="AS10" s="147"/>
      <c r="AT10" s="147" t="s">
        <v>370</v>
      </c>
      <c r="AU10" s="147" t="s">
        <v>377</v>
      </c>
      <c r="AV10" s="147" t="s">
        <v>377</v>
      </c>
      <c r="AW10" s="147" t="s">
        <v>377</v>
      </c>
      <c r="AX10" s="147" t="s">
        <v>429</v>
      </c>
    </row>
    <row r="11" spans="1:50" s="162" customFormat="1" ht="18.75" hidden="1" customHeight="1" x14ac:dyDescent="0.25">
      <c r="A11" s="304"/>
      <c r="B11" s="322"/>
      <c r="C11" s="353"/>
      <c r="D11" s="324"/>
      <c r="E11" s="325"/>
      <c r="F11" s="325"/>
      <c r="G11" s="325"/>
      <c r="H11" s="311"/>
      <c r="I11" s="325"/>
      <c r="J11" s="327"/>
      <c r="K11" s="313"/>
      <c r="L11" s="316"/>
      <c r="M11" s="287"/>
      <c r="N11" s="163"/>
      <c r="O11" s="313"/>
      <c r="P11" s="316"/>
      <c r="Q11" s="319"/>
      <c r="R11" s="151">
        <v>2</v>
      </c>
      <c r="S11" s="135"/>
      <c r="T11" s="152" t="str">
        <f t="shared" ref="T11:T15" si="15">IF(OR(U11="Preventivo",U11="Detectivo"),"Probabilidad",IF(U11="Correctivo","Impacto",""))</f>
        <v/>
      </c>
      <c r="U11" s="153"/>
      <c r="V11" s="153"/>
      <c r="W11" s="154"/>
      <c r="X11" s="153"/>
      <c r="Y11" s="153"/>
      <c r="Z11" s="153"/>
      <c r="AA11" s="164" t="str">
        <f>IFERROR(IF(T11="Probabilidad",(AA10-(+AA10*W11)),IF(T11="Impacto",L11,"")),"")</f>
        <v/>
      </c>
      <c r="AB11" s="156" t="str">
        <f t="shared" ref="AB11:AB15" si="16">IFERROR(IF(AA11="","",IF(AA11&lt;=0.2,"Muy Baja",IF(AA11&lt;=0.4,"Baja",IF(AA11&lt;=0.6,"Media",IF(AA11&lt;=0.8,"Alta","Muy Alta"))))),"")</f>
        <v/>
      </c>
      <c r="AC11" s="157" t="str">
        <f t="shared" ref="AC11:AC15" si="17">+AA11</f>
        <v/>
      </c>
      <c r="AD11" s="156" t="str">
        <f t="shared" ref="AD11:AD15" si="18">IFERROR(IF(AE11="","",IF(AE11&lt;=0.2,"Leve",IF(AE11&lt;=0.4,"Menor",IF(AE11&lt;=0.6,"Moderado",IF(AE11&lt;=0.8,"Mayor","Catastrófico"))))),"")</f>
        <v/>
      </c>
      <c r="AE11" s="157" t="str">
        <f t="shared" ref="AE11:AE12" si="19">IFERROR(IF(T11="Impacto",(P11-(+P11*W11)),IF(T11="Probabilidad",P11,"")),"")</f>
        <v/>
      </c>
      <c r="AF11" s="158" t="str">
        <f t="shared" ref="AF11:AF15" si="20">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59"/>
      <c r="AH11" s="135"/>
      <c r="AI11" s="160"/>
      <c r="AJ11" s="161"/>
      <c r="AK11" s="161"/>
      <c r="AL11" s="135"/>
      <c r="AM11" s="182"/>
      <c r="AN11" s="182"/>
      <c r="AO11" s="183"/>
      <c r="AP11" s="182"/>
      <c r="AQ11" s="182"/>
      <c r="AR11" s="183"/>
      <c r="AS11" s="147"/>
      <c r="AT11" s="147" t="s">
        <v>370</v>
      </c>
      <c r="AU11" s="147" t="s">
        <v>377</v>
      </c>
      <c r="AV11" s="147" t="s">
        <v>377</v>
      </c>
      <c r="AW11" s="147" t="s">
        <v>377</v>
      </c>
      <c r="AX11" s="147"/>
    </row>
    <row r="12" spans="1:50" s="148" customFormat="1" ht="53.25" customHeight="1" x14ac:dyDescent="0.25">
      <c r="A12" s="304"/>
      <c r="B12" s="323"/>
      <c r="C12" s="353"/>
      <c r="D12" s="324"/>
      <c r="E12" s="325"/>
      <c r="F12" s="325"/>
      <c r="G12" s="325"/>
      <c r="H12" s="311"/>
      <c r="I12" s="325"/>
      <c r="J12" s="327"/>
      <c r="K12" s="314"/>
      <c r="L12" s="317"/>
      <c r="M12" s="287"/>
      <c r="N12" s="149"/>
      <c r="O12" s="314"/>
      <c r="P12" s="317"/>
      <c r="Q12" s="320"/>
      <c r="R12" s="137">
        <v>3</v>
      </c>
      <c r="S12" s="134"/>
      <c r="T12" s="138" t="str">
        <f t="shared" si="15"/>
        <v/>
      </c>
      <c r="U12" s="139"/>
      <c r="V12" s="139"/>
      <c r="W12" s="140"/>
      <c r="X12" s="139"/>
      <c r="Y12" s="139"/>
      <c r="Z12" s="139"/>
      <c r="AA12" s="165" t="str">
        <f>IFERROR(IF(T12="Probabilidad",(AA11-(+AA11*W12)),IF(T12="Impacto",L12,"")),"")</f>
        <v/>
      </c>
      <c r="AB12" s="142" t="str">
        <f t="shared" si="16"/>
        <v/>
      </c>
      <c r="AC12" s="143" t="str">
        <f t="shared" si="17"/>
        <v/>
      </c>
      <c r="AD12" s="142" t="str">
        <f t="shared" si="18"/>
        <v/>
      </c>
      <c r="AE12" s="143" t="str">
        <f t="shared" si="19"/>
        <v/>
      </c>
      <c r="AF12" s="144" t="str">
        <f t="shared" si="20"/>
        <v/>
      </c>
      <c r="AG12" s="145"/>
      <c r="AH12" s="134"/>
      <c r="AI12" s="146"/>
      <c r="AJ12" s="147"/>
      <c r="AK12" s="147"/>
      <c r="AL12" s="134"/>
      <c r="AM12" s="182"/>
      <c r="AN12" s="182"/>
      <c r="AO12" s="183"/>
      <c r="AP12" s="182"/>
      <c r="AQ12" s="182"/>
      <c r="AR12" s="183"/>
      <c r="AS12" s="147"/>
      <c r="AT12" s="178"/>
      <c r="AU12" s="178"/>
      <c r="AV12" s="178"/>
      <c r="AW12" s="178"/>
      <c r="AX12" s="147"/>
    </row>
    <row r="13" spans="1:50" s="148" customFormat="1" ht="129.75" customHeight="1" x14ac:dyDescent="0.25">
      <c r="A13" s="304">
        <f>1+A10</f>
        <v>3</v>
      </c>
      <c r="B13" s="321" t="s">
        <v>207</v>
      </c>
      <c r="C13" s="330" t="s">
        <v>208</v>
      </c>
      <c r="D13" s="330" t="s">
        <v>209</v>
      </c>
      <c r="E13" s="328" t="s">
        <v>120</v>
      </c>
      <c r="F13" s="329" t="s">
        <v>210</v>
      </c>
      <c r="G13" s="328" t="s">
        <v>211</v>
      </c>
      <c r="H13" s="310" t="s">
        <v>331</v>
      </c>
      <c r="I13" s="328" t="s">
        <v>115</v>
      </c>
      <c r="J13" s="326">
        <v>1460</v>
      </c>
      <c r="K13" s="312" t="str">
        <f>IF(J13&lt;=0,"",IF(J13&lt;=2,"Muy Baja",IF(J13&lt;=24,"Baja",IF(J13&lt;=500,"Media",IF(J13&lt;=5000,"Alta","Muy Alta")))))</f>
        <v>Alta</v>
      </c>
      <c r="L13" s="315">
        <f>IF(K13="","",IF(K13="Muy Baja",0.2,IF(K13="Baja",0.4,IF(K13="Media",0.6,IF(K13="Alta",0.8,IF(K13="Muy Alta",1,))))))</f>
        <v>0.8</v>
      </c>
      <c r="M13" s="286" t="s">
        <v>296</v>
      </c>
      <c r="N13" s="136" t="str">
        <f ca="1">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12" t="str">
        <f ca="1">IF(OR(N13='Tabla Impacto'!$C$11,N13='Tabla Impacto'!$D$11),"Leve",IF(OR(N13='Tabla Impacto'!$C$12,N13='Tabla Impacto'!$D$12),"Menor",IF(OR(N13='Tabla Impacto'!$C$13,N13='Tabla Impacto'!$D$13),"Moderado",IF(OR(N13='Tabla Impacto'!$C$14,N13='Tabla Impacto'!$D$14),"Mayor",IF(OR(N13='Tabla Impacto'!$C$15,N13='Tabla Impacto'!$D$15),"Catastrófico","")))))</f>
        <v>Moderado</v>
      </c>
      <c r="P13" s="315">
        <f ca="1">IF(O13="","",IF(O13="Leve",0.2,IF(O13="Menor",0.4,IF(O13="Moderado",0.6,IF(O13="Mayor",0.8,IF(O13="Catastrófico",1,))))))</f>
        <v>0.6</v>
      </c>
      <c r="Q13" s="318"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37">
        <v>1</v>
      </c>
      <c r="S13" s="134" t="s">
        <v>336</v>
      </c>
      <c r="T13" s="138" t="str">
        <f t="shared" si="15"/>
        <v>Probabilidad</v>
      </c>
      <c r="U13" s="139" t="s">
        <v>14</v>
      </c>
      <c r="V13" s="139" t="s">
        <v>9</v>
      </c>
      <c r="W13" s="140" t="str">
        <f t="shared" ref="W13:W15" si="21">IF(AND(U13="Preventivo",V13="Automático"),"50%",IF(AND(U13="Preventivo",V13="Manual"),"40%",IF(AND(U13="Detectivo",V13="Automático"),"40%",IF(AND(U13="Detectivo",V13="Manual"),"30%",IF(AND(U13="Correctivo",V13="Automático"),"35%",IF(AND(U13="Correctivo",V13="Manual"),"25%",""))))))</f>
        <v>40%</v>
      </c>
      <c r="X13" s="139" t="s">
        <v>20</v>
      </c>
      <c r="Y13" s="139" t="s">
        <v>22</v>
      </c>
      <c r="Z13" s="139" t="s">
        <v>110</v>
      </c>
      <c r="AA13" s="141">
        <f>IFERROR(IF(T13="Probabilidad",(L13-(+L13*W13)),IF(T13="Impacto",L13,"")),"")</f>
        <v>0.48</v>
      </c>
      <c r="AB13" s="142" t="str">
        <f t="shared" si="16"/>
        <v>Media</v>
      </c>
      <c r="AC13" s="143">
        <f t="shared" si="17"/>
        <v>0.48</v>
      </c>
      <c r="AD13" s="142" t="str">
        <f t="shared" ca="1" si="18"/>
        <v>Moderado</v>
      </c>
      <c r="AE13" s="143">
        <f ca="1">IFERROR(IF(T13="Impacto",(P13-(+P13*AE24W22)),IF(T13="Probabilidad",P13,"")),"")</f>
        <v>0.6</v>
      </c>
      <c r="AF13" s="144" t="str">
        <f t="shared" ca="1" si="20"/>
        <v>Moderado</v>
      </c>
      <c r="AG13" s="145" t="s">
        <v>122</v>
      </c>
      <c r="AH13" s="292" t="s">
        <v>212</v>
      </c>
      <c r="AI13" s="295" t="s">
        <v>205</v>
      </c>
      <c r="AJ13" s="298">
        <v>45292</v>
      </c>
      <c r="AK13" s="298">
        <v>45657</v>
      </c>
      <c r="AL13" s="301" t="s">
        <v>332</v>
      </c>
      <c r="AM13" s="188" t="s">
        <v>434</v>
      </c>
      <c r="AN13" s="189" t="s">
        <v>426</v>
      </c>
      <c r="AO13" s="183">
        <v>0.33329999999999999</v>
      </c>
      <c r="AP13" s="289" t="s">
        <v>375</v>
      </c>
      <c r="AQ13" s="283" t="s">
        <v>376</v>
      </c>
      <c r="AR13" s="286">
        <v>0.33329999999999999</v>
      </c>
      <c r="AS13" s="147"/>
      <c r="AT13" s="147" t="s">
        <v>370</v>
      </c>
      <c r="AU13" s="147" t="s">
        <v>377</v>
      </c>
      <c r="AV13" s="147" t="s">
        <v>377</v>
      </c>
      <c r="AW13" s="147" t="s">
        <v>377</v>
      </c>
      <c r="AX13" s="147" t="s">
        <v>429</v>
      </c>
    </row>
    <row r="14" spans="1:50" s="148" customFormat="1" ht="156.94999999999999" customHeight="1" x14ac:dyDescent="0.25">
      <c r="A14" s="304"/>
      <c r="B14" s="322"/>
      <c r="C14" s="353"/>
      <c r="D14" s="324"/>
      <c r="E14" s="325"/>
      <c r="F14" s="325"/>
      <c r="G14" s="325"/>
      <c r="H14" s="311"/>
      <c r="I14" s="325"/>
      <c r="J14" s="327"/>
      <c r="K14" s="313"/>
      <c r="L14" s="316"/>
      <c r="M14" s="287"/>
      <c r="N14" s="149"/>
      <c r="O14" s="313"/>
      <c r="P14" s="316"/>
      <c r="Q14" s="319"/>
      <c r="R14" s="137">
        <v>2</v>
      </c>
      <c r="S14" s="134" t="s">
        <v>337</v>
      </c>
      <c r="T14" s="138" t="str">
        <f t="shared" si="15"/>
        <v>Probabilidad</v>
      </c>
      <c r="U14" s="139" t="s">
        <v>14</v>
      </c>
      <c r="V14" s="139" t="s">
        <v>9</v>
      </c>
      <c r="W14" s="140" t="str">
        <f t="shared" si="21"/>
        <v>40%</v>
      </c>
      <c r="X14" s="139" t="s">
        <v>20</v>
      </c>
      <c r="Y14" s="139" t="s">
        <v>22</v>
      </c>
      <c r="Z14" s="139" t="s">
        <v>111</v>
      </c>
      <c r="AA14" s="141">
        <f>IFERROR(IF(T14="Probabilidad",(L13-(+L13*W14)),IF(T14="Impacto",L13,"")),"")</f>
        <v>0.48</v>
      </c>
      <c r="AB14" s="142" t="str">
        <f t="shared" si="16"/>
        <v>Media</v>
      </c>
      <c r="AC14" s="143">
        <f t="shared" si="17"/>
        <v>0.48</v>
      </c>
      <c r="AD14" s="142" t="str">
        <f t="shared" ca="1" si="18"/>
        <v>Moderado</v>
      </c>
      <c r="AE14" s="143">
        <f ca="1">IFERROR(IF(T14="Impacto",(P13-(+P13*W14)),IF(T14="Probabilidad",P13,"")),"")</f>
        <v>0.6</v>
      </c>
      <c r="AF14" s="144" t="str">
        <f t="shared" ca="1" si="20"/>
        <v>Moderado</v>
      </c>
      <c r="AG14" s="145" t="s">
        <v>122</v>
      </c>
      <c r="AH14" s="293"/>
      <c r="AI14" s="296"/>
      <c r="AJ14" s="299"/>
      <c r="AK14" s="299"/>
      <c r="AL14" s="302"/>
      <c r="AM14" s="188" t="s">
        <v>427</v>
      </c>
      <c r="AN14" s="189" t="s">
        <v>431</v>
      </c>
      <c r="AO14" s="183">
        <v>0.33329999999999999</v>
      </c>
      <c r="AP14" s="290"/>
      <c r="AQ14" s="284"/>
      <c r="AR14" s="287"/>
      <c r="AS14" s="147"/>
      <c r="AT14" s="147" t="s">
        <v>370</v>
      </c>
      <c r="AU14" s="147" t="s">
        <v>377</v>
      </c>
      <c r="AV14" s="147" t="s">
        <v>377</v>
      </c>
      <c r="AW14" s="147" t="s">
        <v>377</v>
      </c>
      <c r="AX14" s="147" t="s">
        <v>429</v>
      </c>
    </row>
    <row r="15" spans="1:50" s="148" customFormat="1" ht="128.44999999999999" customHeight="1" x14ac:dyDescent="0.25">
      <c r="A15" s="304"/>
      <c r="B15" s="323"/>
      <c r="C15" s="353"/>
      <c r="D15" s="324"/>
      <c r="E15" s="325"/>
      <c r="F15" s="325"/>
      <c r="G15" s="325"/>
      <c r="H15" s="311"/>
      <c r="I15" s="325"/>
      <c r="J15" s="327"/>
      <c r="K15" s="314"/>
      <c r="L15" s="317"/>
      <c r="M15" s="287"/>
      <c r="N15" s="149"/>
      <c r="O15" s="314"/>
      <c r="P15" s="317"/>
      <c r="Q15" s="320"/>
      <c r="R15" s="137">
        <v>3</v>
      </c>
      <c r="S15" s="134" t="s">
        <v>338</v>
      </c>
      <c r="T15" s="138" t="str">
        <f t="shared" si="15"/>
        <v>Probabilidad</v>
      </c>
      <c r="U15" s="139" t="s">
        <v>14</v>
      </c>
      <c r="V15" s="139" t="s">
        <v>9</v>
      </c>
      <c r="W15" s="140" t="str">
        <f t="shared" si="21"/>
        <v>40%</v>
      </c>
      <c r="X15" s="139" t="s">
        <v>19</v>
      </c>
      <c r="Y15" s="139" t="s">
        <v>22</v>
      </c>
      <c r="Z15" s="139" t="s">
        <v>110</v>
      </c>
      <c r="AA15" s="141">
        <v>0.4</v>
      </c>
      <c r="AB15" s="142" t="str">
        <f t="shared" si="16"/>
        <v>Baja</v>
      </c>
      <c r="AC15" s="143">
        <f t="shared" si="17"/>
        <v>0.4</v>
      </c>
      <c r="AD15" s="142" t="str">
        <f t="shared" ca="1" si="18"/>
        <v>Moderado</v>
      </c>
      <c r="AE15" s="143">
        <f ca="1">IFERROR(IF(T15="Impacto",(P13-(+P13*W15)),IF(T15="Probabilidad",P13,"")),"")</f>
        <v>0.6</v>
      </c>
      <c r="AF15" s="144" t="str">
        <f t="shared" ca="1" si="20"/>
        <v>Moderado</v>
      </c>
      <c r="AG15" s="145" t="s">
        <v>122</v>
      </c>
      <c r="AH15" s="294"/>
      <c r="AI15" s="297"/>
      <c r="AJ15" s="300"/>
      <c r="AK15" s="300"/>
      <c r="AL15" s="303"/>
      <c r="AM15" s="184" t="s">
        <v>428</v>
      </c>
      <c r="AN15" s="189" t="s">
        <v>374</v>
      </c>
      <c r="AO15" s="183">
        <v>0.33329999999999999</v>
      </c>
      <c r="AP15" s="291"/>
      <c r="AQ15" s="285"/>
      <c r="AR15" s="288"/>
      <c r="AS15" s="147"/>
      <c r="AT15" s="147" t="s">
        <v>370</v>
      </c>
      <c r="AU15" s="147" t="s">
        <v>377</v>
      </c>
      <c r="AV15" s="147" t="s">
        <v>377</v>
      </c>
      <c r="AW15" s="147" t="s">
        <v>377</v>
      </c>
      <c r="AX15" s="147" t="s">
        <v>429</v>
      </c>
    </row>
    <row r="16" spans="1:50" s="148" customFormat="1" ht="12.75" hidden="1" customHeight="1" x14ac:dyDescent="0.25">
      <c r="A16" s="304"/>
      <c r="B16" s="322"/>
      <c r="C16" s="324"/>
      <c r="D16" s="324"/>
      <c r="E16" s="325"/>
      <c r="F16" s="325"/>
      <c r="G16" s="325"/>
      <c r="H16" s="311"/>
      <c r="I16" s="325"/>
      <c r="J16" s="327"/>
      <c r="K16" s="313"/>
      <c r="L16" s="316"/>
      <c r="M16" s="287"/>
      <c r="N16" s="149"/>
      <c r="O16" s="313"/>
      <c r="P16" s="316"/>
      <c r="Q16" s="319"/>
      <c r="R16" s="137">
        <v>2</v>
      </c>
      <c r="S16" s="134"/>
      <c r="T16" s="138" t="str">
        <f t="shared" ref="T16:T20" si="22">IF(OR(U16="Preventivo",U16="Detectivo"),"Probabilidad",IF(U16="Correctivo","Impacto",""))</f>
        <v/>
      </c>
      <c r="U16" s="139"/>
      <c r="V16" s="139"/>
      <c r="W16" s="140"/>
      <c r="X16" s="139"/>
      <c r="Y16" s="139"/>
      <c r="Z16" s="139"/>
      <c r="AA16" s="141" t="str">
        <f>IFERROR(IF(T16="Probabilidad",(#REF!-(+#REF!*W16)),IF(T16="Impacto",L16,"")),"")</f>
        <v/>
      </c>
      <c r="AB16" s="142" t="str">
        <f t="shared" ref="AB16:AB20" si="23">IFERROR(IF(AA16="","",IF(AA16&lt;=0.2,"Muy Baja",IF(AA16&lt;=0.4,"Baja",IF(AA16&lt;=0.6,"Media",IF(AA16&lt;=0.8,"Alta","Muy Alta"))))),"")</f>
        <v/>
      </c>
      <c r="AC16" s="143" t="str">
        <f t="shared" ref="AC16:AC20" si="24">+AA16</f>
        <v/>
      </c>
      <c r="AD16" s="142" t="str">
        <f t="shared" ref="AD16:AD20" si="25">IFERROR(IF(AE16="","",IF(AE16&lt;=0.2,"Leve",IF(AE16&lt;=0.4,"Menor",IF(AE16&lt;=0.6,"Moderado",IF(AE16&lt;=0.8,"Mayor","Catastrófico"))))),"")</f>
        <v/>
      </c>
      <c r="AE16" s="143" t="str">
        <f t="shared" ref="AE16:AE20" si="26">IFERROR(IF(T16="Impacto",(P16-(+P16*W16)),IF(T16="Probabilidad",P16,"")),"")</f>
        <v/>
      </c>
      <c r="AF16" s="144" t="str">
        <f t="shared" ref="AF16:AF20" si="27">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
      </c>
      <c r="AG16" s="145"/>
      <c r="AH16" s="134"/>
      <c r="AI16" s="146"/>
      <c r="AJ16" s="147"/>
      <c r="AK16" s="147"/>
      <c r="AL16" s="134"/>
      <c r="AM16" s="184"/>
      <c r="AN16" s="182"/>
      <c r="AO16" s="183"/>
      <c r="AP16" s="182"/>
      <c r="AQ16" s="182"/>
      <c r="AR16" s="183"/>
      <c r="AS16" s="147"/>
      <c r="AT16" s="147" t="s">
        <v>370</v>
      </c>
      <c r="AU16" s="147" t="s">
        <v>377</v>
      </c>
      <c r="AV16" s="147" t="s">
        <v>377</v>
      </c>
      <c r="AW16" s="147" t="s">
        <v>377</v>
      </c>
      <c r="AX16" s="147"/>
    </row>
    <row r="17" spans="1:50" s="148" customFormat="1" ht="12.75" hidden="1" customHeight="1" x14ac:dyDescent="0.25">
      <c r="A17" s="304"/>
      <c r="B17" s="323"/>
      <c r="C17" s="324"/>
      <c r="D17" s="324"/>
      <c r="E17" s="325"/>
      <c r="F17" s="325"/>
      <c r="G17" s="325"/>
      <c r="H17" s="311"/>
      <c r="I17" s="325"/>
      <c r="J17" s="327"/>
      <c r="K17" s="314"/>
      <c r="L17" s="317"/>
      <c r="M17" s="287"/>
      <c r="N17" s="149"/>
      <c r="O17" s="314"/>
      <c r="P17" s="317"/>
      <c r="Q17" s="320"/>
      <c r="R17" s="137">
        <v>3</v>
      </c>
      <c r="S17" s="134"/>
      <c r="T17" s="138" t="str">
        <f t="shared" si="22"/>
        <v/>
      </c>
      <c r="U17" s="139"/>
      <c r="V17" s="139"/>
      <c r="W17" s="140"/>
      <c r="X17" s="139"/>
      <c r="Y17" s="139"/>
      <c r="Z17" s="139"/>
      <c r="AA17" s="141" t="str">
        <f>IFERROR(IF(T17="Probabilidad",(AA16-(+AA16*W17)),IF(T17="Impacto",L17,"")),"")</f>
        <v/>
      </c>
      <c r="AB17" s="142" t="str">
        <f t="shared" si="23"/>
        <v/>
      </c>
      <c r="AC17" s="143" t="str">
        <f t="shared" si="24"/>
        <v/>
      </c>
      <c r="AD17" s="142" t="str">
        <f t="shared" si="25"/>
        <v/>
      </c>
      <c r="AE17" s="143" t="str">
        <f t="shared" si="26"/>
        <v/>
      </c>
      <c r="AF17" s="144" t="str">
        <f t="shared" si="27"/>
        <v/>
      </c>
      <c r="AG17" s="145"/>
      <c r="AH17" s="134"/>
      <c r="AI17" s="146"/>
      <c r="AJ17" s="147"/>
      <c r="AK17" s="147"/>
      <c r="AL17" s="134"/>
      <c r="AM17" s="184"/>
      <c r="AN17" s="182"/>
      <c r="AO17" s="183"/>
      <c r="AP17" s="182"/>
      <c r="AQ17" s="182"/>
      <c r="AR17" s="183"/>
      <c r="AS17" s="147"/>
      <c r="AT17" s="147" t="s">
        <v>370</v>
      </c>
      <c r="AU17" s="147" t="s">
        <v>377</v>
      </c>
      <c r="AV17" s="147" t="s">
        <v>377</v>
      </c>
      <c r="AW17" s="147" t="s">
        <v>377</v>
      </c>
      <c r="AX17" s="147"/>
    </row>
    <row r="18" spans="1:50" s="148" customFormat="1" ht="176.25" customHeight="1" x14ac:dyDescent="0.25">
      <c r="A18" s="304">
        <v>4</v>
      </c>
      <c r="B18" s="321" t="s">
        <v>213</v>
      </c>
      <c r="C18" s="330" t="s">
        <v>335</v>
      </c>
      <c r="D18" s="330" t="s">
        <v>264</v>
      </c>
      <c r="E18" s="328" t="s">
        <v>120</v>
      </c>
      <c r="F18" s="329" t="s">
        <v>258</v>
      </c>
      <c r="G18" s="329" t="s">
        <v>256</v>
      </c>
      <c r="H18" s="310" t="s">
        <v>214</v>
      </c>
      <c r="I18" s="328" t="s">
        <v>115</v>
      </c>
      <c r="J18" s="326">
        <v>20</v>
      </c>
      <c r="K18" s="312" t="str">
        <f>IF(J18&lt;=0,"",IF(J18&lt;=2,"Muy Baja",IF(J18&lt;=24,"Baja",IF(J18&lt;=500,"Media",IF(J18&lt;=5000,"Alta","Muy Alta")))))</f>
        <v>Baja</v>
      </c>
      <c r="L18" s="315">
        <f>IF(K18="","",IF(K18="Muy Baja",0.2,IF(K18="Baja",0.4,IF(K18="Media",0.6,IF(K18="Alta",0.8,IF(K18="Muy Alta",1,))))))</f>
        <v>0.4</v>
      </c>
      <c r="M18" s="286" t="s">
        <v>296</v>
      </c>
      <c r="N18" s="136" t="str">
        <f ca="1">IF(NOT(ISERROR(MATCH(M18,'Tabla Impacto'!$B$221:$B$223,0))),'Tabla Impacto'!$F$223&amp;"Por favor no seleccionar los criterios de impacto(Afectación Económica o presupuestal y Pérdida Reputacional)",M18)</f>
        <v xml:space="preserve"> El riesgo afecta la imagen de la entidad con algunos usuarios de relevancia frente al logro de los objetivos</v>
      </c>
      <c r="O18" s="312" t="str">
        <f ca="1">IF(OR(N18='Tabla Impacto'!$C$11,N18='Tabla Impacto'!$D$11),"Leve",IF(OR(N18='Tabla Impacto'!$C$12,N18='Tabla Impacto'!$D$12),"Menor",IF(OR(N18='Tabla Impacto'!$C$13,N18='Tabla Impacto'!$D$13),"Moderado",IF(OR(N18='Tabla Impacto'!$C$14,N18='Tabla Impacto'!$D$14),"Mayor",IF(OR(N18='Tabla Impacto'!$C$15,N18='Tabla Impacto'!$D$15),"Catastrófico","")))))</f>
        <v>Moderado</v>
      </c>
      <c r="P18" s="315">
        <f ca="1">IF(O18="","",IF(O18="Leve",0.2,IF(O18="Menor",0.4,IF(O18="Moderado",0.6,IF(O18="Mayor",0.8,IF(O18="Catastrófico",1,))))))</f>
        <v>0.6</v>
      </c>
      <c r="Q18" s="318" t="str">
        <f ca="1">IF(OR(AND(K18="Muy Baja",O18="Leve"),AND(K18="Muy Baja",O18="Menor"),AND(K18="Baja",O18="Leve")),"Bajo",IF(OR(AND(K18="Muy baja",O18="Moderado"),AND(K18="Baja",O18="Menor"),AND(K18="Baja",O18="Moderado"),AND(K18="Media",O18="Leve"),AND(K18="Media",O18="Menor"),AND(K18="Media",O18="Moderado"),AND(K18="Alta",O18="Leve"),AND(K18="Alta",O18="Menor")),"Moderado",IF(OR(AND(K18="Muy Baja",O18="Mayor"),AND(K18="Baja",O18="Mayor"),AND(K18="Media",O18="Mayor"),AND(K18="Alta",O18="Moderado"),AND(K18="Alta",O18="Mayor"),AND(K18="Muy Alta",O18="Leve"),AND(K18="Muy Alta",O18="Menor"),AND(K18="Muy Alta",O18="Moderado"),AND(K18="Muy Alta",O18="Mayor")),"Alto",IF(OR(AND(K18="Muy Baja",O18="Catastrófico"),AND(K18="Baja",O18="Catastrófico"),AND(K18="Media",O18="Catastrófico"),AND(K18="Alta",O18="Catastrófico"),AND(K18="Muy Alta",O18="Catastrófico")),"Extremo",""))))</f>
        <v>Moderado</v>
      </c>
      <c r="R18" s="137">
        <v>1</v>
      </c>
      <c r="S18" s="134" t="s">
        <v>314</v>
      </c>
      <c r="T18" s="138" t="str">
        <f t="shared" si="22"/>
        <v>Probabilidad</v>
      </c>
      <c r="U18" s="139" t="s">
        <v>14</v>
      </c>
      <c r="V18" s="139" t="s">
        <v>9</v>
      </c>
      <c r="W18" s="140" t="str">
        <f t="shared" ref="W18" si="28">IF(AND(U18="Preventivo",V18="Automático"),"50%",IF(AND(U18="Preventivo",V18="Manual"),"40%",IF(AND(U18="Detectivo",V18="Automático"),"40%",IF(AND(U18="Detectivo",V18="Manual"),"30%",IF(AND(U18="Correctivo",V18="Automático"),"35%",IF(AND(U18="Correctivo",V18="Manual"),"25%",""))))))</f>
        <v>40%</v>
      </c>
      <c r="X18" s="139" t="s">
        <v>19</v>
      </c>
      <c r="Y18" s="139" t="s">
        <v>22</v>
      </c>
      <c r="Z18" s="139" t="s">
        <v>110</v>
      </c>
      <c r="AA18" s="141">
        <f t="shared" ref="AA18" si="29">IFERROR(IF(T18="Probabilidad",(L18-(+L18*W18)),IF(T18="Impacto",L18,"")),"")</f>
        <v>0.24</v>
      </c>
      <c r="AB18" s="142" t="str">
        <f t="shared" si="23"/>
        <v>Baja</v>
      </c>
      <c r="AC18" s="143">
        <f t="shared" si="24"/>
        <v>0.24</v>
      </c>
      <c r="AD18" s="142" t="str">
        <f t="shared" ca="1" si="25"/>
        <v>Moderado</v>
      </c>
      <c r="AE18" s="143">
        <f t="shared" ca="1" si="26"/>
        <v>0.6</v>
      </c>
      <c r="AF18" s="144" t="str">
        <f t="shared" ca="1" si="27"/>
        <v>Moderado</v>
      </c>
      <c r="AG18" s="145" t="s">
        <v>122</v>
      </c>
      <c r="AH18" s="134" t="s">
        <v>259</v>
      </c>
      <c r="AI18" s="146" t="s">
        <v>215</v>
      </c>
      <c r="AJ18" s="161">
        <v>44927</v>
      </c>
      <c r="AK18" s="161">
        <v>45291</v>
      </c>
      <c r="AL18" s="134" t="s">
        <v>257</v>
      </c>
      <c r="AM18" s="184" t="s">
        <v>389</v>
      </c>
      <c r="AN18" s="182" t="s">
        <v>390</v>
      </c>
      <c r="AO18" s="183">
        <v>0.33329999999999999</v>
      </c>
      <c r="AP18" s="183" t="s">
        <v>391</v>
      </c>
      <c r="AQ18" s="182" t="s">
        <v>392</v>
      </c>
      <c r="AR18" s="183">
        <v>0.33329999999999999</v>
      </c>
      <c r="AS18" s="147"/>
      <c r="AT18" s="147" t="s">
        <v>370</v>
      </c>
      <c r="AU18" s="147" t="s">
        <v>377</v>
      </c>
      <c r="AV18" s="147" t="s">
        <v>377</v>
      </c>
      <c r="AW18" s="147" t="s">
        <v>377</v>
      </c>
      <c r="AX18" s="147" t="s">
        <v>429</v>
      </c>
    </row>
    <row r="19" spans="1:50" s="148" customFormat="1" ht="13.5" hidden="1" customHeight="1" x14ac:dyDescent="0.25">
      <c r="A19" s="304"/>
      <c r="B19" s="322"/>
      <c r="C19" s="324"/>
      <c r="D19" s="324"/>
      <c r="E19" s="325"/>
      <c r="F19" s="325"/>
      <c r="G19" s="325"/>
      <c r="H19" s="311"/>
      <c r="I19" s="325"/>
      <c r="J19" s="327"/>
      <c r="K19" s="313"/>
      <c r="L19" s="316"/>
      <c r="M19" s="287"/>
      <c r="N19" s="149"/>
      <c r="O19" s="313"/>
      <c r="P19" s="316"/>
      <c r="Q19" s="319"/>
      <c r="R19" s="137">
        <v>2</v>
      </c>
      <c r="S19" s="134"/>
      <c r="T19" s="138" t="str">
        <f t="shared" si="22"/>
        <v/>
      </c>
      <c r="U19" s="139"/>
      <c r="V19" s="139"/>
      <c r="W19" s="140"/>
      <c r="X19" s="139"/>
      <c r="Y19" s="139"/>
      <c r="Z19" s="139"/>
      <c r="AA19" s="141" t="str">
        <f>IFERROR(IF(T19="Probabilidad",(AA18-(+AA18*W19)),IF(T19="Impacto",L19,"")),"")</f>
        <v/>
      </c>
      <c r="AB19" s="142" t="str">
        <f t="shared" si="23"/>
        <v/>
      </c>
      <c r="AC19" s="143" t="str">
        <f t="shared" si="24"/>
        <v/>
      </c>
      <c r="AD19" s="142" t="str">
        <f t="shared" si="25"/>
        <v/>
      </c>
      <c r="AE19" s="143" t="str">
        <f t="shared" si="26"/>
        <v/>
      </c>
      <c r="AF19" s="144" t="str">
        <f t="shared" si="27"/>
        <v/>
      </c>
      <c r="AG19" s="145"/>
      <c r="AH19" s="134"/>
      <c r="AI19" s="146"/>
      <c r="AJ19" s="147"/>
      <c r="AK19" s="147"/>
      <c r="AL19" s="134"/>
      <c r="AM19" s="184"/>
      <c r="AN19" s="182"/>
      <c r="AO19" s="183"/>
      <c r="AP19" s="182"/>
      <c r="AQ19" s="182"/>
      <c r="AR19" s="183"/>
      <c r="AS19" s="147"/>
      <c r="AT19" s="147" t="s">
        <v>370</v>
      </c>
      <c r="AU19" s="147" t="s">
        <v>377</v>
      </c>
      <c r="AV19" s="147" t="s">
        <v>377</v>
      </c>
      <c r="AW19" s="147" t="s">
        <v>377</v>
      </c>
      <c r="AX19" s="147"/>
    </row>
    <row r="20" spans="1:50" s="148" customFormat="1" ht="21.75" hidden="1" customHeight="1" x14ac:dyDescent="0.25">
      <c r="A20" s="304"/>
      <c r="B20" s="323"/>
      <c r="C20" s="324"/>
      <c r="D20" s="324"/>
      <c r="E20" s="325"/>
      <c r="F20" s="325"/>
      <c r="G20" s="325"/>
      <c r="H20" s="311"/>
      <c r="I20" s="325"/>
      <c r="J20" s="327"/>
      <c r="K20" s="314"/>
      <c r="L20" s="317"/>
      <c r="M20" s="287"/>
      <c r="N20" s="149"/>
      <c r="O20" s="314"/>
      <c r="P20" s="317"/>
      <c r="Q20" s="320"/>
      <c r="R20" s="137">
        <v>3</v>
      </c>
      <c r="S20" s="134"/>
      <c r="T20" s="138" t="str">
        <f t="shared" si="22"/>
        <v/>
      </c>
      <c r="U20" s="139"/>
      <c r="V20" s="139"/>
      <c r="W20" s="140"/>
      <c r="X20" s="139"/>
      <c r="Y20" s="139"/>
      <c r="Z20" s="139"/>
      <c r="AA20" s="141" t="str">
        <f>IFERROR(IF(T20="Probabilidad",(AA19-(+AA19*W20)),IF(T20="Impacto",L20,"")),"")</f>
        <v/>
      </c>
      <c r="AB20" s="142" t="str">
        <f t="shared" si="23"/>
        <v/>
      </c>
      <c r="AC20" s="143" t="str">
        <f t="shared" si="24"/>
        <v/>
      </c>
      <c r="AD20" s="142" t="str">
        <f t="shared" si="25"/>
        <v/>
      </c>
      <c r="AE20" s="143" t="str">
        <f t="shared" si="26"/>
        <v/>
      </c>
      <c r="AF20" s="144" t="str">
        <f t="shared" si="27"/>
        <v/>
      </c>
      <c r="AG20" s="145"/>
      <c r="AH20" s="134"/>
      <c r="AI20" s="146"/>
      <c r="AJ20" s="147"/>
      <c r="AK20" s="147"/>
      <c r="AL20" s="134"/>
      <c r="AM20" s="184"/>
      <c r="AN20" s="182"/>
      <c r="AO20" s="183"/>
      <c r="AP20" s="182"/>
      <c r="AQ20" s="182"/>
      <c r="AR20" s="183"/>
      <c r="AS20" s="147"/>
      <c r="AT20" s="147" t="s">
        <v>370</v>
      </c>
      <c r="AU20" s="147" t="s">
        <v>377</v>
      </c>
      <c r="AV20" s="147" t="s">
        <v>377</v>
      </c>
      <c r="AW20" s="147" t="s">
        <v>377</v>
      </c>
      <c r="AX20" s="147"/>
    </row>
    <row r="21" spans="1:50" s="148" customFormat="1" ht="151.5" customHeight="1" x14ac:dyDescent="0.25">
      <c r="A21" s="304">
        <f>1+A18</f>
        <v>5</v>
      </c>
      <c r="B21" s="321" t="s">
        <v>216</v>
      </c>
      <c r="C21" s="330" t="s">
        <v>265</v>
      </c>
      <c r="D21" s="330" t="s">
        <v>217</v>
      </c>
      <c r="E21" s="328" t="s">
        <v>118</v>
      </c>
      <c r="F21" s="328" t="s">
        <v>219</v>
      </c>
      <c r="G21" s="328" t="s">
        <v>220</v>
      </c>
      <c r="H21" s="310" t="s">
        <v>318</v>
      </c>
      <c r="I21" s="328" t="s">
        <v>115</v>
      </c>
      <c r="J21" s="326">
        <v>40</v>
      </c>
      <c r="K21" s="312" t="str">
        <f>IF(J21&lt;=0,"",IF(J21&lt;=2,"Muy Baja",IF(J21&lt;=24,"Baja",IF(J21&lt;=500,"Media",IF(J21&lt;=5000,"Alta","Muy Alta")))))</f>
        <v>Media</v>
      </c>
      <c r="L21" s="315">
        <f>IF(K21="","",IF(K21="Muy Baja",0.2,IF(K21="Baja",0.4,IF(K21="Media",0.6,IF(K21="Alta",0.8,IF(K21="Muy Alta",1,))))))</f>
        <v>0.6</v>
      </c>
      <c r="M21" s="286" t="s">
        <v>296</v>
      </c>
      <c r="N21" s="136" t="str">
        <f ca="1">IF(NOT(ISERROR(MATCH(M21,'Tabla Impacto'!$B$221:$B$223,0))),'Tabla Impacto'!$F$223&amp;"Por favor no seleccionar los criterios de impacto(Afectación Económica o presupuestal y Pérdida Reputacional)",M21)</f>
        <v xml:space="preserve"> El riesgo afecta la imagen de la entidad con algunos usuarios de relevancia frente al logro de los objetivos</v>
      </c>
      <c r="O21" s="312" t="str">
        <f ca="1">IF(OR(N21='Tabla Impacto'!$C$11,N21='Tabla Impacto'!$D$11),"Leve",IF(OR(N21='Tabla Impacto'!$C$12,N21='Tabla Impacto'!$D$12),"Menor",IF(OR(N21='Tabla Impacto'!$C$13,N21='Tabla Impacto'!$D$13),"Moderado",IF(OR(N21='Tabla Impacto'!$C$14,N21='Tabla Impacto'!$D$14),"Mayor",IF(OR(N21='Tabla Impacto'!$C$15,N21='Tabla Impacto'!$D$15),"Catastrófico","")))))</f>
        <v>Moderado</v>
      </c>
      <c r="P21" s="315">
        <f ca="1">IF(O21="","",IF(O21="Leve",0.2,IF(O21="Menor",0.4,IF(O21="Moderado",0.6,IF(O21="Mayor",0.8,IF(O21="Catastrófico",1,))))))</f>
        <v>0.6</v>
      </c>
      <c r="Q21" s="318" t="str">
        <f ca="1">IF(OR(AND(K21="Muy Baja",O21="Leve"),AND(K21="Muy Baja",O21="Menor"),AND(K21="Baja",O21="Leve")),"Bajo",IF(OR(AND(K21="Muy baja",O21="Moderado"),AND(K21="Baja",O21="Menor"),AND(K21="Baja",O21="Moderado"),AND(K21="Media",O21="Leve"),AND(K21="Media",O21="Menor"),AND(K21="Media",O21="Moderado"),AND(K21="Alta",O21="Leve"),AND(K21="Alta",O21="Menor")),"Moderado",IF(OR(AND(K21="Muy Baja",O21="Mayor"),AND(K21="Baja",O21="Mayor"),AND(K21="Media",O21="Mayor"),AND(K21="Alta",O21="Moderado"),AND(K21="Alta",O21="Mayor"),AND(K21="Muy Alta",O21="Leve"),AND(K21="Muy Alta",O21="Menor"),AND(K21="Muy Alta",O21="Moderado"),AND(K21="Muy Alta",O21="Mayor")),"Alto",IF(OR(AND(K21="Muy Baja",O21="Catastrófico"),AND(K21="Baja",O21="Catastrófico"),AND(K21="Media",O21="Catastrófico"),AND(K21="Alta",O21="Catastrófico"),AND(K21="Muy Alta",O21="Catastrófico")),"Extremo",""))))</f>
        <v>Moderado</v>
      </c>
      <c r="R21" s="137">
        <v>1</v>
      </c>
      <c r="S21" s="134" t="s">
        <v>319</v>
      </c>
      <c r="T21" s="138" t="str">
        <f t="shared" si="7"/>
        <v>Probabilidad</v>
      </c>
      <c r="U21" s="139" t="s">
        <v>14</v>
      </c>
      <c r="V21" s="139" t="s">
        <v>9</v>
      </c>
      <c r="W21" s="140" t="str">
        <f t="shared" si="8"/>
        <v>40%</v>
      </c>
      <c r="X21" s="139" t="s">
        <v>19</v>
      </c>
      <c r="Y21" s="139" t="s">
        <v>22</v>
      </c>
      <c r="Z21" s="139" t="s">
        <v>110</v>
      </c>
      <c r="AA21" s="141">
        <f t="shared" si="9"/>
        <v>0.36</v>
      </c>
      <c r="AB21" s="142" t="str">
        <f t="shared" si="10"/>
        <v>Baja</v>
      </c>
      <c r="AC21" s="143">
        <f t="shared" si="11"/>
        <v>0.36</v>
      </c>
      <c r="AD21" s="142" t="str">
        <f t="shared" ca="1" si="12"/>
        <v>Moderado</v>
      </c>
      <c r="AE21" s="143">
        <f t="shared" ca="1" si="13"/>
        <v>0.6</v>
      </c>
      <c r="AF21" s="144" t="str">
        <f t="shared" ca="1" si="14"/>
        <v>Moderado</v>
      </c>
      <c r="AG21" s="145" t="s">
        <v>122</v>
      </c>
      <c r="AH21" s="135" t="s">
        <v>221</v>
      </c>
      <c r="AI21" s="146" t="s">
        <v>222</v>
      </c>
      <c r="AJ21" s="147">
        <v>44562</v>
      </c>
      <c r="AK21" s="147">
        <v>44926</v>
      </c>
      <c r="AL21" s="134" t="s">
        <v>218</v>
      </c>
      <c r="AM21" s="184" t="s">
        <v>366</v>
      </c>
      <c r="AN21" s="182" t="s">
        <v>367</v>
      </c>
      <c r="AO21" s="183">
        <v>0.33329999999999999</v>
      </c>
      <c r="AP21" s="182" t="s">
        <v>368</v>
      </c>
      <c r="AQ21" s="182" t="s">
        <v>369</v>
      </c>
      <c r="AR21" s="183">
        <v>0.33329999999999999</v>
      </c>
      <c r="AS21" s="186"/>
      <c r="AT21" s="147" t="s">
        <v>370</v>
      </c>
      <c r="AU21" s="147" t="s">
        <v>377</v>
      </c>
      <c r="AV21" s="147" t="s">
        <v>377</v>
      </c>
      <c r="AW21" s="147" t="s">
        <v>377</v>
      </c>
      <c r="AX21" s="147" t="s">
        <v>429</v>
      </c>
    </row>
    <row r="22" spans="1:50" s="148" customFormat="1" ht="19.5" hidden="1" customHeight="1" x14ac:dyDescent="0.25">
      <c r="A22" s="304"/>
      <c r="B22" s="322"/>
      <c r="C22" s="324"/>
      <c r="D22" s="353"/>
      <c r="E22" s="325"/>
      <c r="F22" s="325"/>
      <c r="G22" s="325"/>
      <c r="H22" s="311"/>
      <c r="I22" s="325"/>
      <c r="J22" s="327"/>
      <c r="K22" s="313"/>
      <c r="L22" s="316"/>
      <c r="M22" s="287"/>
      <c r="N22" s="149"/>
      <c r="O22" s="313"/>
      <c r="P22" s="316"/>
      <c r="Q22" s="319"/>
      <c r="R22" s="137">
        <v>2</v>
      </c>
      <c r="S22" s="134"/>
      <c r="T22" s="138" t="str">
        <f t="shared" ref="T22:T23" si="30">IF(OR(U22="Preventivo",U22="Detectivo"),"Probabilidad",IF(U22="Correctivo","Impacto",""))</f>
        <v/>
      </c>
      <c r="U22" s="139"/>
      <c r="V22" s="139"/>
      <c r="W22" s="140"/>
      <c r="X22" s="139"/>
      <c r="Y22" s="139"/>
      <c r="Z22" s="139"/>
      <c r="AA22" s="141" t="str">
        <f>IFERROR(IF(T22="Probabilidad",(AA21-(+AA21*W22)),IF(T22="Impacto",L22,"")),"")</f>
        <v/>
      </c>
      <c r="AB22" s="142" t="str">
        <f t="shared" ref="AB22:AB23" si="31">IFERROR(IF(AA22="","",IF(AA22&lt;=0.2,"Muy Baja",IF(AA22&lt;=0.4,"Baja",IF(AA22&lt;=0.6,"Media",IF(AA22&lt;=0.8,"Alta","Muy Alta"))))),"")</f>
        <v/>
      </c>
      <c r="AC22" s="143" t="str">
        <f t="shared" ref="AC22:AC23" si="32">+AA22</f>
        <v/>
      </c>
      <c r="AD22" s="142" t="str">
        <f t="shared" ref="AD22:AD23" si="33">IFERROR(IF(AE22="","",IF(AE22&lt;=0.2,"Leve",IF(AE22&lt;=0.4,"Menor",IF(AE22&lt;=0.6,"Moderado",IF(AE22&lt;=0.8,"Mayor","Catastrófico"))))),"")</f>
        <v/>
      </c>
      <c r="AE22" s="143" t="str">
        <f t="shared" ref="AE22:AE23" si="34">IFERROR(IF(T22="Impacto",(P22-(+P22*W22)),IF(T22="Probabilidad",P22,"")),"")</f>
        <v/>
      </c>
      <c r="AF22" s="144" t="str">
        <f t="shared" ref="AF22:AF23" si="35">IFERROR(IF(OR(AND(AB22="Muy Baja",AD22="Leve"),AND(AB22="Muy Baja",AD22="Menor"),AND(AB22="Baja",AD22="Leve")),"Bajo",IF(OR(AND(AB22="Muy baja",AD22="Moderado"),AND(AB22="Baja",AD22="Menor"),AND(AB22="Baja",AD22="Moderado"),AND(AB22="Media",AD22="Leve"),AND(AB22="Media",AD22="Menor"),AND(AB22="Media",AD22="Moderado"),AND(AB22="Alta",AD22="Leve"),AND(AB22="Alta",AD22="Menor")),"Moderado",IF(OR(AND(AB22="Muy Baja",AD22="Mayor"),AND(AB22="Baja",AD22="Mayor"),AND(AB22="Media",AD22="Mayor"),AND(AB22="Alta",AD22="Moderado"),AND(AB22="Alta",AD22="Mayor"),AND(AB22="Muy Alta",AD22="Leve"),AND(AB22="Muy Alta",AD22="Menor"),AND(AB22="Muy Alta",AD22="Moderado"),AND(AB22="Muy Alta",AD22="Mayor")),"Alto",IF(OR(AND(AB22="Muy Baja",AD22="Catastrófico"),AND(AB22="Baja",AD22="Catastrófico"),AND(AB22="Media",AD22="Catastrófico"),AND(AB22="Alta",AD22="Catastrófico"),AND(AB22="Muy Alta",AD22="Catastrófico")),"Extremo","")))),"")</f>
        <v/>
      </c>
      <c r="AG22" s="145"/>
      <c r="AH22" s="134"/>
      <c r="AI22" s="146"/>
      <c r="AJ22" s="147"/>
      <c r="AK22" s="147"/>
      <c r="AL22" s="134"/>
      <c r="AM22" s="184"/>
      <c r="AN22" s="182"/>
      <c r="AO22" s="183"/>
      <c r="AP22" s="182"/>
      <c r="AQ22" s="182"/>
      <c r="AR22" s="183"/>
      <c r="AS22" s="147"/>
      <c r="AT22" s="147" t="s">
        <v>370</v>
      </c>
      <c r="AU22" s="147" t="s">
        <v>377</v>
      </c>
      <c r="AV22" s="147" t="s">
        <v>377</v>
      </c>
      <c r="AW22" s="147" t="s">
        <v>377</v>
      </c>
      <c r="AX22" s="147"/>
    </row>
    <row r="23" spans="1:50" s="148" customFormat="1" ht="26.25" hidden="1" customHeight="1" x14ac:dyDescent="0.25">
      <c r="A23" s="304"/>
      <c r="B23" s="323"/>
      <c r="C23" s="324"/>
      <c r="D23" s="353"/>
      <c r="E23" s="325"/>
      <c r="F23" s="325"/>
      <c r="G23" s="325"/>
      <c r="H23" s="311"/>
      <c r="I23" s="325"/>
      <c r="J23" s="327"/>
      <c r="K23" s="314"/>
      <c r="L23" s="317"/>
      <c r="M23" s="287"/>
      <c r="N23" s="149"/>
      <c r="O23" s="314"/>
      <c r="P23" s="317"/>
      <c r="Q23" s="320"/>
      <c r="R23" s="137">
        <v>3</v>
      </c>
      <c r="S23" s="134"/>
      <c r="T23" s="138" t="str">
        <f t="shared" si="30"/>
        <v/>
      </c>
      <c r="U23" s="139"/>
      <c r="V23" s="139"/>
      <c r="W23" s="140"/>
      <c r="X23" s="139"/>
      <c r="Y23" s="139"/>
      <c r="Z23" s="139"/>
      <c r="AA23" s="141" t="str">
        <f>IFERROR(IF(T23="Probabilidad",(AA22-(+AA22*W23)),IF(T23="Impacto",L23,"")),"")</f>
        <v/>
      </c>
      <c r="AB23" s="142" t="str">
        <f t="shared" si="31"/>
        <v/>
      </c>
      <c r="AC23" s="143" t="str">
        <f t="shared" si="32"/>
        <v/>
      </c>
      <c r="AD23" s="142" t="str">
        <f t="shared" si="33"/>
        <v/>
      </c>
      <c r="AE23" s="143" t="str">
        <f t="shared" si="34"/>
        <v/>
      </c>
      <c r="AF23" s="144" t="str">
        <f t="shared" si="35"/>
        <v/>
      </c>
      <c r="AG23" s="145"/>
      <c r="AH23" s="134"/>
      <c r="AI23" s="146"/>
      <c r="AJ23" s="147"/>
      <c r="AK23" s="147"/>
      <c r="AL23" s="134"/>
      <c r="AM23" s="184"/>
      <c r="AN23" s="182"/>
      <c r="AO23" s="183"/>
      <c r="AP23" s="182"/>
      <c r="AQ23" s="182"/>
      <c r="AR23" s="183"/>
      <c r="AS23" s="147"/>
      <c r="AT23" s="147" t="s">
        <v>370</v>
      </c>
      <c r="AU23" s="147" t="s">
        <v>377</v>
      </c>
      <c r="AV23" s="147" t="s">
        <v>377</v>
      </c>
      <c r="AW23" s="147" t="s">
        <v>377</v>
      </c>
      <c r="AX23" s="147"/>
    </row>
    <row r="24" spans="1:50" s="148" customFormat="1" ht="151.5" customHeight="1" x14ac:dyDescent="0.25">
      <c r="A24" s="304">
        <f>1+A21</f>
        <v>6</v>
      </c>
      <c r="B24" s="321" t="s">
        <v>223</v>
      </c>
      <c r="C24" s="330" t="s">
        <v>224</v>
      </c>
      <c r="D24" s="330" t="s">
        <v>266</v>
      </c>
      <c r="E24" s="328" t="s">
        <v>120</v>
      </c>
      <c r="F24" s="329" t="s">
        <v>225</v>
      </c>
      <c r="G24" s="328" t="s">
        <v>226</v>
      </c>
      <c r="H24" s="310" t="s">
        <v>330</v>
      </c>
      <c r="I24" s="328" t="s">
        <v>115</v>
      </c>
      <c r="J24" s="326">
        <v>246</v>
      </c>
      <c r="K24" s="312" t="str">
        <f>IF(J24&lt;=0,"",IF(J24&lt;=2,"Muy Baja",IF(J24&lt;=24,"Baja",IF(J24&lt;=500,"Media",IF(J24&lt;=5000,"Alta","Muy Alta")))))</f>
        <v>Media</v>
      </c>
      <c r="L24" s="315">
        <f>IF(K24="","",IF(K24="Muy Baja",0.2,IF(K24="Baja",0.4,IF(K24="Media",0.6,IF(K24="Alta",0.8,IF(K24="Muy Alta",1,))))))</f>
        <v>0.6</v>
      </c>
      <c r="M24" s="286" t="s">
        <v>303</v>
      </c>
      <c r="N24" s="136" t="str">
        <f ca="1">IF(NOT(ISERROR(MATCH(M24,'Tabla Impacto'!$B$221:$B$223,0))),'Tabla Impacto'!$F$223&amp;"Por favor no seleccionar los criterios de impacto(Afectación Económica o presupuestal y Pérdida Reputacional)",M24)</f>
        <v xml:space="preserve"> El riesgo afecta la imagen de la entidad con efecto publicitario sostenido a nivel de sector administrativo, nivel departamental o municipal</v>
      </c>
      <c r="O24" s="312" t="str">
        <f ca="1">IF(OR(N24='Tabla Impacto'!$C$11,N24='Tabla Impacto'!$D$11),"Leve",IF(OR(N24='Tabla Impacto'!$C$12,N24='Tabla Impacto'!$D$12),"Menor",IF(OR(N24='Tabla Impacto'!$C$13,N24='Tabla Impacto'!$D$13),"Moderado",IF(OR(N24='Tabla Impacto'!$C$14,N24='Tabla Impacto'!$D$14),"Mayor",IF(OR(N24='Tabla Impacto'!$C$15,N24='Tabla Impacto'!$D$15),"Catastrófico","")))))</f>
        <v>Mayor</v>
      </c>
      <c r="P24" s="315">
        <f ca="1">IF(O24="","",IF(O24="Leve",0.2,IF(O24="Menor",0.4,IF(O24="Moderado",0.6,IF(O24="Mayor",0.8,IF(O24="Catastrófico",1,))))))</f>
        <v>0.8</v>
      </c>
      <c r="Q24" s="318" t="str">
        <f ca="1">IF(OR(AND(K24="Muy Baja",O24="Leve"),AND(K24="Muy Baja",O24="Menor"),AND(K24="Baja",O24="Leve")),"Bajo",IF(OR(AND(K24="Muy baja",O24="Moderado"),AND(K24="Baja",O24="Menor"),AND(K24="Baja",O24="Moderado"),AND(K24="Media",O24="Leve"),AND(K24="Media",O24="Menor"),AND(K24="Media",O24="Moderado"),AND(K24="Alta",O24="Leve"),AND(K24="Alta",O24="Menor")),"Moderado",IF(OR(AND(K24="Muy Baja",O24="Mayor"),AND(K24="Baja",O24="Mayor"),AND(K24="Media",O24="Mayor"),AND(K24="Alta",O24="Moderado"),AND(K24="Alta",O24="Mayor"),AND(K24="Muy Alta",O24="Leve"),AND(K24="Muy Alta",O24="Menor"),AND(K24="Muy Alta",O24="Moderado"),AND(K24="Muy Alta",O24="Mayor")),"Alto",IF(OR(AND(K24="Muy Baja",O24="Catastrófico"),AND(K24="Baja",O24="Catastrófico"),AND(K24="Media",O24="Catastrófico"),AND(K24="Alta",O24="Catastrófico"),AND(K24="Muy Alta",O24="Catastrófico")),"Extremo",""))))</f>
        <v>Alto</v>
      </c>
      <c r="R24" s="137">
        <v>1</v>
      </c>
      <c r="S24" s="134" t="s">
        <v>315</v>
      </c>
      <c r="T24" s="138" t="str">
        <f t="shared" si="7"/>
        <v>Probabilidad</v>
      </c>
      <c r="U24" s="139" t="s">
        <v>14</v>
      </c>
      <c r="V24" s="139" t="s">
        <v>9</v>
      </c>
      <c r="W24" s="140" t="str">
        <f t="shared" si="8"/>
        <v>40%</v>
      </c>
      <c r="X24" s="139" t="s">
        <v>20</v>
      </c>
      <c r="Y24" s="139" t="s">
        <v>22</v>
      </c>
      <c r="Z24" s="139" t="s">
        <v>110</v>
      </c>
      <c r="AA24" s="141">
        <f t="shared" si="9"/>
        <v>0.36</v>
      </c>
      <c r="AB24" s="142" t="str">
        <f t="shared" si="10"/>
        <v>Baja</v>
      </c>
      <c r="AC24" s="143">
        <f t="shared" si="11"/>
        <v>0.36</v>
      </c>
      <c r="AD24" s="142" t="str">
        <f t="shared" ca="1" si="12"/>
        <v>Mayor</v>
      </c>
      <c r="AE24" s="143">
        <f t="shared" ca="1" si="13"/>
        <v>0.8</v>
      </c>
      <c r="AF24" s="144" t="str">
        <f t="shared" ca="1" si="14"/>
        <v>Alto</v>
      </c>
      <c r="AG24" s="145" t="s">
        <v>122</v>
      </c>
      <c r="AH24" s="135" t="s">
        <v>260</v>
      </c>
      <c r="AI24" s="160" t="s">
        <v>205</v>
      </c>
      <c r="AJ24" s="161">
        <v>44562</v>
      </c>
      <c r="AK24" s="166" t="s">
        <v>261</v>
      </c>
      <c r="AL24" s="134" t="s">
        <v>227</v>
      </c>
      <c r="AM24" s="184" t="s">
        <v>411</v>
      </c>
      <c r="AN24" s="182" t="s">
        <v>393</v>
      </c>
      <c r="AO24" s="183">
        <v>0.33329999999999999</v>
      </c>
      <c r="AP24" s="182" t="s">
        <v>412</v>
      </c>
      <c r="AQ24" s="182" t="s">
        <v>394</v>
      </c>
      <c r="AR24" s="183">
        <v>0.33329999999999999</v>
      </c>
      <c r="AS24" s="147"/>
      <c r="AT24" s="147" t="s">
        <v>370</v>
      </c>
      <c r="AU24" s="147" t="s">
        <v>377</v>
      </c>
      <c r="AV24" s="147" t="s">
        <v>377</v>
      </c>
      <c r="AW24" s="147" t="s">
        <v>377</v>
      </c>
      <c r="AX24" s="147" t="s">
        <v>429</v>
      </c>
    </row>
    <row r="25" spans="1:50" s="148" customFormat="1" ht="24.75" hidden="1" customHeight="1" x14ac:dyDescent="0.25">
      <c r="A25" s="304"/>
      <c r="B25" s="322"/>
      <c r="C25" s="353"/>
      <c r="D25" s="324"/>
      <c r="E25" s="325"/>
      <c r="F25" s="325"/>
      <c r="G25" s="325"/>
      <c r="H25" s="311"/>
      <c r="I25" s="325"/>
      <c r="J25" s="327"/>
      <c r="K25" s="313"/>
      <c r="L25" s="316"/>
      <c r="M25" s="287"/>
      <c r="N25" s="149"/>
      <c r="O25" s="313"/>
      <c r="P25" s="316"/>
      <c r="Q25" s="319"/>
      <c r="R25" s="137">
        <v>2</v>
      </c>
      <c r="S25" s="134"/>
      <c r="T25" s="138" t="str">
        <f t="shared" ref="T25:T26" si="36">IF(OR(U25="Preventivo",U25="Detectivo"),"Probabilidad",IF(U25="Correctivo","Impacto",""))</f>
        <v/>
      </c>
      <c r="U25" s="139"/>
      <c r="V25" s="139"/>
      <c r="W25" s="140"/>
      <c r="X25" s="139"/>
      <c r="Y25" s="139"/>
      <c r="Z25" s="139"/>
      <c r="AA25" s="141" t="str">
        <f>IFERROR(IF(T25="Probabilidad",(AA24-(+AA24*W25)),IF(T25="Impacto",L25,"")),"")</f>
        <v/>
      </c>
      <c r="AB25" s="142" t="str">
        <f t="shared" ref="AB25:AB26" si="37">IFERROR(IF(AA25="","",IF(AA25&lt;=0.2,"Muy Baja",IF(AA25&lt;=0.4,"Baja",IF(AA25&lt;=0.6,"Media",IF(AA25&lt;=0.8,"Alta","Muy Alta"))))),"")</f>
        <v/>
      </c>
      <c r="AC25" s="143" t="str">
        <f t="shared" ref="AC25:AC26" si="38">+AA25</f>
        <v/>
      </c>
      <c r="AD25" s="142" t="str">
        <f t="shared" ref="AD25:AD26" si="39">IFERROR(IF(AE25="","",IF(AE25&lt;=0.2,"Leve",IF(AE25&lt;=0.4,"Menor",IF(AE25&lt;=0.6,"Moderado",IF(AE25&lt;=0.8,"Mayor","Catastrófico"))))),"")</f>
        <v/>
      </c>
      <c r="AE25" s="143" t="str">
        <f t="shared" ref="AE25:AE26" si="40">IFERROR(IF(T25="Impacto",(P25-(+P25*W25)),IF(T25="Probabilidad",P25,"")),"")</f>
        <v/>
      </c>
      <c r="AF25" s="144" t="str">
        <f t="shared" ref="AF25:AF26" si="41">IFERROR(IF(OR(AND(AB25="Muy Baja",AD25="Leve"),AND(AB25="Muy Baja",AD25="Menor"),AND(AB25="Baja",AD25="Leve")),"Bajo",IF(OR(AND(AB25="Muy baja",AD25="Moderado"),AND(AB25="Baja",AD25="Menor"),AND(AB25="Baja",AD25="Moderado"),AND(AB25="Media",AD25="Leve"),AND(AB25="Media",AD25="Menor"),AND(AB25="Media",AD25="Moderado"),AND(AB25="Alta",AD25="Leve"),AND(AB25="Alta",AD25="Menor")),"Moderado",IF(OR(AND(AB25="Muy Baja",AD25="Mayor"),AND(AB25="Baja",AD25="Mayor"),AND(AB25="Media",AD25="Mayor"),AND(AB25="Alta",AD25="Moderado"),AND(AB25="Alta",AD25="Mayor"),AND(AB25="Muy Alta",AD25="Leve"),AND(AB25="Muy Alta",AD25="Menor"),AND(AB25="Muy Alta",AD25="Moderado"),AND(AB25="Muy Alta",AD25="Mayor")),"Alto",IF(OR(AND(AB25="Muy Baja",AD25="Catastrófico"),AND(AB25="Baja",AD25="Catastrófico"),AND(AB25="Media",AD25="Catastrófico"),AND(AB25="Alta",AD25="Catastrófico"),AND(AB25="Muy Alta",AD25="Catastrófico")),"Extremo","")))),"")</f>
        <v/>
      </c>
      <c r="AG25" s="145"/>
      <c r="AH25" s="134"/>
      <c r="AI25" s="146"/>
      <c r="AJ25" s="147"/>
      <c r="AK25" s="147"/>
      <c r="AL25" s="134"/>
      <c r="AM25" s="184"/>
      <c r="AN25" s="182"/>
      <c r="AO25" s="183"/>
      <c r="AP25" s="182"/>
      <c r="AQ25" s="182"/>
      <c r="AR25" s="183"/>
      <c r="AS25" s="147"/>
      <c r="AT25" s="147" t="s">
        <v>370</v>
      </c>
      <c r="AU25" s="147" t="s">
        <v>377</v>
      </c>
      <c r="AV25" s="147" t="s">
        <v>377</v>
      </c>
      <c r="AW25" s="147" t="s">
        <v>377</v>
      </c>
      <c r="AX25" s="147"/>
    </row>
    <row r="26" spans="1:50" s="148" customFormat="1" ht="29.25" hidden="1" customHeight="1" x14ac:dyDescent="0.25">
      <c r="A26" s="304"/>
      <c r="B26" s="323"/>
      <c r="C26" s="353"/>
      <c r="D26" s="324"/>
      <c r="E26" s="325"/>
      <c r="F26" s="325"/>
      <c r="G26" s="325"/>
      <c r="H26" s="311"/>
      <c r="I26" s="325"/>
      <c r="J26" s="327"/>
      <c r="K26" s="314"/>
      <c r="L26" s="317"/>
      <c r="M26" s="287"/>
      <c r="N26" s="149"/>
      <c r="O26" s="314"/>
      <c r="P26" s="317"/>
      <c r="Q26" s="320"/>
      <c r="R26" s="137">
        <v>3</v>
      </c>
      <c r="S26" s="134"/>
      <c r="T26" s="138" t="str">
        <f t="shared" si="36"/>
        <v/>
      </c>
      <c r="U26" s="139"/>
      <c r="V26" s="139"/>
      <c r="W26" s="140"/>
      <c r="X26" s="139"/>
      <c r="Y26" s="139"/>
      <c r="Z26" s="139"/>
      <c r="AA26" s="141" t="str">
        <f>IFERROR(IF(T26="Probabilidad",(AA25-(+AA25*W26)),IF(T26="Impacto",L26,"")),"")</f>
        <v/>
      </c>
      <c r="AB26" s="142" t="str">
        <f t="shared" si="37"/>
        <v/>
      </c>
      <c r="AC26" s="143" t="str">
        <f t="shared" si="38"/>
        <v/>
      </c>
      <c r="AD26" s="142" t="str">
        <f t="shared" si="39"/>
        <v/>
      </c>
      <c r="AE26" s="143" t="str">
        <f t="shared" si="40"/>
        <v/>
      </c>
      <c r="AF26" s="144" t="str">
        <f t="shared" si="41"/>
        <v/>
      </c>
      <c r="AG26" s="145"/>
      <c r="AH26" s="134"/>
      <c r="AI26" s="146"/>
      <c r="AJ26" s="147"/>
      <c r="AK26" s="147"/>
      <c r="AL26" s="134"/>
      <c r="AM26" s="184"/>
      <c r="AN26" s="182"/>
      <c r="AO26" s="183"/>
      <c r="AP26" s="182"/>
      <c r="AQ26" s="182"/>
      <c r="AR26" s="183"/>
      <c r="AS26" s="147"/>
      <c r="AT26" s="147" t="s">
        <v>370</v>
      </c>
      <c r="AU26" s="147" t="s">
        <v>377</v>
      </c>
      <c r="AV26" s="147" t="s">
        <v>377</v>
      </c>
      <c r="AW26" s="147" t="s">
        <v>377</v>
      </c>
      <c r="AX26" s="147"/>
    </row>
    <row r="27" spans="1:50" s="168" customFormat="1" ht="151.5" customHeight="1" x14ac:dyDescent="0.25">
      <c r="A27" s="304">
        <f>1+A24</f>
        <v>7</v>
      </c>
      <c r="B27" s="305" t="s">
        <v>228</v>
      </c>
      <c r="C27" s="308" t="s">
        <v>252</v>
      </c>
      <c r="D27" s="308" t="s">
        <v>267</v>
      </c>
      <c r="E27" s="310" t="s">
        <v>120</v>
      </c>
      <c r="F27" s="310" t="s">
        <v>308</v>
      </c>
      <c r="G27" s="310" t="s">
        <v>256</v>
      </c>
      <c r="H27" s="310" t="s">
        <v>307</v>
      </c>
      <c r="I27" s="310" t="s">
        <v>115</v>
      </c>
      <c r="J27" s="356">
        <v>20</v>
      </c>
      <c r="K27" s="358" t="str">
        <f>IF(J27&lt;=0,"",IF(J27&lt;=2,"Muy Baja",IF(J27&lt;=24,"Baja",IF(J27&lt;=500,"Media",IF(J27&lt;=5000,"Alta","Muy Alta")))))</f>
        <v>Baja</v>
      </c>
      <c r="L27" s="361">
        <f>IF(K27="","",IF(K27="Muy Baja",0.2,IF(K27="Baja",0.4,IF(K27="Media",0.6,IF(K27="Alta",0.8,IF(K27="Muy Alta",1,))))))</f>
        <v>0.4</v>
      </c>
      <c r="M27" s="364" t="s">
        <v>296</v>
      </c>
      <c r="N27" s="150" t="str">
        <f ca="1">IF(NOT(ISERROR(MATCH(M27,'Tabla Impacto'!$B$221:$B$223,0))),'Tabla Impacto'!$F$223&amp;"Por favor no seleccionar los criterios de impacto(Afectación Económica o presupuestal y Pérdida Reputacional)",M27)</f>
        <v xml:space="preserve"> El riesgo afecta la imagen de la entidad con algunos usuarios de relevancia frente al logro de los objetivos</v>
      </c>
      <c r="O27" s="358" t="str">
        <f ca="1">IF(OR(N27='Tabla Impacto'!$C$11,N27='Tabla Impacto'!$D$11),"Leve",IF(OR(N27='Tabla Impacto'!$C$12,N27='Tabla Impacto'!$D$12),"Menor",IF(OR(N27='Tabla Impacto'!$C$13,N27='Tabla Impacto'!$D$13),"Moderado",IF(OR(N27='Tabla Impacto'!$C$14,N27='Tabla Impacto'!$D$14),"Mayor",IF(OR(N27='Tabla Impacto'!$C$15,N27='Tabla Impacto'!$D$15),"Catastrófico","")))))</f>
        <v>Moderado</v>
      </c>
      <c r="P27" s="361">
        <f ca="1">IF(O27="","",IF(O27="Leve",0.2,IF(O27="Menor",0.4,IF(O27="Moderado",0.6,IF(O27="Mayor",0.8,IF(O27="Catastrófico",1,))))))</f>
        <v>0.6</v>
      </c>
      <c r="Q27" s="366" t="str">
        <f ca="1">IF(OR(AND(K27="Muy Baja",O27="Leve"),AND(K27="Muy Baja",O27="Menor"),AND(K27="Baja",O27="Leve")),"Bajo",IF(OR(AND(K27="Muy baja",O27="Moderado"),AND(K27="Baja",O27="Menor"),AND(K27="Baja",O27="Moderado"),AND(K27="Media",O27="Leve"),AND(K27="Media",O27="Menor"),AND(K27="Media",O27="Moderado"),AND(K27="Alta",O27="Leve"),AND(K27="Alta",O27="Menor")),"Moderado",IF(OR(AND(K27="Muy Baja",O27="Mayor"),AND(K27="Baja",O27="Mayor"),AND(K27="Media",O27="Mayor"),AND(K27="Alta",O27="Moderado"),AND(K27="Alta",O27="Mayor"),AND(K27="Muy Alta",O27="Leve"),AND(K27="Muy Alta",O27="Menor"),AND(K27="Muy Alta",O27="Moderado"),AND(K27="Muy Alta",O27="Mayor")),"Alto",IF(OR(AND(K27="Muy Baja",O27="Catastrófico"),AND(K27="Baja",O27="Catastrófico"),AND(K27="Media",O27="Catastrófico"),AND(K27="Alta",O27="Catastrófico"),AND(K27="Muy Alta",O27="Catastrófico")),"Extremo",""))))</f>
        <v>Moderado</v>
      </c>
      <c r="R27" s="151">
        <v>1</v>
      </c>
      <c r="S27" s="135" t="s">
        <v>309</v>
      </c>
      <c r="T27" s="152" t="str">
        <f t="shared" ref="T27:T30" si="42">IF(OR(U27="Preventivo",U27="Detectivo"),"Probabilidad",IF(U27="Correctivo","Impacto",""))</f>
        <v>Probabilidad</v>
      </c>
      <c r="U27" s="153" t="s">
        <v>15</v>
      </c>
      <c r="V27" s="153" t="s">
        <v>9</v>
      </c>
      <c r="W27" s="154" t="str">
        <f t="shared" ref="W27:W30" si="43">IF(AND(U27="Preventivo",V27="Automático"),"50%",IF(AND(U27="Preventivo",V27="Manual"),"40%",IF(AND(U27="Detectivo",V27="Automático"),"40%",IF(AND(U27="Detectivo",V27="Manual"),"30%",IF(AND(U27="Correctivo",V27="Automático"),"35%",IF(AND(U27="Correctivo",V27="Manual"),"25%",""))))))</f>
        <v>30%</v>
      </c>
      <c r="X27" s="153" t="s">
        <v>19</v>
      </c>
      <c r="Y27" s="153" t="s">
        <v>22</v>
      </c>
      <c r="Z27" s="153" t="s">
        <v>110</v>
      </c>
      <c r="AA27" s="155">
        <f t="shared" ref="AA27" si="44">IFERROR(IF(T27="Probabilidad",(L27-(+L27*W27)),IF(T27="Impacto",L27,"")),"")</f>
        <v>0.28000000000000003</v>
      </c>
      <c r="AB27" s="156" t="str">
        <f t="shared" ref="AB27:AB30" si="45">IFERROR(IF(AA27="","",IF(AA27&lt;=0.2,"Muy Baja",IF(AA27&lt;=0.4,"Baja",IF(AA27&lt;=0.6,"Media",IF(AA27&lt;=0.8,"Alta","Muy Alta"))))),"")</f>
        <v>Baja</v>
      </c>
      <c r="AC27" s="157">
        <f t="shared" ref="AC27:AC30" si="46">+AA27</f>
        <v>0.28000000000000003</v>
      </c>
      <c r="AD27" s="156" t="str">
        <f t="shared" ref="AD27:AD30" ca="1" si="47">IFERROR(IF(AE27="","",IF(AE27&lt;=0.2,"Leve",IF(AE27&lt;=0.4,"Menor",IF(AE27&lt;=0.6,"Moderado",IF(AE27&lt;=0.8,"Mayor","Catastrófico"))))),"")</f>
        <v>Moderado</v>
      </c>
      <c r="AE27" s="157">
        <f t="shared" ref="AE27" ca="1" si="48">IFERROR(IF(T27="Impacto",(P27-(+P27*W27)),IF(T27="Probabilidad",P27,"")),"")</f>
        <v>0.6</v>
      </c>
      <c r="AF27" s="158" t="str">
        <f t="shared" ref="AF27:AF30" ca="1" si="49">IFERROR(IF(OR(AND(AB27="Muy Baja",AD27="Leve"),AND(AB27="Muy Baja",AD27="Menor"),AND(AB27="Baja",AD27="Leve")),"Bajo",IF(OR(AND(AB27="Muy baja",AD27="Moderado"),AND(AB27="Baja",AD27="Menor"),AND(AB27="Baja",AD27="Moderado"),AND(AB27="Media",AD27="Leve"),AND(AB27="Media",AD27="Menor"),AND(AB27="Media",AD27="Moderado"),AND(AB27="Alta",AD27="Leve"),AND(AB27="Alta",AD27="Menor")),"Moderado",IF(OR(AND(AB27="Muy Baja",AD27="Mayor"),AND(AB27="Baja",AD27="Mayor"),AND(AB27="Media",AD27="Mayor"),AND(AB27="Alta",AD27="Moderado"),AND(AB27="Alta",AD27="Mayor"),AND(AB27="Muy Alta",AD27="Leve"),AND(AB27="Muy Alta",AD27="Menor"),AND(AB27="Muy Alta",AD27="Moderado"),AND(AB27="Muy Alta",AD27="Mayor")),"Alto",IF(OR(AND(AB27="Muy Baja",AD27="Catastrófico"),AND(AB27="Baja",AD27="Catastrófico"),AND(AB27="Media",AD27="Catastrófico"),AND(AB27="Alta",AD27="Catastrófico"),AND(AB27="Muy Alta",AD27="Catastrófico")),"Extremo","")))),"")</f>
        <v>Moderado</v>
      </c>
      <c r="AG27" s="159" t="s">
        <v>122</v>
      </c>
      <c r="AH27" s="135" t="s">
        <v>310</v>
      </c>
      <c r="AI27" s="160" t="s">
        <v>205</v>
      </c>
      <c r="AJ27" s="161" t="s">
        <v>230</v>
      </c>
      <c r="AK27" s="161" t="s">
        <v>231</v>
      </c>
      <c r="AL27" s="135" t="s">
        <v>311</v>
      </c>
      <c r="AM27" s="184" t="s">
        <v>413</v>
      </c>
      <c r="AN27" s="182" t="s">
        <v>395</v>
      </c>
      <c r="AO27" s="183">
        <v>0.33329999999999999</v>
      </c>
      <c r="AP27" s="182" t="s">
        <v>396</v>
      </c>
      <c r="AQ27" s="182" t="s">
        <v>435</v>
      </c>
      <c r="AR27" s="183">
        <v>0.33329999999999999</v>
      </c>
      <c r="AS27" s="147"/>
      <c r="AT27" s="147" t="s">
        <v>370</v>
      </c>
      <c r="AU27" s="147" t="s">
        <v>377</v>
      </c>
      <c r="AV27" s="147" t="s">
        <v>377</v>
      </c>
      <c r="AW27" s="147" t="s">
        <v>377</v>
      </c>
      <c r="AX27" s="147" t="s">
        <v>429</v>
      </c>
    </row>
    <row r="28" spans="1:50" s="168" customFormat="1" ht="24.75" hidden="1" customHeight="1" x14ac:dyDescent="0.25">
      <c r="A28" s="304"/>
      <c r="B28" s="306"/>
      <c r="C28" s="309"/>
      <c r="D28" s="309"/>
      <c r="E28" s="311"/>
      <c r="F28" s="311"/>
      <c r="G28" s="311"/>
      <c r="H28" s="311"/>
      <c r="I28" s="311"/>
      <c r="J28" s="357"/>
      <c r="K28" s="359"/>
      <c r="L28" s="362"/>
      <c r="M28" s="365"/>
      <c r="N28" s="163"/>
      <c r="O28" s="359"/>
      <c r="P28" s="362"/>
      <c r="Q28" s="367"/>
      <c r="R28" s="151">
        <v>2</v>
      </c>
      <c r="S28" s="169"/>
      <c r="T28" s="170"/>
      <c r="U28" s="171"/>
      <c r="V28" s="171"/>
      <c r="W28" s="172"/>
      <c r="X28" s="171"/>
      <c r="Y28" s="171"/>
      <c r="Z28" s="171"/>
      <c r="AA28" s="173"/>
      <c r="AB28" s="174"/>
      <c r="AC28" s="175"/>
      <c r="AD28" s="174"/>
      <c r="AE28" s="175"/>
      <c r="AF28" s="176"/>
      <c r="AG28" s="177"/>
      <c r="AH28" s="169"/>
      <c r="AI28" s="167"/>
      <c r="AJ28" s="178"/>
      <c r="AK28" s="178"/>
      <c r="AL28" s="169"/>
      <c r="AM28" s="184"/>
      <c r="AN28" s="182"/>
      <c r="AO28" s="183"/>
      <c r="AP28" s="182"/>
      <c r="AQ28" s="182"/>
      <c r="AR28" s="183"/>
      <c r="AS28" s="147"/>
      <c r="AT28" s="147" t="s">
        <v>370</v>
      </c>
      <c r="AU28" s="147" t="s">
        <v>377</v>
      </c>
      <c r="AV28" s="147" t="s">
        <v>377</v>
      </c>
      <c r="AW28" s="147" t="s">
        <v>377</v>
      </c>
      <c r="AX28" s="147"/>
    </row>
    <row r="29" spans="1:50" s="168" customFormat="1" ht="24.75" hidden="1" customHeight="1" x14ac:dyDescent="0.25">
      <c r="A29" s="304"/>
      <c r="B29" s="307"/>
      <c r="C29" s="309"/>
      <c r="D29" s="309"/>
      <c r="E29" s="311"/>
      <c r="F29" s="311"/>
      <c r="G29" s="311"/>
      <c r="H29" s="311"/>
      <c r="I29" s="311"/>
      <c r="J29" s="357"/>
      <c r="K29" s="360"/>
      <c r="L29" s="363"/>
      <c r="M29" s="365"/>
      <c r="N29" s="163"/>
      <c r="O29" s="360"/>
      <c r="P29" s="363"/>
      <c r="Q29" s="368"/>
      <c r="R29" s="151">
        <v>3</v>
      </c>
      <c r="S29" s="169"/>
      <c r="T29" s="170"/>
      <c r="U29" s="171"/>
      <c r="V29" s="171"/>
      <c r="W29" s="172"/>
      <c r="X29" s="171"/>
      <c r="Y29" s="171"/>
      <c r="Z29" s="171"/>
      <c r="AA29" s="173"/>
      <c r="AB29" s="174"/>
      <c r="AC29" s="175"/>
      <c r="AD29" s="174"/>
      <c r="AE29" s="175"/>
      <c r="AF29" s="176"/>
      <c r="AG29" s="177"/>
      <c r="AH29" s="169"/>
      <c r="AI29" s="167"/>
      <c r="AJ29" s="178"/>
      <c r="AK29" s="178"/>
      <c r="AL29" s="169"/>
      <c r="AM29" s="184"/>
      <c r="AN29" s="182"/>
      <c r="AO29" s="183"/>
      <c r="AP29" s="182"/>
      <c r="AQ29" s="182"/>
      <c r="AR29" s="183"/>
      <c r="AS29" s="147"/>
      <c r="AT29" s="147" t="s">
        <v>370</v>
      </c>
      <c r="AU29" s="147" t="s">
        <v>377</v>
      </c>
      <c r="AV29" s="147" t="s">
        <v>377</v>
      </c>
      <c r="AW29" s="147" t="s">
        <v>377</v>
      </c>
      <c r="AX29" s="147"/>
    </row>
    <row r="30" spans="1:50" s="148" customFormat="1" ht="151.5" customHeight="1" x14ac:dyDescent="0.25">
      <c r="A30" s="304">
        <f t="shared" ref="A30" si="50">1+A27</f>
        <v>8</v>
      </c>
      <c r="B30" s="321" t="s">
        <v>229</v>
      </c>
      <c r="C30" s="330" t="s">
        <v>268</v>
      </c>
      <c r="D30" s="330" t="s">
        <v>269</v>
      </c>
      <c r="E30" s="328" t="s">
        <v>118</v>
      </c>
      <c r="F30" s="328" t="s">
        <v>248</v>
      </c>
      <c r="G30" s="328" t="s">
        <v>282</v>
      </c>
      <c r="H30" s="310" t="s">
        <v>323</v>
      </c>
      <c r="I30" s="328" t="s">
        <v>115</v>
      </c>
      <c r="J30" s="326">
        <v>30</v>
      </c>
      <c r="K30" s="312" t="str">
        <f>IF(J30&lt;=0,"",IF(J30&lt;=2,"Muy Baja",IF(J30&lt;=24,"Baja",IF(J30&lt;=500,"Media",IF(J30&lt;=5000,"Alta","Muy Alta")))))</f>
        <v>Media</v>
      </c>
      <c r="L30" s="315">
        <f>IF(K30="","",IF(K30="Muy Baja",0.2,IF(K30="Baja",0.4,IF(K30="Media",0.6,IF(K30="Alta",0.8,IF(K30="Muy Alta",1,))))))</f>
        <v>0.6</v>
      </c>
      <c r="M30" s="286" t="s">
        <v>303</v>
      </c>
      <c r="N30" s="136" t="str">
        <f ca="1">IF(NOT(ISERROR(MATCH(M30,'Tabla Impacto'!$B$221:$B$223,0))),'Tabla Impacto'!$F$223&amp;"Por favor no seleccionar los criterios de impacto(Afectación Económica o presupuestal y Pérdida Reputacional)",M30)</f>
        <v xml:space="preserve"> El riesgo afecta la imagen de la entidad con efecto publicitario sostenido a nivel de sector administrativo, nivel departamental o municipal</v>
      </c>
      <c r="O30" s="312" t="str">
        <f ca="1">IF(OR(N30='Tabla Impacto'!$C$11,N30='Tabla Impacto'!$D$11),"Leve",IF(OR(N30='Tabla Impacto'!$C$12,N30='Tabla Impacto'!$D$12),"Menor",IF(OR(N30='Tabla Impacto'!$C$13,N30='Tabla Impacto'!$D$13),"Moderado",IF(OR(N30='Tabla Impacto'!$C$14,N30='Tabla Impacto'!$D$14),"Mayor",IF(OR(N30='Tabla Impacto'!$C$15,N30='Tabla Impacto'!$D$15),"Catastrófico","")))))</f>
        <v>Mayor</v>
      </c>
      <c r="P30" s="315">
        <f ca="1">IF(O30="","",IF(O30="Leve",0.2,IF(O30="Menor",0.4,IF(O30="Moderado",0.6,IF(O30="Mayor",0.8,IF(O30="Catastrófico",1,))))))</f>
        <v>0.8</v>
      </c>
      <c r="Q30" s="318" t="str">
        <f ca="1">IF(OR(AND(K30="Muy Baja",O30="Leve"),AND(K30="Muy Baja",O30="Menor"),AND(K30="Baja",O30="Leve")),"Bajo",IF(OR(AND(K30="Muy baja",O30="Moderado"),AND(K30="Baja",O30="Menor"),AND(K30="Baja",O30="Moderado"),AND(K30="Media",O30="Leve"),AND(K30="Media",O30="Menor"),AND(K30="Media",O30="Moderado"),AND(K30="Alta",O30="Leve"),AND(K30="Alta",O30="Menor")),"Moderado",IF(OR(AND(K30="Muy Baja",O30="Mayor"),AND(K30="Baja",O30="Mayor"),AND(K30="Media",O30="Mayor"),AND(K30="Alta",O30="Moderado"),AND(K30="Alta",O30="Mayor"),AND(K30="Muy Alta",O30="Leve"),AND(K30="Muy Alta",O30="Menor"),AND(K30="Muy Alta",O30="Moderado"),AND(K30="Muy Alta",O30="Mayor")),"Alto",IF(OR(AND(K30="Muy Baja",O30="Catastrófico"),AND(K30="Baja",O30="Catastrófico"),AND(K30="Media",O30="Catastrófico"),AND(K30="Alta",O30="Catastrófico"),AND(K30="Muy Alta",O30="Catastrófico")),"Extremo",""))))</f>
        <v>Alto</v>
      </c>
      <c r="R30" s="137">
        <v>1</v>
      </c>
      <c r="S30" s="134" t="s">
        <v>333</v>
      </c>
      <c r="T30" s="138" t="str">
        <f t="shared" si="42"/>
        <v>Probabilidad</v>
      </c>
      <c r="U30" s="139" t="s">
        <v>14</v>
      </c>
      <c r="V30" s="139" t="s">
        <v>9</v>
      </c>
      <c r="W30" s="140" t="str">
        <f t="shared" si="43"/>
        <v>40%</v>
      </c>
      <c r="X30" s="139" t="s">
        <v>19</v>
      </c>
      <c r="Y30" s="139" t="s">
        <v>22</v>
      </c>
      <c r="Z30" s="139" t="s">
        <v>110</v>
      </c>
      <c r="AA30" s="141">
        <f t="shared" ref="AA30" si="51">IFERROR(IF(T30="Probabilidad",(L30-(+L30*W30)),IF(T30="Impacto",L30,"")),"")</f>
        <v>0.36</v>
      </c>
      <c r="AB30" s="142" t="str">
        <f t="shared" si="45"/>
        <v>Baja</v>
      </c>
      <c r="AC30" s="143">
        <f t="shared" si="46"/>
        <v>0.36</v>
      </c>
      <c r="AD30" s="142" t="str">
        <f t="shared" ca="1" si="47"/>
        <v>Mayor</v>
      </c>
      <c r="AE30" s="143">
        <f t="shared" ref="AE30" ca="1" si="52">IFERROR(IF(T30="Impacto",(P30-(+P30*W30)),IF(T30="Probabilidad",P30,"")),"")</f>
        <v>0.8</v>
      </c>
      <c r="AF30" s="144" t="str">
        <f t="shared" ca="1" si="49"/>
        <v>Alto</v>
      </c>
      <c r="AG30" s="145" t="s">
        <v>122</v>
      </c>
      <c r="AH30" s="135" t="s">
        <v>324</v>
      </c>
      <c r="AI30" s="160" t="s">
        <v>205</v>
      </c>
      <c r="AJ30" s="161" t="s">
        <v>230</v>
      </c>
      <c r="AK30" s="161" t="s">
        <v>231</v>
      </c>
      <c r="AL30" s="135" t="s">
        <v>270</v>
      </c>
      <c r="AM30" s="135" t="s">
        <v>414</v>
      </c>
      <c r="AN30" s="182" t="s">
        <v>397</v>
      </c>
      <c r="AO30" s="183">
        <v>0.33329999999999999</v>
      </c>
      <c r="AP30" s="182" t="s">
        <v>398</v>
      </c>
      <c r="AQ30" s="182" t="s">
        <v>399</v>
      </c>
      <c r="AR30" s="183">
        <v>0.33329999999999999</v>
      </c>
      <c r="AS30" s="147"/>
      <c r="AT30" s="147" t="s">
        <v>370</v>
      </c>
      <c r="AU30" s="147" t="s">
        <v>377</v>
      </c>
      <c r="AV30" s="147" t="s">
        <v>377</v>
      </c>
      <c r="AW30" s="147" t="s">
        <v>377</v>
      </c>
      <c r="AX30" s="147" t="s">
        <v>429</v>
      </c>
    </row>
    <row r="31" spans="1:50" s="148" customFormat="1" ht="12" hidden="1" customHeight="1" x14ac:dyDescent="0.25">
      <c r="A31" s="304"/>
      <c r="B31" s="322"/>
      <c r="C31" s="353"/>
      <c r="D31" s="324"/>
      <c r="E31" s="325"/>
      <c r="F31" s="325"/>
      <c r="G31" s="325"/>
      <c r="H31" s="311"/>
      <c r="I31" s="325"/>
      <c r="J31" s="327"/>
      <c r="K31" s="313"/>
      <c r="L31" s="316"/>
      <c r="M31" s="287"/>
      <c r="N31" s="149"/>
      <c r="O31" s="313"/>
      <c r="P31" s="316"/>
      <c r="Q31" s="319"/>
      <c r="R31" s="137">
        <v>2</v>
      </c>
      <c r="S31" s="134"/>
      <c r="T31" s="138"/>
      <c r="U31" s="139"/>
      <c r="V31" s="139"/>
      <c r="W31" s="140"/>
      <c r="X31" s="139"/>
      <c r="Y31" s="139"/>
      <c r="Z31" s="139"/>
      <c r="AA31" s="141"/>
      <c r="AB31" s="142"/>
      <c r="AC31" s="143"/>
      <c r="AD31" s="142"/>
      <c r="AE31" s="143"/>
      <c r="AF31" s="144"/>
      <c r="AG31" s="145"/>
      <c r="AH31" s="135"/>
      <c r="AI31" s="160"/>
      <c r="AJ31" s="161"/>
      <c r="AK31" s="161"/>
      <c r="AL31" s="135"/>
      <c r="AM31" s="184"/>
      <c r="AN31" s="182"/>
      <c r="AO31" s="183"/>
      <c r="AP31" s="182"/>
      <c r="AQ31" s="182"/>
      <c r="AR31" s="183"/>
      <c r="AS31" s="147"/>
      <c r="AT31" s="147" t="s">
        <v>370</v>
      </c>
      <c r="AU31" s="147" t="s">
        <v>377</v>
      </c>
      <c r="AV31" s="147" t="s">
        <v>377</v>
      </c>
      <c r="AW31" s="147" t="s">
        <v>377</v>
      </c>
      <c r="AX31" s="147"/>
    </row>
    <row r="32" spans="1:50" s="148" customFormat="1" ht="24" hidden="1" customHeight="1" x14ac:dyDescent="0.25">
      <c r="A32" s="304"/>
      <c r="B32" s="323"/>
      <c r="C32" s="353"/>
      <c r="D32" s="324"/>
      <c r="E32" s="325"/>
      <c r="F32" s="325"/>
      <c r="G32" s="325"/>
      <c r="H32" s="311"/>
      <c r="I32" s="325"/>
      <c r="J32" s="327"/>
      <c r="K32" s="314"/>
      <c r="L32" s="317"/>
      <c r="M32" s="287"/>
      <c r="N32" s="149"/>
      <c r="O32" s="314"/>
      <c r="P32" s="317"/>
      <c r="Q32" s="320"/>
      <c r="R32" s="137">
        <v>3</v>
      </c>
      <c r="S32" s="134"/>
      <c r="T32" s="138"/>
      <c r="U32" s="139"/>
      <c r="V32" s="139"/>
      <c r="W32" s="140"/>
      <c r="X32" s="139"/>
      <c r="Y32" s="139"/>
      <c r="Z32" s="139"/>
      <c r="AA32" s="141"/>
      <c r="AB32" s="142"/>
      <c r="AC32" s="143"/>
      <c r="AD32" s="142"/>
      <c r="AE32" s="143"/>
      <c r="AF32" s="144"/>
      <c r="AG32" s="145"/>
      <c r="AH32" s="135"/>
      <c r="AI32" s="160"/>
      <c r="AJ32" s="161"/>
      <c r="AK32" s="161"/>
      <c r="AL32" s="135"/>
      <c r="AM32" s="184"/>
      <c r="AN32" s="182"/>
      <c r="AO32" s="183"/>
      <c r="AP32" s="182"/>
      <c r="AQ32" s="182"/>
      <c r="AR32" s="183"/>
      <c r="AS32" s="147"/>
      <c r="AT32" s="147" t="s">
        <v>370</v>
      </c>
      <c r="AU32" s="147" t="s">
        <v>377</v>
      </c>
      <c r="AV32" s="147" t="s">
        <v>377</v>
      </c>
      <c r="AW32" s="147" t="s">
        <v>377</v>
      </c>
      <c r="AX32" s="147"/>
    </row>
    <row r="33" spans="1:50" s="148" customFormat="1" ht="151.5" customHeight="1" x14ac:dyDescent="0.25">
      <c r="A33" s="304">
        <f>1+A30</f>
        <v>9</v>
      </c>
      <c r="B33" s="373" t="s">
        <v>232</v>
      </c>
      <c r="C33" s="330" t="s">
        <v>253</v>
      </c>
      <c r="D33" s="330" t="s">
        <v>271</v>
      </c>
      <c r="E33" s="328" t="s">
        <v>120</v>
      </c>
      <c r="F33" s="328" t="s">
        <v>233</v>
      </c>
      <c r="G33" s="328" t="s">
        <v>234</v>
      </c>
      <c r="H33" s="310" t="s">
        <v>322</v>
      </c>
      <c r="I33" s="328" t="s">
        <v>115</v>
      </c>
      <c r="J33" s="326">
        <v>2</v>
      </c>
      <c r="K33" s="312" t="str">
        <f>IF(J33&lt;=0,"",IF(J33&lt;=2,"Muy Baja",IF(J33&lt;=24,"Baja",IF(J33&lt;=500,"Media",IF(J33&lt;=5000,"Alta","Muy Alta")))))</f>
        <v>Muy Baja</v>
      </c>
      <c r="L33" s="315">
        <f>IF(K33="","",IF(K33="Muy Baja",0.2,IF(K33="Baja",0.4,IF(K33="Media",0.6,IF(K33="Alta",0.8,IF(K33="Muy Alta",1,))))))</f>
        <v>0.2</v>
      </c>
      <c r="M33" s="286" t="s">
        <v>295</v>
      </c>
      <c r="N33" s="136" t="str">
        <f ca="1">IF(NOT(ISERROR(MATCH(M33,'Tabla Impacto'!$B$221:$B$223,0))),'Tabla Impacto'!$F$223&amp;"Por favor no seleccionar los criterios de impacto(Afectación Económica o presupuestal y Pérdida Reputacional)",M33)</f>
        <v xml:space="preserve"> Entre 50 y 100 SMLMV </v>
      </c>
      <c r="O33" s="312" t="str">
        <f ca="1">IF(OR(N33='Tabla Impacto'!$C$11,N33='Tabla Impacto'!$D$11),"Leve",IF(OR(N33='Tabla Impacto'!$C$12,N33='Tabla Impacto'!$D$12),"Menor",IF(OR(N33='Tabla Impacto'!$C$13,N33='Tabla Impacto'!$D$13),"Moderado",IF(OR(N33='Tabla Impacto'!$C$14,N33='Tabla Impacto'!$D$14),"Mayor",IF(OR(N33='Tabla Impacto'!$C$15,N33='Tabla Impacto'!$D$15),"Catastrófico","")))))</f>
        <v>Moderado</v>
      </c>
      <c r="P33" s="315">
        <f ca="1">IF(O33="","",IF(O33="Leve",0.2,IF(O33="Menor",0.4,IF(O33="Moderado",0.6,IF(O33="Mayor",0.8,IF(O33="Catastrófico",1,))))))</f>
        <v>0.6</v>
      </c>
      <c r="Q33" s="318" t="str">
        <f ca="1">IF(OR(AND(K33="Muy Baja",O33="Leve"),AND(K33="Muy Baja",O33="Menor"),AND(K33="Baja",O33="Leve")),"Bajo",IF(OR(AND(K33="Muy baja",O33="Moderado"),AND(K33="Baja",O33="Menor"),AND(K33="Baja",O33="Moderado"),AND(K33="Media",O33="Leve"),AND(K33="Media",O33="Menor"),AND(K33="Media",O33="Moderado"),AND(K33="Alta",O33="Leve"),AND(K33="Alta",O33="Menor")),"Moderado",IF(OR(AND(K33="Muy Baja",O33="Mayor"),AND(K33="Baja",O33="Mayor"),AND(K33="Media",O33="Mayor"),AND(K33="Alta",O33="Moderado"),AND(K33="Alta",O33="Mayor"),AND(K33="Muy Alta",O33="Leve"),AND(K33="Muy Alta",O33="Menor"),AND(K33="Muy Alta",O33="Moderado"),AND(K33="Muy Alta",O33="Mayor")),"Alto",IF(OR(AND(K33="Muy Baja",O33="Catastrófico"),AND(K33="Baja",O33="Catastrófico"),AND(K33="Media",O33="Catastrófico"),AND(K33="Alta",O33="Catastrófico"),AND(K33="Muy Alta",O33="Catastrófico")),"Extremo",""))))</f>
        <v>Moderado</v>
      </c>
      <c r="R33" s="137">
        <v>1</v>
      </c>
      <c r="S33" s="134" t="s">
        <v>339</v>
      </c>
      <c r="T33" s="138" t="str">
        <f t="shared" si="7"/>
        <v>Probabilidad</v>
      </c>
      <c r="U33" s="139" t="s">
        <v>14</v>
      </c>
      <c r="V33" s="139" t="s">
        <v>9</v>
      </c>
      <c r="W33" s="140" t="str">
        <f t="shared" si="8"/>
        <v>40%</v>
      </c>
      <c r="X33" s="139" t="s">
        <v>20</v>
      </c>
      <c r="Y33" s="139" t="s">
        <v>22</v>
      </c>
      <c r="Z33" s="139" t="s">
        <v>110</v>
      </c>
      <c r="AA33" s="141">
        <f t="shared" si="9"/>
        <v>0.12</v>
      </c>
      <c r="AB33" s="142" t="str">
        <f t="shared" si="10"/>
        <v>Muy Baja</v>
      </c>
      <c r="AC33" s="143">
        <f t="shared" si="11"/>
        <v>0.12</v>
      </c>
      <c r="AD33" s="142" t="str">
        <f t="shared" ca="1" si="12"/>
        <v>Moderado</v>
      </c>
      <c r="AE33" s="143">
        <f t="shared" ca="1" si="13"/>
        <v>0.6</v>
      </c>
      <c r="AF33" s="144" t="str">
        <f t="shared" ca="1" si="14"/>
        <v>Moderado</v>
      </c>
      <c r="AG33" s="145" t="s">
        <v>122</v>
      </c>
      <c r="AH33" s="134" t="s">
        <v>340</v>
      </c>
      <c r="AI33" s="146" t="s">
        <v>222</v>
      </c>
      <c r="AJ33" s="161">
        <v>45352</v>
      </c>
      <c r="AK33" s="161">
        <v>45504</v>
      </c>
      <c r="AL33" s="134" t="s">
        <v>283</v>
      </c>
      <c r="AM33" s="182" t="s">
        <v>382</v>
      </c>
      <c r="AN33" s="182" t="s">
        <v>383</v>
      </c>
      <c r="AO33" s="183">
        <v>0.33329999999999999</v>
      </c>
      <c r="AP33" s="182" t="s">
        <v>384</v>
      </c>
      <c r="AQ33" s="182" t="s">
        <v>385</v>
      </c>
      <c r="AR33" s="183">
        <v>0.33329999999999999</v>
      </c>
      <c r="AS33" s="147"/>
      <c r="AT33" s="147" t="s">
        <v>370</v>
      </c>
      <c r="AU33" s="147" t="s">
        <v>377</v>
      </c>
      <c r="AV33" s="147" t="s">
        <v>377</v>
      </c>
      <c r="AW33" s="147" t="s">
        <v>377</v>
      </c>
      <c r="AX33" s="147" t="s">
        <v>429</v>
      </c>
    </row>
    <row r="34" spans="1:50" s="148" customFormat="1" ht="46.5" hidden="1" customHeight="1" x14ac:dyDescent="0.25">
      <c r="A34" s="304"/>
      <c r="B34" s="374"/>
      <c r="C34" s="324"/>
      <c r="D34" s="324"/>
      <c r="E34" s="325"/>
      <c r="F34" s="325"/>
      <c r="G34" s="325"/>
      <c r="H34" s="311"/>
      <c r="I34" s="325"/>
      <c r="J34" s="327"/>
      <c r="K34" s="313"/>
      <c r="L34" s="316"/>
      <c r="M34" s="287"/>
      <c r="N34" s="149"/>
      <c r="O34" s="313"/>
      <c r="P34" s="316"/>
      <c r="Q34" s="319"/>
      <c r="R34" s="137">
        <v>2</v>
      </c>
      <c r="S34" s="134"/>
      <c r="T34" s="138" t="str">
        <f t="shared" ref="T34:T35" si="53">IF(OR(U34="Preventivo",U34="Detectivo"),"Probabilidad",IF(U34="Correctivo","Impacto",""))</f>
        <v/>
      </c>
      <c r="U34" s="139"/>
      <c r="V34" s="139"/>
      <c r="W34" s="140" t="str">
        <f t="shared" ref="W34:W35" si="54">IF(AND(U34="Preventivo",V34="Automático"),"50%",IF(AND(U34="Preventivo",V34="Manual"),"40%",IF(AND(U34="Detectivo",V34="Automático"),"40%",IF(AND(U34="Detectivo",V34="Manual"),"30%",IF(AND(U34="Correctivo",V34="Automático"),"35%",IF(AND(U34="Correctivo",V34="Manual"),"25%",""))))))</f>
        <v/>
      </c>
      <c r="X34" s="139"/>
      <c r="Y34" s="139"/>
      <c r="Z34" s="139"/>
      <c r="AA34" s="141" t="str">
        <f>IFERROR(IF(T34="Probabilidad",(AA33-(+AA33*W34)),IF(T34="Impacto",L34,"")),"")</f>
        <v/>
      </c>
      <c r="AB34" s="142" t="str">
        <f t="shared" ref="AB34:AB35" si="55">IFERROR(IF(AA34="","",IF(AA34&lt;=0.2,"Muy Baja",IF(AA34&lt;=0.4,"Baja",IF(AA34&lt;=0.6,"Media",IF(AA34&lt;=0.8,"Alta","Muy Alta"))))),"")</f>
        <v/>
      </c>
      <c r="AC34" s="143" t="str">
        <f t="shared" ref="AC34:AC35" si="56">+AA34</f>
        <v/>
      </c>
      <c r="AD34" s="142" t="str">
        <f t="shared" ref="AD34:AD35" ca="1" si="57">IFERROR(IF(AE34="","",IF(AE34&lt;=0.2,"Leve",IF(AE34&lt;=0.4,"Menor",IF(AE34&lt;=0.6,"Moderado",IF(AE34&lt;=0.8,"Mayor","Catastrófico"))))),"")</f>
        <v>Moderado</v>
      </c>
      <c r="AE34" s="143">
        <f ca="1">+AE33</f>
        <v>0.6</v>
      </c>
      <c r="AF34" s="144" t="str">
        <f t="shared" ref="AF34:AF35" ca="1" si="58">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
      </c>
      <c r="AG34" s="145"/>
      <c r="AH34" s="134"/>
      <c r="AI34" s="146"/>
      <c r="AJ34" s="161"/>
      <c r="AK34" s="166"/>
      <c r="AL34" s="134"/>
      <c r="AM34" s="184"/>
      <c r="AN34" s="182"/>
      <c r="AO34" s="183"/>
      <c r="AP34" s="182"/>
      <c r="AQ34" s="182"/>
      <c r="AR34" s="183"/>
      <c r="AS34" s="147"/>
      <c r="AT34" s="147" t="s">
        <v>370</v>
      </c>
      <c r="AU34" s="147" t="s">
        <v>377</v>
      </c>
      <c r="AV34" s="147" t="s">
        <v>377</v>
      </c>
      <c r="AW34" s="147" t="s">
        <v>377</v>
      </c>
      <c r="AX34" s="147"/>
    </row>
    <row r="35" spans="1:50" s="148" customFormat="1" ht="30.75" hidden="1" customHeight="1" x14ac:dyDescent="0.25">
      <c r="A35" s="304"/>
      <c r="B35" s="375"/>
      <c r="C35" s="324"/>
      <c r="D35" s="324"/>
      <c r="E35" s="325"/>
      <c r="F35" s="325"/>
      <c r="G35" s="325"/>
      <c r="H35" s="311"/>
      <c r="I35" s="325"/>
      <c r="J35" s="327"/>
      <c r="K35" s="314"/>
      <c r="L35" s="317"/>
      <c r="M35" s="287"/>
      <c r="N35" s="149"/>
      <c r="O35" s="314"/>
      <c r="P35" s="317"/>
      <c r="Q35" s="320"/>
      <c r="R35" s="137">
        <v>3</v>
      </c>
      <c r="S35" s="135"/>
      <c r="T35" s="138" t="str">
        <f t="shared" si="53"/>
        <v/>
      </c>
      <c r="U35" s="139"/>
      <c r="V35" s="139"/>
      <c r="W35" s="140" t="str">
        <f t="shared" si="54"/>
        <v/>
      </c>
      <c r="X35" s="139"/>
      <c r="Y35" s="139"/>
      <c r="Z35" s="139"/>
      <c r="AA35" s="141" t="str">
        <f>IFERROR(IF(T35="Probabilidad",(AA34-(+AA34*W35)),IF(T35="Impacto",L35,"")),"")</f>
        <v/>
      </c>
      <c r="AB35" s="142" t="str">
        <f t="shared" si="55"/>
        <v/>
      </c>
      <c r="AC35" s="143" t="str">
        <f t="shared" si="56"/>
        <v/>
      </c>
      <c r="AD35" s="142" t="str">
        <f t="shared" ca="1" si="57"/>
        <v>Moderado</v>
      </c>
      <c r="AE35" s="143">
        <f ca="1">+P33</f>
        <v>0.6</v>
      </c>
      <c r="AF35" s="144" t="str">
        <f t="shared" ca="1" si="58"/>
        <v/>
      </c>
      <c r="AG35" s="145"/>
      <c r="AH35" s="134"/>
      <c r="AI35" s="146"/>
      <c r="AJ35" s="161"/>
      <c r="AK35" s="166"/>
      <c r="AL35" s="134"/>
      <c r="AM35" s="184"/>
      <c r="AN35" s="182"/>
      <c r="AO35" s="183"/>
      <c r="AP35" s="182"/>
      <c r="AQ35" s="182"/>
      <c r="AR35" s="183"/>
      <c r="AS35" s="147"/>
      <c r="AT35" s="147" t="s">
        <v>370</v>
      </c>
      <c r="AU35" s="147" t="s">
        <v>377</v>
      </c>
      <c r="AV35" s="147" t="s">
        <v>377</v>
      </c>
      <c r="AW35" s="147" t="s">
        <v>377</v>
      </c>
      <c r="AX35" s="147"/>
    </row>
    <row r="36" spans="1:50" s="148" customFormat="1" ht="151.5" customHeight="1" x14ac:dyDescent="0.25">
      <c r="A36" s="304">
        <f>1+A33</f>
        <v>10</v>
      </c>
      <c r="B36" s="321" t="s">
        <v>236</v>
      </c>
      <c r="C36" s="330" t="s">
        <v>235</v>
      </c>
      <c r="D36" s="330" t="s">
        <v>237</v>
      </c>
      <c r="E36" s="328" t="s">
        <v>118</v>
      </c>
      <c r="F36" s="328" t="s">
        <v>238</v>
      </c>
      <c r="G36" s="328" t="s">
        <v>284</v>
      </c>
      <c r="H36" s="310" t="s">
        <v>239</v>
      </c>
      <c r="I36" s="328" t="s">
        <v>115</v>
      </c>
      <c r="J36" s="326">
        <v>355</v>
      </c>
      <c r="K36" s="312" t="str">
        <f>IF(J36&lt;=0,"",IF(J36&lt;=2,"Muy Baja",IF(J36&lt;=24,"Baja",IF(J36&lt;=500,"Media",IF(J36&lt;=5000,"Alta","Muy Alta")))))</f>
        <v>Media</v>
      </c>
      <c r="L36" s="315">
        <f>IF(K36="","",IF(K36="Muy Baja",0.2,IF(K36="Baja",0.4,IF(K36="Media",0.6,IF(K36="Alta",0.8,IF(K36="Muy Alta",1,))))))</f>
        <v>0.6</v>
      </c>
      <c r="M36" s="286" t="s">
        <v>303</v>
      </c>
      <c r="N36" s="136" t="str">
        <f ca="1">IF(NOT(ISERROR(MATCH(M36,'Tabla Impacto'!$B$221:$B$223,0))),'Tabla Impacto'!$F$223&amp;"Por favor no seleccionar los criterios de impacto(Afectación Económica o presupuestal y Pérdida Reputacional)",M36)</f>
        <v xml:space="preserve"> El riesgo afecta la imagen de la entidad con efecto publicitario sostenido a nivel de sector administrativo, nivel departamental o municipal</v>
      </c>
      <c r="O36" s="312" t="str">
        <f ca="1">IF(OR(N36='Tabla Impacto'!$C$11,N36='Tabla Impacto'!$D$11),"Leve",IF(OR(N36='Tabla Impacto'!$C$12,N36='Tabla Impacto'!$D$12),"Menor",IF(OR(N36='Tabla Impacto'!$C$13,N36='Tabla Impacto'!$D$13),"Moderado",IF(OR(N36='Tabla Impacto'!$C$14,N36='Tabla Impacto'!$D$14),"Mayor",IF(OR(N36='Tabla Impacto'!$C$15,N36='Tabla Impacto'!$D$15),"Catastrófico","")))))</f>
        <v>Mayor</v>
      </c>
      <c r="P36" s="315">
        <f ca="1">IF(O36="","",IF(O36="Leve",0.2,IF(O36="Menor",0.4,IF(O36="Moderado",0.6,IF(O36="Mayor",0.8,IF(O36="Catastrófico",1,))))))</f>
        <v>0.8</v>
      </c>
      <c r="Q36" s="318" t="str">
        <f ca="1">IF(OR(AND(K36="Muy Baja",O36="Leve"),AND(K36="Muy Baja",O36="Menor"),AND(K36="Baja",O36="Leve")),"Bajo",IF(OR(AND(K36="Muy baja",O36="Moderado"),AND(K36="Baja",O36="Menor"),AND(K36="Baja",O36="Moderado"),AND(K36="Media",O36="Leve"),AND(K36="Media",O36="Menor"),AND(K36="Media",O36="Moderado"),AND(K36="Alta",O36="Leve"),AND(K36="Alta",O36="Menor")),"Moderado",IF(OR(AND(K36="Muy Baja",O36="Mayor"),AND(K36="Baja",O36="Mayor"),AND(K36="Media",O36="Mayor"),AND(K36="Alta",O36="Moderado"),AND(K36="Alta",O36="Mayor"),AND(K36="Muy Alta",O36="Leve"),AND(K36="Muy Alta",O36="Menor"),AND(K36="Muy Alta",O36="Moderado"),AND(K36="Muy Alta",O36="Mayor")),"Alto",IF(OR(AND(K36="Muy Baja",O36="Catastrófico"),AND(K36="Baja",O36="Catastrófico"),AND(K36="Media",O36="Catastrófico"),AND(K36="Alta",O36="Catastrófico"),AND(K36="Muy Alta",O36="Catastrófico")),"Extremo",""))))</f>
        <v>Alto</v>
      </c>
      <c r="R36" s="137">
        <v>1</v>
      </c>
      <c r="S36" s="134" t="s">
        <v>285</v>
      </c>
      <c r="T36" s="138" t="str">
        <f t="shared" si="7"/>
        <v>Probabilidad</v>
      </c>
      <c r="U36" s="139" t="s">
        <v>14</v>
      </c>
      <c r="V36" s="139" t="s">
        <v>9</v>
      </c>
      <c r="W36" s="140" t="str">
        <f t="shared" si="8"/>
        <v>40%</v>
      </c>
      <c r="X36" s="139" t="s">
        <v>20</v>
      </c>
      <c r="Y36" s="139" t="s">
        <v>22</v>
      </c>
      <c r="Z36" s="139" t="s">
        <v>110</v>
      </c>
      <c r="AA36" s="141">
        <f t="shared" si="9"/>
        <v>0.36</v>
      </c>
      <c r="AB36" s="142" t="str">
        <f t="shared" si="10"/>
        <v>Baja</v>
      </c>
      <c r="AC36" s="143">
        <f t="shared" si="11"/>
        <v>0.36</v>
      </c>
      <c r="AD36" s="142" t="str">
        <f t="shared" ca="1" si="12"/>
        <v>Mayor</v>
      </c>
      <c r="AE36" s="143">
        <f t="shared" ca="1" si="13"/>
        <v>0.8</v>
      </c>
      <c r="AF36" s="144" t="str">
        <f t="shared" ca="1" si="14"/>
        <v>Alto</v>
      </c>
      <c r="AG36" s="145" t="s">
        <v>122</v>
      </c>
      <c r="AH36" s="134" t="s">
        <v>286</v>
      </c>
      <c r="AI36" s="146" t="s">
        <v>222</v>
      </c>
      <c r="AJ36" s="147" t="s">
        <v>196</v>
      </c>
      <c r="AK36" s="147" t="s">
        <v>196</v>
      </c>
      <c r="AL36" s="135" t="s">
        <v>240</v>
      </c>
      <c r="AM36" s="135" t="s">
        <v>240</v>
      </c>
      <c r="AN36" s="182" t="s">
        <v>400</v>
      </c>
      <c r="AO36" s="183">
        <v>0.33329999999999999</v>
      </c>
      <c r="AP36" s="182" t="s">
        <v>401</v>
      </c>
      <c r="AQ36" s="502" t="s">
        <v>436</v>
      </c>
      <c r="AR36" s="183">
        <v>0.33329999999999999</v>
      </c>
      <c r="AS36" s="147"/>
      <c r="AT36" s="147" t="s">
        <v>370</v>
      </c>
      <c r="AU36" s="147" t="s">
        <v>377</v>
      </c>
      <c r="AV36" s="147" t="s">
        <v>377</v>
      </c>
      <c r="AW36" s="147" t="s">
        <v>377</v>
      </c>
      <c r="AX36" s="147" t="s">
        <v>429</v>
      </c>
    </row>
    <row r="37" spans="1:50" s="148" customFormat="1" ht="24" hidden="1" customHeight="1" x14ac:dyDescent="0.25">
      <c r="A37" s="304"/>
      <c r="B37" s="322"/>
      <c r="C37" s="353"/>
      <c r="D37" s="353"/>
      <c r="E37" s="325"/>
      <c r="F37" s="325"/>
      <c r="G37" s="325"/>
      <c r="H37" s="311"/>
      <c r="I37" s="325"/>
      <c r="J37" s="327"/>
      <c r="K37" s="313"/>
      <c r="L37" s="316"/>
      <c r="M37" s="287"/>
      <c r="N37" s="149"/>
      <c r="O37" s="313"/>
      <c r="P37" s="316"/>
      <c r="Q37" s="319"/>
      <c r="R37" s="137">
        <v>2</v>
      </c>
      <c r="S37" s="134"/>
      <c r="T37" s="138" t="str">
        <f t="shared" ref="T37:T38" si="59">IF(OR(U37="Preventivo",U37="Detectivo"),"Probabilidad",IF(U37="Correctivo","Impacto",""))</f>
        <v/>
      </c>
      <c r="U37" s="139"/>
      <c r="V37" s="139"/>
      <c r="W37" s="140"/>
      <c r="X37" s="139"/>
      <c r="Y37" s="139"/>
      <c r="Z37" s="139"/>
      <c r="AA37" s="141" t="str">
        <f>IFERROR(IF(T37="Probabilidad",(AA36-(+AA36*W37)),IF(T37="Impacto",L37,"")),"")</f>
        <v/>
      </c>
      <c r="AB37" s="142" t="str">
        <f t="shared" ref="AB37:AB38" si="60">IFERROR(IF(AA37="","",IF(AA37&lt;=0.2,"Muy Baja",IF(AA37&lt;=0.4,"Baja",IF(AA37&lt;=0.6,"Media",IF(AA37&lt;=0.8,"Alta","Muy Alta"))))),"")</f>
        <v/>
      </c>
      <c r="AC37" s="143" t="str">
        <f t="shared" ref="AC37:AC38" si="61">+AA37</f>
        <v/>
      </c>
      <c r="AD37" s="142" t="str">
        <f t="shared" ref="AD37:AD38" si="62">IFERROR(IF(AE37="","",IF(AE37&lt;=0.2,"Leve",IF(AE37&lt;=0.4,"Menor",IF(AE37&lt;=0.6,"Moderado",IF(AE37&lt;=0.8,"Mayor","Catastrófico"))))),"")</f>
        <v/>
      </c>
      <c r="AE37" s="143" t="str">
        <f t="shared" ref="AE37:AE38" si="63">IFERROR(IF(T37="Impacto",(P37-(+P37*W37)),IF(T37="Probabilidad",P37,"")),"")</f>
        <v/>
      </c>
      <c r="AF37" s="144" t="str">
        <f t="shared" ref="AF37:AF38" si="64">IFERROR(IF(OR(AND(AB37="Muy Baja",AD37="Leve"),AND(AB37="Muy Baja",AD37="Menor"),AND(AB37="Baja",AD37="Leve")),"Bajo",IF(OR(AND(AB37="Muy baja",AD37="Moderado"),AND(AB37="Baja",AD37="Menor"),AND(AB37="Baja",AD37="Moderado"),AND(AB37="Media",AD37="Leve"),AND(AB37="Media",AD37="Menor"),AND(AB37="Media",AD37="Moderado"),AND(AB37="Alta",AD37="Leve"),AND(AB37="Alta",AD37="Menor")),"Moderado",IF(OR(AND(AB37="Muy Baja",AD37="Mayor"),AND(AB37="Baja",AD37="Mayor"),AND(AB37="Media",AD37="Mayor"),AND(AB37="Alta",AD37="Moderado"),AND(AB37="Alta",AD37="Mayor"),AND(AB37="Muy Alta",AD37="Leve"),AND(AB37="Muy Alta",AD37="Menor"),AND(AB37="Muy Alta",AD37="Moderado"),AND(AB37="Muy Alta",AD37="Mayor")),"Alto",IF(OR(AND(AB37="Muy Baja",AD37="Catastrófico"),AND(AB37="Baja",AD37="Catastrófico"),AND(AB37="Media",AD37="Catastrófico"),AND(AB37="Alta",AD37="Catastrófico"),AND(AB37="Muy Alta",AD37="Catastrófico")),"Extremo","")))),"")</f>
        <v/>
      </c>
      <c r="AG37" s="145"/>
      <c r="AH37" s="134"/>
      <c r="AI37" s="146"/>
      <c r="AJ37" s="147"/>
      <c r="AK37" s="147"/>
      <c r="AL37" s="134"/>
      <c r="AM37" s="184"/>
      <c r="AN37" s="182"/>
      <c r="AO37" s="183"/>
      <c r="AP37" s="182"/>
      <c r="AQ37" s="182"/>
      <c r="AR37" s="183"/>
      <c r="AS37" s="147"/>
      <c r="AT37" s="147" t="s">
        <v>370</v>
      </c>
      <c r="AU37" s="147" t="s">
        <v>377</v>
      </c>
      <c r="AV37" s="147" t="s">
        <v>377</v>
      </c>
      <c r="AW37" s="147" t="s">
        <v>377</v>
      </c>
      <c r="AX37" s="147"/>
    </row>
    <row r="38" spans="1:50" s="148" customFormat="1" ht="18" hidden="1" customHeight="1" x14ac:dyDescent="0.25">
      <c r="A38" s="304"/>
      <c r="B38" s="323"/>
      <c r="C38" s="372"/>
      <c r="D38" s="353"/>
      <c r="E38" s="325"/>
      <c r="F38" s="325"/>
      <c r="G38" s="325"/>
      <c r="H38" s="311"/>
      <c r="I38" s="325"/>
      <c r="J38" s="327"/>
      <c r="K38" s="314"/>
      <c r="L38" s="317"/>
      <c r="M38" s="287"/>
      <c r="N38" s="149"/>
      <c r="O38" s="314"/>
      <c r="P38" s="317"/>
      <c r="Q38" s="320"/>
      <c r="R38" s="137">
        <v>3</v>
      </c>
      <c r="S38" s="134"/>
      <c r="T38" s="138" t="str">
        <f t="shared" si="59"/>
        <v/>
      </c>
      <c r="U38" s="139"/>
      <c r="V38" s="139"/>
      <c r="W38" s="140"/>
      <c r="X38" s="139"/>
      <c r="Y38" s="139"/>
      <c r="Z38" s="139"/>
      <c r="AA38" s="141" t="str">
        <f>IFERROR(IF(T38="Probabilidad",(AA37-(+AA37*W38)),IF(T38="Impacto",L38,"")),"")</f>
        <v/>
      </c>
      <c r="AB38" s="142" t="str">
        <f t="shared" si="60"/>
        <v/>
      </c>
      <c r="AC38" s="143" t="str">
        <f t="shared" si="61"/>
        <v/>
      </c>
      <c r="AD38" s="142" t="str">
        <f t="shared" si="62"/>
        <v/>
      </c>
      <c r="AE38" s="143" t="str">
        <f t="shared" si="63"/>
        <v/>
      </c>
      <c r="AF38" s="144" t="str">
        <f t="shared" si="64"/>
        <v/>
      </c>
      <c r="AG38" s="145"/>
      <c r="AH38" s="134"/>
      <c r="AI38" s="146"/>
      <c r="AJ38" s="147"/>
      <c r="AK38" s="147"/>
      <c r="AL38" s="134"/>
      <c r="AM38" s="184"/>
      <c r="AN38" s="182"/>
      <c r="AO38" s="183"/>
      <c r="AP38" s="182"/>
      <c r="AQ38" s="182"/>
      <c r="AR38" s="183"/>
      <c r="AS38" s="147"/>
      <c r="AT38" s="147" t="s">
        <v>370</v>
      </c>
      <c r="AU38" s="147" t="s">
        <v>377</v>
      </c>
      <c r="AV38" s="147" t="s">
        <v>377</v>
      </c>
      <c r="AW38" s="147" t="s">
        <v>377</v>
      </c>
      <c r="AX38" s="147"/>
    </row>
    <row r="39" spans="1:50" s="148" customFormat="1" ht="151.5" customHeight="1" x14ac:dyDescent="0.25">
      <c r="A39" s="304">
        <f>1+A36</f>
        <v>11</v>
      </c>
      <c r="B39" s="321" t="s">
        <v>241</v>
      </c>
      <c r="C39" s="369" t="s">
        <v>251</v>
      </c>
      <c r="D39" s="369" t="s">
        <v>273</v>
      </c>
      <c r="E39" s="354" t="s">
        <v>120</v>
      </c>
      <c r="F39" s="354" t="s">
        <v>287</v>
      </c>
      <c r="G39" s="354" t="s">
        <v>316</v>
      </c>
      <c r="H39" s="387" t="s">
        <v>321</v>
      </c>
      <c r="I39" s="354" t="s">
        <v>115</v>
      </c>
      <c r="J39" s="389">
        <v>3000</v>
      </c>
      <c r="K39" s="378" t="str">
        <f>IF(J39&lt;=0,"",IF(J39&lt;=2,"Muy Baja",IF(J39&lt;=24,"Baja",IF(J39&lt;=500,"Media",IF(J39&lt;=5000,"Alta","Muy Alta")))))</f>
        <v>Alta</v>
      </c>
      <c r="L39" s="381">
        <f>IF(K39="","",IF(K39="Muy Baja",0.2,IF(K39="Baja",0.4,IF(K39="Media",0.6,IF(K39="Alta",0.8,IF(K39="Muy Alta",1,))))))</f>
        <v>0.8</v>
      </c>
      <c r="M39" s="376" t="s">
        <v>295</v>
      </c>
      <c r="N39" s="179" t="str">
        <f ca="1">IF(NOT(ISERROR(MATCH(M39,'Tabla Impacto'!$B$221:$B$223,0))),'Tabla Impacto'!$F$223&amp;"Por favor no seleccionar los criterios de impacto(Afectación Económica o presupuestal y Pérdida Reputacional)",M39)</f>
        <v xml:space="preserve"> Entre 50 y 100 SMLMV </v>
      </c>
      <c r="O39" s="378" t="str">
        <f ca="1">IF(OR(N39='Tabla Impacto'!$C$11,N39='Tabla Impacto'!$D$11),"Leve",IF(OR(N39='Tabla Impacto'!$C$12,N39='Tabla Impacto'!$D$12),"Menor",IF(OR(N39='Tabla Impacto'!$C$13,N39='Tabla Impacto'!$D$13),"Moderado",IF(OR(N39='Tabla Impacto'!$C$14,N39='Tabla Impacto'!$D$14),"Mayor",IF(OR(N39='Tabla Impacto'!$C$15,N39='Tabla Impacto'!$D$15),"Catastrófico","")))))</f>
        <v>Moderado</v>
      </c>
      <c r="P39" s="381">
        <f ca="1">IF(O39="","",IF(O39="Leve",0.2,IF(O39="Menor",0.4,IF(O39="Moderado",0.6,IF(O39="Mayor",0.8,IF(O39="Catastrófico",1,))))))</f>
        <v>0.6</v>
      </c>
      <c r="Q39" s="384" t="str">
        <f ca="1">IF(OR(AND(K39="Muy Baja",O39="Leve"),AND(K39="Muy Baja",O39="Menor"),AND(K39="Baja",O39="Leve")),"Bajo",IF(OR(AND(K39="Muy baja",O39="Moderado"),AND(K39="Baja",O39="Menor"),AND(K39="Baja",O39="Moderado"),AND(K39="Media",O39="Leve"),AND(K39="Media",O39="Menor"),AND(K39="Media",O39="Moderado"),AND(K39="Alta",O39="Leve"),AND(K39="Alta",O39="Menor")),"Moderado",IF(OR(AND(K39="Muy Baja",O39="Mayor"),AND(K39="Baja",O39="Mayor"),AND(K39="Media",O39="Mayor"),AND(K39="Alta",O39="Moderado"),AND(K39="Alta",O39="Mayor"),AND(K39="Muy Alta",O39="Leve"),AND(K39="Muy Alta",O39="Menor"),AND(K39="Muy Alta",O39="Moderado"),AND(K39="Muy Alta",O39="Mayor")),"Alto",IF(OR(AND(K39="Muy Baja",O39="Catastrófico"),AND(K39="Baja",O39="Catastrófico"),AND(K39="Media",O39="Catastrófico"),AND(K39="Alta",O39="Catastrófico"),AND(K39="Muy Alta",O39="Catastrófico")),"Extremo",""))))</f>
        <v>Alto</v>
      </c>
      <c r="R39" s="121">
        <v>1</v>
      </c>
      <c r="S39" s="134" t="s">
        <v>254</v>
      </c>
      <c r="T39" s="123" t="str">
        <f t="shared" ref="T39:T41" si="65">IF(OR(U39="Preventivo",U39="Detectivo"),"Probabilidad",IF(U39="Correctivo","Impacto",""))</f>
        <v>Probabilidad</v>
      </c>
      <c r="U39" s="124" t="s">
        <v>14</v>
      </c>
      <c r="V39" s="124" t="s">
        <v>9</v>
      </c>
      <c r="W39" s="125" t="str">
        <f t="shared" ref="W39:W41" si="66">IF(AND(U39="Preventivo",V39="Automático"),"50%",IF(AND(U39="Preventivo",V39="Manual"),"40%",IF(AND(U39="Detectivo",V39="Automático"),"40%",IF(AND(U39="Detectivo",V39="Manual"),"30%",IF(AND(U39="Correctivo",V39="Automático"),"35%",IF(AND(U39="Correctivo",V39="Manual"),"25%",""))))))</f>
        <v>40%</v>
      </c>
      <c r="X39" s="124" t="s">
        <v>19</v>
      </c>
      <c r="Y39" s="124" t="s">
        <v>22</v>
      </c>
      <c r="Z39" s="124" t="s">
        <v>110</v>
      </c>
      <c r="AA39" s="126">
        <f t="shared" ref="AA39" si="67">IFERROR(IF(T39="Probabilidad",(L39-(+L39*W39)),IF(T39="Impacto",L39,"")),"")</f>
        <v>0.48</v>
      </c>
      <c r="AB39" s="127" t="str">
        <f t="shared" ref="AB39:AB41" si="68">IFERROR(IF(AA39="","",IF(AA39&lt;=0.2,"Muy Baja",IF(AA39&lt;=0.4,"Baja",IF(AA39&lt;=0.6,"Media",IF(AA39&lt;=0.8,"Alta","Muy Alta"))))),"")</f>
        <v>Media</v>
      </c>
      <c r="AC39" s="128">
        <f t="shared" ref="AC39:AC41" si="69">+AA39</f>
        <v>0.48</v>
      </c>
      <c r="AD39" s="127" t="str">
        <f t="shared" ref="AD39:AD41" ca="1" si="70">IFERROR(IF(AE39="","",IF(AE39&lt;=0.2,"Leve",IF(AE39&lt;=0.4,"Menor",IF(AE39&lt;=0.6,"Moderado",IF(AE39&lt;=0.8,"Mayor","Catastrófico"))))),"")</f>
        <v>Moderado</v>
      </c>
      <c r="AE39" s="128">
        <f t="shared" ref="AE39" ca="1" si="71">IFERROR(IF(T39="Impacto",(P39-(+P39*W39)),IF(T39="Probabilidad",P39,"")),"")</f>
        <v>0.6</v>
      </c>
      <c r="AF39" s="129" t="str">
        <f t="shared" ref="AF39:AF41" ca="1" si="72">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Moderado</v>
      </c>
      <c r="AG39" s="130" t="s">
        <v>122</v>
      </c>
      <c r="AH39" s="122" t="s">
        <v>306</v>
      </c>
      <c r="AI39" s="132" t="s">
        <v>197</v>
      </c>
      <c r="AJ39" s="131">
        <v>44564</v>
      </c>
      <c r="AK39" s="131" t="s">
        <v>261</v>
      </c>
      <c r="AL39" s="122" t="s">
        <v>272</v>
      </c>
      <c r="AM39" s="184" t="s">
        <v>402</v>
      </c>
      <c r="AN39" s="182" t="s">
        <v>403</v>
      </c>
      <c r="AO39" s="183">
        <v>0.33329999999999999</v>
      </c>
      <c r="AP39" s="182" t="s">
        <v>404</v>
      </c>
      <c r="AQ39" s="182" t="s">
        <v>405</v>
      </c>
      <c r="AR39" s="183">
        <v>0.33329999999999999</v>
      </c>
      <c r="AS39" s="147"/>
      <c r="AT39" s="147" t="s">
        <v>370</v>
      </c>
      <c r="AU39" s="147" t="s">
        <v>377</v>
      </c>
      <c r="AV39" s="147" t="s">
        <v>377</v>
      </c>
      <c r="AW39" s="147" t="s">
        <v>377</v>
      </c>
      <c r="AX39" s="147" t="s">
        <v>429</v>
      </c>
    </row>
    <row r="40" spans="1:50" s="148" customFormat="1" ht="151.5" customHeight="1" x14ac:dyDescent="0.25">
      <c r="A40" s="304"/>
      <c r="B40" s="322"/>
      <c r="C40" s="370"/>
      <c r="D40" s="371"/>
      <c r="E40" s="355"/>
      <c r="F40" s="355"/>
      <c r="G40" s="355"/>
      <c r="H40" s="388"/>
      <c r="I40" s="355"/>
      <c r="J40" s="390"/>
      <c r="K40" s="379"/>
      <c r="L40" s="382"/>
      <c r="M40" s="377"/>
      <c r="N40" s="180"/>
      <c r="O40" s="379"/>
      <c r="P40" s="382"/>
      <c r="Q40" s="385"/>
      <c r="R40" s="121">
        <v>2</v>
      </c>
      <c r="S40" s="134" t="s">
        <v>274</v>
      </c>
      <c r="T40" s="123" t="str">
        <f t="shared" si="65"/>
        <v>Probabilidad</v>
      </c>
      <c r="U40" s="124" t="s">
        <v>14</v>
      </c>
      <c r="V40" s="124" t="s">
        <v>9</v>
      </c>
      <c r="W40" s="125" t="str">
        <f t="shared" si="66"/>
        <v>40%</v>
      </c>
      <c r="X40" s="124" t="s">
        <v>19</v>
      </c>
      <c r="Y40" s="124" t="s">
        <v>22</v>
      </c>
      <c r="Z40" s="124" t="s">
        <v>110</v>
      </c>
      <c r="AA40" s="126">
        <f>IFERROR(IF(T40="Probabilidad",(AA39-(+AA39*W40)),IF(T40="Impacto",L40,"")),"")</f>
        <v>0.28799999999999998</v>
      </c>
      <c r="AB40" s="127" t="str">
        <f t="shared" si="68"/>
        <v>Baja</v>
      </c>
      <c r="AC40" s="128">
        <f t="shared" si="69"/>
        <v>0.28799999999999998</v>
      </c>
      <c r="AD40" s="127" t="str">
        <f t="shared" si="70"/>
        <v>Menor</v>
      </c>
      <c r="AE40" s="128">
        <v>0.4</v>
      </c>
      <c r="AF40" s="129" t="str">
        <f t="shared" si="72"/>
        <v>Moderado</v>
      </c>
      <c r="AG40" s="130" t="s">
        <v>122</v>
      </c>
      <c r="AH40" s="122" t="s">
        <v>306</v>
      </c>
      <c r="AI40" s="132" t="s">
        <v>197</v>
      </c>
      <c r="AJ40" s="131">
        <v>44564</v>
      </c>
      <c r="AK40" s="131" t="s">
        <v>261</v>
      </c>
      <c r="AL40" s="122" t="s">
        <v>272</v>
      </c>
      <c r="AM40" s="184" t="s">
        <v>415</v>
      </c>
      <c r="AN40" s="182" t="s">
        <v>416</v>
      </c>
      <c r="AO40" s="183">
        <v>0.33329999999999999</v>
      </c>
      <c r="AP40" s="182" t="s">
        <v>406</v>
      </c>
      <c r="AQ40" s="182" t="s">
        <v>417</v>
      </c>
      <c r="AR40" s="183">
        <v>0.33329999999999999</v>
      </c>
      <c r="AS40" s="147"/>
      <c r="AT40" s="147" t="s">
        <v>370</v>
      </c>
      <c r="AU40" s="147" t="s">
        <v>377</v>
      </c>
      <c r="AV40" s="147" t="s">
        <v>377</v>
      </c>
      <c r="AW40" s="147" t="s">
        <v>377</v>
      </c>
      <c r="AX40" s="147" t="s">
        <v>429</v>
      </c>
    </row>
    <row r="41" spans="1:50" s="148" customFormat="1" ht="151.5" customHeight="1" x14ac:dyDescent="0.25">
      <c r="A41" s="304"/>
      <c r="B41" s="323"/>
      <c r="C41" s="370"/>
      <c r="D41" s="371"/>
      <c r="E41" s="355"/>
      <c r="F41" s="355"/>
      <c r="G41" s="355"/>
      <c r="H41" s="388"/>
      <c r="I41" s="355"/>
      <c r="J41" s="390"/>
      <c r="K41" s="380"/>
      <c r="L41" s="383"/>
      <c r="M41" s="377"/>
      <c r="N41" s="180"/>
      <c r="O41" s="380"/>
      <c r="P41" s="383"/>
      <c r="Q41" s="386"/>
      <c r="R41" s="121">
        <v>3</v>
      </c>
      <c r="S41" s="134" t="s">
        <v>255</v>
      </c>
      <c r="T41" s="123" t="str">
        <f t="shared" si="65"/>
        <v>Probabilidad</v>
      </c>
      <c r="U41" s="124" t="s">
        <v>14</v>
      </c>
      <c r="V41" s="124" t="s">
        <v>9</v>
      </c>
      <c r="W41" s="125" t="str">
        <f t="shared" si="66"/>
        <v>40%</v>
      </c>
      <c r="X41" s="124" t="s">
        <v>19</v>
      </c>
      <c r="Y41" s="124" t="s">
        <v>22</v>
      </c>
      <c r="Z41" s="124" t="s">
        <v>110</v>
      </c>
      <c r="AA41" s="126">
        <f>IFERROR(IF(T41="Probabilidad",(AA40-(+A40*W41)),IF(T41="Impacto",L41,"")),"")</f>
        <v>0.28799999999999998</v>
      </c>
      <c r="AB41" s="127" t="str">
        <f t="shared" si="68"/>
        <v>Baja</v>
      </c>
      <c r="AC41" s="128">
        <f t="shared" si="69"/>
        <v>0.28799999999999998</v>
      </c>
      <c r="AD41" s="127" t="str">
        <f t="shared" si="70"/>
        <v>Menor</v>
      </c>
      <c r="AE41" s="128">
        <v>0.4</v>
      </c>
      <c r="AF41" s="129" t="str">
        <f t="shared" si="72"/>
        <v>Moderado</v>
      </c>
      <c r="AG41" s="130" t="s">
        <v>122</v>
      </c>
      <c r="AH41" s="122" t="s">
        <v>306</v>
      </c>
      <c r="AI41" s="132" t="s">
        <v>197</v>
      </c>
      <c r="AJ41" s="131">
        <v>44564</v>
      </c>
      <c r="AK41" s="131" t="s">
        <v>261</v>
      </c>
      <c r="AL41" s="122" t="s">
        <v>272</v>
      </c>
      <c r="AM41" s="184" t="s">
        <v>402</v>
      </c>
      <c r="AN41" s="182" t="s">
        <v>418</v>
      </c>
      <c r="AO41" s="183">
        <v>0.33329999999999999</v>
      </c>
      <c r="AP41" s="182" t="s">
        <v>419</v>
      </c>
      <c r="AQ41" s="182" t="s">
        <v>420</v>
      </c>
      <c r="AR41" s="183">
        <v>0.33329999999999999</v>
      </c>
      <c r="AS41" s="147"/>
      <c r="AT41" s="147" t="s">
        <v>370</v>
      </c>
      <c r="AU41" s="147" t="s">
        <v>377</v>
      </c>
      <c r="AV41" s="147" t="s">
        <v>377</v>
      </c>
      <c r="AW41" s="147" t="s">
        <v>377</v>
      </c>
      <c r="AX41" s="147" t="s">
        <v>429</v>
      </c>
    </row>
    <row r="42" spans="1:50" s="148" customFormat="1" ht="261" customHeight="1" x14ac:dyDescent="0.25">
      <c r="A42" s="304">
        <f>1+A39</f>
        <v>12</v>
      </c>
      <c r="B42" s="373" t="s">
        <v>242</v>
      </c>
      <c r="C42" s="369" t="s">
        <v>243</v>
      </c>
      <c r="D42" s="369" t="s">
        <v>244</v>
      </c>
      <c r="E42" s="354" t="s">
        <v>120</v>
      </c>
      <c r="F42" s="391" t="s">
        <v>288</v>
      </c>
      <c r="G42" s="354" t="s">
        <v>276</v>
      </c>
      <c r="H42" s="387" t="s">
        <v>277</v>
      </c>
      <c r="I42" s="354" t="s">
        <v>115</v>
      </c>
      <c r="J42" s="389">
        <v>53</v>
      </c>
      <c r="K42" s="378" t="str">
        <f>IF(J42&lt;=0,"",IF(J42&lt;=2,"Muy Baja",IF(J42&lt;=24,"Baja",IF(J42&lt;=500,"Media",IF(J42&lt;=5000,"Alta","Muy Alta")))))</f>
        <v>Media</v>
      </c>
      <c r="L42" s="381">
        <f>IF(K42="","",IF(K42="Muy Baja",0.2,IF(K42="Baja",0.4,IF(K42="Media",0.6,IF(K42="Alta",0.8,IF(K42="Muy Alta",1,))))))</f>
        <v>0.6</v>
      </c>
      <c r="M42" s="376" t="s">
        <v>303</v>
      </c>
      <c r="N42" s="179" t="str">
        <f ca="1">IF(NOT(ISERROR(MATCH(M42,'Tabla Impacto'!$B$221:$B$223,0))),'Tabla Impacto'!$F$223&amp;"Por favor no seleccionar los criterios de impacto(Afectación Económica o presupuestal y Pérdida Reputacional)",M42)</f>
        <v xml:space="preserve"> El riesgo afecta la imagen de la entidad con efecto publicitario sostenido a nivel de sector administrativo, nivel departamental o municipal</v>
      </c>
      <c r="O42" s="378" t="str">
        <f ca="1">IF(OR(N42='Tabla Impacto'!$C$11,N42='Tabla Impacto'!$D$11),"Leve",IF(OR(N42='Tabla Impacto'!$C$12,N42='Tabla Impacto'!$D$12),"Menor",IF(OR(N42='Tabla Impacto'!$C$13,N42='Tabla Impacto'!$D$13),"Moderado",IF(OR(N42='Tabla Impacto'!$C$14,N42='Tabla Impacto'!$D$14),"Mayor",IF(OR(N42='Tabla Impacto'!$C$15,N42='Tabla Impacto'!$D$15),"Catastrófico","")))))</f>
        <v>Mayor</v>
      </c>
      <c r="P42" s="381">
        <f ca="1">IF(O42="","",IF(O42="Leve",0.2,IF(O42="Menor",0.4,IF(O42="Moderado",0.6,IF(O42="Mayor",0.8,IF(O42="Catastrófico",1,))))))</f>
        <v>0.8</v>
      </c>
      <c r="Q42" s="384" t="str">
        <f ca="1">IF(OR(AND(K42="Muy Baja",O42="Leve"),AND(K42="Muy Baja",O42="Menor"),AND(K42="Baja",O42="Leve")),"Bajo",IF(OR(AND(K42="Muy baja",O42="Moderado"),AND(K42="Baja",O42="Menor"),AND(K42="Baja",O42="Moderado"),AND(K42="Media",O42="Leve"),AND(K42="Media",O42="Menor"),AND(K42="Media",O42="Moderado"),AND(K42="Alta",O42="Leve"),AND(K42="Alta",O42="Menor")),"Moderado",IF(OR(AND(K42="Muy Baja",O42="Mayor"),AND(K42="Baja",O42="Mayor"),AND(K42="Media",O42="Mayor"),AND(K42="Alta",O42="Moderado"),AND(K42="Alta",O42="Mayor"),AND(K42="Muy Alta",O42="Leve"),AND(K42="Muy Alta",O42="Menor"),AND(K42="Muy Alta",O42="Moderado"),AND(K42="Muy Alta",O42="Mayor")),"Alto",IF(OR(AND(K42="Muy Baja",O42="Catastrófico"),AND(K42="Baja",O42="Catastrófico"),AND(K42="Media",O42="Catastrófico"),AND(K42="Alta",O42="Catastrófico"),AND(K42="Muy Alta",O42="Catastrófico")),"Extremo",""))))</f>
        <v>Alto</v>
      </c>
      <c r="R42" s="121">
        <v>1</v>
      </c>
      <c r="S42" s="134" t="s">
        <v>342</v>
      </c>
      <c r="T42" s="123" t="s">
        <v>4</v>
      </c>
      <c r="U42" s="124" t="s">
        <v>15</v>
      </c>
      <c r="V42" s="124" t="s">
        <v>9</v>
      </c>
      <c r="W42" s="125" t="s">
        <v>343</v>
      </c>
      <c r="X42" s="124" t="s">
        <v>19</v>
      </c>
      <c r="Y42" s="124" t="s">
        <v>22</v>
      </c>
      <c r="Z42" s="124" t="s">
        <v>110</v>
      </c>
      <c r="AA42" s="126">
        <v>0.42</v>
      </c>
      <c r="AB42" s="127" t="s">
        <v>98</v>
      </c>
      <c r="AC42" s="128">
        <v>0.42</v>
      </c>
      <c r="AD42" s="127" t="s">
        <v>7</v>
      </c>
      <c r="AE42" s="128">
        <v>0.8</v>
      </c>
      <c r="AF42" s="129" t="s">
        <v>74</v>
      </c>
      <c r="AG42" s="130" t="s">
        <v>122</v>
      </c>
      <c r="AH42" s="122" t="s">
        <v>290</v>
      </c>
      <c r="AI42" s="120" t="s">
        <v>222</v>
      </c>
      <c r="AJ42" s="131" t="s">
        <v>275</v>
      </c>
      <c r="AK42" s="131" t="s">
        <v>275</v>
      </c>
      <c r="AL42" s="122" t="s">
        <v>289</v>
      </c>
      <c r="AM42" s="134" t="s">
        <v>439</v>
      </c>
      <c r="AN42" s="182" t="s">
        <v>437</v>
      </c>
      <c r="AO42" s="183">
        <v>0.33329999999999999</v>
      </c>
      <c r="AP42" s="134" t="s">
        <v>438</v>
      </c>
      <c r="AQ42" s="134" t="s">
        <v>438</v>
      </c>
      <c r="AR42" s="183">
        <v>0.33329999999999999</v>
      </c>
      <c r="AS42" s="147"/>
      <c r="AT42" s="147" t="s">
        <v>370</v>
      </c>
      <c r="AU42" s="147" t="s">
        <v>377</v>
      </c>
      <c r="AV42" s="147" t="s">
        <v>377</v>
      </c>
      <c r="AW42" s="147" t="s">
        <v>377</v>
      </c>
      <c r="AX42" s="147" t="s">
        <v>429</v>
      </c>
    </row>
    <row r="43" spans="1:50" s="148" customFormat="1" ht="266.25" customHeight="1" x14ac:dyDescent="0.25">
      <c r="A43" s="304"/>
      <c r="B43" s="374"/>
      <c r="C43" s="370"/>
      <c r="D43" s="370"/>
      <c r="E43" s="355"/>
      <c r="F43" s="355"/>
      <c r="G43" s="355"/>
      <c r="H43" s="388"/>
      <c r="I43" s="355"/>
      <c r="J43" s="390"/>
      <c r="K43" s="379"/>
      <c r="L43" s="382"/>
      <c r="M43" s="377"/>
      <c r="N43" s="180"/>
      <c r="O43" s="379"/>
      <c r="P43" s="382"/>
      <c r="Q43" s="385"/>
      <c r="R43" s="121">
        <v>2</v>
      </c>
      <c r="S43" s="134" t="s">
        <v>344</v>
      </c>
      <c r="T43" s="123" t="s">
        <v>4</v>
      </c>
      <c r="U43" s="124" t="s">
        <v>14</v>
      </c>
      <c r="V43" s="124" t="s">
        <v>9</v>
      </c>
      <c r="W43" s="125" t="s">
        <v>345</v>
      </c>
      <c r="X43" s="124" t="s">
        <v>19</v>
      </c>
      <c r="Y43" s="124" t="s">
        <v>22</v>
      </c>
      <c r="Z43" s="124" t="s">
        <v>110</v>
      </c>
      <c r="AA43" s="126">
        <v>0</v>
      </c>
      <c r="AB43" s="127" t="s">
        <v>45</v>
      </c>
      <c r="AC43" s="128">
        <v>0</v>
      </c>
      <c r="AD43" s="127" t="s">
        <v>7</v>
      </c>
      <c r="AE43" s="128">
        <v>0.8</v>
      </c>
      <c r="AF43" s="129" t="s">
        <v>74</v>
      </c>
      <c r="AG43" s="130" t="s">
        <v>122</v>
      </c>
      <c r="AH43" s="122" t="s">
        <v>305</v>
      </c>
      <c r="AI43" s="132" t="s">
        <v>197</v>
      </c>
      <c r="AJ43" s="131" t="s">
        <v>275</v>
      </c>
      <c r="AK43" s="131" t="s">
        <v>275</v>
      </c>
      <c r="AL43" s="122" t="s">
        <v>289</v>
      </c>
      <c r="AM43" s="134" t="s">
        <v>407</v>
      </c>
      <c r="AN43" s="182" t="s">
        <v>421</v>
      </c>
      <c r="AO43" s="183">
        <v>0.33329999999999999</v>
      </c>
      <c r="AP43" s="134" t="s">
        <v>410</v>
      </c>
      <c r="AQ43" s="134" t="s">
        <v>410</v>
      </c>
      <c r="AR43" s="183" t="s">
        <v>373</v>
      </c>
      <c r="AS43" s="147"/>
      <c r="AT43" s="147" t="s">
        <v>370</v>
      </c>
      <c r="AU43" s="147" t="s">
        <v>377</v>
      </c>
      <c r="AV43" s="147" t="s">
        <v>377</v>
      </c>
      <c r="AW43" s="147" t="s">
        <v>377</v>
      </c>
      <c r="AX43" s="147" t="s">
        <v>429</v>
      </c>
    </row>
    <row r="44" spans="1:50" s="148" customFormat="1" ht="69" hidden="1" customHeight="1" x14ac:dyDescent="0.25">
      <c r="A44" s="304"/>
      <c r="B44" s="375"/>
      <c r="C44" s="370"/>
      <c r="D44" s="370"/>
      <c r="E44" s="355"/>
      <c r="F44" s="355"/>
      <c r="G44" s="355"/>
      <c r="H44" s="388"/>
      <c r="I44" s="355"/>
      <c r="J44" s="390"/>
      <c r="K44" s="380"/>
      <c r="L44" s="383"/>
      <c r="M44" s="377"/>
      <c r="N44" s="180"/>
      <c r="O44" s="380"/>
      <c r="P44" s="383"/>
      <c r="Q44" s="386"/>
      <c r="R44" s="121"/>
      <c r="S44" s="134"/>
      <c r="T44" s="123"/>
      <c r="U44" s="124"/>
      <c r="V44" s="124"/>
      <c r="W44" s="125"/>
      <c r="X44" s="124"/>
      <c r="Y44" s="124"/>
      <c r="Z44" s="124"/>
      <c r="AA44" s="126"/>
      <c r="AB44" s="127"/>
      <c r="AC44" s="128"/>
      <c r="AD44" s="127"/>
      <c r="AE44" s="128"/>
      <c r="AF44" s="129"/>
      <c r="AG44" s="130"/>
      <c r="AH44" s="122"/>
      <c r="AI44" s="132"/>
      <c r="AJ44" s="131"/>
      <c r="AK44" s="131"/>
      <c r="AL44" s="122"/>
      <c r="AM44" s="122"/>
      <c r="AN44" s="182"/>
      <c r="AO44" s="122"/>
      <c r="AP44" s="122"/>
      <c r="AQ44" s="182"/>
      <c r="AR44" s="183"/>
      <c r="AS44" s="147"/>
      <c r="AT44" s="147" t="s">
        <v>370</v>
      </c>
      <c r="AU44" s="147" t="s">
        <v>377</v>
      </c>
      <c r="AV44" s="147" t="s">
        <v>377</v>
      </c>
      <c r="AW44" s="147" t="s">
        <v>377</v>
      </c>
      <c r="AX44" s="147"/>
    </row>
    <row r="45" spans="1:50" s="148" customFormat="1" ht="112.5" customHeight="1" x14ac:dyDescent="0.25">
      <c r="A45" s="304">
        <f>1+A42</f>
        <v>13</v>
      </c>
      <c r="B45" s="321" t="s">
        <v>242</v>
      </c>
      <c r="C45" s="369" t="s">
        <v>243</v>
      </c>
      <c r="D45" s="369" t="s">
        <v>244</v>
      </c>
      <c r="E45" s="354" t="s">
        <v>120</v>
      </c>
      <c r="F45" s="354" t="s">
        <v>278</v>
      </c>
      <c r="G45" s="354" t="s">
        <v>279</v>
      </c>
      <c r="H45" s="387" t="s">
        <v>320</v>
      </c>
      <c r="I45" s="354" t="s">
        <v>115</v>
      </c>
      <c r="J45" s="389">
        <v>56</v>
      </c>
      <c r="K45" s="378" t="str">
        <f>IF(J45&lt;=0,"",IF(J45&lt;=2,"Muy Baja",IF(J45&lt;=24,"Baja",IF(J45&lt;=500,"Media",IF(J45&lt;=5000,"Alta","Muy Alta")))))</f>
        <v>Media</v>
      </c>
      <c r="L45" s="381">
        <f>IF(K45="","",IF(K45="Muy Baja",0.2,IF(K45="Baja",0.4,IF(K45="Media",0.6,IF(K45="Alta",0.8,IF(K45="Muy Alta",1,))))))</f>
        <v>0.6</v>
      </c>
      <c r="M45" s="376" t="s">
        <v>303</v>
      </c>
      <c r="N45" s="179" t="str">
        <f ca="1">IF(NOT(ISERROR(MATCH(M45,'Tabla Impacto'!$B$221:$B$223,0))),'Tabla Impacto'!$F$223&amp;"Por favor no seleccionar los criterios de impacto(Afectación Económica o presupuestal y Pérdida Reputacional)",M45)</f>
        <v xml:space="preserve"> El riesgo afecta la imagen de la entidad con efecto publicitario sostenido a nivel de sector administrativo, nivel departamental o municipal</v>
      </c>
      <c r="O45" s="393" t="str">
        <f ca="1">IF(OR(N45='Tabla Impacto'!$C$11,N45='Tabla Impacto'!$D$11),"Leve",IF(OR(N45='Tabla Impacto'!$C$12,N45='Tabla Impacto'!$D$12),"Menor",IF(OR(N45='Tabla Impacto'!$C$13,N45='Tabla Impacto'!$D$13),"Moderado",IF(OR(N45='Tabla Impacto'!$C$14,N45='Tabla Impacto'!$D$14),"Mayor",IF(OR(N45='Tabla Impacto'!$C$15,N45='Tabla Impacto'!$D$15),"Catastrófico","")))))</f>
        <v>Mayor</v>
      </c>
      <c r="P45" s="381">
        <f ca="1">IF(O45="","",IF(O45="Leve",0.2,IF(O45="Menor",0.4,IF(O45="Moderado",0.6,IF(O45="Mayor",0.8,IF(O45="Catastrófico",1,))))))</f>
        <v>0.8</v>
      </c>
      <c r="Q45" s="384" t="str">
        <f ca="1">IF(OR(AND(K45="Muy Baja",O45="Leve"),AND(K45="Muy Baja",O45="Menor"),AND(K45="Baja",O45="Leve")),"Bajo",IF(OR(AND(K45="Muy baja",O45="Moderado"),AND(K45="Baja",O45="Menor"),AND(K45="Baja",O45="Moderado"),AND(K45="Media",O45="Leve"),AND(K45="Media",O45="Menor"),AND(K45="Media",O45="Moderado"),AND(K45="Alta",O45="Leve"),AND(K45="Alta",O45="Menor")),"Moderado",IF(OR(AND(K45="Muy Baja",O45="Mayor"),AND(K45="Baja",O45="Mayor"),AND(K45="Media",O45="Mayor"),AND(K45="Alta",O45="Moderado"),AND(K45="Alta",O45="Mayor"),AND(K45="Muy Alta",O45="Leve"),AND(K45="Muy Alta",O45="Menor"),AND(K45="Muy Alta",O45="Moderado"),AND(K45="Muy Alta",O45="Mayor")),"Alto",IF(OR(AND(K45="Muy Baja",O45="Catastrófico"),AND(K45="Baja",O45="Catastrófico"),AND(K45="Media",O45="Catastrófico"),AND(K45="Alta",O45="Catastrófico"),AND(K45="Muy Alta",O45="Catastrófico")),"Extremo",""))))</f>
        <v>Alto</v>
      </c>
      <c r="R45" s="121">
        <v>1</v>
      </c>
      <c r="S45" s="134" t="s">
        <v>422</v>
      </c>
      <c r="T45" s="123" t="str">
        <f t="shared" ref="T45:T53" si="73">IF(OR(U45="Preventivo",U45="Detectivo"),"Probabilidad",IF(U45="Correctivo","Impacto",""))</f>
        <v>Probabilidad</v>
      </c>
      <c r="U45" s="124" t="s">
        <v>15</v>
      </c>
      <c r="V45" s="124" t="s">
        <v>9</v>
      </c>
      <c r="W45" s="125" t="str">
        <f t="shared" ref="W45:W53" si="74">IF(AND(U45="Preventivo",V45="Automático"),"50%",IF(AND(U45="Preventivo",V45="Manual"),"40%",IF(AND(U45="Detectivo",V45="Automático"),"40%",IF(AND(U45="Detectivo",V45="Manual"),"30%",IF(AND(U45="Correctivo",V45="Automático"),"35%",IF(AND(U45="Correctivo",V45="Manual"),"25%",""))))))</f>
        <v>30%</v>
      </c>
      <c r="X45" s="124" t="s">
        <v>20</v>
      </c>
      <c r="Y45" s="124" t="s">
        <v>23</v>
      </c>
      <c r="Z45" s="124" t="s">
        <v>111</v>
      </c>
      <c r="AA45" s="126">
        <f t="shared" ref="AA45:AA53" si="75">IFERROR(IF(T45="Probabilidad",(L45-(+L45*W45)),IF(T45="Impacto",L45,"")),"")</f>
        <v>0.42</v>
      </c>
      <c r="AB45" s="127" t="str">
        <f t="shared" ref="AB45:AB53" si="76">IFERROR(IF(AA45="","",IF(AA45&lt;=0.2,"Muy Baja",IF(AA45&lt;=0.4,"Baja",IF(AA45&lt;=0.6,"Media",IF(AA45&lt;=0.8,"Alta","Muy Alta"))))),"")</f>
        <v>Media</v>
      </c>
      <c r="AC45" s="128">
        <f t="shared" ref="AC45:AC53" si="77">+AA45</f>
        <v>0.42</v>
      </c>
      <c r="AD45" s="127" t="str">
        <f t="shared" ref="AD45:AD53" ca="1" si="78">IFERROR(IF(AE45="","",IF(AE45&lt;=0.2,"Leve",IF(AE45&lt;=0.4,"Menor",IF(AE45&lt;=0.6,"Moderado",IF(AE45&lt;=0.8,"Mayor","Catastrófico"))))),"")</f>
        <v>Mayor</v>
      </c>
      <c r="AE45" s="128">
        <f t="shared" ref="AE45:AE53" ca="1" si="79">IFERROR(IF(T45="Impacto",(P45-(+P45*W45)),IF(T45="Probabilidad",P45,"")),"")</f>
        <v>0.8</v>
      </c>
      <c r="AF45" s="129" t="str">
        <f t="shared" ref="AF45:AF53" ca="1" si="80">IFERROR(IF(OR(AND(AB45="Muy Baja",AD45="Leve"),AND(AB45="Muy Baja",AD45="Menor"),AND(AB45="Baja",AD45="Leve")),"Bajo",IF(OR(AND(AB45="Muy baja",AD45="Moderado"),AND(AB45="Baja",AD45="Menor"),AND(AB45="Baja",AD45="Moderado"),AND(AB45="Media",AD45="Leve"),AND(AB45="Media",AD45="Menor"),AND(AB45="Media",AD45="Moderado"),AND(AB45="Alta",AD45="Leve"),AND(AB45="Alta",AD45="Menor")),"Moderado",IF(OR(AND(AB45="Muy Baja",AD45="Mayor"),AND(AB45="Baja",AD45="Mayor"),AND(AB45="Media",AD45="Mayor"),AND(AB45="Alta",AD45="Moderado"),AND(AB45="Alta",AD45="Mayor"),AND(AB45="Muy Alta",AD45="Leve"),AND(AB45="Muy Alta",AD45="Menor"),AND(AB45="Muy Alta",AD45="Moderado"),AND(AB45="Muy Alta",AD45="Mayor")),"Alto",IF(OR(AND(AB45="Muy Baja",AD45="Catastrófico"),AND(AB45="Baja",AD45="Catastrófico"),AND(AB45="Media",AD45="Catastrófico"),AND(AB45="Alta",AD45="Catastrófico"),AND(AB45="Muy Alta",AD45="Catastrófico")),"Extremo","")))),"")</f>
        <v>Alto</v>
      </c>
      <c r="AG45" s="130" t="s">
        <v>122</v>
      </c>
      <c r="AH45" s="133" t="s">
        <v>348</v>
      </c>
      <c r="AI45" s="132" t="s">
        <v>195</v>
      </c>
      <c r="AJ45" s="131" t="s">
        <v>275</v>
      </c>
      <c r="AK45" s="131" t="s">
        <v>275</v>
      </c>
      <c r="AL45" s="133" t="s">
        <v>291</v>
      </c>
      <c r="AM45" s="122" t="s">
        <v>408</v>
      </c>
      <c r="AN45" s="182" t="s">
        <v>409</v>
      </c>
      <c r="AO45" s="183">
        <v>0.33329999999999999</v>
      </c>
      <c r="AP45" s="133" t="s">
        <v>348</v>
      </c>
      <c r="AQ45" s="182" t="s">
        <v>423</v>
      </c>
      <c r="AR45" s="183" t="s">
        <v>373</v>
      </c>
      <c r="AS45" s="147"/>
      <c r="AT45" s="147" t="s">
        <v>370</v>
      </c>
      <c r="AU45" s="147" t="s">
        <v>377</v>
      </c>
      <c r="AV45" s="147" t="s">
        <v>377</v>
      </c>
      <c r="AW45" s="147" t="s">
        <v>377</v>
      </c>
      <c r="AX45" s="147" t="s">
        <v>429</v>
      </c>
    </row>
    <row r="46" spans="1:50" s="148" customFormat="1" ht="51" hidden="1" customHeight="1" x14ac:dyDescent="0.25">
      <c r="A46" s="304"/>
      <c r="B46" s="322"/>
      <c r="C46" s="370"/>
      <c r="D46" s="370"/>
      <c r="E46" s="355"/>
      <c r="F46" s="355"/>
      <c r="G46" s="355"/>
      <c r="H46" s="388"/>
      <c r="I46" s="355"/>
      <c r="J46" s="390"/>
      <c r="K46" s="379"/>
      <c r="L46" s="382"/>
      <c r="M46" s="377"/>
      <c r="N46" s="180"/>
      <c r="O46" s="379"/>
      <c r="P46" s="382"/>
      <c r="Q46" s="385"/>
      <c r="R46" s="121">
        <v>2</v>
      </c>
      <c r="S46" s="134"/>
      <c r="T46" s="138"/>
      <c r="U46" s="139"/>
      <c r="V46" s="139"/>
      <c r="W46" s="140"/>
      <c r="X46" s="139"/>
      <c r="Y46" s="139"/>
      <c r="Z46" s="139"/>
      <c r="AA46" s="165"/>
      <c r="AB46" s="142"/>
      <c r="AC46" s="143"/>
      <c r="AD46" s="142"/>
      <c r="AE46" s="143"/>
      <c r="AF46" s="144"/>
      <c r="AG46" s="145"/>
      <c r="AH46" s="122"/>
      <c r="AI46" s="132"/>
      <c r="AJ46" s="131"/>
      <c r="AK46" s="131"/>
      <c r="AL46" s="133"/>
      <c r="AM46" s="184"/>
      <c r="AN46" s="182"/>
      <c r="AO46" s="183"/>
      <c r="AP46" s="182"/>
      <c r="AQ46" s="182"/>
      <c r="AR46" s="183"/>
      <c r="AS46" s="147"/>
      <c r="AT46" s="147" t="s">
        <v>370</v>
      </c>
      <c r="AU46" s="147" t="s">
        <v>377</v>
      </c>
      <c r="AV46" s="147" t="s">
        <v>377</v>
      </c>
      <c r="AW46" s="147" t="s">
        <v>377</v>
      </c>
      <c r="AX46" s="147"/>
    </row>
    <row r="47" spans="1:50" s="148" customFormat="1" ht="133.5" customHeight="1" x14ac:dyDescent="0.25">
      <c r="A47" s="304"/>
      <c r="B47" s="323"/>
      <c r="C47" s="370"/>
      <c r="D47" s="370"/>
      <c r="E47" s="355"/>
      <c r="F47" s="355"/>
      <c r="G47" s="355"/>
      <c r="H47" s="388"/>
      <c r="I47" s="355"/>
      <c r="J47" s="390"/>
      <c r="K47" s="380"/>
      <c r="L47" s="383"/>
      <c r="M47" s="377"/>
      <c r="N47" s="180"/>
      <c r="O47" s="380"/>
      <c r="P47" s="383"/>
      <c r="Q47" s="386"/>
      <c r="R47" s="121">
        <v>3</v>
      </c>
      <c r="S47" s="134"/>
      <c r="T47" s="138"/>
      <c r="U47" s="139"/>
      <c r="V47" s="139"/>
      <c r="W47" s="140"/>
      <c r="X47" s="139"/>
      <c r="Y47" s="139"/>
      <c r="Z47" s="139"/>
      <c r="AA47" s="165"/>
      <c r="AB47" s="142"/>
      <c r="AC47" s="143"/>
      <c r="AD47" s="142"/>
      <c r="AE47" s="143"/>
      <c r="AF47" s="144"/>
      <c r="AG47" s="145"/>
      <c r="AH47" s="133"/>
      <c r="AI47" s="132"/>
      <c r="AJ47" s="131"/>
      <c r="AK47" s="131"/>
      <c r="AL47" s="133"/>
      <c r="AM47" s="184"/>
      <c r="AN47" s="182"/>
      <c r="AO47" s="183"/>
      <c r="AP47" s="182"/>
      <c r="AQ47" s="182"/>
      <c r="AR47" s="183"/>
      <c r="AS47" s="147"/>
      <c r="AT47" s="178"/>
      <c r="AU47" s="178"/>
      <c r="AV47" s="178"/>
      <c r="AW47" s="178"/>
      <c r="AX47" s="147"/>
    </row>
    <row r="48" spans="1:50" s="148" customFormat="1" ht="261" customHeight="1" x14ac:dyDescent="0.25">
      <c r="A48" s="304">
        <f>1+A45</f>
        <v>14</v>
      </c>
      <c r="B48" s="373" t="s">
        <v>326</v>
      </c>
      <c r="C48" s="373" t="s">
        <v>349</v>
      </c>
      <c r="D48" s="373" t="s">
        <v>327</v>
      </c>
      <c r="E48" s="354" t="s">
        <v>118</v>
      </c>
      <c r="F48" s="354" t="s">
        <v>329</v>
      </c>
      <c r="G48" s="354" t="s">
        <v>328</v>
      </c>
      <c r="H48" s="387" t="s">
        <v>325</v>
      </c>
      <c r="I48" s="354" t="s">
        <v>115</v>
      </c>
      <c r="J48" s="389">
        <v>10</v>
      </c>
      <c r="K48" s="378" t="str">
        <f>IF(J48&lt;=0,"",IF(J48&lt;=2,"Muy Baja",IF(J48&lt;=24,"Baja",IF(J48&lt;=500,"Media",IF(J48&lt;=5000,"Alta","Muy Alta")))))</f>
        <v>Baja</v>
      </c>
      <c r="L48" s="381">
        <f>IF(K48="","",IF(K48="Muy Baja",0.2,IF(K48="Baja",0.4,IF(K48="Media",0.6,IF(K48="Alta",0.8,IF(K48="Muy Alta",1,))))))</f>
        <v>0.4</v>
      </c>
      <c r="M48" s="376" t="s">
        <v>303</v>
      </c>
      <c r="N48" s="179" t="str">
        <f ca="1">IF(NOT(ISERROR(MATCH(M48,'Tabla Impacto'!$B$221:$B$223,0))),'Tabla Impacto'!$F$223&amp;"Por favor no seleccionar los criterios de impacto(Afectación Económica o presupuestal y Pérdida Reputacional)",M48)</f>
        <v xml:space="preserve"> El riesgo afecta la imagen de la entidad con efecto publicitario sostenido a nivel de sector administrativo, nivel departamental o municipal</v>
      </c>
      <c r="O48" s="378" t="str">
        <f ca="1">IF(OR(N48='Tabla Impacto'!$C$11,N48='Tabla Impacto'!$D$11),"Leve",IF(OR(N48='Tabla Impacto'!$C$12,N48='Tabla Impacto'!$D$12),"Menor",IF(OR(N48='Tabla Impacto'!$C$13,N48='Tabla Impacto'!$D$13),"Moderado",IF(OR(N48='Tabla Impacto'!$C$14,N48='Tabla Impacto'!$D$14),"Mayor",IF(OR(N48='Tabla Impacto'!$C$15,N48='Tabla Impacto'!$D$15),"Catastrófico","")))))</f>
        <v>Mayor</v>
      </c>
      <c r="P48" s="381">
        <f ca="1">IF(O48="","",IF(O48="Leve",0.2,IF(O48="Menor",0.4,IF(O48="Moderado",0.6,IF(O48="Mayor",0.8,IF(O48="Catastrófico",1,))))))</f>
        <v>0.8</v>
      </c>
      <c r="Q48" s="384" t="str">
        <f ca="1">IF(OR(AND(K48="Muy Baja",O48="Leve"),AND(K48="Muy Baja",O48="Menor"),AND(K48="Baja",O48="Leve")),"Bajo",IF(OR(AND(K48="Muy baja",O48="Moderado"),AND(K48="Baja",O48="Menor"),AND(K48="Baja",O48="Moderado"),AND(K48="Media",O48="Leve"),AND(K48="Media",O48="Menor"),AND(K48="Media",O48="Moderado"),AND(K48="Alta",O48="Leve"),AND(K48="Alta",O48="Menor")),"Moderado",IF(OR(AND(K48="Muy Baja",O48="Mayor"),AND(K48="Baja",O48="Mayor"),AND(K48="Media",O48="Mayor"),AND(K48="Alta",O48="Moderado"),AND(K48="Alta",O48="Mayor"),AND(K48="Muy Alta",O48="Leve"),AND(K48="Muy Alta",O48="Menor"),AND(K48="Muy Alta",O48="Moderado"),AND(K48="Muy Alta",O48="Mayor")),"Alto",IF(OR(AND(K48="Muy Baja",O48="Catastrófico"),AND(K48="Baja",O48="Catastrófico"),AND(K48="Media",O48="Catastrófico"),AND(K48="Alta",O48="Catastrófico"),AND(K48="Muy Alta",O48="Catastrófico")),"Extremo",""))))</f>
        <v>Alto</v>
      </c>
      <c r="R48" s="121">
        <v>1</v>
      </c>
      <c r="S48" s="169" t="s">
        <v>441</v>
      </c>
      <c r="T48" s="123" t="s">
        <v>4</v>
      </c>
      <c r="U48" s="124" t="s">
        <v>15</v>
      </c>
      <c r="V48" s="124" t="s">
        <v>9</v>
      </c>
      <c r="W48" s="125" t="s">
        <v>343</v>
      </c>
      <c r="X48" s="124" t="s">
        <v>20</v>
      </c>
      <c r="Y48" s="124" t="s">
        <v>23</v>
      </c>
      <c r="Z48" s="124" t="s">
        <v>111</v>
      </c>
      <c r="AA48" s="126">
        <v>0.42</v>
      </c>
      <c r="AB48" s="127" t="s">
        <v>98</v>
      </c>
      <c r="AC48" s="128">
        <v>0.42</v>
      </c>
      <c r="AD48" s="127" t="s">
        <v>7</v>
      </c>
      <c r="AE48" s="128">
        <v>0.8</v>
      </c>
      <c r="AF48" s="129" t="s">
        <v>74</v>
      </c>
      <c r="AG48" s="130" t="s">
        <v>122</v>
      </c>
      <c r="AH48" s="133" t="s">
        <v>433</v>
      </c>
      <c r="AI48" s="132" t="s">
        <v>195</v>
      </c>
      <c r="AJ48" s="131" t="s">
        <v>275</v>
      </c>
      <c r="AK48" s="131" t="s">
        <v>275</v>
      </c>
      <c r="AL48" s="133" t="s">
        <v>291</v>
      </c>
      <c r="AM48" s="184" t="s">
        <v>371</v>
      </c>
      <c r="AN48" s="182" t="s">
        <v>372</v>
      </c>
      <c r="AO48" s="183">
        <v>0.33329999999999999</v>
      </c>
      <c r="AP48" s="182" t="s">
        <v>424</v>
      </c>
      <c r="AQ48" s="182" t="s">
        <v>432</v>
      </c>
      <c r="AR48" s="183">
        <v>0.33329999999999999</v>
      </c>
      <c r="AS48" s="147"/>
      <c r="AT48" s="147" t="s">
        <v>370</v>
      </c>
      <c r="AU48" s="147" t="s">
        <v>377</v>
      </c>
      <c r="AV48" s="147" t="s">
        <v>377</v>
      </c>
      <c r="AW48" s="147" t="s">
        <v>377</v>
      </c>
      <c r="AX48" s="147" t="s">
        <v>440</v>
      </c>
    </row>
    <row r="49" spans="1:38" s="148" customFormat="1" ht="37.5" hidden="1" customHeight="1" x14ac:dyDescent="0.25">
      <c r="A49" s="304"/>
      <c r="B49" s="374"/>
      <c r="C49" s="374"/>
      <c r="D49" s="374"/>
      <c r="E49" s="355"/>
      <c r="F49" s="355"/>
      <c r="G49" s="355"/>
      <c r="H49" s="388"/>
      <c r="I49" s="355"/>
      <c r="J49" s="390"/>
      <c r="K49" s="379"/>
      <c r="L49" s="382"/>
      <c r="M49" s="377"/>
      <c r="N49" s="180"/>
      <c r="O49" s="379"/>
      <c r="P49" s="382"/>
      <c r="Q49" s="385"/>
      <c r="R49" s="121">
        <v>2</v>
      </c>
      <c r="S49" s="122"/>
      <c r="T49" s="123" t="str">
        <f t="shared" si="73"/>
        <v/>
      </c>
      <c r="U49" s="124"/>
      <c r="V49" s="124"/>
      <c r="W49" s="125" t="str">
        <f t="shared" si="74"/>
        <v/>
      </c>
      <c r="X49" s="124"/>
      <c r="Y49" s="124"/>
      <c r="Z49" s="124"/>
      <c r="AA49" s="126" t="str">
        <f t="shared" si="75"/>
        <v/>
      </c>
      <c r="AB49" s="127" t="str">
        <f t="shared" si="76"/>
        <v/>
      </c>
      <c r="AC49" s="128" t="str">
        <f t="shared" si="77"/>
        <v/>
      </c>
      <c r="AD49" s="127" t="str">
        <f t="shared" si="78"/>
        <v/>
      </c>
      <c r="AE49" s="128" t="str">
        <f t="shared" si="79"/>
        <v/>
      </c>
      <c r="AF49" s="129" t="str">
        <f t="shared" si="80"/>
        <v/>
      </c>
      <c r="AG49" s="130"/>
      <c r="AH49" s="120"/>
      <c r="AI49" s="132"/>
      <c r="AJ49" s="131"/>
      <c r="AK49" s="131"/>
      <c r="AL49" s="120"/>
    </row>
    <row r="50" spans="1:38" s="148" customFormat="1" ht="37.5" hidden="1" customHeight="1" x14ac:dyDescent="0.25">
      <c r="A50" s="304"/>
      <c r="B50" s="375"/>
      <c r="C50" s="375"/>
      <c r="D50" s="375"/>
      <c r="E50" s="398"/>
      <c r="F50" s="398"/>
      <c r="G50" s="398"/>
      <c r="H50" s="399"/>
      <c r="I50" s="398"/>
      <c r="J50" s="394"/>
      <c r="K50" s="380"/>
      <c r="L50" s="383"/>
      <c r="M50" s="392"/>
      <c r="N50" s="180"/>
      <c r="O50" s="380"/>
      <c r="P50" s="383"/>
      <c r="Q50" s="386"/>
      <c r="R50" s="121">
        <v>3</v>
      </c>
      <c r="S50" s="122"/>
      <c r="T50" s="123" t="str">
        <f t="shared" si="73"/>
        <v/>
      </c>
      <c r="U50" s="124"/>
      <c r="V50" s="124"/>
      <c r="W50" s="125" t="str">
        <f t="shared" si="74"/>
        <v/>
      </c>
      <c r="X50" s="124"/>
      <c r="Y50" s="124"/>
      <c r="Z50" s="124"/>
      <c r="AA50" s="126" t="str">
        <f t="shared" si="75"/>
        <v/>
      </c>
      <c r="AB50" s="127" t="str">
        <f t="shared" si="76"/>
        <v/>
      </c>
      <c r="AC50" s="128" t="str">
        <f t="shared" si="77"/>
        <v/>
      </c>
      <c r="AD50" s="127" t="str">
        <f t="shared" si="78"/>
        <v/>
      </c>
      <c r="AE50" s="128" t="str">
        <f t="shared" si="79"/>
        <v/>
      </c>
      <c r="AF50" s="129" t="str">
        <f t="shared" si="80"/>
        <v/>
      </c>
      <c r="AG50" s="130"/>
      <c r="AH50" s="120"/>
      <c r="AI50" s="132"/>
      <c r="AJ50" s="131"/>
      <c r="AK50" s="131"/>
      <c r="AL50" s="120"/>
    </row>
    <row r="51" spans="1:38" s="148" customFormat="1" ht="31.5" hidden="1" customHeight="1" x14ac:dyDescent="0.25">
      <c r="A51" s="304"/>
      <c r="B51" s="373"/>
      <c r="C51" s="395"/>
      <c r="D51" s="395"/>
      <c r="E51" s="354"/>
      <c r="F51" s="354"/>
      <c r="G51" s="354"/>
      <c r="H51" s="387"/>
      <c r="I51" s="354"/>
      <c r="J51" s="389"/>
      <c r="K51" s="378" t="str">
        <f>IF(J51&lt;=0,"",IF(J51&lt;=2,"Muy Baja",IF(J51&lt;=24,"Baja",IF(J51&lt;=500,"Media",IF(J51&lt;=5000,"Alta","Muy Alta")))))</f>
        <v/>
      </c>
      <c r="L51" s="381" t="str">
        <f>IF(K51="","",IF(K51="Muy Baja",0.2,IF(K51="Baja",0.4,IF(K51="Media",0.6,IF(K51="Alta",0.8,IF(K51="Muy Alta",1,))))))</f>
        <v/>
      </c>
      <c r="M51" s="376"/>
      <c r="N51" s="179">
        <f ca="1">IF(NOT(ISERROR(MATCH(M51,'Tabla Impacto'!$B$221:$B$223,0))),'Tabla Impacto'!$F$223&amp;"Por favor no seleccionar los criterios de impacto(Afectación Económica o presupuestal y Pérdida Reputacional)",M51)</f>
        <v>0</v>
      </c>
      <c r="O51" s="378" t="str">
        <f ca="1">IF(OR(N51='Tabla Impacto'!$C$11,N51='Tabla Impacto'!$D$11),"Leve",IF(OR(N51='Tabla Impacto'!$C$12,N51='Tabla Impacto'!$D$12),"Menor",IF(OR(N51='Tabla Impacto'!$C$13,N51='Tabla Impacto'!$D$13),"Moderado",IF(OR(N51='Tabla Impacto'!$C$14,N51='Tabla Impacto'!$D$14),"Mayor",IF(OR(N51='Tabla Impacto'!$C$15,N51='Tabla Impacto'!$D$15),"Catastrófico","")))))</f>
        <v/>
      </c>
      <c r="P51" s="381" t="str">
        <f ca="1">IF(O51="","",IF(O51="Leve",0.2,IF(O51="Menor",0.4,IF(O51="Moderado",0.6,IF(O51="Mayor",0.8,IF(O51="Catastrófico",1,))))))</f>
        <v/>
      </c>
      <c r="Q51" s="384" t="str">
        <f ca="1">IF(OR(AND(K51="Muy Baja",O51="Leve"),AND(K51="Muy Baja",O51="Menor"),AND(K51="Baja",O51="Leve")),"Bajo",IF(OR(AND(K51="Muy baja",O51="Moderado"),AND(K51="Baja",O51="Menor"),AND(K51="Baja",O51="Moderado"),AND(K51="Media",O51="Leve"),AND(K51="Media",O51="Menor"),AND(K51="Media",O51="Moderado"),AND(K51="Alta",O51="Leve"),AND(K51="Alta",O51="Menor")),"Moderado",IF(OR(AND(K51="Muy Baja",O51="Mayor"),AND(K51="Baja",O51="Mayor"),AND(K51="Media",O51="Mayor"),AND(K51="Alta",O51="Moderado"),AND(K51="Alta",O51="Mayor"),AND(K51="Muy Alta",O51="Leve"),AND(K51="Muy Alta",O51="Menor"),AND(K51="Muy Alta",O51="Moderado"),AND(K51="Muy Alta",O51="Mayor")),"Alto",IF(OR(AND(K51="Muy Baja",O51="Catastrófico"),AND(K51="Baja",O51="Catastrófico"),AND(K51="Media",O51="Catastrófico"),AND(K51="Alta",O51="Catastrófico"),AND(K51="Muy Alta",O51="Catastrófico")),"Extremo",""))))</f>
        <v/>
      </c>
      <c r="R51" s="121">
        <v>1</v>
      </c>
      <c r="S51" s="122"/>
      <c r="T51" s="123" t="str">
        <f t="shared" si="73"/>
        <v/>
      </c>
      <c r="U51" s="124"/>
      <c r="V51" s="124"/>
      <c r="W51" s="125" t="str">
        <f t="shared" si="74"/>
        <v/>
      </c>
      <c r="X51" s="124"/>
      <c r="Y51" s="124"/>
      <c r="Z51" s="124"/>
      <c r="AA51" s="126" t="str">
        <f t="shared" si="75"/>
        <v/>
      </c>
      <c r="AB51" s="127" t="str">
        <f t="shared" si="76"/>
        <v/>
      </c>
      <c r="AC51" s="128" t="str">
        <f t="shared" si="77"/>
        <v/>
      </c>
      <c r="AD51" s="127" t="str">
        <f t="shared" si="78"/>
        <v/>
      </c>
      <c r="AE51" s="128" t="str">
        <f t="shared" si="79"/>
        <v/>
      </c>
      <c r="AF51" s="129" t="str">
        <f t="shared" si="80"/>
        <v/>
      </c>
      <c r="AG51" s="130"/>
      <c r="AH51" s="120"/>
      <c r="AI51" s="132"/>
      <c r="AJ51" s="131"/>
      <c r="AK51" s="131"/>
      <c r="AL51" s="120"/>
    </row>
    <row r="52" spans="1:38" s="148" customFormat="1" ht="35.25" hidden="1" customHeight="1" x14ac:dyDescent="0.25">
      <c r="A52" s="304"/>
      <c r="B52" s="374"/>
      <c r="C52" s="396"/>
      <c r="D52" s="396"/>
      <c r="E52" s="355"/>
      <c r="F52" s="355"/>
      <c r="G52" s="355"/>
      <c r="H52" s="388"/>
      <c r="I52" s="355"/>
      <c r="J52" s="390"/>
      <c r="K52" s="379"/>
      <c r="L52" s="382"/>
      <c r="M52" s="377"/>
      <c r="N52" s="180"/>
      <c r="O52" s="379"/>
      <c r="P52" s="382"/>
      <c r="Q52" s="385"/>
      <c r="R52" s="121">
        <v>2</v>
      </c>
      <c r="S52" s="122"/>
      <c r="T52" s="123" t="str">
        <f t="shared" si="73"/>
        <v/>
      </c>
      <c r="U52" s="124"/>
      <c r="V52" s="124"/>
      <c r="W52" s="125" t="str">
        <f t="shared" si="74"/>
        <v/>
      </c>
      <c r="X52" s="124"/>
      <c r="Y52" s="124"/>
      <c r="Z52" s="124"/>
      <c r="AA52" s="126" t="str">
        <f t="shared" si="75"/>
        <v/>
      </c>
      <c r="AB52" s="127" t="str">
        <f t="shared" si="76"/>
        <v/>
      </c>
      <c r="AC52" s="128" t="str">
        <f t="shared" si="77"/>
        <v/>
      </c>
      <c r="AD52" s="127" t="str">
        <f t="shared" si="78"/>
        <v/>
      </c>
      <c r="AE52" s="128" t="str">
        <f t="shared" si="79"/>
        <v/>
      </c>
      <c r="AF52" s="129" t="str">
        <f t="shared" si="80"/>
        <v/>
      </c>
      <c r="AG52" s="130"/>
      <c r="AH52" s="120"/>
      <c r="AI52" s="132"/>
      <c r="AJ52" s="131"/>
      <c r="AK52" s="131"/>
      <c r="AL52" s="120"/>
    </row>
    <row r="53" spans="1:38" s="148" customFormat="1" ht="24.75" customHeight="1" x14ac:dyDescent="0.25">
      <c r="A53" s="304"/>
      <c r="B53" s="375"/>
      <c r="C53" s="397"/>
      <c r="D53" s="397"/>
      <c r="E53" s="398"/>
      <c r="F53" s="398"/>
      <c r="G53" s="398"/>
      <c r="H53" s="399"/>
      <c r="I53" s="398"/>
      <c r="J53" s="394"/>
      <c r="K53" s="380"/>
      <c r="L53" s="383"/>
      <c r="M53" s="392"/>
      <c r="N53" s="180"/>
      <c r="O53" s="380"/>
      <c r="P53" s="383"/>
      <c r="Q53" s="386"/>
      <c r="R53" s="121">
        <v>3</v>
      </c>
      <c r="S53" s="122"/>
      <c r="T53" s="123" t="str">
        <f t="shared" si="73"/>
        <v/>
      </c>
      <c r="U53" s="124"/>
      <c r="V53" s="124"/>
      <c r="W53" s="125" t="str">
        <f t="shared" si="74"/>
        <v/>
      </c>
      <c r="X53" s="124"/>
      <c r="Y53" s="124"/>
      <c r="Z53" s="124"/>
      <c r="AA53" s="126" t="str">
        <f t="shared" si="75"/>
        <v/>
      </c>
      <c r="AB53" s="127" t="str">
        <f t="shared" si="76"/>
        <v/>
      </c>
      <c r="AC53" s="128" t="str">
        <f t="shared" si="77"/>
        <v/>
      </c>
      <c r="AD53" s="127" t="str">
        <f t="shared" si="78"/>
        <v/>
      </c>
      <c r="AE53" s="128" t="str">
        <f t="shared" si="79"/>
        <v/>
      </c>
      <c r="AF53" s="129" t="str">
        <f t="shared" si="80"/>
        <v/>
      </c>
      <c r="AG53" s="130"/>
      <c r="AH53" s="120"/>
      <c r="AI53" s="132"/>
      <c r="AJ53" s="131"/>
      <c r="AK53" s="131"/>
      <c r="AL53" s="120"/>
    </row>
    <row r="55" spans="1:38" x14ac:dyDescent="0.25">
      <c r="A55" s="2"/>
      <c r="B55" s="2"/>
      <c r="C55" s="2"/>
      <c r="D55" s="2"/>
    </row>
    <row r="57" spans="1:38" x14ac:dyDescent="0.25">
      <c r="B57" s="19" t="s">
        <v>250</v>
      </c>
      <c r="C57" s="2"/>
      <c r="D57" s="2"/>
      <c r="E57" s="2"/>
    </row>
  </sheetData>
  <autoFilter ref="A6:CO53" xr:uid="{00000000-0009-0000-0000-000002000000}"/>
  <dataConsolidate/>
  <mergeCells count="309">
    <mergeCell ref="AM4:AX4"/>
    <mergeCell ref="AM5:AO5"/>
    <mergeCell ref="AP5:AR5"/>
    <mergeCell ref="AS5:AU5"/>
    <mergeCell ref="AV5:AW5"/>
    <mergeCell ref="AX5:AX6"/>
    <mergeCell ref="B48:B50"/>
    <mergeCell ref="A48:A50"/>
    <mergeCell ref="J48:J50"/>
    <mergeCell ref="I48:I50"/>
    <mergeCell ref="H48:H50"/>
    <mergeCell ref="G48:G50"/>
    <mergeCell ref="F48:F50"/>
    <mergeCell ref="E48:E50"/>
    <mergeCell ref="K48:K50"/>
    <mergeCell ref="A45:A47"/>
    <mergeCell ref="B45:B47"/>
    <mergeCell ref="F45:F47"/>
    <mergeCell ref="G45:G47"/>
    <mergeCell ref="H45:H47"/>
    <mergeCell ref="I45:I47"/>
    <mergeCell ref="A42:A44"/>
    <mergeCell ref="B42:B44"/>
    <mergeCell ref="C42:C44"/>
    <mergeCell ref="A51:A53"/>
    <mergeCell ref="B51:B53"/>
    <mergeCell ref="C51:C53"/>
    <mergeCell ref="D51:D53"/>
    <mergeCell ref="E51:E53"/>
    <mergeCell ref="F51:F53"/>
    <mergeCell ref="G51:G53"/>
    <mergeCell ref="H51:H53"/>
    <mergeCell ref="I51:I53"/>
    <mergeCell ref="Q51:Q53"/>
    <mergeCell ref="Q48:Q50"/>
    <mergeCell ref="M48:M50"/>
    <mergeCell ref="D48:D50"/>
    <mergeCell ref="C48:C50"/>
    <mergeCell ref="J45:J47"/>
    <mergeCell ref="K45:K47"/>
    <mergeCell ref="L45:L47"/>
    <mergeCell ref="M45:M47"/>
    <mergeCell ref="O45:O47"/>
    <mergeCell ref="P45:P47"/>
    <mergeCell ref="Q45:Q47"/>
    <mergeCell ref="L48:L50"/>
    <mergeCell ref="O48:O50"/>
    <mergeCell ref="P48:P50"/>
    <mergeCell ref="J51:J53"/>
    <mergeCell ref="K51:K53"/>
    <mergeCell ref="L51:L53"/>
    <mergeCell ref="M51:M53"/>
    <mergeCell ref="O51:O53"/>
    <mergeCell ref="P51:P53"/>
    <mergeCell ref="C45:C47"/>
    <mergeCell ref="D45:D47"/>
    <mergeCell ref="E45:E47"/>
    <mergeCell ref="D42:D44"/>
    <mergeCell ref="E42:E44"/>
    <mergeCell ref="F42:F44"/>
    <mergeCell ref="G42:G44"/>
    <mergeCell ref="H42:H44"/>
    <mergeCell ref="I42:I44"/>
    <mergeCell ref="J42:J44"/>
    <mergeCell ref="K42:K44"/>
    <mergeCell ref="L42:L44"/>
    <mergeCell ref="M42:M44"/>
    <mergeCell ref="O42:O44"/>
    <mergeCell ref="P42:P44"/>
    <mergeCell ref="Q42:Q44"/>
    <mergeCell ref="M39:M41"/>
    <mergeCell ref="O39:O41"/>
    <mergeCell ref="P39:P41"/>
    <mergeCell ref="Q39:Q41"/>
    <mergeCell ref="H39:H41"/>
    <mergeCell ref="I39:I41"/>
    <mergeCell ref="J39:J41"/>
    <mergeCell ref="K39:K41"/>
    <mergeCell ref="L39:L41"/>
    <mergeCell ref="L36:L38"/>
    <mergeCell ref="M36:M38"/>
    <mergeCell ref="O36:O38"/>
    <mergeCell ref="P36:P38"/>
    <mergeCell ref="Q36:Q38"/>
    <mergeCell ref="G36:G38"/>
    <mergeCell ref="H36:H38"/>
    <mergeCell ref="I36:I38"/>
    <mergeCell ref="J36:J38"/>
    <mergeCell ref="K36:K38"/>
    <mergeCell ref="M30:M32"/>
    <mergeCell ref="O30:O32"/>
    <mergeCell ref="P30:P32"/>
    <mergeCell ref="F33:F35"/>
    <mergeCell ref="E33:E35"/>
    <mergeCell ref="D33:D35"/>
    <mergeCell ref="C33:C35"/>
    <mergeCell ref="B33:B35"/>
    <mergeCell ref="K33:K35"/>
    <mergeCell ref="J33:J35"/>
    <mergeCell ref="I33:I35"/>
    <mergeCell ref="H33:H35"/>
    <mergeCell ref="G33:G35"/>
    <mergeCell ref="D24:D26"/>
    <mergeCell ref="E24:E26"/>
    <mergeCell ref="F24:F26"/>
    <mergeCell ref="G24:G26"/>
    <mergeCell ref="H24:H26"/>
    <mergeCell ref="A24:A26"/>
    <mergeCell ref="B24:B26"/>
    <mergeCell ref="C24:C26"/>
    <mergeCell ref="Q33:Q35"/>
    <mergeCell ref="P33:P35"/>
    <mergeCell ref="O33:O35"/>
    <mergeCell ref="M33:M35"/>
    <mergeCell ref="L33:L35"/>
    <mergeCell ref="Q30:Q32"/>
    <mergeCell ref="B30:B32"/>
    <mergeCell ref="C30:C32"/>
    <mergeCell ref="D30:D32"/>
    <mergeCell ref="E30:E32"/>
    <mergeCell ref="F30:F32"/>
    <mergeCell ref="G30:G32"/>
    <mergeCell ref="H30:H32"/>
    <mergeCell ref="I30:I32"/>
    <mergeCell ref="J30:J32"/>
    <mergeCell ref="K30:K32"/>
    <mergeCell ref="A36:A38"/>
    <mergeCell ref="A33:A35"/>
    <mergeCell ref="A30:A32"/>
    <mergeCell ref="A39:A41"/>
    <mergeCell ref="B39:B41"/>
    <mergeCell ref="C39:C41"/>
    <mergeCell ref="D39:D41"/>
    <mergeCell ref="E39:E41"/>
    <mergeCell ref="F39:F41"/>
    <mergeCell ref="B36:B38"/>
    <mergeCell ref="C36:C38"/>
    <mergeCell ref="D36:D38"/>
    <mergeCell ref="E36:E38"/>
    <mergeCell ref="F36:F38"/>
    <mergeCell ref="G39:G41"/>
    <mergeCell ref="O24:O26"/>
    <mergeCell ref="P24:P26"/>
    <mergeCell ref="Q24:Q26"/>
    <mergeCell ref="I24:I26"/>
    <mergeCell ref="J24:J26"/>
    <mergeCell ref="J21:J23"/>
    <mergeCell ref="K21:K23"/>
    <mergeCell ref="L21:L23"/>
    <mergeCell ref="M21:M23"/>
    <mergeCell ref="O21:O23"/>
    <mergeCell ref="P21:P23"/>
    <mergeCell ref="Q21:Q23"/>
    <mergeCell ref="J27:J29"/>
    <mergeCell ref="K27:K29"/>
    <mergeCell ref="L27:L29"/>
    <mergeCell ref="M27:M29"/>
    <mergeCell ref="O27:O29"/>
    <mergeCell ref="P27:P29"/>
    <mergeCell ref="Q27:Q29"/>
    <mergeCell ref="K24:K26"/>
    <mergeCell ref="L24:L26"/>
    <mergeCell ref="M24:M26"/>
    <mergeCell ref="L30:L32"/>
    <mergeCell ref="B21:B23"/>
    <mergeCell ref="A21:A23"/>
    <mergeCell ref="C21:C23"/>
    <mergeCell ref="D21:D23"/>
    <mergeCell ref="E21:E23"/>
    <mergeCell ref="F21:F23"/>
    <mergeCell ref="G21:G23"/>
    <mergeCell ref="H21:H23"/>
    <mergeCell ref="I21:I23"/>
    <mergeCell ref="Q16:Q17"/>
    <mergeCell ref="Q18:Q20"/>
    <mergeCell ref="P18:P20"/>
    <mergeCell ref="O18:O20"/>
    <mergeCell ref="M18:M20"/>
    <mergeCell ref="K16:K17"/>
    <mergeCell ref="L16:L17"/>
    <mergeCell ref="M16:M17"/>
    <mergeCell ref="O16:O17"/>
    <mergeCell ref="P16:P17"/>
    <mergeCell ref="K10:K12"/>
    <mergeCell ref="L10:L12"/>
    <mergeCell ref="I10:I12"/>
    <mergeCell ref="M10:M12"/>
    <mergeCell ref="O10:O12"/>
    <mergeCell ref="P10:P12"/>
    <mergeCell ref="Q10:Q12"/>
    <mergeCell ref="J10:J12"/>
    <mergeCell ref="A13:A15"/>
    <mergeCell ref="B13:B15"/>
    <mergeCell ref="C13:C15"/>
    <mergeCell ref="D13:D15"/>
    <mergeCell ref="E13:E15"/>
    <mergeCell ref="F13:F15"/>
    <mergeCell ref="G13:G15"/>
    <mergeCell ref="H13:H15"/>
    <mergeCell ref="I13:I15"/>
    <mergeCell ref="A10:A12"/>
    <mergeCell ref="G10:G12"/>
    <mergeCell ref="H10:H12"/>
    <mergeCell ref="J13:J15"/>
    <mergeCell ref="K13:K15"/>
    <mergeCell ref="L13:L15"/>
    <mergeCell ref="M13:M15"/>
    <mergeCell ref="Q7:Q9"/>
    <mergeCell ref="E7:E9"/>
    <mergeCell ref="K7:K9"/>
    <mergeCell ref="L7:L9"/>
    <mergeCell ref="M7:M9"/>
    <mergeCell ref="O7:O9"/>
    <mergeCell ref="P7:P9"/>
    <mergeCell ref="F7:F9"/>
    <mergeCell ref="G7:G9"/>
    <mergeCell ref="H7:H9"/>
    <mergeCell ref="I7:I9"/>
    <mergeCell ref="J7:J9"/>
    <mergeCell ref="A7:A9"/>
    <mergeCell ref="B7:B9"/>
    <mergeCell ref="C7:C9"/>
    <mergeCell ref="D7:D9"/>
    <mergeCell ref="B10:B12"/>
    <mergeCell ref="C10:C12"/>
    <mergeCell ref="D10:D12"/>
    <mergeCell ref="E10:E12"/>
    <mergeCell ref="F10:F12"/>
    <mergeCell ref="A1:AL2"/>
    <mergeCell ref="A4:J4"/>
    <mergeCell ref="K4:Q4"/>
    <mergeCell ref="R4:Z4"/>
    <mergeCell ref="AA4:AG4"/>
    <mergeCell ref="AH4:AL4"/>
    <mergeCell ref="R5:R6"/>
    <mergeCell ref="AF5:AF6"/>
    <mergeCell ref="AE5:AE6"/>
    <mergeCell ref="AA5:AA6"/>
    <mergeCell ref="S5:S6"/>
    <mergeCell ref="A5:A6"/>
    <mergeCell ref="I5:I6"/>
    <mergeCell ref="H5:H6"/>
    <mergeCell ref="G5:G6"/>
    <mergeCell ref="F5:F6"/>
    <mergeCell ref="U5:Z5"/>
    <mergeCell ref="AH5:AH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E16:E17"/>
    <mergeCell ref="L18:L20"/>
    <mergeCell ref="K18:K20"/>
    <mergeCell ref="J18:J20"/>
    <mergeCell ref="I18:I20"/>
    <mergeCell ref="H18:H20"/>
    <mergeCell ref="A16:A17"/>
    <mergeCell ref="B16:B17"/>
    <mergeCell ref="F16:F17"/>
    <mergeCell ref="G16:G17"/>
    <mergeCell ref="H16:H17"/>
    <mergeCell ref="I16:I17"/>
    <mergeCell ref="G18:G20"/>
    <mergeCell ref="F18:F20"/>
    <mergeCell ref="E18:E20"/>
    <mergeCell ref="D18:D20"/>
    <mergeCell ref="C18:C20"/>
    <mergeCell ref="J16:J17"/>
    <mergeCell ref="AQ13:AQ15"/>
    <mergeCell ref="AR13:AR15"/>
    <mergeCell ref="AP13:AP15"/>
    <mergeCell ref="AH13:AH15"/>
    <mergeCell ref="AI13:AI15"/>
    <mergeCell ref="AJ13:AJ15"/>
    <mergeCell ref="AK13:AK15"/>
    <mergeCell ref="AL13:AL15"/>
    <mergeCell ref="A27:A29"/>
    <mergeCell ref="B27:B29"/>
    <mergeCell ref="C27:C29"/>
    <mergeCell ref="D27:D29"/>
    <mergeCell ref="E27:E29"/>
    <mergeCell ref="F27:F29"/>
    <mergeCell ref="G27:G29"/>
    <mergeCell ref="H27:H29"/>
    <mergeCell ref="I27:I29"/>
    <mergeCell ref="O13:O15"/>
    <mergeCell ref="P13:P15"/>
    <mergeCell ref="Q13:Q15"/>
    <mergeCell ref="A18:A20"/>
    <mergeCell ref="B18:B20"/>
    <mergeCell ref="C16:C17"/>
    <mergeCell ref="D16:D17"/>
  </mergeCells>
  <conditionalFormatting sqref="K7 AB7:AB53">
    <cfRule type="cellIs" dxfId="210" priority="3354" operator="equal">
      <formula>"Baja"</formula>
    </cfRule>
    <cfRule type="cellIs" dxfId="209" priority="3355" operator="equal">
      <formula>"Muy Baja"</formula>
    </cfRule>
    <cfRule type="cellIs" dxfId="208" priority="3351" operator="equal">
      <formula>"Muy Alta"</formula>
    </cfRule>
    <cfRule type="cellIs" dxfId="207" priority="3352" operator="equal">
      <formula>"Alta"</formula>
    </cfRule>
    <cfRule type="cellIs" dxfId="206" priority="3353" operator="equal">
      <formula>"Media"</formula>
    </cfRule>
  </conditionalFormatting>
  <conditionalFormatting sqref="K10">
    <cfRule type="cellIs" dxfId="205" priority="1843" operator="equal">
      <formula>"Baja"</formula>
    </cfRule>
    <cfRule type="cellIs" dxfId="204" priority="1842" operator="equal">
      <formula>"Media"</formula>
    </cfRule>
    <cfRule type="cellIs" dxfId="203" priority="1841" operator="equal">
      <formula>"Alta"</formula>
    </cfRule>
    <cfRule type="cellIs" dxfId="202" priority="1840" operator="equal">
      <formula>"Muy Alta"</formula>
    </cfRule>
    <cfRule type="cellIs" dxfId="201" priority="1844" operator="equal">
      <formula>"Muy Baja"</formula>
    </cfRule>
  </conditionalFormatting>
  <conditionalFormatting sqref="K13">
    <cfRule type="cellIs" dxfId="200" priority="1810" operator="equal">
      <formula>"Muy Alta"</formula>
    </cfRule>
    <cfRule type="cellIs" dxfId="199" priority="1813" operator="equal">
      <formula>"Baja"</formula>
    </cfRule>
    <cfRule type="cellIs" dxfId="198" priority="1812" operator="equal">
      <formula>"Media"</formula>
    </cfRule>
    <cfRule type="cellIs" dxfId="197" priority="1814" operator="equal">
      <formula>"Muy Baja"</formula>
    </cfRule>
    <cfRule type="cellIs" dxfId="196" priority="1811" operator="equal">
      <formula>"Alta"</formula>
    </cfRule>
  </conditionalFormatting>
  <conditionalFormatting sqref="K18">
    <cfRule type="cellIs" dxfId="195" priority="1753" operator="equal">
      <formula>"Baja"</formula>
    </cfRule>
    <cfRule type="cellIs" dxfId="194" priority="1752" operator="equal">
      <formula>"Media"</formula>
    </cfRule>
    <cfRule type="cellIs" dxfId="193" priority="1750" operator="equal">
      <formula>"Muy Alta"</formula>
    </cfRule>
    <cfRule type="cellIs" dxfId="192" priority="1754" operator="equal">
      <formula>"Muy Baja"</formula>
    </cfRule>
    <cfRule type="cellIs" dxfId="191" priority="1751" operator="equal">
      <formula>"Alta"</formula>
    </cfRule>
  </conditionalFormatting>
  <conditionalFormatting sqref="K21">
    <cfRule type="cellIs" dxfId="190" priority="1677" operator="equal">
      <formula>"Media"</formula>
    </cfRule>
    <cfRule type="cellIs" dxfId="189" priority="1676" operator="equal">
      <formula>"Alta"</formula>
    </cfRule>
    <cfRule type="cellIs" dxfId="188" priority="1675" operator="equal">
      <formula>"Muy Alta"</formula>
    </cfRule>
    <cfRule type="cellIs" dxfId="187" priority="1679" operator="equal">
      <formula>"Muy Baja"</formula>
    </cfRule>
    <cfRule type="cellIs" dxfId="186" priority="1678" operator="equal">
      <formula>"Baja"</formula>
    </cfRule>
  </conditionalFormatting>
  <conditionalFormatting sqref="K24">
    <cfRule type="cellIs" dxfId="185" priority="1616" operator="equal">
      <formula>"Alta"</formula>
    </cfRule>
    <cfRule type="cellIs" dxfId="184" priority="1619" operator="equal">
      <formula>"Muy Baja"</formula>
    </cfRule>
    <cfRule type="cellIs" dxfId="183" priority="1618" operator="equal">
      <formula>"Baja"</formula>
    </cfRule>
    <cfRule type="cellIs" dxfId="182" priority="1617" operator="equal">
      <formula>"Media"</formula>
    </cfRule>
    <cfRule type="cellIs" dxfId="181" priority="1615" operator="equal">
      <formula>"Muy Alta"</formula>
    </cfRule>
  </conditionalFormatting>
  <conditionalFormatting sqref="K27">
    <cfRule type="cellIs" dxfId="180" priority="53" operator="equal">
      <formula>"Muy Alta"</formula>
    </cfRule>
    <cfRule type="cellIs" dxfId="179" priority="54" operator="equal">
      <formula>"Alta"</formula>
    </cfRule>
    <cfRule type="cellIs" dxfId="178" priority="55" operator="equal">
      <formula>"Media"</formula>
    </cfRule>
    <cfRule type="cellIs" dxfId="177" priority="56" operator="equal">
      <formula>"Baja"</formula>
    </cfRule>
    <cfRule type="cellIs" dxfId="176" priority="57" operator="equal">
      <formula>"Muy Baja"</formula>
    </cfRule>
  </conditionalFormatting>
  <conditionalFormatting sqref="K30">
    <cfRule type="cellIs" dxfId="175" priority="1570" operator="equal">
      <formula>"Muy Alta"</formula>
    </cfRule>
    <cfRule type="cellIs" dxfId="174" priority="1571" operator="equal">
      <formula>"Alta"</formula>
    </cfRule>
    <cfRule type="cellIs" dxfId="173" priority="1572" operator="equal">
      <formula>"Media"</formula>
    </cfRule>
    <cfRule type="cellIs" dxfId="172" priority="1573" operator="equal">
      <formula>"Baja"</formula>
    </cfRule>
    <cfRule type="cellIs" dxfId="171" priority="1574" operator="equal">
      <formula>"Muy Baja"</formula>
    </cfRule>
  </conditionalFormatting>
  <conditionalFormatting sqref="K33">
    <cfRule type="cellIs" dxfId="170" priority="1527" operator="equal">
      <formula>"Media"</formula>
    </cfRule>
    <cfRule type="cellIs" dxfId="169" priority="1529" operator="equal">
      <formula>"Muy Baja"</formula>
    </cfRule>
    <cfRule type="cellIs" dxfId="168" priority="1528" operator="equal">
      <formula>"Baja"</formula>
    </cfRule>
    <cfRule type="cellIs" dxfId="167" priority="1525" operator="equal">
      <formula>"Muy Alta"</formula>
    </cfRule>
    <cfRule type="cellIs" dxfId="166" priority="1526" operator="equal">
      <formula>"Alta"</formula>
    </cfRule>
  </conditionalFormatting>
  <conditionalFormatting sqref="K36">
    <cfRule type="cellIs" dxfId="165" priority="1512" operator="equal">
      <formula>"Media"</formula>
    </cfRule>
    <cfRule type="cellIs" dxfId="164" priority="1513" operator="equal">
      <formula>"Baja"</formula>
    </cfRule>
    <cfRule type="cellIs" dxfId="163" priority="1514" operator="equal">
      <formula>"Muy Baja"</formula>
    </cfRule>
    <cfRule type="cellIs" dxfId="162" priority="1510" operator="equal">
      <formula>"Muy Alta"</formula>
    </cfRule>
    <cfRule type="cellIs" dxfId="161" priority="1511" operator="equal">
      <formula>"Alta"</formula>
    </cfRule>
  </conditionalFormatting>
  <conditionalFormatting sqref="K39">
    <cfRule type="cellIs" dxfId="160" priority="1180" operator="equal">
      <formula>"Baja"</formula>
    </cfRule>
    <cfRule type="cellIs" dxfId="159" priority="1177" operator="equal">
      <formula>"Muy Alta"</formula>
    </cfRule>
    <cfRule type="cellIs" dxfId="158" priority="1178" operator="equal">
      <formula>"Alta"</formula>
    </cfRule>
    <cfRule type="cellIs" dxfId="157" priority="1181" operator="equal">
      <formula>"Muy Baja"</formula>
    </cfRule>
    <cfRule type="cellIs" dxfId="156" priority="1179" operator="equal">
      <formula>"Media"</formula>
    </cfRule>
  </conditionalFormatting>
  <conditionalFormatting sqref="K42">
    <cfRule type="cellIs" dxfId="155" priority="994" operator="equal">
      <formula>"Baja"</formula>
    </cfRule>
    <cfRule type="cellIs" dxfId="154" priority="993" operator="equal">
      <formula>"Media"</formula>
    </cfRule>
    <cfRule type="cellIs" dxfId="153" priority="992" operator="equal">
      <formula>"Alta"</formula>
    </cfRule>
    <cfRule type="cellIs" dxfId="152" priority="991" operator="equal">
      <formula>"Muy Alta"</formula>
    </cfRule>
    <cfRule type="cellIs" dxfId="151" priority="995" operator="equal">
      <formula>"Muy Baja"</formula>
    </cfRule>
  </conditionalFormatting>
  <conditionalFormatting sqref="K45">
    <cfRule type="cellIs" dxfId="150" priority="847" operator="equal">
      <formula>"Muy Alta"</formula>
    </cfRule>
    <cfRule type="cellIs" dxfId="149" priority="848" operator="equal">
      <formula>"Alta"</formula>
    </cfRule>
    <cfRule type="cellIs" dxfId="148" priority="849" operator="equal">
      <formula>"Media"</formula>
    </cfRule>
    <cfRule type="cellIs" dxfId="147" priority="850" operator="equal">
      <formula>"Baja"</formula>
    </cfRule>
    <cfRule type="cellIs" dxfId="146" priority="851" operator="equal">
      <formula>"Muy Baja"</formula>
    </cfRule>
  </conditionalFormatting>
  <conditionalFormatting sqref="K48">
    <cfRule type="cellIs" dxfId="145" priority="705" operator="equal">
      <formula>"Media"</formula>
    </cfRule>
    <cfRule type="cellIs" dxfId="144" priority="706" operator="equal">
      <formula>"Baja"</formula>
    </cfRule>
    <cfRule type="cellIs" dxfId="143" priority="707" operator="equal">
      <formula>"Muy Baja"</formula>
    </cfRule>
    <cfRule type="cellIs" dxfId="142" priority="703" operator="equal">
      <formula>"Muy Alta"</formula>
    </cfRule>
    <cfRule type="cellIs" dxfId="141" priority="704" operator="equal">
      <formula>"Alta"</formula>
    </cfRule>
  </conditionalFormatting>
  <conditionalFormatting sqref="K51">
    <cfRule type="cellIs" dxfId="140" priority="418" operator="equal">
      <formula>"Baja"</formula>
    </cfRule>
    <cfRule type="cellIs" dxfId="139" priority="417" operator="equal">
      <formula>"Media"</formula>
    </cfRule>
    <cfRule type="cellIs" dxfId="138" priority="416" operator="equal">
      <formula>"Alta"</formula>
    </cfRule>
    <cfRule type="cellIs" dxfId="137" priority="415" operator="equal">
      <formula>"Muy Alta"</formula>
    </cfRule>
    <cfRule type="cellIs" dxfId="136" priority="419" operator="equal">
      <formula>"Muy Baja"</formula>
    </cfRule>
  </conditionalFormatting>
  <conditionalFormatting sqref="N7:N53">
    <cfRule type="containsText" dxfId="135" priority="43" operator="containsText" text="❌">
      <formula>NOT(ISERROR(SEARCH("❌",N7)))</formula>
    </cfRule>
  </conditionalFormatting>
  <conditionalFormatting sqref="O7 AD7:AD53">
    <cfRule type="cellIs" dxfId="134" priority="329" operator="equal">
      <formula>"Catastrófico"</formula>
    </cfRule>
    <cfRule type="cellIs" dxfId="133" priority="331" operator="equal">
      <formula>"Moderado"</formula>
    </cfRule>
    <cfRule type="cellIs" dxfId="132" priority="330" operator="equal">
      <formula>"Mayor"</formula>
    </cfRule>
    <cfRule type="cellIs" dxfId="131" priority="332" operator="equal">
      <formula>"Menor"</formula>
    </cfRule>
    <cfRule type="cellIs" dxfId="130" priority="333" operator="equal">
      <formula>"Leve"</formula>
    </cfRule>
  </conditionalFormatting>
  <conditionalFormatting sqref="O10">
    <cfRule type="cellIs" dxfId="129" priority="1839" operator="equal">
      <formula>"Leve"</formula>
    </cfRule>
    <cfRule type="cellIs" dxfId="128" priority="1838" operator="equal">
      <formula>"Menor"</formula>
    </cfRule>
    <cfRule type="cellIs" dxfId="127" priority="1837" operator="equal">
      <formula>"Moderado"</formula>
    </cfRule>
    <cfRule type="cellIs" dxfId="126" priority="1836" operator="equal">
      <formula>"Mayor"</formula>
    </cfRule>
    <cfRule type="cellIs" dxfId="125" priority="1835" operator="equal">
      <formula>"Catastrófico"</formula>
    </cfRule>
  </conditionalFormatting>
  <conditionalFormatting sqref="O13">
    <cfRule type="cellIs" dxfId="124" priority="1809" operator="equal">
      <formula>"Leve"</formula>
    </cfRule>
    <cfRule type="cellIs" dxfId="123" priority="1808" operator="equal">
      <formula>"Menor"</formula>
    </cfRule>
    <cfRule type="cellIs" dxfId="122" priority="1807" operator="equal">
      <formula>"Moderado"</formula>
    </cfRule>
    <cfRule type="cellIs" dxfId="121" priority="1805" operator="equal">
      <formula>"Catastrófico"</formula>
    </cfRule>
    <cfRule type="cellIs" dxfId="120" priority="1806" operator="equal">
      <formula>"Mayor"</formula>
    </cfRule>
  </conditionalFormatting>
  <conditionalFormatting sqref="O18">
    <cfRule type="cellIs" dxfId="119" priority="1749" operator="equal">
      <formula>"Leve"</formula>
    </cfRule>
    <cfRule type="cellIs" dxfId="118" priority="1745" operator="equal">
      <formula>"Catastrófico"</formula>
    </cfRule>
    <cfRule type="cellIs" dxfId="117" priority="1746" operator="equal">
      <formula>"Mayor"</formula>
    </cfRule>
    <cfRule type="cellIs" dxfId="116" priority="1747" operator="equal">
      <formula>"Moderado"</formula>
    </cfRule>
    <cfRule type="cellIs" dxfId="115" priority="1748" operator="equal">
      <formula>"Menor"</formula>
    </cfRule>
  </conditionalFormatting>
  <conditionalFormatting sqref="O21">
    <cfRule type="cellIs" dxfId="114" priority="1670" operator="equal">
      <formula>"Catastrófico"</formula>
    </cfRule>
    <cfRule type="cellIs" dxfId="113" priority="1674" operator="equal">
      <formula>"Leve"</formula>
    </cfRule>
    <cfRule type="cellIs" dxfId="112" priority="1673" operator="equal">
      <formula>"Menor"</formula>
    </cfRule>
    <cfRule type="cellIs" dxfId="111" priority="1671" operator="equal">
      <formula>"Mayor"</formula>
    </cfRule>
    <cfRule type="cellIs" dxfId="110" priority="1672" operator="equal">
      <formula>"Moderado"</formula>
    </cfRule>
  </conditionalFormatting>
  <conditionalFormatting sqref="O24">
    <cfRule type="cellIs" dxfId="109" priority="1610" operator="equal">
      <formula>"Catastrófico"</formula>
    </cfRule>
    <cfRule type="cellIs" dxfId="108" priority="1611" operator="equal">
      <formula>"Mayor"</formula>
    </cfRule>
    <cfRule type="cellIs" dxfId="107" priority="1612" operator="equal">
      <formula>"Moderado"</formula>
    </cfRule>
    <cfRule type="cellIs" dxfId="106" priority="1613" operator="equal">
      <formula>"Menor"</formula>
    </cfRule>
    <cfRule type="cellIs" dxfId="105" priority="1614" operator="equal">
      <formula>"Leve"</formula>
    </cfRule>
  </conditionalFormatting>
  <conditionalFormatting sqref="O27">
    <cfRule type="cellIs" dxfId="104" priority="48" operator="equal">
      <formula>"Catastrófico"</formula>
    </cfRule>
    <cfRule type="cellIs" dxfId="103" priority="52" operator="equal">
      <formula>"Leve"</formula>
    </cfRule>
    <cfRule type="cellIs" dxfId="102" priority="51" operator="equal">
      <formula>"Menor"</formula>
    </cfRule>
    <cfRule type="cellIs" dxfId="101" priority="50" operator="equal">
      <formula>"Moderado"</formula>
    </cfRule>
    <cfRule type="cellIs" dxfId="100" priority="49" operator="equal">
      <formula>"Mayor"</formula>
    </cfRule>
  </conditionalFormatting>
  <conditionalFormatting sqref="O30">
    <cfRule type="cellIs" dxfId="99" priority="1568" operator="equal">
      <formula>"Menor"</formula>
    </cfRule>
    <cfRule type="cellIs" dxfId="98" priority="1569" operator="equal">
      <formula>"Leve"</formula>
    </cfRule>
    <cfRule type="cellIs" dxfId="97" priority="1567" operator="equal">
      <formula>"Moderado"</formula>
    </cfRule>
    <cfRule type="cellIs" dxfId="96" priority="1565" operator="equal">
      <formula>"Catastrófico"</formula>
    </cfRule>
    <cfRule type="cellIs" dxfId="95" priority="1566" operator="equal">
      <formula>"Mayor"</formula>
    </cfRule>
  </conditionalFormatting>
  <conditionalFormatting sqref="O33">
    <cfRule type="cellIs" dxfId="94" priority="1521" operator="equal">
      <formula>"Mayor"</formula>
    </cfRule>
    <cfRule type="cellIs" dxfId="93" priority="1522" operator="equal">
      <formula>"Moderado"</formula>
    </cfRule>
    <cfRule type="cellIs" dxfId="92" priority="1523" operator="equal">
      <formula>"Menor"</formula>
    </cfRule>
    <cfRule type="cellIs" dxfId="91" priority="1524" operator="equal">
      <formula>"Leve"</formula>
    </cfRule>
    <cfRule type="cellIs" dxfId="90" priority="1520" operator="equal">
      <formula>"Catastrófico"</formula>
    </cfRule>
  </conditionalFormatting>
  <conditionalFormatting sqref="O36">
    <cfRule type="cellIs" dxfId="89" priority="1505" operator="equal">
      <formula>"Catastrófico"</formula>
    </cfRule>
    <cfRule type="cellIs" dxfId="88" priority="1509" operator="equal">
      <formula>"Leve"</formula>
    </cfRule>
    <cfRule type="cellIs" dxfId="87" priority="1508" operator="equal">
      <formula>"Menor"</formula>
    </cfRule>
    <cfRule type="cellIs" dxfId="86" priority="1507" operator="equal">
      <formula>"Moderado"</formula>
    </cfRule>
    <cfRule type="cellIs" dxfId="85" priority="1506" operator="equal">
      <formula>"Mayor"</formula>
    </cfRule>
  </conditionalFormatting>
  <conditionalFormatting sqref="O39">
    <cfRule type="cellIs" dxfId="84" priority="1175" operator="equal">
      <formula>"Menor"</formula>
    </cfRule>
    <cfRule type="cellIs" dxfId="83" priority="1176" operator="equal">
      <formula>"Leve"</formula>
    </cfRule>
    <cfRule type="cellIs" dxfId="82" priority="1174" operator="equal">
      <formula>"Moderado"</formula>
    </cfRule>
    <cfRule type="cellIs" dxfId="81" priority="1173" operator="equal">
      <formula>"Mayor"</formula>
    </cfRule>
    <cfRule type="cellIs" dxfId="80" priority="1172" operator="equal">
      <formula>"Catastrófico"</formula>
    </cfRule>
  </conditionalFormatting>
  <conditionalFormatting sqref="O42">
    <cfRule type="cellIs" dxfId="79" priority="988" operator="equal">
      <formula>"Moderado"</formula>
    </cfRule>
    <cfRule type="cellIs" dxfId="78" priority="989" operator="equal">
      <formula>"Menor"</formula>
    </cfRule>
    <cfRule type="cellIs" dxfId="77" priority="990" operator="equal">
      <formula>"Leve"</formula>
    </cfRule>
    <cfRule type="cellIs" dxfId="76" priority="987" operator="equal">
      <formula>"Mayor"</formula>
    </cfRule>
    <cfRule type="cellIs" dxfId="75" priority="986" operator="equal">
      <formula>"Catastrófico"</formula>
    </cfRule>
  </conditionalFormatting>
  <conditionalFormatting sqref="O45">
    <cfRule type="cellIs" dxfId="74" priority="843" operator="equal">
      <formula>"Mayor"</formula>
    </cfRule>
    <cfRule type="cellIs" dxfId="73" priority="844" operator="equal">
      <formula>"Moderado"</formula>
    </cfRule>
    <cfRule type="cellIs" dxfId="72" priority="845" operator="equal">
      <formula>"Menor"</formula>
    </cfRule>
    <cfRule type="cellIs" dxfId="71" priority="846" operator="equal">
      <formula>"Leve"</formula>
    </cfRule>
    <cfRule type="cellIs" dxfId="70" priority="842" operator="equal">
      <formula>"Catastrófico"</formula>
    </cfRule>
  </conditionalFormatting>
  <conditionalFormatting sqref="O48">
    <cfRule type="cellIs" dxfId="69" priority="702" operator="equal">
      <formula>"Leve"</formula>
    </cfRule>
    <cfRule type="cellIs" dxfId="68" priority="701" operator="equal">
      <formula>"Menor"</formula>
    </cfRule>
    <cfRule type="cellIs" dxfId="67" priority="698" operator="equal">
      <formula>"Catastrófico"</formula>
    </cfRule>
    <cfRule type="cellIs" dxfId="66" priority="699" operator="equal">
      <formula>"Mayor"</formula>
    </cfRule>
    <cfRule type="cellIs" dxfId="65" priority="700" operator="equal">
      <formula>"Moderado"</formula>
    </cfRule>
  </conditionalFormatting>
  <conditionalFormatting sqref="O51">
    <cfRule type="cellIs" dxfId="64" priority="414" operator="equal">
      <formula>"Leve"</formula>
    </cfRule>
    <cfRule type="cellIs" dxfId="63" priority="413" operator="equal">
      <formula>"Menor"</formula>
    </cfRule>
    <cfRule type="cellIs" dxfId="62" priority="411" operator="equal">
      <formula>"Mayor"</formula>
    </cfRule>
    <cfRule type="cellIs" dxfId="61" priority="412" operator="equal">
      <formula>"Moderado"</formula>
    </cfRule>
    <cfRule type="cellIs" dxfId="60" priority="410" operator="equal">
      <formula>"Catastrófico"</formula>
    </cfRule>
  </conditionalFormatting>
  <conditionalFormatting sqref="Q7 AF7:AF53">
    <cfRule type="cellIs" dxfId="59" priority="3343" operator="equal">
      <formula>"Alto"</formula>
    </cfRule>
    <cfRule type="cellIs" dxfId="58" priority="3342" operator="equal">
      <formula>"Extremo"</formula>
    </cfRule>
    <cfRule type="cellIs" dxfId="57" priority="3345" operator="equal">
      <formula>"Bajo"</formula>
    </cfRule>
    <cfRule type="cellIs" dxfId="56" priority="3344" operator="equal">
      <formula>"Moderado"</formula>
    </cfRule>
  </conditionalFormatting>
  <conditionalFormatting sqref="Q10">
    <cfRule type="cellIs" dxfId="55" priority="1834" operator="equal">
      <formula>"Bajo"</formula>
    </cfRule>
    <cfRule type="cellIs" dxfId="54" priority="1833" operator="equal">
      <formula>"Moderado"</formula>
    </cfRule>
    <cfRule type="cellIs" dxfId="53" priority="1831" operator="equal">
      <formula>"Extremo"</formula>
    </cfRule>
    <cfRule type="cellIs" dxfId="52" priority="1832" operator="equal">
      <formula>"Alto"</formula>
    </cfRule>
  </conditionalFormatting>
  <conditionalFormatting sqref="Q13">
    <cfRule type="cellIs" dxfId="51" priority="1801" operator="equal">
      <formula>"Extremo"</formula>
    </cfRule>
    <cfRule type="cellIs" dxfId="50" priority="1802" operator="equal">
      <formula>"Alto"</formula>
    </cfRule>
    <cfRule type="cellIs" dxfId="49" priority="1803" operator="equal">
      <formula>"Moderado"</formula>
    </cfRule>
    <cfRule type="cellIs" dxfId="48" priority="1804" operator="equal">
      <formula>"Bajo"</formula>
    </cfRule>
  </conditionalFormatting>
  <conditionalFormatting sqref="Q18">
    <cfRule type="cellIs" dxfId="47" priority="1744" operator="equal">
      <formula>"Bajo"</formula>
    </cfRule>
    <cfRule type="cellIs" dxfId="46" priority="1743" operator="equal">
      <formula>"Moderado"</formula>
    </cfRule>
    <cfRule type="cellIs" dxfId="45" priority="1742" operator="equal">
      <formula>"Alto"</formula>
    </cfRule>
    <cfRule type="cellIs" dxfId="44" priority="1741" operator="equal">
      <formula>"Extremo"</formula>
    </cfRule>
  </conditionalFormatting>
  <conditionalFormatting sqref="Q21">
    <cfRule type="cellIs" dxfId="43" priority="1667" operator="equal">
      <formula>"Alto"</formula>
    </cfRule>
    <cfRule type="cellIs" dxfId="42" priority="1668" operator="equal">
      <formula>"Moderado"</formula>
    </cfRule>
    <cfRule type="cellIs" dxfId="41" priority="1666" operator="equal">
      <formula>"Extremo"</formula>
    </cfRule>
    <cfRule type="cellIs" dxfId="40" priority="1669" operator="equal">
      <formula>"Bajo"</formula>
    </cfRule>
  </conditionalFormatting>
  <conditionalFormatting sqref="Q24">
    <cfRule type="cellIs" dxfId="39" priority="1606" operator="equal">
      <formula>"Extremo"</formula>
    </cfRule>
    <cfRule type="cellIs" dxfId="38" priority="1607" operator="equal">
      <formula>"Alto"</formula>
    </cfRule>
    <cfRule type="cellIs" dxfId="37" priority="1608" operator="equal">
      <formula>"Moderado"</formula>
    </cfRule>
    <cfRule type="cellIs" dxfId="36" priority="1609" operator="equal">
      <formula>"Bajo"</formula>
    </cfRule>
  </conditionalFormatting>
  <conditionalFormatting sqref="Q27">
    <cfRule type="cellIs" dxfId="35" priority="45" operator="equal">
      <formula>"Alto"</formula>
    </cfRule>
    <cfRule type="cellIs" dxfId="34" priority="47" operator="equal">
      <formula>"Bajo"</formula>
    </cfRule>
    <cfRule type="cellIs" dxfId="33" priority="44" operator="equal">
      <formula>"Extremo"</formula>
    </cfRule>
    <cfRule type="cellIs" dxfId="32" priority="46" operator="equal">
      <formula>"Moderado"</formula>
    </cfRule>
  </conditionalFormatting>
  <conditionalFormatting sqref="Q30">
    <cfRule type="cellIs" dxfId="31" priority="1564" operator="equal">
      <formula>"Bajo"</formula>
    </cfRule>
    <cfRule type="cellIs" dxfId="30" priority="1563" operator="equal">
      <formula>"Moderado"</formula>
    </cfRule>
    <cfRule type="cellIs" dxfId="29" priority="1562" operator="equal">
      <formula>"Alto"</formula>
    </cfRule>
    <cfRule type="cellIs" dxfId="28" priority="1561" operator="equal">
      <formula>"Extremo"</formula>
    </cfRule>
  </conditionalFormatting>
  <conditionalFormatting sqref="Q33">
    <cfRule type="cellIs" dxfId="27" priority="1516" operator="equal">
      <formula>"Extremo"</formula>
    </cfRule>
    <cfRule type="cellIs" dxfId="26" priority="1517" operator="equal">
      <formula>"Alto"</formula>
    </cfRule>
    <cfRule type="cellIs" dxfId="25" priority="1518" operator="equal">
      <formula>"Moderado"</formula>
    </cfRule>
    <cfRule type="cellIs" dxfId="24" priority="1519" operator="equal">
      <formula>"Bajo"</formula>
    </cfRule>
  </conditionalFormatting>
  <conditionalFormatting sqref="Q36">
    <cfRule type="cellIs" dxfId="23" priority="1504" operator="equal">
      <formula>"Bajo"</formula>
    </cfRule>
    <cfRule type="cellIs" dxfId="22" priority="1501" operator="equal">
      <formula>"Extremo"</formula>
    </cfRule>
    <cfRule type="cellIs" dxfId="21" priority="1502" operator="equal">
      <formula>"Alto"</formula>
    </cfRule>
    <cfRule type="cellIs" dxfId="20" priority="1503" operator="equal">
      <formula>"Moderado"</formula>
    </cfRule>
  </conditionalFormatting>
  <conditionalFormatting sqref="Q39">
    <cfRule type="cellIs" dxfId="19" priority="1171" operator="equal">
      <formula>"Bajo"</formula>
    </cfRule>
    <cfRule type="cellIs" dxfId="18" priority="1168" operator="equal">
      <formula>"Extremo"</formula>
    </cfRule>
    <cfRule type="cellIs" dxfId="17" priority="1169" operator="equal">
      <formula>"Alto"</formula>
    </cfRule>
    <cfRule type="cellIs" dxfId="16" priority="1170" operator="equal">
      <formula>"Moderado"</formula>
    </cfRule>
  </conditionalFormatting>
  <conditionalFormatting sqref="Q42">
    <cfRule type="cellIs" dxfId="15" priority="985" operator="equal">
      <formula>"Bajo"</formula>
    </cfRule>
    <cfRule type="cellIs" dxfId="14" priority="984" operator="equal">
      <formula>"Moderado"</formula>
    </cfRule>
    <cfRule type="cellIs" dxfId="13" priority="983" operator="equal">
      <formula>"Alto"</formula>
    </cfRule>
    <cfRule type="cellIs" dxfId="12" priority="982" operator="equal">
      <formula>"Extremo"</formula>
    </cfRule>
  </conditionalFormatting>
  <conditionalFormatting sqref="Q45">
    <cfRule type="cellIs" dxfId="11" priority="841" operator="equal">
      <formula>"Bajo"</formula>
    </cfRule>
    <cfRule type="cellIs" dxfId="10" priority="840" operator="equal">
      <formula>"Moderado"</formula>
    </cfRule>
    <cfRule type="cellIs" dxfId="9" priority="839" operator="equal">
      <formula>"Alto"</formula>
    </cfRule>
    <cfRule type="cellIs" dxfId="8" priority="838" operator="equal">
      <formula>"Extremo"</formula>
    </cfRule>
  </conditionalFormatting>
  <conditionalFormatting sqref="Q48">
    <cfRule type="cellIs" dxfId="7" priority="695" operator="equal">
      <formula>"Alto"</formula>
    </cfRule>
    <cfRule type="cellIs" dxfId="6" priority="694" operator="equal">
      <formula>"Extremo"</formula>
    </cfRule>
    <cfRule type="cellIs" dxfId="5" priority="697" operator="equal">
      <formula>"Bajo"</formula>
    </cfRule>
    <cfRule type="cellIs" dxfId="4" priority="696" operator="equal">
      <formula>"Moderado"</formula>
    </cfRule>
  </conditionalFormatting>
  <conditionalFormatting sqref="Q51">
    <cfRule type="cellIs" dxfId="3" priority="406" operator="equal">
      <formula>"Extremo"</formula>
    </cfRule>
    <cfRule type="cellIs" dxfId="2" priority="407" operator="equal">
      <formula>"Alto"</formula>
    </cfRule>
    <cfRule type="cellIs" dxfId="1" priority="408" operator="equal">
      <formula>"Moderado"</formula>
    </cfRule>
    <cfRule type="cellIs" dxfId="0" priority="409" operator="equal">
      <formula>"Bajo"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0000000}">
          <x14:formula1>
            <xm:f>'Opciones Tratamiento'!$B$13:$B$19</xm:f>
          </x14:formula1>
          <xm:sqref>I7 I10 I13 I18 I21 I24 I30 I33 I36 I48 I39 I42 I45 I51 I27</xm:sqref>
        </x14:dataValidation>
        <x14:dataValidation type="list" allowBlank="1" showInputMessage="1" showErrorMessage="1" xr:uid="{00000000-0002-0000-0200-000001000000}">
          <x14:formula1>
            <xm:f>'Opciones Tratamiento'!$E$2:$E$4</xm:f>
          </x14:formula1>
          <xm:sqref>E7 E10 E13 E18 E21 E24 E30 E33 E36 E48 E39 E42 E45 E51 E27</xm:sqref>
        </x14:dataValidation>
        <x14:dataValidation type="list" allowBlank="1" showInputMessage="1" showErrorMessage="1" xr:uid="{00000000-0002-0000-0200-000002000000}">
          <x14:formula1>
            <xm:f>'Tabla Impacto'!$F$210:$F$221</xm:f>
          </x14:formula1>
          <xm:sqref>M7 M10 M13 M18 M21 M51 M24 M30 M33 M36 M48 M39 M42 M45 M27</xm:sqref>
        </x14:dataValidation>
        <x14:dataValidation type="list" allowBlank="1" showInputMessage="1" showErrorMessage="1" xr:uid="{00000000-0002-0000-0200-000003000000}">
          <x14:formula1>
            <xm:f>'Tabla Valoración controles'!$D$4:$D$6</xm:f>
          </x14:formula1>
          <xm:sqref>U7:U12 U16:U53</xm:sqref>
        </x14:dataValidation>
        <x14:dataValidation type="list" allowBlank="1" showInputMessage="1" showErrorMessage="1" xr:uid="{00000000-0002-0000-0200-000004000000}">
          <x14:formula1>
            <xm:f>'Tabla Valoración controles'!$D$7:$D$8</xm:f>
          </x14:formula1>
          <xm:sqref>V7:V12 V16:V53</xm:sqref>
        </x14:dataValidation>
        <x14:dataValidation type="list" allowBlank="1" showInputMessage="1" showErrorMessage="1" xr:uid="{00000000-0002-0000-0200-000005000000}">
          <x14:formula1>
            <xm:f>'Tabla Valoración controles'!$D$9:$D$10</xm:f>
          </x14:formula1>
          <xm:sqref>X7:X12 X16:X53</xm:sqref>
        </x14:dataValidation>
        <x14:dataValidation type="list" allowBlank="1" showInputMessage="1" showErrorMessage="1" xr:uid="{00000000-0002-0000-0200-000006000000}">
          <x14:formula1>
            <xm:f>'Tabla Valoración controles'!$D$11:$D$12</xm:f>
          </x14:formula1>
          <xm:sqref>Y7:Y12 Y16:Y53</xm:sqref>
        </x14:dataValidation>
        <x14:dataValidation type="list" allowBlank="1" showInputMessage="1" showErrorMessage="1" xr:uid="{00000000-0002-0000-0200-000007000000}">
          <x14:formula1>
            <xm:f>'Tabla Valoración controles'!$D$13:$D$14</xm:f>
          </x14:formula1>
          <xm:sqref>Z7:Z12 Z16:Z53</xm:sqref>
        </x14:dataValidation>
        <x14:dataValidation type="list" allowBlank="1" showInputMessage="1" showErrorMessage="1" xr:uid="{00000000-0002-0000-0200-000008000000}">
          <x14:formula1>
            <xm:f>'Opciones Tratamiento'!$B$2:$B$5</xm:f>
          </x14:formula1>
          <xm:sqref>AG7:AG12 AG16:AG53</xm:sqref>
        </x14:dataValidation>
        <x14:dataValidation type="list" allowBlank="1" showInputMessage="1" showErrorMessage="1" xr:uid="{00000000-0002-0000-0200-000009000000}">
          <x14:formula1>
            <xm:f>'C:\Users\epenaq\Downloads\[Mapa_riesgos_ERU_2023_V7_0.xlsx]Opciones Tratamiento'!#REF!</xm:f>
          </x14:formula1>
          <xm:sqref>AG13:AG15</xm:sqref>
        </x14:dataValidation>
        <x14:dataValidation type="list" allowBlank="1" showInputMessage="1" showErrorMessage="1" xr:uid="{00000000-0002-0000-0200-00000A000000}">
          <x14:formula1>
            <xm:f>'C:\Users\epenaq\Downloads\[Mapa_riesgos_ERU_2023_V7_0.xlsx]Tabla Valoración controles'!#REF!</xm:f>
          </x14:formula1>
          <xm:sqref>U13:V15 X13:Z15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zoomScale="25" zoomScaleNormal="25" workbookViewId="0">
      <selection activeCell="J10" sqref="J10:AW8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row>
    <row r="2" spans="1:119" ht="18" customHeight="1" x14ac:dyDescent="0.25">
      <c r="A2" s="40"/>
      <c r="B2" s="419" t="s">
        <v>135</v>
      </c>
      <c r="C2" s="419"/>
      <c r="D2" s="419"/>
      <c r="E2" s="419"/>
      <c r="F2" s="419"/>
      <c r="G2" s="419"/>
      <c r="H2" s="419"/>
      <c r="I2" s="419"/>
      <c r="J2" s="256" t="s">
        <v>2</v>
      </c>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row>
    <row r="3" spans="1:119" ht="18.75" customHeight="1" x14ac:dyDescent="0.25">
      <c r="A3" s="40"/>
      <c r="B3" s="419"/>
      <c r="C3" s="419"/>
      <c r="D3" s="419"/>
      <c r="E3" s="419"/>
      <c r="F3" s="419"/>
      <c r="G3" s="419"/>
      <c r="H3" s="419"/>
      <c r="I3" s="419"/>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row>
    <row r="4" spans="1:119" ht="15" customHeight="1" x14ac:dyDescent="0.25">
      <c r="A4" s="40"/>
      <c r="B4" s="419"/>
      <c r="C4" s="419"/>
      <c r="D4" s="419"/>
      <c r="E4" s="419"/>
      <c r="F4" s="419"/>
      <c r="G4" s="419"/>
      <c r="H4" s="419"/>
      <c r="I4" s="419"/>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row>
    <row r="5" spans="1:119" ht="15.75" thickBot="1" x14ac:dyDescent="0.3">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row>
    <row r="6" spans="1:119" ht="15" customHeight="1" x14ac:dyDescent="0.25">
      <c r="A6" s="40"/>
      <c r="B6" s="261" t="s">
        <v>4</v>
      </c>
      <c r="C6" s="261"/>
      <c r="D6" s="262"/>
      <c r="E6" s="420" t="s">
        <v>107</v>
      </c>
      <c r="F6" s="421"/>
      <c r="G6" s="421"/>
      <c r="H6" s="421"/>
      <c r="I6" s="421"/>
      <c r="J6" s="426" t="str">
        <f ca="1">IF(AND('Riesgos Corrup'!$K$7="Muy Alta",'Riesgos Corrup'!$O$7="Leve"),CONCATENATE("R",'Riesgos Corrup'!$A$7),"")</f>
        <v/>
      </c>
      <c r="K6" s="427"/>
      <c r="L6" s="427" t="e">
        <f>IF(AND('Riesgos Corrup'!#REF!="Muy Alta",'Riesgos Corrup'!#REF!="Leve"),CONCATENATE("R",'Riesgos Corrup'!#REF!),"")</f>
        <v>#REF!</v>
      </c>
      <c r="M6" s="427"/>
      <c r="N6" s="427" t="e">
        <f>IF(AND('Riesgos Corrup'!#REF!="Muy Alta",'Riesgos Corrup'!#REF!="Leve"),CONCATENATE("R",'Riesgos Corrup'!#REF!),"")</f>
        <v>#REF!</v>
      </c>
      <c r="O6" s="427"/>
      <c r="P6" s="427" t="str">
        <f ca="1">IF(AND('Riesgos Corrup'!$K$10="Muy Alta",'Riesgos Corrup'!$O$10="Leve"),CONCATENATE("R",'Riesgos Corrup'!$A$10),"")</f>
        <v/>
      </c>
      <c r="Q6" s="427"/>
      <c r="R6" s="427" t="e">
        <f>IF(AND('Riesgos Corrup'!#REF!="Muy Alta",'Riesgos Corrup'!#REF!="Leve"),CONCATENATE("R",'Riesgos Corrup'!#REF!),"")</f>
        <v>#REF!</v>
      </c>
      <c r="S6" s="443"/>
      <c r="T6" s="426" t="str">
        <f ca="1">IF(AND('Riesgos Corrup'!$K$7="Muy Alta",'Riesgos Corrup'!$O$7="Menor"),CONCATENATE("R",'Riesgos Corrup'!$A$7),"")</f>
        <v/>
      </c>
      <c r="U6" s="427"/>
      <c r="V6" s="427" t="e">
        <f>IF(AND('Riesgos Corrup'!#REF!="Muy Alta",'Riesgos Corrup'!#REF!="Menor"),CONCATENATE("R",'Riesgos Corrup'!#REF!),"")</f>
        <v>#REF!</v>
      </c>
      <c r="W6" s="427"/>
      <c r="X6" s="427" t="e">
        <f>IF(AND('Riesgos Corrup'!#REF!="Muy Alta",'Riesgos Corrup'!#REF!="Menor"),CONCATENATE("R",'Riesgos Corrup'!#REF!),"")</f>
        <v>#REF!</v>
      </c>
      <c r="Y6" s="427"/>
      <c r="Z6" s="427" t="str">
        <f ca="1">IF(AND('Riesgos Corrup'!$K$10="Muy Alta",'Riesgos Corrup'!$O$10="Menor"),CONCATENATE("R",'Riesgos Corrup'!$A$10),"")</f>
        <v/>
      </c>
      <c r="AA6" s="427"/>
      <c r="AB6" s="427" t="e">
        <f>IF(AND('Riesgos Corrup'!#REF!="Muy Alta",'Riesgos Corrup'!#REF!="Menor"),CONCATENATE("R",'Riesgos Corrup'!#REF!),"")</f>
        <v>#REF!</v>
      </c>
      <c r="AC6" s="443"/>
      <c r="AD6" s="426" t="str">
        <f ca="1">IF(AND('Riesgos Corrup'!$K$7="Muy Alta",'Riesgos Corrup'!$O$7="Moderado"),CONCATENATE("R",'Riesgos Corrup'!$A$7),"")</f>
        <v/>
      </c>
      <c r="AE6" s="427"/>
      <c r="AF6" s="427" t="e">
        <f>IF(AND('Riesgos Corrup'!#REF!="Muy Alta",'Riesgos Corrup'!#REF!="Moderado"),CONCATENATE("R",'Riesgos Corrup'!#REF!),"")</f>
        <v>#REF!</v>
      </c>
      <c r="AG6" s="427"/>
      <c r="AH6" s="427" t="e">
        <f>IF(AND('Riesgos Corrup'!#REF!="Muy Alta",'Riesgos Corrup'!#REF!="Moderado"),CONCATENATE("R",'Riesgos Corrup'!#REF!),"")</f>
        <v>#REF!</v>
      </c>
      <c r="AI6" s="427"/>
      <c r="AJ6" s="427" t="str">
        <f ca="1">IF(AND('Riesgos Corrup'!$K$10="Muy Alta",'Riesgos Corrup'!$O$10="Moderado"),CONCATENATE("R",'Riesgos Corrup'!$A$10),"")</f>
        <v/>
      </c>
      <c r="AK6" s="427"/>
      <c r="AL6" s="427" t="e">
        <f>IF(AND('Riesgos Corrup'!#REF!="Muy Alta",'Riesgos Corrup'!#REF!="Moderado"),CONCATENATE("R",'Riesgos Corrup'!#REF!),"")</f>
        <v>#REF!</v>
      </c>
      <c r="AM6" s="443"/>
      <c r="AN6" s="426" t="str">
        <f ca="1">IF(AND('Riesgos Corrup'!$K$7="Muy Alta",'Riesgos Corrup'!$O$7="Mayor"),CONCATENATE("R",'Riesgos Corrup'!$A$7),"")</f>
        <v/>
      </c>
      <c r="AO6" s="427"/>
      <c r="AP6" s="427" t="e">
        <f>IF(AND('Riesgos Corrup'!#REF!="Muy Alta",'Riesgos Corrup'!#REF!="Mayor"),CONCATENATE("R",'Riesgos Corrup'!#REF!),"")</f>
        <v>#REF!</v>
      </c>
      <c r="AQ6" s="427"/>
      <c r="AR6" s="427" t="e">
        <f>IF(AND('Riesgos Corrup'!#REF!="Muy Alta",'Riesgos Corrup'!#REF!="Mayor"),CONCATENATE("R",'Riesgos Corrup'!#REF!),"")</f>
        <v>#REF!</v>
      </c>
      <c r="AS6" s="427"/>
      <c r="AT6" s="427" t="str">
        <f ca="1">IF(AND('Riesgos Corrup'!$K$10="Muy Alta",'Riesgos Corrup'!$O$10="Mayor"),CONCATENATE("R",'Riesgos Corrup'!$A$10),"")</f>
        <v/>
      </c>
      <c r="AU6" s="427"/>
      <c r="AV6" s="427" t="e">
        <f>IF(AND('Riesgos Corrup'!#REF!="Muy Alta",'Riesgos Corrup'!#REF!="Mayor"),CONCATENATE("R",'Riesgos Corrup'!#REF!),"")</f>
        <v>#REF!</v>
      </c>
      <c r="AW6" s="443"/>
      <c r="AX6" s="436" t="str">
        <f ca="1">IF(AND('Riesgos Corrup'!$K$7="Muy Alta",'Riesgos Corrup'!$O$7="Catastrófico"),CONCATENATE("R",'Riesgos Corrup'!$A$7),"")</f>
        <v/>
      </c>
      <c r="AY6" s="437"/>
      <c r="AZ6" s="437" t="e">
        <f>IF(AND('Riesgos Corrup'!#REF!="Muy Alta",'Riesgos Corrup'!#REF!="Catastrófico"),CONCATENATE("R",'Riesgos Corrup'!#REF!),"")</f>
        <v>#REF!</v>
      </c>
      <c r="BA6" s="437"/>
      <c r="BB6" s="437" t="e">
        <f>IF(AND('Riesgos Corrup'!#REF!="Muy Alta",'Riesgos Corrup'!#REF!="Catastrófico"),CONCATENATE("R",'Riesgos Corrup'!#REF!),"")</f>
        <v>#REF!</v>
      </c>
      <c r="BC6" s="437"/>
      <c r="BD6" s="437" t="str">
        <f ca="1">IF(AND('Riesgos Corrup'!$K$10="Muy Alta",'Riesgos Corrup'!$O$10="Catastrófico"),CONCATENATE("R",'Riesgos Corrup'!$A$10),"")</f>
        <v/>
      </c>
      <c r="BE6" s="437"/>
      <c r="BF6" s="437" t="e">
        <f>IF(AND('Riesgos Corrup'!#REF!="Muy Alta",'Riesgos Corrup'!#REF!="Catastrófico"),CONCATENATE("R",'Riesgos Corrup'!#REF!),"")</f>
        <v>#REF!</v>
      </c>
      <c r="BG6" s="438"/>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row>
    <row r="7" spans="1:119" ht="15" customHeight="1" x14ac:dyDescent="0.25">
      <c r="A7" s="40"/>
      <c r="B7" s="261"/>
      <c r="C7" s="261"/>
      <c r="D7" s="262"/>
      <c r="E7" s="422"/>
      <c r="F7" s="423"/>
      <c r="G7" s="423"/>
      <c r="H7" s="423"/>
      <c r="I7" s="423"/>
      <c r="J7" s="404"/>
      <c r="K7" s="405"/>
      <c r="L7" s="405"/>
      <c r="M7" s="405"/>
      <c r="N7" s="405"/>
      <c r="O7" s="405"/>
      <c r="P7" s="405"/>
      <c r="Q7" s="405"/>
      <c r="R7" s="405"/>
      <c r="S7" s="440"/>
      <c r="T7" s="404"/>
      <c r="U7" s="405"/>
      <c r="V7" s="405"/>
      <c r="W7" s="405"/>
      <c r="X7" s="405"/>
      <c r="Y7" s="405"/>
      <c r="Z7" s="405"/>
      <c r="AA7" s="405"/>
      <c r="AB7" s="405"/>
      <c r="AC7" s="440"/>
      <c r="AD7" s="404"/>
      <c r="AE7" s="405"/>
      <c r="AF7" s="405"/>
      <c r="AG7" s="405"/>
      <c r="AH7" s="405"/>
      <c r="AI7" s="405"/>
      <c r="AJ7" s="405"/>
      <c r="AK7" s="405"/>
      <c r="AL7" s="405"/>
      <c r="AM7" s="440"/>
      <c r="AN7" s="404"/>
      <c r="AO7" s="405"/>
      <c r="AP7" s="405"/>
      <c r="AQ7" s="405"/>
      <c r="AR7" s="405"/>
      <c r="AS7" s="405"/>
      <c r="AT7" s="405"/>
      <c r="AU7" s="405"/>
      <c r="AV7" s="405"/>
      <c r="AW7" s="440"/>
      <c r="AX7" s="432"/>
      <c r="AY7" s="430"/>
      <c r="AZ7" s="430"/>
      <c r="BA7" s="430"/>
      <c r="BB7" s="430"/>
      <c r="BC7" s="430"/>
      <c r="BD7" s="430"/>
      <c r="BE7" s="430"/>
      <c r="BF7" s="430"/>
      <c r="BG7" s="431"/>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row>
    <row r="8" spans="1:119" ht="15" customHeight="1" x14ac:dyDescent="0.25">
      <c r="A8" s="40"/>
      <c r="B8" s="261"/>
      <c r="C8" s="261"/>
      <c r="D8" s="262"/>
      <c r="E8" s="422"/>
      <c r="F8" s="423"/>
      <c r="G8" s="423"/>
      <c r="H8" s="423"/>
      <c r="I8" s="423"/>
      <c r="J8" s="404" t="str">
        <f ca="1">IF(AND('Riesgos Corrup'!$K$13="Muy Alta",'Riesgos Corrup'!$O$13="Leve"),CONCATENATE("R",'Riesgos Corrup'!$A$13),"")</f>
        <v/>
      </c>
      <c r="K8" s="405"/>
      <c r="L8" s="405" t="e">
        <f>IF(AND('Riesgos Corrup'!#REF!="Muy Alta",'Riesgos Corrup'!#REF!="Leve"),CONCATENATE("R",'Riesgos Corrup'!#REF!),"")</f>
        <v>#REF!</v>
      </c>
      <c r="M8" s="405"/>
      <c r="N8" s="405" t="e">
        <f>IF(AND('Riesgos Corrup'!#REF!="Muy Alta",'Riesgos Corrup'!#REF!="Leve"),CONCATENATE("R",'Riesgos Corrup'!#REF!),"")</f>
        <v>#REF!</v>
      </c>
      <c r="O8" s="405"/>
      <c r="P8" s="405" t="e">
        <f>IF(AND('Riesgos Corrup'!#REF!="Muy Alta",'Riesgos Corrup'!#REF!="Leve"),CONCATENATE("R",'Riesgos Corrup'!#REF!),"")</f>
        <v>#REF!</v>
      </c>
      <c r="Q8" s="405"/>
      <c r="R8" s="405" t="str">
        <f ca="1">IF(AND('Riesgos Corrup'!$K$18="Muy Alta",'Riesgos Corrup'!$O$18="Leve"),CONCATENATE("R",'Riesgos Corrup'!$A$18),"")</f>
        <v/>
      </c>
      <c r="S8" s="440"/>
      <c r="T8" s="404" t="str">
        <f ca="1">IF(AND('Riesgos Corrup'!$K$13="Muy Alta",'Riesgos Corrup'!$O$13="Menor"),CONCATENATE("R",'Riesgos Corrup'!$A$13),"")</f>
        <v/>
      </c>
      <c r="U8" s="405"/>
      <c r="V8" s="405" t="e">
        <f>IF(AND('Riesgos Corrup'!#REF!="Muy Alta",'Riesgos Corrup'!#REF!="Menor"),CONCATENATE("R",'Riesgos Corrup'!#REF!),"")</f>
        <v>#REF!</v>
      </c>
      <c r="W8" s="405"/>
      <c r="X8" s="405" t="e">
        <f>IF(AND('Riesgos Corrup'!#REF!="Muy Alta",'Riesgos Corrup'!#REF!="Menor"),CONCATENATE("R",'Riesgos Corrup'!#REF!),"")</f>
        <v>#REF!</v>
      </c>
      <c r="Y8" s="405"/>
      <c r="Z8" s="405" t="e">
        <f>IF(AND('Riesgos Corrup'!#REF!="Muy Alta",'Riesgos Corrup'!#REF!="Menor"),CONCATENATE("R",'Riesgos Corrup'!#REF!),"")</f>
        <v>#REF!</v>
      </c>
      <c r="AA8" s="405"/>
      <c r="AB8" s="405" t="str">
        <f ca="1">IF(AND('Riesgos Corrup'!$K$18="Muy Alta",'Riesgos Corrup'!$O$18="Menor"),CONCATENATE("R",'Riesgos Corrup'!$A$18),"")</f>
        <v/>
      </c>
      <c r="AC8" s="440"/>
      <c r="AD8" s="404" t="str">
        <f ca="1">IF(AND('Riesgos Corrup'!$K$13="Muy Alta",'Riesgos Corrup'!$O$13="Moderado"),CONCATENATE("R",'Riesgos Corrup'!$A$13),"")</f>
        <v/>
      </c>
      <c r="AE8" s="405"/>
      <c r="AF8" s="405" t="e">
        <f>IF(AND('Riesgos Corrup'!#REF!="Muy Alta",'Riesgos Corrup'!#REF!="Moderado"),CONCATENATE("R",'Riesgos Corrup'!#REF!),"")</f>
        <v>#REF!</v>
      </c>
      <c r="AG8" s="405"/>
      <c r="AH8" s="405" t="e">
        <f>IF(AND('Riesgos Corrup'!#REF!="Muy Alta",'Riesgos Corrup'!#REF!="Moderado"),CONCATENATE("R",'Riesgos Corrup'!#REF!),"")</f>
        <v>#REF!</v>
      </c>
      <c r="AI8" s="405"/>
      <c r="AJ8" s="405" t="e">
        <f>IF(AND('Riesgos Corrup'!#REF!="Muy Alta",'Riesgos Corrup'!#REF!="Moderado"),CONCATENATE("R",'Riesgos Corrup'!#REF!),"")</f>
        <v>#REF!</v>
      </c>
      <c r="AK8" s="405"/>
      <c r="AL8" s="405" t="str">
        <f ca="1">IF(AND('Riesgos Corrup'!$K$18="Muy Alta",'Riesgos Corrup'!$O$18="Moderado"),CONCATENATE("R",'Riesgos Corrup'!$A$18),"")</f>
        <v/>
      </c>
      <c r="AM8" s="440"/>
      <c r="AN8" s="404" t="str">
        <f ca="1">IF(AND('Riesgos Corrup'!$K$13="Muy Alta",'Riesgos Corrup'!$O$13="Mayor"),CONCATENATE("R",'Riesgos Corrup'!$A$13),"")</f>
        <v/>
      </c>
      <c r="AO8" s="405"/>
      <c r="AP8" s="405" t="e">
        <f>IF(AND('Riesgos Corrup'!#REF!="Muy Alta",'Riesgos Corrup'!#REF!="Mayor"),CONCATENATE("R",'Riesgos Corrup'!#REF!),"")</f>
        <v>#REF!</v>
      </c>
      <c r="AQ8" s="405"/>
      <c r="AR8" s="405" t="e">
        <f>IF(AND('Riesgos Corrup'!#REF!="Muy Alta",'Riesgos Corrup'!#REF!="Mayor"),CONCATENATE("R",'Riesgos Corrup'!#REF!),"")</f>
        <v>#REF!</v>
      </c>
      <c r="AS8" s="405"/>
      <c r="AT8" s="405" t="e">
        <f>IF(AND('Riesgos Corrup'!#REF!="Muy Alta",'Riesgos Corrup'!#REF!="Mayor"),CONCATENATE("R",'Riesgos Corrup'!#REF!),"")</f>
        <v>#REF!</v>
      </c>
      <c r="AU8" s="405"/>
      <c r="AV8" s="405" t="str">
        <f ca="1">IF(AND('Riesgos Corrup'!$K$18="Muy Alta",'Riesgos Corrup'!$O$18="Mayor"),CONCATENATE("R",'Riesgos Corrup'!$A$18),"")</f>
        <v/>
      </c>
      <c r="AW8" s="440"/>
      <c r="AX8" s="432" t="str">
        <f ca="1">IF(AND('Riesgos Corrup'!$K$13="Muy Alta",'Riesgos Corrup'!$O$13="Catastrófico"),CONCATENATE("R",'Riesgos Corrup'!$A$13),"")</f>
        <v/>
      </c>
      <c r="AY8" s="430"/>
      <c r="AZ8" s="430" t="e">
        <f>IF(AND('Riesgos Corrup'!#REF!="Muy Alta",'Riesgos Corrup'!#REF!="Catastrófico"),CONCATENATE("R",'Riesgos Corrup'!#REF!),"")</f>
        <v>#REF!</v>
      </c>
      <c r="BA8" s="430"/>
      <c r="BB8" s="430" t="e">
        <f>IF(AND('Riesgos Corrup'!#REF!="Muy Alta",'Riesgos Corrup'!#REF!="Catastrófico"),CONCATENATE("R",'Riesgos Corrup'!#REF!),"")</f>
        <v>#REF!</v>
      </c>
      <c r="BC8" s="430"/>
      <c r="BD8" s="430" t="e">
        <f>IF(AND('Riesgos Corrup'!#REF!="Muy Alta",'Riesgos Corrup'!#REF!="Catastrófico"),CONCATENATE("R",'Riesgos Corrup'!#REF!),"")</f>
        <v>#REF!</v>
      </c>
      <c r="BE8" s="430"/>
      <c r="BF8" s="430" t="str">
        <f ca="1">IF(AND('Riesgos Corrup'!$K$18="Muy Alta",'Riesgos Corrup'!$O$18="Catastrófico"),CONCATENATE("R",'Riesgos Corrup'!$A$18),"")</f>
        <v/>
      </c>
      <c r="BG8" s="431"/>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row>
    <row r="9" spans="1:119" ht="15" customHeight="1" x14ac:dyDescent="0.25">
      <c r="A9" s="40"/>
      <c r="B9" s="261"/>
      <c r="C9" s="261"/>
      <c r="D9" s="262"/>
      <c r="E9" s="422"/>
      <c r="F9" s="423"/>
      <c r="G9" s="423"/>
      <c r="H9" s="423"/>
      <c r="I9" s="423"/>
      <c r="J9" s="404"/>
      <c r="K9" s="405"/>
      <c r="L9" s="405"/>
      <c r="M9" s="405"/>
      <c r="N9" s="405"/>
      <c r="O9" s="405"/>
      <c r="P9" s="405"/>
      <c r="Q9" s="405"/>
      <c r="R9" s="405"/>
      <c r="S9" s="440"/>
      <c r="T9" s="404"/>
      <c r="U9" s="405"/>
      <c r="V9" s="405"/>
      <c r="W9" s="405"/>
      <c r="X9" s="405"/>
      <c r="Y9" s="405"/>
      <c r="Z9" s="405"/>
      <c r="AA9" s="405"/>
      <c r="AB9" s="405"/>
      <c r="AC9" s="440"/>
      <c r="AD9" s="404"/>
      <c r="AE9" s="405"/>
      <c r="AF9" s="405"/>
      <c r="AG9" s="405"/>
      <c r="AH9" s="405"/>
      <c r="AI9" s="405"/>
      <c r="AJ9" s="405"/>
      <c r="AK9" s="405"/>
      <c r="AL9" s="405"/>
      <c r="AM9" s="440"/>
      <c r="AN9" s="404"/>
      <c r="AO9" s="405"/>
      <c r="AP9" s="405"/>
      <c r="AQ9" s="405"/>
      <c r="AR9" s="405"/>
      <c r="AS9" s="405"/>
      <c r="AT9" s="405"/>
      <c r="AU9" s="405"/>
      <c r="AV9" s="405"/>
      <c r="AW9" s="440"/>
      <c r="AX9" s="432"/>
      <c r="AY9" s="430"/>
      <c r="AZ9" s="430"/>
      <c r="BA9" s="430"/>
      <c r="BB9" s="430"/>
      <c r="BC9" s="430"/>
      <c r="BD9" s="430"/>
      <c r="BE9" s="430"/>
      <c r="BF9" s="430"/>
      <c r="BG9" s="431"/>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row>
    <row r="10" spans="1:119" ht="15" customHeight="1" x14ac:dyDescent="0.25">
      <c r="A10" s="40"/>
      <c r="B10" s="261"/>
      <c r="C10" s="261"/>
      <c r="D10" s="262"/>
      <c r="E10" s="422"/>
      <c r="F10" s="423"/>
      <c r="G10" s="423"/>
      <c r="H10" s="423"/>
      <c r="I10" s="423"/>
      <c r="J10" s="404" t="e">
        <f>IF(AND('Riesgos Corrup'!#REF!="Muy Alta",'Riesgos Corrup'!#REF!="Leve"),CONCATENATE("R",'Riesgos Corrup'!#REF!),"")</f>
        <v>#REF!</v>
      </c>
      <c r="K10" s="405"/>
      <c r="L10" s="405" t="e">
        <f>IF(AND('Riesgos Corrup'!#REF!="Muy Alta",'Riesgos Corrup'!#REF!="Leve"),CONCATENATE("R",'Riesgos Corrup'!#REF!),"")</f>
        <v>#REF!</v>
      </c>
      <c r="M10" s="405"/>
      <c r="N10" s="405" t="e">
        <f>IF(AND('Riesgos Corrup'!#REF!="Muy Alta",'Riesgos Corrup'!#REF!="Leve"),CONCATENATE("R",'Riesgos Corrup'!#REF!),"")</f>
        <v>#REF!</v>
      </c>
      <c r="O10" s="405"/>
      <c r="P10" s="405" t="str">
        <f ca="1">IF(AND('Riesgos Corrup'!$K$21="Muy Alta",'Riesgos Corrup'!$O$21="Leve"),CONCATENATE("R",'Riesgos Corrup'!$A$21),"")</f>
        <v/>
      </c>
      <c r="Q10" s="405"/>
      <c r="R10" s="405" t="e">
        <f>IF(AND('Riesgos Corrup'!#REF!="Muy Alta",'Riesgos Corrup'!#REF!="Leve"),CONCATENATE("R",'Riesgos Corrup'!#REF!),"")</f>
        <v>#REF!</v>
      </c>
      <c r="S10" s="440"/>
      <c r="T10" s="404" t="e">
        <f>IF(AND('Riesgos Corrup'!#REF!="Muy Alta",'Riesgos Corrup'!#REF!="Menor"),CONCATENATE("R",'Riesgos Corrup'!#REF!),"")</f>
        <v>#REF!</v>
      </c>
      <c r="U10" s="405"/>
      <c r="V10" s="405" t="e">
        <f>IF(AND('Riesgos Corrup'!#REF!="Muy Alta",'Riesgos Corrup'!#REF!="Menor"),CONCATENATE("R",'Riesgos Corrup'!#REF!),"")</f>
        <v>#REF!</v>
      </c>
      <c r="W10" s="405"/>
      <c r="X10" s="405" t="e">
        <f>IF(AND('Riesgos Corrup'!#REF!="Muy Alta",'Riesgos Corrup'!#REF!="Menor"),CONCATENATE("R",'Riesgos Corrup'!#REF!),"")</f>
        <v>#REF!</v>
      </c>
      <c r="Y10" s="405"/>
      <c r="Z10" s="405" t="str">
        <f ca="1">IF(AND('Riesgos Corrup'!$K$21="Muy Alta",'Riesgos Corrup'!$O$21="Menor"),CONCATENATE("R",'Riesgos Corrup'!$A$21),"")</f>
        <v/>
      </c>
      <c r="AA10" s="405"/>
      <c r="AB10" s="405" t="e">
        <f>IF(AND('Riesgos Corrup'!#REF!="Muy Alta",'Riesgos Corrup'!#REF!="Menor"),CONCATENATE("R",'Riesgos Corrup'!#REF!),"")</f>
        <v>#REF!</v>
      </c>
      <c r="AC10" s="440"/>
      <c r="AD10" s="404" t="e">
        <f>IF(AND('Riesgos Corrup'!#REF!="Muy Alta",'Riesgos Corrup'!#REF!="Moderado"),CONCATENATE("R",'Riesgos Corrup'!#REF!),"")</f>
        <v>#REF!</v>
      </c>
      <c r="AE10" s="405"/>
      <c r="AF10" s="405" t="e">
        <f>IF(AND('Riesgos Corrup'!#REF!="Muy Alta",'Riesgos Corrup'!#REF!="Moderado"),CONCATENATE("R",'Riesgos Corrup'!#REF!),"")</f>
        <v>#REF!</v>
      </c>
      <c r="AG10" s="405"/>
      <c r="AH10" s="405" t="e">
        <f>IF(AND('Riesgos Corrup'!#REF!="Muy Alta",'Riesgos Corrup'!#REF!="Moderado"),CONCATENATE("R",'Riesgos Corrup'!#REF!),"")</f>
        <v>#REF!</v>
      </c>
      <c r="AI10" s="405"/>
      <c r="AJ10" s="405" t="str">
        <f ca="1">IF(AND('Riesgos Corrup'!$K$21="Muy Alta",'Riesgos Corrup'!$O$21="Moderado"),CONCATENATE("R",'Riesgos Corrup'!$A$21),"")</f>
        <v/>
      </c>
      <c r="AK10" s="405"/>
      <c r="AL10" s="405" t="e">
        <f>IF(AND('Riesgos Corrup'!#REF!="Muy Alta",'Riesgos Corrup'!#REF!="Moderado"),CONCATENATE("R",'Riesgos Corrup'!#REF!),"")</f>
        <v>#REF!</v>
      </c>
      <c r="AM10" s="440"/>
      <c r="AN10" s="404" t="e">
        <f>IF(AND('Riesgos Corrup'!#REF!="Muy Alta",'Riesgos Corrup'!#REF!="Mayor"),CONCATENATE("R",'Riesgos Corrup'!#REF!),"")</f>
        <v>#REF!</v>
      </c>
      <c r="AO10" s="405"/>
      <c r="AP10" s="405" t="e">
        <f>IF(AND('Riesgos Corrup'!#REF!="Muy Alta",'Riesgos Corrup'!#REF!="Mayor"),CONCATENATE("R",'Riesgos Corrup'!#REF!),"")</f>
        <v>#REF!</v>
      </c>
      <c r="AQ10" s="405"/>
      <c r="AR10" s="405" t="e">
        <f>IF(AND('Riesgos Corrup'!#REF!="Muy Alta",'Riesgos Corrup'!#REF!="Mayor"),CONCATENATE("R",'Riesgos Corrup'!#REF!),"")</f>
        <v>#REF!</v>
      </c>
      <c r="AS10" s="405"/>
      <c r="AT10" s="405" t="str">
        <f ca="1">IF(AND('Riesgos Corrup'!$K$21="Muy Alta",'Riesgos Corrup'!$O$21="Mayor"),CONCATENATE("R",'Riesgos Corrup'!$A$21),"")</f>
        <v/>
      </c>
      <c r="AU10" s="405"/>
      <c r="AV10" s="405" t="e">
        <f>IF(AND('Riesgos Corrup'!#REF!="Muy Alta",'Riesgos Corrup'!#REF!="Mayor"),CONCATENATE("R",'Riesgos Corrup'!#REF!),"")</f>
        <v>#REF!</v>
      </c>
      <c r="AW10" s="440"/>
      <c r="AX10" s="432" t="e">
        <f>IF(AND('Riesgos Corrup'!#REF!="Muy Alta",'Riesgos Corrup'!#REF!="Catastrófico"),CONCATENATE("R",'Riesgos Corrup'!#REF!),"")</f>
        <v>#REF!</v>
      </c>
      <c r="AY10" s="430"/>
      <c r="AZ10" s="430" t="e">
        <f>IF(AND('Riesgos Corrup'!#REF!="Muy Alta",'Riesgos Corrup'!#REF!="Catastrófico"),CONCATENATE("R",'Riesgos Corrup'!#REF!),"")</f>
        <v>#REF!</v>
      </c>
      <c r="BA10" s="430"/>
      <c r="BB10" s="430" t="e">
        <f>IF(AND('Riesgos Corrup'!#REF!="Muy Alta",'Riesgos Corrup'!#REF!="Catastrófico"),CONCATENATE("R",'Riesgos Corrup'!#REF!),"")</f>
        <v>#REF!</v>
      </c>
      <c r="BC10" s="430"/>
      <c r="BD10" s="430" t="str">
        <f ca="1">IF(AND('Riesgos Corrup'!$K$21="Muy Alta",'Riesgos Corrup'!$O$21="Catastrófico"),CONCATENATE("R",'Riesgos Corrup'!$A$21),"")</f>
        <v/>
      </c>
      <c r="BE10" s="430"/>
      <c r="BF10" s="430" t="e">
        <f>IF(AND('Riesgos Corrup'!#REF!="Muy Alta",'Riesgos Corrup'!#REF!="Catastrófico"),CONCATENATE("R",'Riesgos Corrup'!#REF!),"")</f>
        <v>#REF!</v>
      </c>
      <c r="BG10" s="431"/>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row>
    <row r="11" spans="1:119" ht="15" customHeight="1" x14ac:dyDescent="0.25">
      <c r="A11" s="40"/>
      <c r="B11" s="261"/>
      <c r="C11" s="261"/>
      <c r="D11" s="262"/>
      <c r="E11" s="422"/>
      <c r="F11" s="423"/>
      <c r="G11" s="423"/>
      <c r="H11" s="423"/>
      <c r="I11" s="423"/>
      <c r="J11" s="404"/>
      <c r="K11" s="405"/>
      <c r="L11" s="405"/>
      <c r="M11" s="405"/>
      <c r="N11" s="405"/>
      <c r="O11" s="405"/>
      <c r="P11" s="405"/>
      <c r="Q11" s="405"/>
      <c r="R11" s="405"/>
      <c r="S11" s="440"/>
      <c r="T11" s="404"/>
      <c r="U11" s="405"/>
      <c r="V11" s="405"/>
      <c r="W11" s="405"/>
      <c r="X11" s="405"/>
      <c r="Y11" s="405"/>
      <c r="Z11" s="405"/>
      <c r="AA11" s="405"/>
      <c r="AB11" s="405"/>
      <c r="AC11" s="440"/>
      <c r="AD11" s="404"/>
      <c r="AE11" s="405"/>
      <c r="AF11" s="405"/>
      <c r="AG11" s="405"/>
      <c r="AH11" s="405"/>
      <c r="AI11" s="405"/>
      <c r="AJ11" s="405"/>
      <c r="AK11" s="405"/>
      <c r="AL11" s="405"/>
      <c r="AM11" s="440"/>
      <c r="AN11" s="404"/>
      <c r="AO11" s="405"/>
      <c r="AP11" s="405"/>
      <c r="AQ11" s="405"/>
      <c r="AR11" s="405"/>
      <c r="AS11" s="405"/>
      <c r="AT11" s="405"/>
      <c r="AU11" s="405"/>
      <c r="AV11" s="405"/>
      <c r="AW11" s="440"/>
      <c r="AX11" s="432"/>
      <c r="AY11" s="430"/>
      <c r="AZ11" s="430"/>
      <c r="BA11" s="430"/>
      <c r="BB11" s="430"/>
      <c r="BC11" s="430"/>
      <c r="BD11" s="430"/>
      <c r="BE11" s="430"/>
      <c r="BF11" s="430"/>
      <c r="BG11" s="431"/>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row>
    <row r="12" spans="1:119" ht="15" customHeight="1" x14ac:dyDescent="0.25">
      <c r="A12" s="40"/>
      <c r="B12" s="261"/>
      <c r="C12" s="261"/>
      <c r="D12" s="262"/>
      <c r="E12" s="422"/>
      <c r="F12" s="423"/>
      <c r="G12" s="423"/>
      <c r="H12" s="423"/>
      <c r="I12" s="423"/>
      <c r="J12" s="404" t="e">
        <f>IF(AND('Riesgos Corrup'!#REF!="Muy Alta",'Riesgos Corrup'!#REF!="Leve"),CONCATENATE("R",'Riesgos Corrup'!#REF!),"")</f>
        <v>#REF!</v>
      </c>
      <c r="K12" s="405"/>
      <c r="L12" s="405" t="e">
        <f>IF(AND('Riesgos Corrup'!#REF!="Muy Alta",'Riesgos Corrup'!#REF!="Leve"),CONCATENATE("R",'Riesgos Corrup'!#REF!),"")</f>
        <v>#REF!</v>
      </c>
      <c r="M12" s="405"/>
      <c r="N12" s="405" t="str">
        <f ca="1">IF(AND('Riesgos Corrup'!$K$24="Muy Alta",'Riesgos Corrup'!$O$24="Leve"),CONCATENATE("R",'Riesgos Corrup'!$A$24),"")</f>
        <v/>
      </c>
      <c r="O12" s="405"/>
      <c r="P12" s="405" t="e">
        <f>IF(AND('Riesgos Corrup'!#REF!="Muy Alta",'Riesgos Corrup'!#REF!="Leve"),CONCATENATE("R",'Riesgos Corrup'!#REF!),"")</f>
        <v>#REF!</v>
      </c>
      <c r="Q12" s="405"/>
      <c r="R12" s="405" t="e">
        <f>IF(AND('Riesgos Corrup'!#REF!="Muy Alta",'Riesgos Corrup'!#REF!="Leve"),CONCATENATE("R",'Riesgos Corrup'!#REF!),"")</f>
        <v>#REF!</v>
      </c>
      <c r="S12" s="440"/>
      <c r="T12" s="404" t="e">
        <f>IF(AND('Riesgos Corrup'!#REF!="Muy Alta",'Riesgos Corrup'!#REF!="Menor"),CONCATENATE("R",'Riesgos Corrup'!#REF!),"")</f>
        <v>#REF!</v>
      </c>
      <c r="U12" s="405"/>
      <c r="V12" s="405" t="e">
        <f>IF(AND('Riesgos Corrup'!#REF!="Muy Alta",'Riesgos Corrup'!#REF!="Menor"),CONCATENATE("R",'Riesgos Corrup'!#REF!),"")</f>
        <v>#REF!</v>
      </c>
      <c r="W12" s="405"/>
      <c r="X12" s="405" t="str">
        <f ca="1">IF(AND('Riesgos Corrup'!$K$24="Muy Alta",'Riesgos Corrup'!$O$24="Menor"),CONCATENATE("R",'Riesgos Corrup'!$A$24),"")</f>
        <v/>
      </c>
      <c r="Y12" s="405"/>
      <c r="Z12" s="405" t="e">
        <f>IF(AND('Riesgos Corrup'!#REF!="Muy Alta",'Riesgos Corrup'!#REF!="Menor"),CONCATENATE("R",'Riesgos Corrup'!#REF!),"")</f>
        <v>#REF!</v>
      </c>
      <c r="AA12" s="405"/>
      <c r="AB12" s="405" t="e">
        <f>IF(AND('Riesgos Corrup'!#REF!="Muy Alta",'Riesgos Corrup'!#REF!="Menor"),CONCATENATE("R",'Riesgos Corrup'!#REF!),"")</f>
        <v>#REF!</v>
      </c>
      <c r="AC12" s="440"/>
      <c r="AD12" s="404" t="e">
        <f>IF(AND('Riesgos Corrup'!#REF!="Muy Alta",'Riesgos Corrup'!#REF!="Moderado"),CONCATENATE("R",'Riesgos Corrup'!#REF!),"")</f>
        <v>#REF!</v>
      </c>
      <c r="AE12" s="405"/>
      <c r="AF12" s="405" t="e">
        <f>IF(AND('Riesgos Corrup'!#REF!="Muy Alta",'Riesgos Corrup'!#REF!="Moderado"),CONCATENATE("R",'Riesgos Corrup'!#REF!),"")</f>
        <v>#REF!</v>
      </c>
      <c r="AG12" s="405"/>
      <c r="AH12" s="405" t="str">
        <f ca="1">IF(AND('Riesgos Corrup'!$K$24="Muy Alta",'Riesgos Corrup'!$O$24="Moderado"),CONCATENATE("R",'Riesgos Corrup'!$A$24),"")</f>
        <v/>
      </c>
      <c r="AI12" s="405"/>
      <c r="AJ12" s="405" t="e">
        <f>IF(AND('Riesgos Corrup'!#REF!="Muy Alta",'Riesgos Corrup'!#REF!="Moderado"),CONCATENATE("R",'Riesgos Corrup'!#REF!),"")</f>
        <v>#REF!</v>
      </c>
      <c r="AK12" s="405"/>
      <c r="AL12" s="405" t="e">
        <f>IF(AND('Riesgos Corrup'!#REF!="Muy Alta",'Riesgos Corrup'!#REF!="Moderado"),CONCATENATE("R",'Riesgos Corrup'!#REF!),"")</f>
        <v>#REF!</v>
      </c>
      <c r="AM12" s="440"/>
      <c r="AN12" s="404" t="e">
        <f>IF(AND('Riesgos Corrup'!#REF!="Muy Alta",'Riesgos Corrup'!#REF!="Mayor"),CONCATENATE("R",'Riesgos Corrup'!#REF!),"")</f>
        <v>#REF!</v>
      </c>
      <c r="AO12" s="405"/>
      <c r="AP12" s="405" t="e">
        <f>IF(AND('Riesgos Corrup'!#REF!="Muy Alta",'Riesgos Corrup'!#REF!="Mayor"),CONCATENATE("R",'Riesgos Corrup'!#REF!),"")</f>
        <v>#REF!</v>
      </c>
      <c r="AQ12" s="405"/>
      <c r="AR12" s="405" t="str">
        <f ca="1">IF(AND('Riesgos Corrup'!$K$24="Muy Alta",'Riesgos Corrup'!$O$24="Mayor"),CONCATENATE("R",'Riesgos Corrup'!$A$24),"")</f>
        <v/>
      </c>
      <c r="AS12" s="405"/>
      <c r="AT12" s="405" t="e">
        <f>IF(AND('Riesgos Corrup'!#REF!="Muy Alta",'Riesgos Corrup'!#REF!="Mayor"),CONCATENATE("R",'Riesgos Corrup'!#REF!),"")</f>
        <v>#REF!</v>
      </c>
      <c r="AU12" s="405"/>
      <c r="AV12" s="405" t="e">
        <f>IF(AND('Riesgos Corrup'!#REF!="Muy Alta",'Riesgos Corrup'!#REF!="Mayor"),CONCATENATE("R",'Riesgos Corrup'!#REF!),"")</f>
        <v>#REF!</v>
      </c>
      <c r="AW12" s="440"/>
      <c r="AX12" s="432" t="e">
        <f>IF(AND('Riesgos Corrup'!#REF!="Muy Alta",'Riesgos Corrup'!#REF!="Catastrófico"),CONCATENATE("R",'Riesgos Corrup'!#REF!),"")</f>
        <v>#REF!</v>
      </c>
      <c r="AY12" s="430"/>
      <c r="AZ12" s="430" t="e">
        <f>IF(AND('Riesgos Corrup'!#REF!="Muy Alta",'Riesgos Corrup'!#REF!="Catastrófico"),CONCATENATE("R",'Riesgos Corrup'!#REF!),"")</f>
        <v>#REF!</v>
      </c>
      <c r="BA12" s="430"/>
      <c r="BB12" s="430" t="str">
        <f ca="1">IF(AND('Riesgos Corrup'!$K$24="Muy Alta",'Riesgos Corrup'!$O$24="Catastrófico"),CONCATENATE("R",'Riesgos Corrup'!$A$24),"")</f>
        <v/>
      </c>
      <c r="BC12" s="430"/>
      <c r="BD12" s="430" t="e">
        <f>IF(AND('Riesgos Corrup'!#REF!="Muy Alta",'Riesgos Corrup'!#REF!="Catastrófico"),CONCATENATE("R",'Riesgos Corrup'!#REF!),"")</f>
        <v>#REF!</v>
      </c>
      <c r="BE12" s="430"/>
      <c r="BF12" s="430" t="e">
        <f>IF(AND('Riesgos Corrup'!#REF!="Muy Alta",'Riesgos Corrup'!#REF!="Catastrófico"),CONCATENATE("R",'Riesgos Corrup'!#REF!),"")</f>
        <v>#REF!</v>
      </c>
      <c r="BG12" s="431"/>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row>
    <row r="13" spans="1:119" ht="15" customHeight="1" thickBot="1" x14ac:dyDescent="0.3">
      <c r="A13" s="40"/>
      <c r="B13" s="261"/>
      <c r="C13" s="261"/>
      <c r="D13" s="262"/>
      <c r="E13" s="422"/>
      <c r="F13" s="423"/>
      <c r="G13" s="423"/>
      <c r="H13" s="423"/>
      <c r="I13" s="423"/>
      <c r="J13" s="404"/>
      <c r="K13" s="405"/>
      <c r="L13" s="405"/>
      <c r="M13" s="405"/>
      <c r="N13" s="405"/>
      <c r="O13" s="405"/>
      <c r="P13" s="405"/>
      <c r="Q13" s="405"/>
      <c r="R13" s="405"/>
      <c r="S13" s="440"/>
      <c r="T13" s="404"/>
      <c r="U13" s="405"/>
      <c r="V13" s="405"/>
      <c r="W13" s="405"/>
      <c r="X13" s="405"/>
      <c r="Y13" s="405"/>
      <c r="Z13" s="405"/>
      <c r="AA13" s="405"/>
      <c r="AB13" s="405"/>
      <c r="AC13" s="440"/>
      <c r="AD13" s="404"/>
      <c r="AE13" s="405"/>
      <c r="AF13" s="405"/>
      <c r="AG13" s="405"/>
      <c r="AH13" s="405"/>
      <c r="AI13" s="405"/>
      <c r="AJ13" s="405"/>
      <c r="AK13" s="405"/>
      <c r="AL13" s="405"/>
      <c r="AM13" s="440"/>
      <c r="AN13" s="404"/>
      <c r="AO13" s="405"/>
      <c r="AP13" s="405"/>
      <c r="AQ13" s="405"/>
      <c r="AR13" s="405"/>
      <c r="AS13" s="405"/>
      <c r="AT13" s="405"/>
      <c r="AU13" s="405"/>
      <c r="AV13" s="405"/>
      <c r="AW13" s="440"/>
      <c r="AX13" s="432"/>
      <c r="AY13" s="430"/>
      <c r="AZ13" s="430"/>
      <c r="BA13" s="430"/>
      <c r="BB13" s="430"/>
      <c r="BC13" s="430"/>
      <c r="BD13" s="430"/>
      <c r="BE13" s="430"/>
      <c r="BF13" s="430"/>
      <c r="BG13" s="431"/>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row>
    <row r="14" spans="1:119" ht="15" customHeight="1" x14ac:dyDescent="0.25">
      <c r="A14" s="40"/>
      <c r="B14" s="261"/>
      <c r="C14" s="261"/>
      <c r="D14" s="262"/>
      <c r="E14" s="422"/>
      <c r="F14" s="423"/>
      <c r="G14" s="423"/>
      <c r="H14" s="423"/>
      <c r="I14" s="423"/>
      <c r="J14" s="404" t="str">
        <f ca="1">IF(AND('Riesgos Corrup'!$K$27="Muy Alta",'Riesgos Corrup'!$O$27="Leve"),CONCATENATE("R",'Riesgos Corrup'!$A$27),"")</f>
        <v/>
      </c>
      <c r="K14" s="405"/>
      <c r="L14" s="405" t="str">
        <f ca="1">IF(AND('Riesgos Corrup'!$K$30="Muy Alta",'Riesgos Corrup'!$O$30="Leve"),CONCATENATE("R",'Riesgos Corrup'!$A$30),"")</f>
        <v/>
      </c>
      <c r="M14" s="405"/>
      <c r="N14" s="405" t="e">
        <f>IF(AND('Riesgos Corrup'!#REF!="Muy Alta",'Riesgos Corrup'!#REF!="Leve"),CONCATENATE("R",'Riesgos Corrup'!#REF!),"")</f>
        <v>#REF!</v>
      </c>
      <c r="O14" s="405"/>
      <c r="P14" s="405" t="e">
        <f>IF(AND('Riesgos Corrup'!#REF!="Muy Alta",'Riesgos Corrup'!#REF!="Leve"),CONCATENATE("R",'Riesgos Corrup'!#REF!),"")</f>
        <v>#REF!</v>
      </c>
      <c r="Q14" s="405"/>
      <c r="R14" s="405" t="str">
        <f ca="1">IF(AND('Riesgos Corrup'!$K$33="Muy Alta",'Riesgos Corrup'!$O$33="Leve"),CONCATENATE("R",'Riesgos Corrup'!$A$33),"")</f>
        <v/>
      </c>
      <c r="S14" s="440"/>
      <c r="T14" s="404" t="str">
        <f ca="1">IF(AND('Riesgos Corrup'!$K$27="Muy Alta",'Riesgos Corrup'!$O$27="Menor"),CONCATENATE("R",'Riesgos Corrup'!$A$27),"")</f>
        <v/>
      </c>
      <c r="U14" s="405"/>
      <c r="V14" s="405" t="str">
        <f ca="1">IF(AND('Riesgos Corrup'!$K$30="Muy Alta",'Riesgos Corrup'!$O$30="Menor"),CONCATENATE("R",'Riesgos Corrup'!$A$30),"")</f>
        <v/>
      </c>
      <c r="W14" s="405"/>
      <c r="X14" s="405" t="e">
        <f>IF(AND('Riesgos Corrup'!#REF!="Muy Alta",'Riesgos Corrup'!#REF!="Menor"),CONCATENATE("R",'Riesgos Corrup'!#REF!),"")</f>
        <v>#REF!</v>
      </c>
      <c r="Y14" s="405"/>
      <c r="Z14" s="405" t="e">
        <f>IF(AND('Riesgos Corrup'!#REF!="Muy Alta",'Riesgos Corrup'!#REF!="Menor"),CONCATENATE("R",'Riesgos Corrup'!#REF!),"")</f>
        <v>#REF!</v>
      </c>
      <c r="AA14" s="405"/>
      <c r="AB14" s="405" t="str">
        <f ca="1">IF(AND('Riesgos Corrup'!$K$33="Muy Alta",'Riesgos Corrup'!$O$33="Menor"),CONCATENATE("R",'Riesgos Corrup'!$A$33),"")</f>
        <v/>
      </c>
      <c r="AC14" s="440"/>
      <c r="AD14" s="404" t="str">
        <f ca="1">IF(AND('Riesgos Corrup'!$K$27="Muy Alta",'Riesgos Corrup'!$O$27="Moderado"),CONCATENATE("R",'Riesgos Corrup'!$A$27),"")</f>
        <v/>
      </c>
      <c r="AE14" s="405"/>
      <c r="AF14" s="405" t="str">
        <f ca="1">IF(AND('Riesgos Corrup'!$K$30="Muy Alta",'Riesgos Corrup'!$O$30="Moderado"),CONCATENATE("R",'Riesgos Corrup'!$A$30),"")</f>
        <v/>
      </c>
      <c r="AG14" s="405"/>
      <c r="AH14" s="405" t="e">
        <f>IF(AND('Riesgos Corrup'!#REF!="Muy Alta",'Riesgos Corrup'!#REF!="Moderado"),CONCATENATE("R",'Riesgos Corrup'!#REF!),"")</f>
        <v>#REF!</v>
      </c>
      <c r="AI14" s="405"/>
      <c r="AJ14" s="405" t="e">
        <f>IF(AND('Riesgos Corrup'!#REF!="Muy Alta",'Riesgos Corrup'!#REF!="Moderado"),CONCATENATE("R",'Riesgos Corrup'!#REF!),"")</f>
        <v>#REF!</v>
      </c>
      <c r="AK14" s="405"/>
      <c r="AL14" s="405" t="str">
        <f ca="1">IF(AND('Riesgos Corrup'!$K$33="Muy Alta",'Riesgos Corrup'!$O$33="Moderado"),CONCATENATE("R",'Riesgos Corrup'!$A$33),"")</f>
        <v/>
      </c>
      <c r="AM14" s="440"/>
      <c r="AN14" s="404" t="str">
        <f ca="1">IF(AND('Riesgos Corrup'!$K$27="Muy Alta",'Riesgos Corrup'!$O$27="Mayor"),CONCATENATE("R",'Riesgos Corrup'!$A$27),"")</f>
        <v/>
      </c>
      <c r="AO14" s="405"/>
      <c r="AP14" s="405" t="str">
        <f ca="1">IF(AND('Riesgos Corrup'!$K$30="Muy Alta",'Riesgos Corrup'!$O$30="Mayor"),CONCATENATE("R",'Riesgos Corrup'!$A$30),"")</f>
        <v/>
      </c>
      <c r="AQ14" s="405"/>
      <c r="AR14" s="405" t="e">
        <f>IF(AND('Riesgos Corrup'!#REF!="Muy Alta",'Riesgos Corrup'!#REF!="Mayor"),CONCATENATE("R",'Riesgos Corrup'!#REF!),"")</f>
        <v>#REF!</v>
      </c>
      <c r="AS14" s="405"/>
      <c r="AT14" s="405" t="e">
        <f>IF(AND('Riesgos Corrup'!#REF!="Muy Alta",'Riesgos Corrup'!#REF!="Mayor"),CONCATENATE("R",'Riesgos Corrup'!#REF!),"")</f>
        <v>#REF!</v>
      </c>
      <c r="AU14" s="405"/>
      <c r="AV14" s="405" t="str">
        <f ca="1">IF(AND('Riesgos Corrup'!$K$33="Muy Alta",'Riesgos Corrup'!$O$33="Mayor"),CONCATENATE("R",'Riesgos Corrup'!$A$33),"")</f>
        <v/>
      </c>
      <c r="AW14" s="440"/>
      <c r="AX14" s="432" t="str">
        <f ca="1">IF(AND('Riesgos Corrup'!$K$27="Muy Alta",'Riesgos Corrup'!$O$27="Catastrófico"),CONCATENATE("R",'Riesgos Corrup'!$A$27),"")</f>
        <v/>
      </c>
      <c r="AY14" s="430"/>
      <c r="AZ14" s="430" t="str">
        <f ca="1">IF(AND('Riesgos Corrup'!$K$30="Muy Alta",'Riesgos Corrup'!$O$30="Catastrófico"),CONCATENATE("R",'Riesgos Corrup'!$A$30),"")</f>
        <v/>
      </c>
      <c r="BA14" s="430"/>
      <c r="BB14" s="430" t="e">
        <f>IF(AND('Riesgos Corrup'!#REF!="Muy Alta",'Riesgos Corrup'!#REF!="Catastrófico"),CONCATENATE("R",'Riesgos Corrup'!#REF!),"")</f>
        <v>#REF!</v>
      </c>
      <c r="BC14" s="430"/>
      <c r="BD14" s="430" t="e">
        <f>IF(AND('Riesgos Corrup'!#REF!="Muy Alta",'Riesgos Corrup'!#REF!="Catastrófico"),CONCATENATE("R",'Riesgos Corrup'!#REF!),"")</f>
        <v>#REF!</v>
      </c>
      <c r="BE14" s="430"/>
      <c r="BF14" s="430" t="str">
        <f ca="1">IF(AND('Riesgos Corrup'!$K$33="Muy Alta",'Riesgos Corrup'!$O$33="Catastrófico"),CONCATENATE("R",'Riesgos Corrup'!$A$33),"")</f>
        <v/>
      </c>
      <c r="BG14" s="431"/>
      <c r="BH14" s="40"/>
      <c r="BI14" s="450" t="s">
        <v>73</v>
      </c>
      <c r="BJ14" s="451"/>
      <c r="BK14" s="451"/>
      <c r="BL14" s="451"/>
      <c r="BM14" s="451"/>
      <c r="BN14" s="452"/>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row>
    <row r="15" spans="1:119" ht="15" customHeight="1" x14ac:dyDescent="0.25">
      <c r="A15" s="40"/>
      <c r="B15" s="261"/>
      <c r="C15" s="261"/>
      <c r="D15" s="262"/>
      <c r="E15" s="422"/>
      <c r="F15" s="423"/>
      <c r="G15" s="423"/>
      <c r="H15" s="423"/>
      <c r="I15" s="423"/>
      <c r="J15" s="404"/>
      <c r="K15" s="405"/>
      <c r="L15" s="405"/>
      <c r="M15" s="405"/>
      <c r="N15" s="405"/>
      <c r="O15" s="405"/>
      <c r="P15" s="405"/>
      <c r="Q15" s="405"/>
      <c r="R15" s="405"/>
      <c r="S15" s="440"/>
      <c r="T15" s="404"/>
      <c r="U15" s="405"/>
      <c r="V15" s="405"/>
      <c r="W15" s="405"/>
      <c r="X15" s="405"/>
      <c r="Y15" s="405"/>
      <c r="Z15" s="405"/>
      <c r="AA15" s="405"/>
      <c r="AB15" s="405"/>
      <c r="AC15" s="440"/>
      <c r="AD15" s="404"/>
      <c r="AE15" s="405"/>
      <c r="AF15" s="405"/>
      <c r="AG15" s="405"/>
      <c r="AH15" s="405"/>
      <c r="AI15" s="405"/>
      <c r="AJ15" s="405"/>
      <c r="AK15" s="405"/>
      <c r="AL15" s="405"/>
      <c r="AM15" s="440"/>
      <c r="AN15" s="404"/>
      <c r="AO15" s="405"/>
      <c r="AP15" s="405"/>
      <c r="AQ15" s="405"/>
      <c r="AR15" s="405"/>
      <c r="AS15" s="405"/>
      <c r="AT15" s="405"/>
      <c r="AU15" s="405"/>
      <c r="AV15" s="405"/>
      <c r="AW15" s="440"/>
      <c r="AX15" s="432"/>
      <c r="AY15" s="430"/>
      <c r="AZ15" s="430"/>
      <c r="BA15" s="430"/>
      <c r="BB15" s="430"/>
      <c r="BC15" s="430"/>
      <c r="BD15" s="430"/>
      <c r="BE15" s="430"/>
      <c r="BF15" s="430"/>
      <c r="BG15" s="431"/>
      <c r="BH15" s="40"/>
      <c r="BI15" s="453"/>
      <c r="BJ15" s="454"/>
      <c r="BK15" s="454"/>
      <c r="BL15" s="454"/>
      <c r="BM15" s="454"/>
      <c r="BN15" s="455"/>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row>
    <row r="16" spans="1:119" ht="15" customHeight="1" x14ac:dyDescent="0.25">
      <c r="A16" s="40"/>
      <c r="B16" s="261"/>
      <c r="C16" s="261"/>
      <c r="D16" s="262"/>
      <c r="E16" s="422"/>
      <c r="F16" s="423"/>
      <c r="G16" s="423"/>
      <c r="H16" s="423"/>
      <c r="I16" s="423"/>
      <c r="J16" s="404" t="e">
        <f>IF(AND('Riesgos Corrup'!#REF!="Muy Alta",'Riesgos Corrup'!#REF!="Leve"),CONCATENATE("R",'Riesgos Corrup'!#REF!),"")</f>
        <v>#REF!</v>
      </c>
      <c r="K16" s="405"/>
      <c r="L16" s="405" t="str">
        <f ca="1">IF(AND('Riesgos Corrup'!$K$36="Muy Alta",'Riesgos Corrup'!$O$36="Leve"),CONCATENATE("R",'Riesgos Corrup'!$A$36),"")</f>
        <v/>
      </c>
      <c r="M16" s="405"/>
      <c r="N16" s="405" t="e">
        <f>IF(AND('Riesgos Corrup'!#REF!="Muy Alta",'Riesgos Corrup'!#REF!="Leve"),CONCATENATE("R",'Riesgos Corrup'!#REF!),"")</f>
        <v>#REF!</v>
      </c>
      <c r="O16" s="405"/>
      <c r="P16" s="405" t="e">
        <f>IF(AND('Riesgos Corrup'!#REF!="Muy Alta",'Riesgos Corrup'!#REF!="Leve"),CONCATENATE("R",'Riesgos Corrup'!#REF!),"")</f>
        <v>#REF!</v>
      </c>
      <c r="Q16" s="405"/>
      <c r="R16" s="405" t="e">
        <f>IF(AND('Riesgos Corrup'!#REF!="Muy Alta",'Riesgos Corrup'!#REF!="Leve"),CONCATENATE("R",'Riesgos Corrup'!#REF!),"")</f>
        <v>#REF!</v>
      </c>
      <c r="S16" s="440"/>
      <c r="T16" s="404" t="e">
        <f>IF(AND('Riesgos Corrup'!#REF!="Muy Alta",'Riesgos Corrup'!#REF!="Menor"),CONCATENATE("R",'Riesgos Corrup'!#REF!),"")</f>
        <v>#REF!</v>
      </c>
      <c r="U16" s="405"/>
      <c r="V16" s="405" t="str">
        <f ca="1">IF(AND('Riesgos Corrup'!$K$36="Muy Alta",'Riesgos Corrup'!$O$36="Menor"),CONCATENATE("R",'Riesgos Corrup'!$A$36),"")</f>
        <v/>
      </c>
      <c r="W16" s="405"/>
      <c r="X16" s="405" t="e">
        <f>IF(AND('Riesgos Corrup'!#REF!="Muy Alta",'Riesgos Corrup'!#REF!="Menor"),CONCATENATE("R",'Riesgos Corrup'!#REF!),"")</f>
        <v>#REF!</v>
      </c>
      <c r="Y16" s="405"/>
      <c r="Z16" s="405" t="e">
        <f>IF(AND('Riesgos Corrup'!#REF!="Muy Alta",'Riesgos Corrup'!#REF!="Menor"),CONCATENATE("R",'Riesgos Corrup'!#REF!),"")</f>
        <v>#REF!</v>
      </c>
      <c r="AA16" s="405"/>
      <c r="AB16" s="405" t="e">
        <f>IF(AND('Riesgos Corrup'!#REF!="Muy Alta",'Riesgos Corrup'!#REF!="Menor"),CONCATENATE("R",'Riesgos Corrup'!#REF!),"")</f>
        <v>#REF!</v>
      </c>
      <c r="AC16" s="440"/>
      <c r="AD16" s="404" t="e">
        <f>IF(AND('Riesgos Corrup'!#REF!="Muy Alta",'Riesgos Corrup'!#REF!="Moderado"),CONCATENATE("R",'Riesgos Corrup'!#REF!),"")</f>
        <v>#REF!</v>
      </c>
      <c r="AE16" s="405"/>
      <c r="AF16" s="405" t="str">
        <f ca="1">IF(AND('Riesgos Corrup'!$K$36="Muy Alta",'Riesgos Corrup'!$O$36="Moderado"),CONCATENATE("R",'Riesgos Corrup'!$A$36),"")</f>
        <v/>
      </c>
      <c r="AG16" s="405"/>
      <c r="AH16" s="405" t="e">
        <f>IF(AND('Riesgos Corrup'!#REF!="Muy Alta",'Riesgos Corrup'!#REF!="Moderado"),CONCATENATE("R",'Riesgos Corrup'!#REF!),"")</f>
        <v>#REF!</v>
      </c>
      <c r="AI16" s="405"/>
      <c r="AJ16" s="405" t="e">
        <f>IF(AND('Riesgos Corrup'!#REF!="Muy Alta",'Riesgos Corrup'!#REF!="Moderado"),CONCATENATE("R",'Riesgos Corrup'!#REF!),"")</f>
        <v>#REF!</v>
      </c>
      <c r="AK16" s="405"/>
      <c r="AL16" s="405" t="e">
        <f>IF(AND('Riesgos Corrup'!#REF!="Muy Alta",'Riesgos Corrup'!#REF!="Moderado"),CONCATENATE("R",'Riesgos Corrup'!#REF!),"")</f>
        <v>#REF!</v>
      </c>
      <c r="AM16" s="440"/>
      <c r="AN16" s="404" t="e">
        <f>IF(AND('Riesgos Corrup'!#REF!="Muy Alta",'Riesgos Corrup'!#REF!="Mayor"),CONCATENATE("R",'Riesgos Corrup'!#REF!),"")</f>
        <v>#REF!</v>
      </c>
      <c r="AO16" s="405"/>
      <c r="AP16" s="405" t="str">
        <f ca="1">IF(AND('Riesgos Corrup'!$K$36="Muy Alta",'Riesgos Corrup'!$O$36="Mayor"),CONCATENATE("R",'Riesgos Corrup'!$A$36),"")</f>
        <v/>
      </c>
      <c r="AQ16" s="405"/>
      <c r="AR16" s="405" t="e">
        <f>IF(AND('Riesgos Corrup'!#REF!="Muy Alta",'Riesgos Corrup'!#REF!="Mayor"),CONCATENATE("R",'Riesgos Corrup'!#REF!),"")</f>
        <v>#REF!</v>
      </c>
      <c r="AS16" s="405"/>
      <c r="AT16" s="405" t="e">
        <f>IF(AND('Riesgos Corrup'!#REF!="Muy Alta",'Riesgos Corrup'!#REF!="Mayor"),CONCATENATE("R",'Riesgos Corrup'!#REF!),"")</f>
        <v>#REF!</v>
      </c>
      <c r="AU16" s="405"/>
      <c r="AV16" s="405" t="e">
        <f>IF(AND('Riesgos Corrup'!#REF!="Muy Alta",'Riesgos Corrup'!#REF!="Mayor"),CONCATENATE("R",'Riesgos Corrup'!#REF!),"")</f>
        <v>#REF!</v>
      </c>
      <c r="AW16" s="440"/>
      <c r="AX16" s="432" t="e">
        <f>IF(AND('Riesgos Corrup'!#REF!="Muy Alta",'Riesgos Corrup'!#REF!="Catastrófico"),CONCATENATE("R",'Riesgos Corrup'!#REF!),"")</f>
        <v>#REF!</v>
      </c>
      <c r="AY16" s="430"/>
      <c r="AZ16" s="430" t="str">
        <f ca="1">IF(AND('Riesgos Corrup'!$K$36="Muy Alta",'Riesgos Corrup'!$O$36="Catastrófico"),CONCATENATE("R",'Riesgos Corrup'!$A$36),"")</f>
        <v/>
      </c>
      <c r="BA16" s="430"/>
      <c r="BB16" s="430" t="e">
        <f>IF(AND('Riesgos Corrup'!#REF!="Muy Alta",'Riesgos Corrup'!#REF!="Catastrófico"),CONCATENATE("R",'Riesgos Corrup'!#REF!),"")</f>
        <v>#REF!</v>
      </c>
      <c r="BC16" s="430"/>
      <c r="BD16" s="430" t="e">
        <f>IF(AND('Riesgos Corrup'!#REF!="Muy Alta",'Riesgos Corrup'!#REF!="Catastrófico"),CONCATENATE("R",'Riesgos Corrup'!#REF!),"")</f>
        <v>#REF!</v>
      </c>
      <c r="BE16" s="430"/>
      <c r="BF16" s="430" t="e">
        <f>IF(AND('Riesgos Corrup'!#REF!="Muy Alta",'Riesgos Corrup'!#REF!="Catastrófico"),CONCATENATE("R",'Riesgos Corrup'!#REF!),"")</f>
        <v>#REF!</v>
      </c>
      <c r="BG16" s="431"/>
      <c r="BH16" s="40"/>
      <c r="BI16" s="453"/>
      <c r="BJ16" s="454"/>
      <c r="BK16" s="454"/>
      <c r="BL16" s="454"/>
      <c r="BM16" s="454"/>
      <c r="BN16" s="455"/>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row>
    <row r="17" spans="1:100" ht="15" customHeight="1" x14ac:dyDescent="0.25">
      <c r="A17" s="40"/>
      <c r="B17" s="261"/>
      <c r="C17" s="261"/>
      <c r="D17" s="262"/>
      <c r="E17" s="422"/>
      <c r="F17" s="423"/>
      <c r="G17" s="423"/>
      <c r="H17" s="423"/>
      <c r="I17" s="423"/>
      <c r="J17" s="404"/>
      <c r="K17" s="405"/>
      <c r="L17" s="405"/>
      <c r="M17" s="405"/>
      <c r="N17" s="405"/>
      <c r="O17" s="405"/>
      <c r="P17" s="405"/>
      <c r="Q17" s="405"/>
      <c r="R17" s="405"/>
      <c r="S17" s="440"/>
      <c r="T17" s="404"/>
      <c r="U17" s="405"/>
      <c r="V17" s="405"/>
      <c r="W17" s="405"/>
      <c r="X17" s="405"/>
      <c r="Y17" s="405"/>
      <c r="Z17" s="405"/>
      <c r="AA17" s="405"/>
      <c r="AB17" s="405"/>
      <c r="AC17" s="440"/>
      <c r="AD17" s="404"/>
      <c r="AE17" s="405"/>
      <c r="AF17" s="405"/>
      <c r="AG17" s="405"/>
      <c r="AH17" s="405"/>
      <c r="AI17" s="405"/>
      <c r="AJ17" s="405"/>
      <c r="AK17" s="405"/>
      <c r="AL17" s="405"/>
      <c r="AM17" s="440"/>
      <c r="AN17" s="404"/>
      <c r="AO17" s="405"/>
      <c r="AP17" s="405"/>
      <c r="AQ17" s="405"/>
      <c r="AR17" s="405"/>
      <c r="AS17" s="405"/>
      <c r="AT17" s="405"/>
      <c r="AU17" s="405"/>
      <c r="AV17" s="405"/>
      <c r="AW17" s="440"/>
      <c r="AX17" s="432"/>
      <c r="AY17" s="430"/>
      <c r="AZ17" s="430"/>
      <c r="BA17" s="430"/>
      <c r="BB17" s="430"/>
      <c r="BC17" s="430"/>
      <c r="BD17" s="430"/>
      <c r="BE17" s="430"/>
      <c r="BF17" s="430"/>
      <c r="BG17" s="431"/>
      <c r="BH17" s="40"/>
      <c r="BI17" s="453"/>
      <c r="BJ17" s="454"/>
      <c r="BK17" s="454"/>
      <c r="BL17" s="454"/>
      <c r="BM17" s="454"/>
      <c r="BN17" s="455"/>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row>
    <row r="18" spans="1:100" ht="15" customHeight="1" x14ac:dyDescent="0.25">
      <c r="A18" s="40"/>
      <c r="B18" s="261"/>
      <c r="C18" s="261"/>
      <c r="D18" s="262"/>
      <c r="E18" s="422"/>
      <c r="F18" s="423"/>
      <c r="G18" s="423"/>
      <c r="H18" s="423"/>
      <c r="I18" s="423"/>
      <c r="J18" s="404" t="e">
        <f>IF(AND('Riesgos Corrup'!#REF!="Muy Alta",'Riesgos Corrup'!#REF!="Leve"),CONCATENATE("R",'Riesgos Corrup'!#REF!),"")</f>
        <v>#REF!</v>
      </c>
      <c r="K18" s="405"/>
      <c r="L18" s="405" t="e">
        <f>IF(AND('Riesgos Corrup'!#REF!="Muy Alta",'Riesgos Corrup'!#REF!="Leve"),CONCATENATE("R",'Riesgos Corrup'!#REF!),"")</f>
        <v>#REF!</v>
      </c>
      <c r="M18" s="405"/>
      <c r="N18" s="405" t="e">
        <f>IF(AND('Riesgos Corrup'!#REF!="Muy Alta",'Riesgos Corrup'!#REF!="Leve"),CONCATENATE("R",'Riesgos Corrup'!#REF!),"")</f>
        <v>#REF!</v>
      </c>
      <c r="O18" s="405"/>
      <c r="P18" s="405" t="e">
        <f>IF(AND('Riesgos Corrup'!#REF!="Muy Alta",'Riesgos Corrup'!#REF!="Leve"),CONCATENATE("R",'Riesgos Corrup'!#REF!),"")</f>
        <v>#REF!</v>
      </c>
      <c r="Q18" s="405"/>
      <c r="R18" s="405" t="e">
        <f>IF(AND('Riesgos Corrup'!#REF!="Muy Alta",'Riesgos Corrup'!#REF!="Leve"),CONCATENATE("R",'Riesgos Corrup'!#REF!),"")</f>
        <v>#REF!</v>
      </c>
      <c r="S18" s="440"/>
      <c r="T18" s="404" t="e">
        <f>IF(AND('Riesgos Corrup'!#REF!="Muy Alta",'Riesgos Corrup'!#REF!="Menor"),CONCATENATE("R",'Riesgos Corrup'!#REF!),"")</f>
        <v>#REF!</v>
      </c>
      <c r="U18" s="405"/>
      <c r="V18" s="405" t="e">
        <f>IF(AND('Riesgos Corrup'!#REF!="Muy Alta",'Riesgos Corrup'!#REF!="Menor"),CONCATENATE("R",'Riesgos Corrup'!#REF!),"")</f>
        <v>#REF!</v>
      </c>
      <c r="W18" s="405"/>
      <c r="X18" s="405" t="e">
        <f>IF(AND('Riesgos Corrup'!#REF!="Muy Alta",'Riesgos Corrup'!#REF!="Menor"),CONCATENATE("R",'Riesgos Corrup'!#REF!),"")</f>
        <v>#REF!</v>
      </c>
      <c r="Y18" s="405"/>
      <c r="Z18" s="405" t="e">
        <f>IF(AND('Riesgos Corrup'!#REF!="Muy Alta",'Riesgos Corrup'!#REF!="Menor"),CONCATENATE("R",'Riesgos Corrup'!#REF!),"")</f>
        <v>#REF!</v>
      </c>
      <c r="AA18" s="405"/>
      <c r="AB18" s="405" t="e">
        <f>IF(AND('Riesgos Corrup'!#REF!="Muy Alta",'Riesgos Corrup'!#REF!="Menor"),CONCATENATE("R",'Riesgos Corrup'!#REF!),"")</f>
        <v>#REF!</v>
      </c>
      <c r="AC18" s="440"/>
      <c r="AD18" s="404" t="e">
        <f>IF(AND('Riesgos Corrup'!#REF!="Muy Alta",'Riesgos Corrup'!#REF!="Moderado"),CONCATENATE("R",'Riesgos Corrup'!#REF!),"")</f>
        <v>#REF!</v>
      </c>
      <c r="AE18" s="405"/>
      <c r="AF18" s="405" t="e">
        <f>IF(AND('Riesgos Corrup'!#REF!="Muy Alta",'Riesgos Corrup'!#REF!="Moderado"),CONCATENATE("R",'Riesgos Corrup'!#REF!),"")</f>
        <v>#REF!</v>
      </c>
      <c r="AG18" s="405"/>
      <c r="AH18" s="405" t="e">
        <f>IF(AND('Riesgos Corrup'!#REF!="Muy Alta",'Riesgos Corrup'!#REF!="Moderado"),CONCATENATE("R",'Riesgos Corrup'!#REF!),"")</f>
        <v>#REF!</v>
      </c>
      <c r="AI18" s="405"/>
      <c r="AJ18" s="405" t="e">
        <f>IF(AND('Riesgos Corrup'!#REF!="Muy Alta",'Riesgos Corrup'!#REF!="Moderado"),CONCATENATE("R",'Riesgos Corrup'!#REF!),"")</f>
        <v>#REF!</v>
      </c>
      <c r="AK18" s="405"/>
      <c r="AL18" s="405" t="e">
        <f>IF(AND('Riesgos Corrup'!#REF!="Muy Alta",'Riesgos Corrup'!#REF!="Moderado"),CONCATENATE("R",'Riesgos Corrup'!#REF!),"")</f>
        <v>#REF!</v>
      </c>
      <c r="AM18" s="440"/>
      <c r="AN18" s="404" t="e">
        <f>IF(AND('Riesgos Corrup'!#REF!="Muy Alta",'Riesgos Corrup'!#REF!="Mayor"),CONCATENATE("R",'Riesgos Corrup'!#REF!),"")</f>
        <v>#REF!</v>
      </c>
      <c r="AO18" s="405"/>
      <c r="AP18" s="405" t="e">
        <f>IF(AND('Riesgos Corrup'!#REF!="Muy Alta",'Riesgos Corrup'!#REF!="Mayor"),CONCATENATE("R",'Riesgos Corrup'!#REF!),"")</f>
        <v>#REF!</v>
      </c>
      <c r="AQ18" s="405"/>
      <c r="AR18" s="405" t="e">
        <f>IF(AND('Riesgos Corrup'!#REF!="Muy Alta",'Riesgos Corrup'!#REF!="Mayor"),CONCATENATE("R",'Riesgos Corrup'!#REF!),"")</f>
        <v>#REF!</v>
      </c>
      <c r="AS18" s="405"/>
      <c r="AT18" s="405" t="e">
        <f>IF(AND('Riesgos Corrup'!#REF!="Muy Alta",'Riesgos Corrup'!#REF!="Mayor"),CONCATENATE("R",'Riesgos Corrup'!#REF!),"")</f>
        <v>#REF!</v>
      </c>
      <c r="AU18" s="405"/>
      <c r="AV18" s="405" t="e">
        <f>IF(AND('Riesgos Corrup'!#REF!="Muy Alta",'Riesgos Corrup'!#REF!="Mayor"),CONCATENATE("R",'Riesgos Corrup'!#REF!),"")</f>
        <v>#REF!</v>
      </c>
      <c r="AW18" s="440"/>
      <c r="AX18" s="432" t="e">
        <f>IF(AND('Riesgos Corrup'!#REF!="Muy Alta",'Riesgos Corrup'!#REF!="Catastrófico"),CONCATENATE("R",'Riesgos Corrup'!#REF!),"")</f>
        <v>#REF!</v>
      </c>
      <c r="AY18" s="430"/>
      <c r="AZ18" s="430" t="e">
        <f>IF(AND('Riesgos Corrup'!#REF!="Muy Alta",'Riesgos Corrup'!#REF!="Catastrófico"),CONCATENATE("R",'Riesgos Corrup'!#REF!),"")</f>
        <v>#REF!</v>
      </c>
      <c r="BA18" s="430"/>
      <c r="BB18" s="430" t="e">
        <f>IF(AND('Riesgos Corrup'!#REF!="Muy Alta",'Riesgos Corrup'!#REF!="Catastrófico"),CONCATENATE("R",'Riesgos Corrup'!#REF!),"")</f>
        <v>#REF!</v>
      </c>
      <c r="BC18" s="430"/>
      <c r="BD18" s="430" t="e">
        <f>IF(AND('Riesgos Corrup'!#REF!="Muy Alta",'Riesgos Corrup'!#REF!="Catastrófico"),CONCATENATE("R",'Riesgos Corrup'!#REF!),"")</f>
        <v>#REF!</v>
      </c>
      <c r="BE18" s="430"/>
      <c r="BF18" s="430" t="e">
        <f>IF(AND('Riesgos Corrup'!#REF!="Muy Alta",'Riesgos Corrup'!#REF!="Catastrófico"),CONCATENATE("R",'Riesgos Corrup'!#REF!),"")</f>
        <v>#REF!</v>
      </c>
      <c r="BG18" s="431"/>
      <c r="BH18" s="40"/>
      <c r="BI18" s="453"/>
      <c r="BJ18" s="454"/>
      <c r="BK18" s="454"/>
      <c r="BL18" s="454"/>
      <c r="BM18" s="454"/>
      <c r="BN18" s="455"/>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row>
    <row r="19" spans="1:100" ht="15" customHeight="1" x14ac:dyDescent="0.25">
      <c r="A19" s="40"/>
      <c r="B19" s="261"/>
      <c r="C19" s="261"/>
      <c r="D19" s="262"/>
      <c r="E19" s="422"/>
      <c r="F19" s="423"/>
      <c r="G19" s="423"/>
      <c r="H19" s="423"/>
      <c r="I19" s="423"/>
      <c r="J19" s="404"/>
      <c r="K19" s="405"/>
      <c r="L19" s="405"/>
      <c r="M19" s="405"/>
      <c r="N19" s="405"/>
      <c r="O19" s="405"/>
      <c r="P19" s="405"/>
      <c r="Q19" s="405"/>
      <c r="R19" s="405"/>
      <c r="S19" s="440"/>
      <c r="T19" s="404"/>
      <c r="U19" s="405"/>
      <c r="V19" s="405"/>
      <c r="W19" s="405"/>
      <c r="X19" s="405"/>
      <c r="Y19" s="405"/>
      <c r="Z19" s="405"/>
      <c r="AA19" s="405"/>
      <c r="AB19" s="405"/>
      <c r="AC19" s="440"/>
      <c r="AD19" s="404"/>
      <c r="AE19" s="405"/>
      <c r="AF19" s="405"/>
      <c r="AG19" s="405"/>
      <c r="AH19" s="405"/>
      <c r="AI19" s="405"/>
      <c r="AJ19" s="405"/>
      <c r="AK19" s="405"/>
      <c r="AL19" s="405"/>
      <c r="AM19" s="440"/>
      <c r="AN19" s="404"/>
      <c r="AO19" s="405"/>
      <c r="AP19" s="405"/>
      <c r="AQ19" s="405"/>
      <c r="AR19" s="405"/>
      <c r="AS19" s="405"/>
      <c r="AT19" s="405"/>
      <c r="AU19" s="405"/>
      <c r="AV19" s="405"/>
      <c r="AW19" s="440"/>
      <c r="AX19" s="432"/>
      <c r="AY19" s="430"/>
      <c r="AZ19" s="430"/>
      <c r="BA19" s="430"/>
      <c r="BB19" s="430"/>
      <c r="BC19" s="430"/>
      <c r="BD19" s="430"/>
      <c r="BE19" s="430"/>
      <c r="BF19" s="430"/>
      <c r="BG19" s="431"/>
      <c r="BH19" s="40"/>
      <c r="BI19" s="453"/>
      <c r="BJ19" s="454"/>
      <c r="BK19" s="454"/>
      <c r="BL19" s="454"/>
      <c r="BM19" s="454"/>
      <c r="BN19" s="455"/>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row>
    <row r="20" spans="1:100" ht="15" customHeight="1" x14ac:dyDescent="0.25">
      <c r="A20" s="40"/>
      <c r="B20" s="261"/>
      <c r="C20" s="261"/>
      <c r="D20" s="262"/>
      <c r="E20" s="422"/>
      <c r="F20" s="423"/>
      <c r="G20" s="423"/>
      <c r="H20" s="423"/>
      <c r="I20" s="423"/>
      <c r="J20" s="404" t="e">
        <f>IF(AND('Riesgos Corrup'!#REF!="Muy Alta",'Riesgos Corrup'!#REF!="Leve"),CONCATENATE("R",'Riesgos Corrup'!#REF!),"")</f>
        <v>#REF!</v>
      </c>
      <c r="K20" s="405"/>
      <c r="L20" s="405" t="str">
        <f ca="1">IF(AND('Riesgos Corrup'!$K$39="Muy Alta",'Riesgos Corrup'!$O$39="Leve"),CONCATENATE("R",'Riesgos Corrup'!$A$39),"")</f>
        <v/>
      </c>
      <c r="M20" s="405"/>
      <c r="N20" s="405" t="e">
        <f>IF(AND('Riesgos Corrup'!#REF!="Muy Alta",'Riesgos Corrup'!#REF!="Leve"),CONCATENATE("R",'Riesgos Corrup'!#REF!),"")</f>
        <v>#REF!</v>
      </c>
      <c r="O20" s="405"/>
      <c r="P20" s="405" t="e">
        <f>IF(AND('Riesgos Corrup'!#REF!="Muy Alta",'Riesgos Corrup'!#REF!="Leve"),CONCATENATE("R",'Riesgos Corrup'!#REF!),"")</f>
        <v>#REF!</v>
      </c>
      <c r="Q20" s="405"/>
      <c r="R20" s="405" t="e">
        <f>IF(AND('Riesgos Corrup'!#REF!="Muy Alta",'Riesgos Corrup'!#REF!="Leve"),CONCATENATE("R",'Riesgos Corrup'!#REF!),"")</f>
        <v>#REF!</v>
      </c>
      <c r="S20" s="440"/>
      <c r="T20" s="404" t="e">
        <f>IF(AND('Riesgos Corrup'!#REF!="Muy Alta",'Riesgos Corrup'!#REF!="Menor"),CONCATENATE("R",'Riesgos Corrup'!#REF!),"")</f>
        <v>#REF!</v>
      </c>
      <c r="U20" s="405"/>
      <c r="V20" s="405" t="str">
        <f ca="1">IF(AND('Riesgos Corrup'!$K$39="Muy Alta",'Riesgos Corrup'!$O$39="Menor"),CONCATENATE("R",'Riesgos Corrup'!$A$39),"")</f>
        <v/>
      </c>
      <c r="W20" s="405"/>
      <c r="X20" s="405" t="e">
        <f>IF(AND('Riesgos Corrup'!#REF!="Muy Alta",'Riesgos Corrup'!#REF!="Menor"),CONCATENATE("R",'Riesgos Corrup'!#REF!),"")</f>
        <v>#REF!</v>
      </c>
      <c r="Y20" s="405"/>
      <c r="Z20" s="405" t="e">
        <f>IF(AND('Riesgos Corrup'!#REF!="Muy Alta",'Riesgos Corrup'!#REF!="Menor"),CONCATENATE("R",'Riesgos Corrup'!#REF!),"")</f>
        <v>#REF!</v>
      </c>
      <c r="AA20" s="405"/>
      <c r="AB20" s="405" t="e">
        <f>IF(AND('Riesgos Corrup'!#REF!="Muy Alta",'Riesgos Corrup'!#REF!="Menor"),CONCATENATE("R",'Riesgos Corrup'!#REF!),"")</f>
        <v>#REF!</v>
      </c>
      <c r="AC20" s="440"/>
      <c r="AD20" s="404" t="e">
        <f>IF(AND('Riesgos Corrup'!#REF!="Muy Alta",'Riesgos Corrup'!#REF!="Moderado"),CONCATENATE("R",'Riesgos Corrup'!#REF!),"")</f>
        <v>#REF!</v>
      </c>
      <c r="AE20" s="405"/>
      <c r="AF20" s="405" t="str">
        <f ca="1">IF(AND('Riesgos Corrup'!$K$39="Muy Alta",'Riesgos Corrup'!$O$39="Moderado"),CONCATENATE("R",'Riesgos Corrup'!$A$39),"")</f>
        <v/>
      </c>
      <c r="AG20" s="405"/>
      <c r="AH20" s="405" t="e">
        <f>IF(AND('Riesgos Corrup'!#REF!="Muy Alta",'Riesgos Corrup'!#REF!="Moderado"),CONCATENATE("R",'Riesgos Corrup'!#REF!),"")</f>
        <v>#REF!</v>
      </c>
      <c r="AI20" s="405"/>
      <c r="AJ20" s="405" t="e">
        <f>IF(AND('Riesgos Corrup'!#REF!="Muy Alta",'Riesgos Corrup'!#REF!="Moderado"),CONCATENATE("R",'Riesgos Corrup'!#REF!),"")</f>
        <v>#REF!</v>
      </c>
      <c r="AK20" s="405"/>
      <c r="AL20" s="405" t="e">
        <f>IF(AND('Riesgos Corrup'!#REF!="Muy Alta",'Riesgos Corrup'!#REF!="Moderado"),CONCATENATE("R",'Riesgos Corrup'!#REF!),"")</f>
        <v>#REF!</v>
      </c>
      <c r="AM20" s="440"/>
      <c r="AN20" s="404" t="e">
        <f>IF(AND('Riesgos Corrup'!#REF!="Muy Alta",'Riesgos Corrup'!#REF!="Mayor"),CONCATENATE("R",'Riesgos Corrup'!#REF!),"")</f>
        <v>#REF!</v>
      </c>
      <c r="AO20" s="405"/>
      <c r="AP20" s="405" t="str">
        <f ca="1">IF(AND('Riesgos Corrup'!$K$39="Muy Alta",'Riesgos Corrup'!$O$39="Mayor"),CONCATENATE("R",'Riesgos Corrup'!$A$39),"")</f>
        <v/>
      </c>
      <c r="AQ20" s="405"/>
      <c r="AR20" s="405" t="e">
        <f>IF(AND('Riesgos Corrup'!#REF!="Muy Alta",'Riesgos Corrup'!#REF!="Mayor"),CONCATENATE("R",'Riesgos Corrup'!#REF!),"")</f>
        <v>#REF!</v>
      </c>
      <c r="AS20" s="405"/>
      <c r="AT20" s="405" t="e">
        <f>IF(AND('Riesgos Corrup'!#REF!="Muy Alta",'Riesgos Corrup'!#REF!="Mayor"),CONCATENATE("R",'Riesgos Corrup'!#REF!),"")</f>
        <v>#REF!</v>
      </c>
      <c r="AU20" s="405"/>
      <c r="AV20" s="405" t="e">
        <f>IF(AND('Riesgos Corrup'!#REF!="Muy Alta",'Riesgos Corrup'!#REF!="Mayor"),CONCATENATE("R",'Riesgos Corrup'!#REF!),"")</f>
        <v>#REF!</v>
      </c>
      <c r="AW20" s="440"/>
      <c r="AX20" s="432" t="e">
        <f>IF(AND('Riesgos Corrup'!#REF!="Muy Alta",'Riesgos Corrup'!#REF!="Catastrófico"),CONCATENATE("R",'Riesgos Corrup'!#REF!),"")</f>
        <v>#REF!</v>
      </c>
      <c r="AY20" s="430"/>
      <c r="AZ20" s="430" t="str">
        <f ca="1">IF(AND('Riesgos Corrup'!$K$39="Muy Alta",'Riesgos Corrup'!$O$39="Catastrófico"),CONCATENATE("R",'Riesgos Corrup'!$A$39),"")</f>
        <v/>
      </c>
      <c r="BA20" s="430"/>
      <c r="BB20" s="430" t="e">
        <f>IF(AND('Riesgos Corrup'!#REF!="Muy Alta",'Riesgos Corrup'!#REF!="Catastrófico"),CONCATENATE("R",'Riesgos Corrup'!#REF!),"")</f>
        <v>#REF!</v>
      </c>
      <c r="BC20" s="430"/>
      <c r="BD20" s="430" t="e">
        <f>IF(AND('Riesgos Corrup'!#REF!="Muy Alta",'Riesgos Corrup'!#REF!="Catastrófico"),CONCATENATE("R",'Riesgos Corrup'!#REF!),"")</f>
        <v>#REF!</v>
      </c>
      <c r="BE20" s="430"/>
      <c r="BF20" s="430" t="e">
        <f>IF(AND('Riesgos Corrup'!#REF!="Muy Alta",'Riesgos Corrup'!#REF!="Catastrófico"),CONCATENATE("R",'Riesgos Corrup'!#REF!),"")</f>
        <v>#REF!</v>
      </c>
      <c r="BG20" s="431"/>
      <c r="BH20" s="40"/>
      <c r="BI20" s="453"/>
      <c r="BJ20" s="454"/>
      <c r="BK20" s="454"/>
      <c r="BL20" s="454"/>
      <c r="BM20" s="454"/>
      <c r="BN20" s="455"/>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row>
    <row r="21" spans="1:100" ht="15" customHeight="1" x14ac:dyDescent="0.25">
      <c r="A21" s="40"/>
      <c r="B21" s="261"/>
      <c r="C21" s="261"/>
      <c r="D21" s="262"/>
      <c r="E21" s="422"/>
      <c r="F21" s="423"/>
      <c r="G21" s="423"/>
      <c r="H21" s="423"/>
      <c r="I21" s="423"/>
      <c r="J21" s="404"/>
      <c r="K21" s="405"/>
      <c r="L21" s="405"/>
      <c r="M21" s="405"/>
      <c r="N21" s="405"/>
      <c r="O21" s="405"/>
      <c r="P21" s="405"/>
      <c r="Q21" s="405"/>
      <c r="R21" s="405"/>
      <c r="S21" s="440"/>
      <c r="T21" s="404"/>
      <c r="U21" s="405"/>
      <c r="V21" s="405"/>
      <c r="W21" s="405"/>
      <c r="X21" s="405"/>
      <c r="Y21" s="405"/>
      <c r="Z21" s="405"/>
      <c r="AA21" s="405"/>
      <c r="AB21" s="405"/>
      <c r="AC21" s="440"/>
      <c r="AD21" s="404"/>
      <c r="AE21" s="405"/>
      <c r="AF21" s="405"/>
      <c r="AG21" s="405"/>
      <c r="AH21" s="405"/>
      <c r="AI21" s="405"/>
      <c r="AJ21" s="405"/>
      <c r="AK21" s="405"/>
      <c r="AL21" s="405"/>
      <c r="AM21" s="440"/>
      <c r="AN21" s="404"/>
      <c r="AO21" s="405"/>
      <c r="AP21" s="405"/>
      <c r="AQ21" s="405"/>
      <c r="AR21" s="405"/>
      <c r="AS21" s="405"/>
      <c r="AT21" s="405"/>
      <c r="AU21" s="405"/>
      <c r="AV21" s="405"/>
      <c r="AW21" s="440"/>
      <c r="AX21" s="432"/>
      <c r="AY21" s="430"/>
      <c r="AZ21" s="430"/>
      <c r="BA21" s="430"/>
      <c r="BB21" s="430"/>
      <c r="BC21" s="430"/>
      <c r="BD21" s="430"/>
      <c r="BE21" s="430"/>
      <c r="BF21" s="430"/>
      <c r="BG21" s="431"/>
      <c r="BH21" s="40"/>
      <c r="BI21" s="453"/>
      <c r="BJ21" s="454"/>
      <c r="BK21" s="454"/>
      <c r="BL21" s="454"/>
      <c r="BM21" s="454"/>
      <c r="BN21" s="455"/>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row>
    <row r="22" spans="1:100" ht="15" customHeight="1" x14ac:dyDescent="0.25">
      <c r="A22" s="40"/>
      <c r="B22" s="261"/>
      <c r="C22" s="261"/>
      <c r="D22" s="262"/>
      <c r="E22" s="422"/>
      <c r="F22" s="423"/>
      <c r="G22" s="423"/>
      <c r="H22" s="423"/>
      <c r="I22" s="423"/>
      <c r="J22" s="404" t="str">
        <f ca="1">IF(AND('Riesgos Corrup'!$K$42="Muy Alta",'Riesgos Corrup'!$O$42="Leve"),CONCATENATE("R",'Riesgos Corrup'!$A$42),"")</f>
        <v/>
      </c>
      <c r="K22" s="405"/>
      <c r="L22" s="405" t="e">
        <f>IF(AND('Riesgos Corrup'!#REF!="Muy Alta",'Riesgos Corrup'!#REF!="Leve"),CONCATENATE("R",'Riesgos Corrup'!#REF!),"")</f>
        <v>#REF!</v>
      </c>
      <c r="M22" s="405"/>
      <c r="N22" s="405" t="str">
        <f ca="1">IF(AND('Riesgos Corrup'!$K$45="Muy Alta",'Riesgos Corrup'!$O$45="Leve"),CONCATENATE("R",'Riesgos Corrup'!$A$45),"")</f>
        <v/>
      </c>
      <c r="O22" s="405"/>
      <c r="P22" s="405" t="str">
        <f ca="1">IF(AND('Riesgos Corrup'!$K$48="Muy Alta",'Riesgos Corrup'!$O$48="Leve"),CONCATENATE("R",'Riesgos Corrup'!$A$48),"")</f>
        <v/>
      </c>
      <c r="Q22" s="405"/>
      <c r="R22" s="405" t="e">
        <f>IF(AND('Riesgos Corrup'!#REF!="Muy Alta",'Riesgos Corrup'!#REF!="Leve"),CONCATENATE("R",'Riesgos Corrup'!#REF!),"")</f>
        <v>#REF!</v>
      </c>
      <c r="S22" s="440"/>
      <c r="T22" s="404" t="str">
        <f ca="1">IF(AND('Riesgos Corrup'!$K$42="Muy Alta",'Riesgos Corrup'!$O$42="Menor"),CONCATENATE("R",'Riesgos Corrup'!$A$42),"")</f>
        <v/>
      </c>
      <c r="U22" s="405"/>
      <c r="V22" s="405" t="e">
        <f>IF(AND('Riesgos Corrup'!#REF!="Muy Alta",'Riesgos Corrup'!#REF!="Menor"),CONCATENATE("R",'Riesgos Corrup'!#REF!),"")</f>
        <v>#REF!</v>
      </c>
      <c r="W22" s="405"/>
      <c r="X22" s="405" t="str">
        <f ca="1">IF(AND('Riesgos Corrup'!$K$45="Muy Alta",'Riesgos Corrup'!$O$45="Menor"),CONCATENATE("R",'Riesgos Corrup'!$A$45),"")</f>
        <v/>
      </c>
      <c r="Y22" s="405"/>
      <c r="Z22" s="405" t="str">
        <f ca="1">IF(AND('Riesgos Corrup'!$K$48="Muy Alta",'Riesgos Corrup'!$O$48="Menor"),CONCATENATE("R",'Riesgos Corrup'!$A$48),"")</f>
        <v/>
      </c>
      <c r="AA22" s="405"/>
      <c r="AB22" s="405" t="e">
        <f>IF(AND('Riesgos Corrup'!#REF!="Muy Alta",'Riesgos Corrup'!#REF!="Menor"),CONCATENATE("R",'Riesgos Corrup'!#REF!),"")</f>
        <v>#REF!</v>
      </c>
      <c r="AC22" s="440"/>
      <c r="AD22" s="404" t="str">
        <f ca="1">IF(AND('Riesgos Corrup'!$K$42="Muy Alta",'Riesgos Corrup'!$O$42="Moderado"),CONCATENATE("R",'Riesgos Corrup'!$A$42),"")</f>
        <v/>
      </c>
      <c r="AE22" s="405"/>
      <c r="AF22" s="405" t="e">
        <f>IF(AND('Riesgos Corrup'!#REF!="Muy Alta",'Riesgos Corrup'!#REF!="Moderado"),CONCATENATE("R",'Riesgos Corrup'!#REF!),"")</f>
        <v>#REF!</v>
      </c>
      <c r="AG22" s="405"/>
      <c r="AH22" s="405" t="str">
        <f ca="1">IF(AND('Riesgos Corrup'!$K$45="Muy Alta",'Riesgos Corrup'!$O$45="Moderado"),CONCATENATE("R",'Riesgos Corrup'!$A$45),"")</f>
        <v/>
      </c>
      <c r="AI22" s="405"/>
      <c r="AJ22" s="405" t="str">
        <f ca="1">IF(AND('Riesgos Corrup'!$K$48="Muy Alta",'Riesgos Corrup'!$O$48="Moderado"),CONCATENATE("R",'Riesgos Corrup'!$A$48),"")</f>
        <v/>
      </c>
      <c r="AK22" s="405"/>
      <c r="AL22" s="405" t="e">
        <f>IF(AND('Riesgos Corrup'!#REF!="Muy Alta",'Riesgos Corrup'!#REF!="Moderado"),CONCATENATE("R",'Riesgos Corrup'!#REF!),"")</f>
        <v>#REF!</v>
      </c>
      <c r="AM22" s="440"/>
      <c r="AN22" s="404" t="str">
        <f ca="1">IF(AND('Riesgos Corrup'!$K$42="Muy Alta",'Riesgos Corrup'!$O$42="Mayor"),CONCATENATE("R",'Riesgos Corrup'!$A$42),"")</f>
        <v/>
      </c>
      <c r="AO22" s="405"/>
      <c r="AP22" s="405" t="e">
        <f>IF(AND('Riesgos Corrup'!#REF!="Muy Alta",'Riesgos Corrup'!#REF!="Mayor"),CONCATENATE("R",'Riesgos Corrup'!#REF!),"")</f>
        <v>#REF!</v>
      </c>
      <c r="AQ22" s="405"/>
      <c r="AR22" s="405" t="str">
        <f ca="1">IF(AND('Riesgos Corrup'!$K$45="Muy Alta",'Riesgos Corrup'!$O$45="Mayor"),CONCATENATE("R",'Riesgos Corrup'!$A$45),"")</f>
        <v/>
      </c>
      <c r="AS22" s="405"/>
      <c r="AT22" s="405" t="str">
        <f ca="1">IF(AND('Riesgos Corrup'!$K$48="Muy Alta",'Riesgos Corrup'!$O$48="Mayor"),CONCATENATE("R",'Riesgos Corrup'!$A$48),"")</f>
        <v/>
      </c>
      <c r="AU22" s="405"/>
      <c r="AV22" s="405" t="e">
        <f>IF(AND('Riesgos Corrup'!#REF!="Muy Alta",'Riesgos Corrup'!#REF!="Mayor"),CONCATENATE("R",'Riesgos Corrup'!#REF!),"")</f>
        <v>#REF!</v>
      </c>
      <c r="AW22" s="440"/>
      <c r="AX22" s="432" t="str">
        <f ca="1">IF(AND('Riesgos Corrup'!$K$42="Muy Alta",'Riesgos Corrup'!$O$42="Catastrófico"),CONCATENATE("R",'Riesgos Corrup'!$A$42),"")</f>
        <v/>
      </c>
      <c r="AY22" s="430"/>
      <c r="AZ22" s="430" t="e">
        <f>IF(AND('Riesgos Corrup'!#REF!="Muy Alta",'Riesgos Corrup'!#REF!="Catastrófico"),CONCATENATE("R",'Riesgos Corrup'!#REF!),"")</f>
        <v>#REF!</v>
      </c>
      <c r="BA22" s="430"/>
      <c r="BB22" s="430" t="str">
        <f ca="1">IF(AND('Riesgos Corrup'!$K$45="Muy Alta",'Riesgos Corrup'!$O$45="Catastrófico"),CONCATENATE("R",'Riesgos Corrup'!$A$45),"")</f>
        <v/>
      </c>
      <c r="BC22" s="430"/>
      <c r="BD22" s="430" t="str">
        <f ca="1">IF(AND('Riesgos Corrup'!$K$48="Muy Alta",'Riesgos Corrup'!$O$48="Catastrófico"),CONCATENATE("R",'Riesgos Corrup'!$A$48),"")</f>
        <v/>
      </c>
      <c r="BE22" s="430"/>
      <c r="BF22" s="430" t="e">
        <f>IF(AND('Riesgos Corrup'!#REF!="Muy Alta",'Riesgos Corrup'!#REF!="Catastrófico"),CONCATENATE("R",'Riesgos Corrup'!#REF!),"")</f>
        <v>#REF!</v>
      </c>
      <c r="BG22" s="431"/>
      <c r="BH22" s="40"/>
      <c r="BI22" s="453"/>
      <c r="BJ22" s="454"/>
      <c r="BK22" s="454"/>
      <c r="BL22" s="454"/>
      <c r="BM22" s="454"/>
      <c r="BN22" s="455"/>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row>
    <row r="23" spans="1:100" ht="15" customHeight="1" x14ac:dyDescent="0.25">
      <c r="A23" s="40"/>
      <c r="B23" s="261"/>
      <c r="C23" s="261"/>
      <c r="D23" s="262"/>
      <c r="E23" s="422"/>
      <c r="F23" s="423"/>
      <c r="G23" s="423"/>
      <c r="H23" s="423"/>
      <c r="I23" s="423"/>
      <c r="J23" s="404"/>
      <c r="K23" s="405"/>
      <c r="L23" s="405"/>
      <c r="M23" s="405"/>
      <c r="N23" s="405"/>
      <c r="O23" s="405"/>
      <c r="P23" s="405"/>
      <c r="Q23" s="405"/>
      <c r="R23" s="405"/>
      <c r="S23" s="440"/>
      <c r="T23" s="404"/>
      <c r="U23" s="405"/>
      <c r="V23" s="405"/>
      <c r="W23" s="405"/>
      <c r="X23" s="405"/>
      <c r="Y23" s="405"/>
      <c r="Z23" s="405"/>
      <c r="AA23" s="405"/>
      <c r="AB23" s="405"/>
      <c r="AC23" s="440"/>
      <c r="AD23" s="404"/>
      <c r="AE23" s="405"/>
      <c r="AF23" s="405"/>
      <c r="AG23" s="405"/>
      <c r="AH23" s="405"/>
      <c r="AI23" s="405"/>
      <c r="AJ23" s="405"/>
      <c r="AK23" s="405"/>
      <c r="AL23" s="405"/>
      <c r="AM23" s="440"/>
      <c r="AN23" s="404"/>
      <c r="AO23" s="405"/>
      <c r="AP23" s="405"/>
      <c r="AQ23" s="405"/>
      <c r="AR23" s="405"/>
      <c r="AS23" s="405"/>
      <c r="AT23" s="405"/>
      <c r="AU23" s="405"/>
      <c r="AV23" s="405"/>
      <c r="AW23" s="440"/>
      <c r="AX23" s="432"/>
      <c r="AY23" s="430"/>
      <c r="AZ23" s="430"/>
      <c r="BA23" s="430"/>
      <c r="BB23" s="430"/>
      <c r="BC23" s="430"/>
      <c r="BD23" s="430"/>
      <c r="BE23" s="430"/>
      <c r="BF23" s="430"/>
      <c r="BG23" s="431"/>
      <c r="BH23" s="40"/>
      <c r="BI23" s="453"/>
      <c r="BJ23" s="454"/>
      <c r="BK23" s="454"/>
      <c r="BL23" s="454"/>
      <c r="BM23" s="454"/>
      <c r="BN23" s="455"/>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row>
    <row r="24" spans="1:100" ht="15" customHeight="1" x14ac:dyDescent="0.25">
      <c r="A24" s="40"/>
      <c r="B24" s="261"/>
      <c r="C24" s="261"/>
      <c r="D24" s="262"/>
      <c r="E24" s="422"/>
      <c r="F24" s="423"/>
      <c r="G24" s="423"/>
      <c r="H24" s="423"/>
      <c r="I24" s="423"/>
      <c r="J24" s="404" t="e">
        <f>IF(AND('Riesgos Corrup'!#REF!="Muy Alta",'Riesgos Corrup'!#REF!="Leve"),CONCATENATE("R",'Riesgos Corrup'!#REF!),"")</f>
        <v>#REF!</v>
      </c>
      <c r="K24" s="405"/>
      <c r="L24" s="405" t="e">
        <f>IF(AND('Riesgos Corrup'!#REF!="Muy Alta",'Riesgos Corrup'!#REF!="Leve"),CONCATENATE("R",'Riesgos Corrup'!#REF!),"")</f>
        <v>#REF!</v>
      </c>
      <c r="M24" s="405"/>
      <c r="N24" s="405" t="str">
        <f ca="1">IF(AND('Riesgos Corrup'!$K$51="Muy Alta",'Riesgos Corrup'!$O$51="Leve"),CONCATENATE("R",'Riesgos Corrup'!$A$51),"")</f>
        <v/>
      </c>
      <c r="O24" s="405"/>
      <c r="P24" s="405" t="e">
        <f>IF(AND('Riesgos Corrup'!#REF!="Muy Alta",'Riesgos Corrup'!#REF!="Leve"),CONCATENATE("R",'Riesgos Corrup'!#REF!),"")</f>
        <v>#REF!</v>
      </c>
      <c r="Q24" s="405"/>
      <c r="R24" s="405" t="str">
        <f>IF(AND('Riesgos Corrup'!$K$56="Muy Alta",'Riesgos Corrup'!$O$56="Leve"),CONCATENATE("R",'Riesgos Corrup'!$A$56),"")</f>
        <v/>
      </c>
      <c r="S24" s="440"/>
      <c r="T24" s="404" t="e">
        <f>IF(AND('Riesgos Corrup'!#REF!="Muy Alta",'Riesgos Corrup'!#REF!="Menor"),CONCATENATE("R",'Riesgos Corrup'!#REF!),"")</f>
        <v>#REF!</v>
      </c>
      <c r="U24" s="405"/>
      <c r="V24" s="405" t="e">
        <f>IF(AND('Riesgos Corrup'!#REF!="Muy Alta",'Riesgos Corrup'!#REF!="Menor"),CONCATENATE("R",'Riesgos Corrup'!#REF!),"")</f>
        <v>#REF!</v>
      </c>
      <c r="W24" s="405"/>
      <c r="X24" s="405" t="str">
        <f ca="1">IF(AND('Riesgos Corrup'!$K$51="Muy Alta",'Riesgos Corrup'!$O$51="Menor"),CONCATENATE("R",'Riesgos Corrup'!$A$51),"")</f>
        <v/>
      </c>
      <c r="Y24" s="405"/>
      <c r="Z24" s="405" t="e">
        <f>IF(AND('Riesgos Corrup'!#REF!="Muy Alta",'Riesgos Corrup'!#REF!="Menor"),CONCATENATE("R",'Riesgos Corrup'!#REF!),"")</f>
        <v>#REF!</v>
      </c>
      <c r="AA24" s="405"/>
      <c r="AB24" s="405" t="str">
        <f>IF(AND('Riesgos Corrup'!$K$56="Muy Alta",'Riesgos Corrup'!$O$56="Menor"),CONCATENATE("R",'Riesgos Corrup'!$A$56),"")</f>
        <v/>
      </c>
      <c r="AC24" s="440"/>
      <c r="AD24" s="404" t="e">
        <f>IF(AND('Riesgos Corrup'!#REF!="Muy Alta",'Riesgos Corrup'!#REF!="Moderado"),CONCATENATE("R",'Riesgos Corrup'!#REF!),"")</f>
        <v>#REF!</v>
      </c>
      <c r="AE24" s="405"/>
      <c r="AF24" s="405" t="e">
        <f>IF(AND('Riesgos Corrup'!#REF!="Muy Alta",'Riesgos Corrup'!#REF!="Moderado"),CONCATENATE("R",'Riesgos Corrup'!#REF!),"")</f>
        <v>#REF!</v>
      </c>
      <c r="AG24" s="405"/>
      <c r="AH24" s="405" t="str">
        <f ca="1">IF(AND('Riesgos Corrup'!$K$51="Muy Alta",'Riesgos Corrup'!$O$51="Moderado"),CONCATENATE("R",'Riesgos Corrup'!$A$51),"")</f>
        <v/>
      </c>
      <c r="AI24" s="405"/>
      <c r="AJ24" s="405" t="e">
        <f>IF(AND('Riesgos Corrup'!#REF!="Muy Alta",'Riesgos Corrup'!#REF!="Moderado"),CONCATENATE("R",'Riesgos Corrup'!#REF!),"")</f>
        <v>#REF!</v>
      </c>
      <c r="AK24" s="405"/>
      <c r="AL24" s="405" t="str">
        <f>IF(AND('Riesgos Corrup'!$K$56="Muy Alta",'Riesgos Corrup'!$O$56="Moderado"),CONCATENATE("R",'Riesgos Corrup'!$A$56),"")</f>
        <v/>
      </c>
      <c r="AM24" s="440"/>
      <c r="AN24" s="404" t="e">
        <f>IF(AND('Riesgos Corrup'!#REF!="Muy Alta",'Riesgos Corrup'!#REF!="Mayor"),CONCATENATE("R",'Riesgos Corrup'!#REF!),"")</f>
        <v>#REF!</v>
      </c>
      <c r="AO24" s="405"/>
      <c r="AP24" s="405" t="e">
        <f>IF(AND('Riesgos Corrup'!#REF!="Muy Alta",'Riesgos Corrup'!#REF!="Mayor"),CONCATENATE("R",'Riesgos Corrup'!#REF!),"")</f>
        <v>#REF!</v>
      </c>
      <c r="AQ24" s="405"/>
      <c r="AR24" s="405" t="str">
        <f ca="1">IF(AND('Riesgos Corrup'!$K$51="Muy Alta",'Riesgos Corrup'!$O$51="Mayor"),CONCATENATE("R",'Riesgos Corrup'!$A$51),"")</f>
        <v/>
      </c>
      <c r="AS24" s="405"/>
      <c r="AT24" s="405" t="e">
        <f>IF(AND('Riesgos Corrup'!#REF!="Muy Alta",'Riesgos Corrup'!#REF!="Mayor"),CONCATENATE("R",'Riesgos Corrup'!#REF!),"")</f>
        <v>#REF!</v>
      </c>
      <c r="AU24" s="405"/>
      <c r="AV24" s="405" t="str">
        <f>IF(AND('Riesgos Corrup'!$K$56="Muy Alta",'Riesgos Corrup'!$O$56="Mayor"),CONCATENATE("R",'Riesgos Corrup'!$A$56),"")</f>
        <v/>
      </c>
      <c r="AW24" s="440"/>
      <c r="AX24" s="432" t="e">
        <f>IF(AND('Riesgos Corrup'!#REF!="Muy Alta",'Riesgos Corrup'!#REF!="Catastrófico"),CONCATENATE("R",'Riesgos Corrup'!#REF!),"")</f>
        <v>#REF!</v>
      </c>
      <c r="AY24" s="430"/>
      <c r="AZ24" s="430" t="e">
        <f>IF(AND('Riesgos Corrup'!#REF!="Muy Alta",'Riesgos Corrup'!#REF!="Catastrófico"),CONCATENATE("R",'Riesgos Corrup'!#REF!),"")</f>
        <v>#REF!</v>
      </c>
      <c r="BA24" s="430"/>
      <c r="BB24" s="430" t="str">
        <f ca="1">IF(AND('Riesgos Corrup'!$K$51="Muy Alta",'Riesgos Corrup'!$O$51="Catastrófico"),CONCATENATE("R",'Riesgos Corrup'!$A$51),"")</f>
        <v/>
      </c>
      <c r="BC24" s="430"/>
      <c r="BD24" s="430" t="e">
        <f>IF(AND('Riesgos Corrup'!#REF!="Muy Alta",'Riesgos Corrup'!#REF!="Catastrófico"),CONCATENATE("R",'Riesgos Corrup'!#REF!),"")</f>
        <v>#REF!</v>
      </c>
      <c r="BE24" s="430"/>
      <c r="BF24" s="430" t="str">
        <f>IF(AND('Riesgos Corrup'!$K$56="Muy Alta",'Riesgos Corrup'!$O$56="Catastrófico"),CONCATENATE("R",'Riesgos Corrup'!$A$56),"")</f>
        <v/>
      </c>
      <c r="BG24" s="431"/>
      <c r="BH24" s="40"/>
      <c r="BI24" s="453"/>
      <c r="BJ24" s="454"/>
      <c r="BK24" s="454"/>
      <c r="BL24" s="454"/>
      <c r="BM24" s="454"/>
      <c r="BN24" s="455"/>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row>
    <row r="25" spans="1:100" ht="15.75" customHeight="1" thickBot="1" x14ac:dyDescent="0.3">
      <c r="A25" s="40"/>
      <c r="B25" s="261"/>
      <c r="C25" s="261"/>
      <c r="D25" s="262"/>
      <c r="E25" s="424"/>
      <c r="F25" s="425"/>
      <c r="G25" s="425"/>
      <c r="H25" s="425"/>
      <c r="I25" s="425"/>
      <c r="J25" s="441"/>
      <c r="K25" s="439"/>
      <c r="L25" s="439"/>
      <c r="M25" s="439"/>
      <c r="N25" s="439"/>
      <c r="O25" s="439"/>
      <c r="P25" s="439"/>
      <c r="Q25" s="439"/>
      <c r="R25" s="439"/>
      <c r="S25" s="442"/>
      <c r="T25" s="441"/>
      <c r="U25" s="439"/>
      <c r="V25" s="439"/>
      <c r="W25" s="439"/>
      <c r="X25" s="439"/>
      <c r="Y25" s="439"/>
      <c r="Z25" s="439"/>
      <c r="AA25" s="439"/>
      <c r="AB25" s="439"/>
      <c r="AC25" s="442"/>
      <c r="AD25" s="441"/>
      <c r="AE25" s="439"/>
      <c r="AF25" s="439"/>
      <c r="AG25" s="439"/>
      <c r="AH25" s="439"/>
      <c r="AI25" s="439"/>
      <c r="AJ25" s="439"/>
      <c r="AK25" s="439"/>
      <c r="AL25" s="439"/>
      <c r="AM25" s="442"/>
      <c r="AN25" s="441"/>
      <c r="AO25" s="439"/>
      <c r="AP25" s="439"/>
      <c r="AQ25" s="439"/>
      <c r="AR25" s="439"/>
      <c r="AS25" s="439"/>
      <c r="AT25" s="439"/>
      <c r="AU25" s="439"/>
      <c r="AV25" s="439"/>
      <c r="AW25" s="442"/>
      <c r="AX25" s="433"/>
      <c r="AY25" s="434"/>
      <c r="AZ25" s="434"/>
      <c r="BA25" s="434"/>
      <c r="BB25" s="434"/>
      <c r="BC25" s="434"/>
      <c r="BD25" s="434"/>
      <c r="BE25" s="434"/>
      <c r="BF25" s="434"/>
      <c r="BG25" s="435"/>
      <c r="BH25" s="40"/>
      <c r="BI25" s="453"/>
      <c r="BJ25" s="454"/>
      <c r="BK25" s="454"/>
      <c r="BL25" s="454"/>
      <c r="BM25" s="454"/>
      <c r="BN25" s="455"/>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row>
    <row r="26" spans="1:100" ht="15" customHeight="1" x14ac:dyDescent="0.25">
      <c r="A26" s="40"/>
      <c r="B26" s="261"/>
      <c r="C26" s="261"/>
      <c r="D26" s="262"/>
      <c r="E26" s="420" t="s">
        <v>106</v>
      </c>
      <c r="F26" s="421"/>
      <c r="G26" s="421"/>
      <c r="H26" s="421"/>
      <c r="I26" s="421"/>
      <c r="J26" s="428" t="str">
        <f ca="1">IF(AND('Riesgos Corrup'!$K$7="Alta",'Riesgos Corrup'!$O$7="Mayor"),CONCATENATE("R",'Riesgos Corrup'!$A$7),"")</f>
        <v/>
      </c>
      <c r="K26" s="418"/>
      <c r="L26" s="418" t="e">
        <f>IF(AND('Riesgos Corrup'!#REF!="Alta",'Riesgos Corrup'!#REF!="Mayor"),CONCATENATE("R",'Riesgos Corrup'!#REF!),"")</f>
        <v>#REF!</v>
      </c>
      <c r="M26" s="418"/>
      <c r="N26" s="418" t="e">
        <f>IF(AND('Riesgos Corrup'!#REF!="Alta",'Riesgos Corrup'!#REF!="Mayor"),CONCATENATE("R",'Riesgos Corrup'!#REF!),"")</f>
        <v>#REF!</v>
      </c>
      <c r="O26" s="418"/>
      <c r="P26" s="418" t="str">
        <f ca="1">IF(AND('Riesgos Corrup'!$K$10="Alta",'Riesgos Corrup'!$O$10="Mayor"),CONCATENATE("R",'Riesgos Corrup'!$A$10),"")</f>
        <v/>
      </c>
      <c r="Q26" s="418"/>
      <c r="R26" s="418" t="e">
        <f>IF(AND('Riesgos Corrup'!#REF!="Alta",'Riesgos Corrup'!#REF!="Mayor"),CONCATENATE("R",'Riesgos Corrup'!#REF!),"")</f>
        <v>#REF!</v>
      </c>
      <c r="S26" s="429"/>
      <c r="T26" s="428" t="str">
        <f ca="1">IF(AND('Riesgos Corrup'!$K$7="Alta",'Riesgos Corrup'!$O$7="Mayor"),CONCATENATE("R",'Riesgos Corrup'!$A$7),"")</f>
        <v/>
      </c>
      <c r="U26" s="418"/>
      <c r="V26" s="418" t="e">
        <f>IF(AND('Riesgos Corrup'!#REF!="Alta",'Riesgos Corrup'!#REF!="Mayor"),CONCATENATE("R",'Riesgos Corrup'!#REF!),"")</f>
        <v>#REF!</v>
      </c>
      <c r="W26" s="418"/>
      <c r="X26" s="418" t="e">
        <f>IF(AND('Riesgos Corrup'!#REF!="Alta",'Riesgos Corrup'!#REF!="Mayor"),CONCATENATE("R",'Riesgos Corrup'!#REF!),"")</f>
        <v>#REF!</v>
      </c>
      <c r="Y26" s="418"/>
      <c r="Z26" s="418" t="str">
        <f ca="1">IF(AND('Riesgos Corrup'!$K$10="Alta",'Riesgos Corrup'!$O$10="Mayor"),CONCATENATE("R",'Riesgos Corrup'!$A$10),"")</f>
        <v/>
      </c>
      <c r="AA26" s="418"/>
      <c r="AB26" s="418" t="e">
        <f>IF(AND('Riesgos Corrup'!#REF!="Alta",'Riesgos Corrup'!#REF!="Mayor"),CONCATENATE("R",'Riesgos Corrup'!#REF!),"")</f>
        <v>#REF!</v>
      </c>
      <c r="AC26" s="429"/>
      <c r="AD26" s="426" t="str">
        <f ca="1">IF(AND('Riesgos Corrup'!$K$7="Alta",'Riesgos Corrup'!$O$7="Mayor"),CONCATENATE("R",'Riesgos Corrup'!$A$7),"")</f>
        <v/>
      </c>
      <c r="AE26" s="427"/>
      <c r="AF26" s="427" t="e">
        <f>IF(AND('Riesgos Corrup'!#REF!="Alta",'Riesgos Corrup'!#REF!="Mayor"),CONCATENATE("R",'Riesgos Corrup'!#REF!),"")</f>
        <v>#REF!</v>
      </c>
      <c r="AG26" s="427"/>
      <c r="AH26" s="427" t="e">
        <f>IF(AND('Riesgos Corrup'!#REF!="Alta",'Riesgos Corrup'!#REF!="Mayor"),CONCATENATE("R",'Riesgos Corrup'!#REF!),"")</f>
        <v>#REF!</v>
      </c>
      <c r="AI26" s="427"/>
      <c r="AJ26" s="427" t="str">
        <f ca="1">IF(AND('Riesgos Corrup'!$K$10="Alta",'Riesgos Corrup'!$O$10="Mayor"),CONCATENATE("R",'Riesgos Corrup'!$A$10),"")</f>
        <v/>
      </c>
      <c r="AK26" s="427"/>
      <c r="AL26" s="427" t="e">
        <f>IF(AND('Riesgos Corrup'!#REF!="Alta",'Riesgos Corrup'!#REF!="Mayor"),CONCATENATE("R",'Riesgos Corrup'!#REF!),"")</f>
        <v>#REF!</v>
      </c>
      <c r="AM26" s="443"/>
      <c r="AN26" s="426" t="str">
        <f ca="1">IF(AND('Riesgos Corrup'!$K$7="Alta",'Riesgos Corrup'!$O$7="Mayor"),CONCATENATE("R",'Riesgos Corrup'!$A$7),"")</f>
        <v/>
      </c>
      <c r="AO26" s="427"/>
      <c r="AP26" s="427" t="e">
        <f>IF(AND('Riesgos Corrup'!#REF!="Alta",'Riesgos Corrup'!#REF!="Mayor"),CONCATENATE("R",'Riesgos Corrup'!#REF!),"")</f>
        <v>#REF!</v>
      </c>
      <c r="AQ26" s="427"/>
      <c r="AR26" s="427" t="e">
        <f>IF(AND('Riesgos Corrup'!#REF!="Alta",'Riesgos Corrup'!#REF!="Mayor"),CONCATENATE("R",'Riesgos Corrup'!#REF!),"")</f>
        <v>#REF!</v>
      </c>
      <c r="AS26" s="427"/>
      <c r="AT26" s="427" t="str">
        <f ca="1">IF(AND('Riesgos Corrup'!$K$10="Alta",'Riesgos Corrup'!$O$10="Mayor"),CONCATENATE("R",'Riesgos Corrup'!$A$10),"")</f>
        <v/>
      </c>
      <c r="AU26" s="427"/>
      <c r="AV26" s="427" t="e">
        <f>IF(AND('Riesgos Corrup'!#REF!="Alta",'Riesgos Corrup'!#REF!="Mayor"),CONCATENATE("R",'Riesgos Corrup'!#REF!),"")</f>
        <v>#REF!</v>
      </c>
      <c r="AW26" s="443"/>
      <c r="AX26" s="436" t="str">
        <f ca="1">IF(AND('Riesgos Corrup'!$K$7="Alta",'Riesgos Corrup'!$O$7="Catastrófico"),CONCATENATE("R",'Riesgos Corrup'!$A$7),"")</f>
        <v/>
      </c>
      <c r="AY26" s="437"/>
      <c r="AZ26" s="437" t="e">
        <f>IF(AND('Riesgos Corrup'!#REF!="Alta",'Riesgos Corrup'!#REF!="Catastrófico"),CONCATENATE("R",'Riesgos Corrup'!#REF!),"")</f>
        <v>#REF!</v>
      </c>
      <c r="BA26" s="437"/>
      <c r="BB26" s="437" t="e">
        <f>IF(AND('Riesgos Corrup'!#REF!="Alta",'Riesgos Corrup'!#REF!="Catastrófico"),CONCATENATE("R",'Riesgos Corrup'!#REF!),"")</f>
        <v>#REF!</v>
      </c>
      <c r="BC26" s="437"/>
      <c r="BD26" s="437" t="str">
        <f ca="1">IF(AND('Riesgos Corrup'!$K$10="Alta",'Riesgos Corrup'!$O$10="Catastrófico"),CONCATENATE("R",'Riesgos Corrup'!$A$10),"")</f>
        <v/>
      </c>
      <c r="BE26" s="437"/>
      <c r="BF26" s="437" t="e">
        <f>IF(AND('Riesgos Corrup'!#REF!="Alta",'Riesgos Corrup'!#REF!="Catastrófico"),CONCATENATE("R",'Riesgos Corrup'!#REF!),"")</f>
        <v>#REF!</v>
      </c>
      <c r="BG26" s="438"/>
      <c r="BH26" s="40"/>
      <c r="BI26" s="453"/>
      <c r="BJ26" s="454"/>
      <c r="BK26" s="454"/>
      <c r="BL26" s="454"/>
      <c r="BM26" s="454"/>
      <c r="BN26" s="455"/>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row>
    <row r="27" spans="1:100" ht="15" customHeight="1" x14ac:dyDescent="0.25">
      <c r="A27" s="40"/>
      <c r="B27" s="261"/>
      <c r="C27" s="261"/>
      <c r="D27" s="262"/>
      <c r="E27" s="422"/>
      <c r="F27" s="423"/>
      <c r="G27" s="423"/>
      <c r="H27" s="423"/>
      <c r="I27" s="423"/>
      <c r="J27" s="412"/>
      <c r="K27" s="413"/>
      <c r="L27" s="413"/>
      <c r="M27" s="413"/>
      <c r="N27" s="413"/>
      <c r="O27" s="413"/>
      <c r="P27" s="413"/>
      <c r="Q27" s="413"/>
      <c r="R27" s="413"/>
      <c r="S27" s="416"/>
      <c r="T27" s="412"/>
      <c r="U27" s="413"/>
      <c r="V27" s="413"/>
      <c r="W27" s="413"/>
      <c r="X27" s="413"/>
      <c r="Y27" s="413"/>
      <c r="Z27" s="413"/>
      <c r="AA27" s="413"/>
      <c r="AB27" s="413"/>
      <c r="AC27" s="416"/>
      <c r="AD27" s="404"/>
      <c r="AE27" s="405"/>
      <c r="AF27" s="405"/>
      <c r="AG27" s="405"/>
      <c r="AH27" s="405"/>
      <c r="AI27" s="405"/>
      <c r="AJ27" s="405"/>
      <c r="AK27" s="405"/>
      <c r="AL27" s="405"/>
      <c r="AM27" s="440"/>
      <c r="AN27" s="404"/>
      <c r="AO27" s="405"/>
      <c r="AP27" s="405"/>
      <c r="AQ27" s="405"/>
      <c r="AR27" s="405"/>
      <c r="AS27" s="405"/>
      <c r="AT27" s="405"/>
      <c r="AU27" s="405"/>
      <c r="AV27" s="405"/>
      <c r="AW27" s="440"/>
      <c r="AX27" s="432"/>
      <c r="AY27" s="430"/>
      <c r="AZ27" s="430"/>
      <c r="BA27" s="430"/>
      <c r="BB27" s="430"/>
      <c r="BC27" s="430"/>
      <c r="BD27" s="430"/>
      <c r="BE27" s="430"/>
      <c r="BF27" s="430"/>
      <c r="BG27" s="431"/>
      <c r="BH27" s="40"/>
      <c r="BI27" s="453"/>
      <c r="BJ27" s="454"/>
      <c r="BK27" s="454"/>
      <c r="BL27" s="454"/>
      <c r="BM27" s="454"/>
      <c r="BN27" s="455"/>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row>
    <row r="28" spans="1:100" ht="15" customHeight="1" x14ac:dyDescent="0.25">
      <c r="A28" s="40"/>
      <c r="B28" s="261"/>
      <c r="C28" s="261"/>
      <c r="D28" s="262"/>
      <c r="E28" s="422"/>
      <c r="F28" s="423"/>
      <c r="G28" s="423"/>
      <c r="H28" s="423"/>
      <c r="I28" s="423"/>
      <c r="J28" s="412" t="str">
        <f ca="1">IF(AND('Riesgos Corrup'!$K$13="Alta",'Riesgos Corrup'!$O$13="Mayor"),CONCATENATE("R",'Riesgos Corrup'!$A$13),"")</f>
        <v/>
      </c>
      <c r="K28" s="413"/>
      <c r="L28" s="413" t="e">
        <f>IF(AND('Riesgos Corrup'!#REF!="Alta",'Riesgos Corrup'!#REF!="Mayor"),CONCATENATE("R",'Riesgos Corrup'!#REF!),"")</f>
        <v>#REF!</v>
      </c>
      <c r="M28" s="413"/>
      <c r="N28" s="413" t="e">
        <f>IF(AND('Riesgos Corrup'!#REF!="Alta",'Riesgos Corrup'!#REF!="Mayor"),CONCATENATE("R",'Riesgos Corrup'!#REF!),"")</f>
        <v>#REF!</v>
      </c>
      <c r="O28" s="413"/>
      <c r="P28" s="413" t="e">
        <f>IF(AND('Riesgos Corrup'!#REF!="Alta",'Riesgos Corrup'!#REF!="Mayor"),CONCATENATE("R",'Riesgos Corrup'!#REF!),"")</f>
        <v>#REF!</v>
      </c>
      <c r="Q28" s="413"/>
      <c r="R28" s="413" t="str">
        <f ca="1">IF(AND('Riesgos Corrup'!$K$18="Alta",'Riesgos Corrup'!$O$18="Mayor"),CONCATENATE("R",'Riesgos Corrup'!$A$18),"")</f>
        <v/>
      </c>
      <c r="S28" s="416"/>
      <c r="T28" s="412" t="str">
        <f ca="1">IF(AND('Riesgos Corrup'!$K$13="Alta",'Riesgos Corrup'!$O$13="Mayor"),CONCATENATE("R",'Riesgos Corrup'!$A$13),"")</f>
        <v/>
      </c>
      <c r="U28" s="413"/>
      <c r="V28" s="413" t="e">
        <f>IF(AND('Riesgos Corrup'!#REF!="Alta",'Riesgos Corrup'!#REF!="Mayor"),CONCATENATE("R",'Riesgos Corrup'!#REF!),"")</f>
        <v>#REF!</v>
      </c>
      <c r="W28" s="413"/>
      <c r="X28" s="413" t="e">
        <f>IF(AND('Riesgos Corrup'!#REF!="Alta",'Riesgos Corrup'!#REF!="Mayor"),CONCATENATE("R",'Riesgos Corrup'!#REF!),"")</f>
        <v>#REF!</v>
      </c>
      <c r="Y28" s="413"/>
      <c r="Z28" s="413" t="e">
        <f>IF(AND('Riesgos Corrup'!#REF!="Alta",'Riesgos Corrup'!#REF!="Mayor"),CONCATENATE("R",'Riesgos Corrup'!#REF!),"")</f>
        <v>#REF!</v>
      </c>
      <c r="AA28" s="413"/>
      <c r="AB28" s="413" t="str">
        <f ca="1">IF(AND('Riesgos Corrup'!$K$18="Alta",'Riesgos Corrup'!$O$18="Mayor"),CONCATENATE("R",'Riesgos Corrup'!$A$18),"")</f>
        <v/>
      </c>
      <c r="AC28" s="416"/>
      <c r="AD28" s="404" t="str">
        <f ca="1">IF(AND('Riesgos Corrup'!$K$13="Alta",'Riesgos Corrup'!$O$13="Mayor"),CONCATENATE("R",'Riesgos Corrup'!$A$13),"")</f>
        <v/>
      </c>
      <c r="AE28" s="405"/>
      <c r="AF28" s="405" t="e">
        <f>IF(AND('Riesgos Corrup'!#REF!="Alta",'Riesgos Corrup'!#REF!="Mayor"),CONCATENATE("R",'Riesgos Corrup'!#REF!),"")</f>
        <v>#REF!</v>
      </c>
      <c r="AG28" s="405"/>
      <c r="AH28" s="405" t="e">
        <f>IF(AND('Riesgos Corrup'!#REF!="Alta",'Riesgos Corrup'!#REF!="Mayor"),CONCATENATE("R",'Riesgos Corrup'!#REF!),"")</f>
        <v>#REF!</v>
      </c>
      <c r="AI28" s="405"/>
      <c r="AJ28" s="405" t="e">
        <f>IF(AND('Riesgos Corrup'!#REF!="Alta",'Riesgos Corrup'!#REF!="Mayor"),CONCATENATE("R",'Riesgos Corrup'!#REF!),"")</f>
        <v>#REF!</v>
      </c>
      <c r="AK28" s="405"/>
      <c r="AL28" s="405" t="str">
        <f ca="1">IF(AND('Riesgos Corrup'!$K$18="Alta",'Riesgos Corrup'!$O$18="Mayor"),CONCATENATE("R",'Riesgos Corrup'!$A$18),"")</f>
        <v/>
      </c>
      <c r="AM28" s="440"/>
      <c r="AN28" s="404" t="str">
        <f ca="1">IF(AND('Riesgos Corrup'!$K$13="Alta",'Riesgos Corrup'!$O$13="Mayor"),CONCATENATE("R",'Riesgos Corrup'!$A$13),"")</f>
        <v/>
      </c>
      <c r="AO28" s="405"/>
      <c r="AP28" s="405" t="e">
        <f>IF(AND('Riesgos Corrup'!#REF!="Alta",'Riesgos Corrup'!#REF!="Mayor"),CONCATENATE("R",'Riesgos Corrup'!#REF!),"")</f>
        <v>#REF!</v>
      </c>
      <c r="AQ28" s="405"/>
      <c r="AR28" s="405" t="e">
        <f>IF(AND('Riesgos Corrup'!#REF!="Alta",'Riesgos Corrup'!#REF!="Mayor"),CONCATENATE("R",'Riesgos Corrup'!#REF!),"")</f>
        <v>#REF!</v>
      </c>
      <c r="AS28" s="405"/>
      <c r="AT28" s="405" t="e">
        <f>IF(AND('Riesgos Corrup'!#REF!="Alta",'Riesgos Corrup'!#REF!="Mayor"),CONCATENATE("R",'Riesgos Corrup'!#REF!),"")</f>
        <v>#REF!</v>
      </c>
      <c r="AU28" s="405"/>
      <c r="AV28" s="405" t="str">
        <f ca="1">IF(AND('Riesgos Corrup'!$K$18="Alta",'Riesgos Corrup'!$O$18="Mayor"),CONCATENATE("R",'Riesgos Corrup'!$A$18),"")</f>
        <v/>
      </c>
      <c r="AW28" s="440"/>
      <c r="AX28" s="432" t="str">
        <f ca="1">IF(AND('Riesgos Corrup'!$K$13="Alta",'Riesgos Corrup'!$O$13="Catastrófico"),CONCATENATE("R",'Riesgos Corrup'!$A$13),"")</f>
        <v/>
      </c>
      <c r="AY28" s="430"/>
      <c r="AZ28" s="430" t="e">
        <f>IF(AND('Riesgos Corrup'!#REF!="Alta",'Riesgos Corrup'!#REF!="Catastrófico"),CONCATENATE("R",'Riesgos Corrup'!#REF!),"")</f>
        <v>#REF!</v>
      </c>
      <c r="BA28" s="430"/>
      <c r="BB28" s="430" t="e">
        <f>IF(AND('Riesgos Corrup'!#REF!="Alta",'Riesgos Corrup'!#REF!="Catastrófico"),CONCATENATE("R",'Riesgos Corrup'!#REF!),"")</f>
        <v>#REF!</v>
      </c>
      <c r="BC28" s="430"/>
      <c r="BD28" s="430" t="e">
        <f>IF(AND('Riesgos Corrup'!#REF!="Alta",'Riesgos Corrup'!#REF!="Catastrófico"),CONCATENATE("R",'Riesgos Corrup'!#REF!),"")</f>
        <v>#REF!</v>
      </c>
      <c r="BE28" s="430"/>
      <c r="BF28" s="430" t="str">
        <f ca="1">IF(AND('Riesgos Corrup'!$K$18="Alta",'Riesgos Corrup'!$O$18="Catastrófico"),CONCATENATE("R",'Riesgos Corrup'!$A$18),"")</f>
        <v/>
      </c>
      <c r="BG28" s="431"/>
      <c r="BH28" s="40"/>
      <c r="BI28" s="453"/>
      <c r="BJ28" s="454"/>
      <c r="BK28" s="454"/>
      <c r="BL28" s="454"/>
      <c r="BM28" s="454"/>
      <c r="BN28" s="455"/>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row>
    <row r="29" spans="1:100" ht="15" customHeight="1" x14ac:dyDescent="0.25">
      <c r="A29" s="40"/>
      <c r="B29" s="261"/>
      <c r="C29" s="261"/>
      <c r="D29" s="262"/>
      <c r="E29" s="422"/>
      <c r="F29" s="423"/>
      <c r="G29" s="423"/>
      <c r="H29" s="423"/>
      <c r="I29" s="423"/>
      <c r="J29" s="412"/>
      <c r="K29" s="413"/>
      <c r="L29" s="413"/>
      <c r="M29" s="413"/>
      <c r="N29" s="413"/>
      <c r="O29" s="413"/>
      <c r="P29" s="413"/>
      <c r="Q29" s="413"/>
      <c r="R29" s="413"/>
      <c r="S29" s="416"/>
      <c r="T29" s="412"/>
      <c r="U29" s="413"/>
      <c r="V29" s="413"/>
      <c r="W29" s="413"/>
      <c r="X29" s="413"/>
      <c r="Y29" s="413"/>
      <c r="Z29" s="413"/>
      <c r="AA29" s="413"/>
      <c r="AB29" s="413"/>
      <c r="AC29" s="416"/>
      <c r="AD29" s="404"/>
      <c r="AE29" s="405"/>
      <c r="AF29" s="405"/>
      <c r="AG29" s="405"/>
      <c r="AH29" s="405"/>
      <c r="AI29" s="405"/>
      <c r="AJ29" s="405"/>
      <c r="AK29" s="405"/>
      <c r="AL29" s="405"/>
      <c r="AM29" s="440"/>
      <c r="AN29" s="404"/>
      <c r="AO29" s="405"/>
      <c r="AP29" s="405"/>
      <c r="AQ29" s="405"/>
      <c r="AR29" s="405"/>
      <c r="AS29" s="405"/>
      <c r="AT29" s="405"/>
      <c r="AU29" s="405"/>
      <c r="AV29" s="405"/>
      <c r="AW29" s="440"/>
      <c r="AX29" s="432"/>
      <c r="AY29" s="430"/>
      <c r="AZ29" s="430"/>
      <c r="BA29" s="430"/>
      <c r="BB29" s="430"/>
      <c r="BC29" s="430"/>
      <c r="BD29" s="430"/>
      <c r="BE29" s="430"/>
      <c r="BF29" s="430"/>
      <c r="BG29" s="431"/>
      <c r="BH29" s="40"/>
      <c r="BI29" s="453"/>
      <c r="BJ29" s="454"/>
      <c r="BK29" s="454"/>
      <c r="BL29" s="454"/>
      <c r="BM29" s="454"/>
      <c r="BN29" s="455"/>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row>
    <row r="30" spans="1:100" ht="15" customHeight="1" x14ac:dyDescent="0.25">
      <c r="A30" s="40"/>
      <c r="B30" s="261"/>
      <c r="C30" s="261"/>
      <c r="D30" s="262"/>
      <c r="E30" s="422"/>
      <c r="F30" s="423"/>
      <c r="G30" s="423"/>
      <c r="H30" s="423"/>
      <c r="I30" s="423"/>
      <c r="J30" s="412" t="e">
        <f>IF(AND('Riesgos Corrup'!#REF!="Alta",'Riesgos Corrup'!#REF!="Mayor"),CONCATENATE("R",'Riesgos Corrup'!#REF!),"")</f>
        <v>#REF!</v>
      </c>
      <c r="K30" s="413"/>
      <c r="L30" s="413" t="e">
        <f>IF(AND('Riesgos Corrup'!#REF!="Alta",'Riesgos Corrup'!#REF!="Mayor"),CONCATENATE("R",'Riesgos Corrup'!#REF!),"")</f>
        <v>#REF!</v>
      </c>
      <c r="M30" s="413"/>
      <c r="N30" s="413" t="e">
        <f>IF(AND('Riesgos Corrup'!#REF!="Alta",'Riesgos Corrup'!#REF!="Mayor"),CONCATENATE("R",'Riesgos Corrup'!#REF!),"")</f>
        <v>#REF!</v>
      </c>
      <c r="O30" s="413"/>
      <c r="P30" s="413" t="str">
        <f ca="1">IF(AND('Riesgos Corrup'!$K$21="Alta",'Riesgos Corrup'!$O$21="Mayor"),CONCATENATE("R",'Riesgos Corrup'!$A$21),"")</f>
        <v/>
      </c>
      <c r="Q30" s="413"/>
      <c r="R30" s="413" t="e">
        <f>IF(AND('Riesgos Corrup'!#REF!="Alta",'Riesgos Corrup'!#REF!="Mayor"),CONCATENATE("R",'Riesgos Corrup'!#REF!),"")</f>
        <v>#REF!</v>
      </c>
      <c r="S30" s="416"/>
      <c r="T30" s="412" t="e">
        <f>IF(AND('Riesgos Corrup'!#REF!="Alta",'Riesgos Corrup'!#REF!="Mayor"),CONCATENATE("R",'Riesgos Corrup'!#REF!),"")</f>
        <v>#REF!</v>
      </c>
      <c r="U30" s="413"/>
      <c r="V30" s="413" t="e">
        <f>IF(AND('Riesgos Corrup'!#REF!="Alta",'Riesgos Corrup'!#REF!="Mayor"),CONCATENATE("R",'Riesgos Corrup'!#REF!),"")</f>
        <v>#REF!</v>
      </c>
      <c r="W30" s="413"/>
      <c r="X30" s="413" t="e">
        <f>IF(AND('Riesgos Corrup'!#REF!="Alta",'Riesgos Corrup'!#REF!="Mayor"),CONCATENATE("R",'Riesgos Corrup'!#REF!),"")</f>
        <v>#REF!</v>
      </c>
      <c r="Y30" s="413"/>
      <c r="Z30" s="413" t="str">
        <f ca="1">IF(AND('Riesgos Corrup'!$K$21="Alta",'Riesgos Corrup'!$O$21="Mayor"),CONCATENATE("R",'Riesgos Corrup'!$A$21),"")</f>
        <v/>
      </c>
      <c r="AA30" s="413"/>
      <c r="AB30" s="413" t="e">
        <f>IF(AND('Riesgos Corrup'!#REF!="Alta",'Riesgos Corrup'!#REF!="Mayor"),CONCATENATE("R",'Riesgos Corrup'!#REF!),"")</f>
        <v>#REF!</v>
      </c>
      <c r="AC30" s="416"/>
      <c r="AD30" s="404" t="e">
        <f>IF(AND('Riesgos Corrup'!#REF!="Alta",'Riesgos Corrup'!#REF!="Mayor"),CONCATENATE("R",'Riesgos Corrup'!#REF!),"")</f>
        <v>#REF!</v>
      </c>
      <c r="AE30" s="405"/>
      <c r="AF30" s="405" t="e">
        <f>IF(AND('Riesgos Corrup'!#REF!="Alta",'Riesgos Corrup'!#REF!="Mayor"),CONCATENATE("R",'Riesgos Corrup'!#REF!),"")</f>
        <v>#REF!</v>
      </c>
      <c r="AG30" s="405"/>
      <c r="AH30" s="405" t="e">
        <f>IF(AND('Riesgos Corrup'!#REF!="Alta",'Riesgos Corrup'!#REF!="Mayor"),CONCATENATE("R",'Riesgos Corrup'!#REF!),"")</f>
        <v>#REF!</v>
      </c>
      <c r="AI30" s="405"/>
      <c r="AJ30" s="405" t="str">
        <f ca="1">IF(AND('Riesgos Corrup'!$K$21="Alta",'Riesgos Corrup'!$O$21="Mayor"),CONCATENATE("R",'Riesgos Corrup'!$A$21),"")</f>
        <v/>
      </c>
      <c r="AK30" s="405"/>
      <c r="AL30" s="405" t="e">
        <f>IF(AND('Riesgos Corrup'!#REF!="Alta",'Riesgos Corrup'!#REF!="Mayor"),CONCATENATE("R",'Riesgos Corrup'!#REF!),"")</f>
        <v>#REF!</v>
      </c>
      <c r="AM30" s="440"/>
      <c r="AN30" s="404" t="e">
        <f>IF(AND('Riesgos Corrup'!#REF!="Alta",'Riesgos Corrup'!#REF!="Mayor"),CONCATENATE("R",'Riesgos Corrup'!#REF!),"")</f>
        <v>#REF!</v>
      </c>
      <c r="AO30" s="405"/>
      <c r="AP30" s="405" t="e">
        <f>IF(AND('Riesgos Corrup'!#REF!="Alta",'Riesgos Corrup'!#REF!="Mayor"),CONCATENATE("R",'Riesgos Corrup'!#REF!),"")</f>
        <v>#REF!</v>
      </c>
      <c r="AQ30" s="405"/>
      <c r="AR30" s="405" t="e">
        <f>IF(AND('Riesgos Corrup'!#REF!="Alta",'Riesgos Corrup'!#REF!="Mayor"),CONCATENATE("R",'Riesgos Corrup'!#REF!),"")</f>
        <v>#REF!</v>
      </c>
      <c r="AS30" s="405"/>
      <c r="AT30" s="405" t="str">
        <f ca="1">IF(AND('Riesgos Corrup'!$K$21="Alta",'Riesgos Corrup'!$O$21="Mayor"),CONCATENATE("R",'Riesgos Corrup'!$A$21),"")</f>
        <v/>
      </c>
      <c r="AU30" s="405"/>
      <c r="AV30" s="405" t="e">
        <f>IF(AND('Riesgos Corrup'!#REF!="Alta",'Riesgos Corrup'!#REF!="Mayor"),CONCATENATE("R",'Riesgos Corrup'!#REF!),"")</f>
        <v>#REF!</v>
      </c>
      <c r="AW30" s="440"/>
      <c r="AX30" s="432" t="e">
        <f>IF(AND('Riesgos Corrup'!#REF!="Alta",'Riesgos Corrup'!#REF!="Catastrófico"),CONCATENATE("R",'Riesgos Corrup'!#REF!),"")</f>
        <v>#REF!</v>
      </c>
      <c r="AY30" s="430"/>
      <c r="AZ30" s="430" t="e">
        <f>IF(AND('Riesgos Corrup'!#REF!="Alta",'Riesgos Corrup'!#REF!="Catastrófico"),CONCATENATE("R",'Riesgos Corrup'!#REF!),"")</f>
        <v>#REF!</v>
      </c>
      <c r="BA30" s="430"/>
      <c r="BB30" s="430" t="e">
        <f>IF(AND('Riesgos Corrup'!#REF!="Alta",'Riesgos Corrup'!#REF!="Catastrófico"),CONCATENATE("R",'Riesgos Corrup'!#REF!),"")</f>
        <v>#REF!</v>
      </c>
      <c r="BC30" s="430"/>
      <c r="BD30" s="430" t="str">
        <f ca="1">IF(AND('Riesgos Corrup'!$K$21="Alta",'Riesgos Corrup'!$O$21="Catastrófico"),CONCATENATE("R",'Riesgos Corrup'!$A$21),"")</f>
        <v/>
      </c>
      <c r="BE30" s="430"/>
      <c r="BF30" s="430" t="e">
        <f>IF(AND('Riesgos Corrup'!#REF!="Alta",'Riesgos Corrup'!#REF!="Catastrófico"),CONCATENATE("R",'Riesgos Corrup'!#REF!),"")</f>
        <v>#REF!</v>
      </c>
      <c r="BG30" s="431"/>
      <c r="BH30" s="40"/>
      <c r="BI30" s="453"/>
      <c r="BJ30" s="454"/>
      <c r="BK30" s="454"/>
      <c r="BL30" s="454"/>
      <c r="BM30" s="454"/>
      <c r="BN30" s="455"/>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row>
    <row r="31" spans="1:100" ht="15" customHeight="1" x14ac:dyDescent="0.25">
      <c r="A31" s="40"/>
      <c r="B31" s="261"/>
      <c r="C31" s="261"/>
      <c r="D31" s="262"/>
      <c r="E31" s="422"/>
      <c r="F31" s="423"/>
      <c r="G31" s="423"/>
      <c r="H31" s="423"/>
      <c r="I31" s="423"/>
      <c r="J31" s="412"/>
      <c r="K31" s="413"/>
      <c r="L31" s="413"/>
      <c r="M31" s="413"/>
      <c r="N31" s="413"/>
      <c r="O31" s="413"/>
      <c r="P31" s="413"/>
      <c r="Q31" s="413"/>
      <c r="R31" s="413"/>
      <c r="S31" s="416"/>
      <c r="T31" s="412"/>
      <c r="U31" s="413"/>
      <c r="V31" s="413"/>
      <c r="W31" s="413"/>
      <c r="X31" s="413"/>
      <c r="Y31" s="413"/>
      <c r="Z31" s="413"/>
      <c r="AA31" s="413"/>
      <c r="AB31" s="413"/>
      <c r="AC31" s="416"/>
      <c r="AD31" s="404"/>
      <c r="AE31" s="405"/>
      <c r="AF31" s="405"/>
      <c r="AG31" s="405"/>
      <c r="AH31" s="405"/>
      <c r="AI31" s="405"/>
      <c r="AJ31" s="405"/>
      <c r="AK31" s="405"/>
      <c r="AL31" s="405"/>
      <c r="AM31" s="440"/>
      <c r="AN31" s="404"/>
      <c r="AO31" s="405"/>
      <c r="AP31" s="405"/>
      <c r="AQ31" s="405"/>
      <c r="AR31" s="405"/>
      <c r="AS31" s="405"/>
      <c r="AT31" s="405"/>
      <c r="AU31" s="405"/>
      <c r="AV31" s="405"/>
      <c r="AW31" s="440"/>
      <c r="AX31" s="432"/>
      <c r="AY31" s="430"/>
      <c r="AZ31" s="430"/>
      <c r="BA31" s="430"/>
      <c r="BB31" s="430"/>
      <c r="BC31" s="430"/>
      <c r="BD31" s="430"/>
      <c r="BE31" s="430"/>
      <c r="BF31" s="430"/>
      <c r="BG31" s="431"/>
      <c r="BH31" s="40"/>
      <c r="BI31" s="453"/>
      <c r="BJ31" s="454"/>
      <c r="BK31" s="454"/>
      <c r="BL31" s="454"/>
      <c r="BM31" s="454"/>
      <c r="BN31" s="455"/>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row>
    <row r="32" spans="1:100" ht="15" customHeight="1" x14ac:dyDescent="0.25">
      <c r="A32" s="40"/>
      <c r="B32" s="261"/>
      <c r="C32" s="261"/>
      <c r="D32" s="262"/>
      <c r="E32" s="422"/>
      <c r="F32" s="423"/>
      <c r="G32" s="423"/>
      <c r="H32" s="423"/>
      <c r="I32" s="423"/>
      <c r="J32" s="412" t="e">
        <f>IF(AND('Riesgos Corrup'!#REF!="Alta",'Riesgos Corrup'!#REF!="Mayor"),CONCATENATE("R",'Riesgos Corrup'!#REF!),"")</f>
        <v>#REF!</v>
      </c>
      <c r="K32" s="413"/>
      <c r="L32" s="413" t="e">
        <f>IF(AND('Riesgos Corrup'!#REF!="Alta",'Riesgos Corrup'!#REF!="Mayor"),CONCATENATE("R",'Riesgos Corrup'!#REF!),"")</f>
        <v>#REF!</v>
      </c>
      <c r="M32" s="413"/>
      <c r="N32" s="413" t="str">
        <f ca="1">IF(AND('Riesgos Corrup'!$K$24="Alta",'Riesgos Corrup'!$O$24="Mayor"),CONCATENATE("R",'Riesgos Corrup'!$A$24),"")</f>
        <v/>
      </c>
      <c r="O32" s="413"/>
      <c r="P32" s="413" t="e">
        <f>IF(AND('Riesgos Corrup'!#REF!="Alta",'Riesgos Corrup'!#REF!="Mayor"),CONCATENATE("R",'Riesgos Corrup'!#REF!),"")</f>
        <v>#REF!</v>
      </c>
      <c r="Q32" s="413"/>
      <c r="R32" s="413" t="e">
        <f>IF(AND('Riesgos Corrup'!#REF!="Alta",'Riesgos Corrup'!#REF!="Mayor"),CONCATENATE("R",'Riesgos Corrup'!#REF!),"")</f>
        <v>#REF!</v>
      </c>
      <c r="S32" s="416"/>
      <c r="T32" s="412" t="e">
        <f>IF(AND('Riesgos Corrup'!#REF!="Alta",'Riesgos Corrup'!#REF!="Mayor"),CONCATENATE("R",'Riesgos Corrup'!#REF!),"")</f>
        <v>#REF!</v>
      </c>
      <c r="U32" s="413"/>
      <c r="V32" s="413" t="e">
        <f>IF(AND('Riesgos Corrup'!#REF!="Alta",'Riesgos Corrup'!#REF!="Mayor"),CONCATENATE("R",'Riesgos Corrup'!#REF!),"")</f>
        <v>#REF!</v>
      </c>
      <c r="W32" s="413"/>
      <c r="X32" s="413" t="str">
        <f ca="1">IF(AND('Riesgos Corrup'!$K$24="Alta",'Riesgos Corrup'!$O$24="Mayor"),CONCATENATE("R",'Riesgos Corrup'!$A$24),"")</f>
        <v/>
      </c>
      <c r="Y32" s="413"/>
      <c r="Z32" s="413" t="e">
        <f>IF(AND('Riesgos Corrup'!#REF!="Alta",'Riesgos Corrup'!#REF!="Mayor"),CONCATENATE("R",'Riesgos Corrup'!#REF!),"")</f>
        <v>#REF!</v>
      </c>
      <c r="AA32" s="413"/>
      <c r="AB32" s="413" t="e">
        <f>IF(AND('Riesgos Corrup'!#REF!="Alta",'Riesgos Corrup'!#REF!="Mayor"),CONCATENATE("R",'Riesgos Corrup'!#REF!),"")</f>
        <v>#REF!</v>
      </c>
      <c r="AC32" s="416"/>
      <c r="AD32" s="404" t="e">
        <f>IF(AND('Riesgos Corrup'!#REF!="Alta",'Riesgos Corrup'!#REF!="Mayor"),CONCATENATE("R",'Riesgos Corrup'!#REF!),"")</f>
        <v>#REF!</v>
      </c>
      <c r="AE32" s="405"/>
      <c r="AF32" s="405" t="e">
        <f>IF(AND('Riesgos Corrup'!#REF!="Alta",'Riesgos Corrup'!#REF!="Mayor"),CONCATENATE("R",'Riesgos Corrup'!#REF!),"")</f>
        <v>#REF!</v>
      </c>
      <c r="AG32" s="405"/>
      <c r="AH32" s="405" t="str">
        <f ca="1">IF(AND('Riesgos Corrup'!$K$24="Alta",'Riesgos Corrup'!$O$24="Mayor"),CONCATENATE("R",'Riesgos Corrup'!$A$24),"")</f>
        <v/>
      </c>
      <c r="AI32" s="405"/>
      <c r="AJ32" s="405" t="e">
        <f>IF(AND('Riesgos Corrup'!#REF!="Alta",'Riesgos Corrup'!#REF!="Mayor"),CONCATENATE("R",'Riesgos Corrup'!#REF!),"")</f>
        <v>#REF!</v>
      </c>
      <c r="AK32" s="405"/>
      <c r="AL32" s="405" t="e">
        <f>IF(AND('Riesgos Corrup'!#REF!="Alta",'Riesgos Corrup'!#REF!="Mayor"),CONCATENATE("R",'Riesgos Corrup'!#REF!),"")</f>
        <v>#REF!</v>
      </c>
      <c r="AM32" s="440"/>
      <c r="AN32" s="404" t="e">
        <f>IF(AND('Riesgos Corrup'!#REF!="Alta",'Riesgos Corrup'!#REF!="Mayor"),CONCATENATE("R",'Riesgos Corrup'!#REF!),"")</f>
        <v>#REF!</v>
      </c>
      <c r="AO32" s="405"/>
      <c r="AP32" s="405" t="e">
        <f>IF(AND('Riesgos Corrup'!#REF!="Alta",'Riesgos Corrup'!#REF!="Mayor"),CONCATENATE("R",'Riesgos Corrup'!#REF!),"")</f>
        <v>#REF!</v>
      </c>
      <c r="AQ32" s="405"/>
      <c r="AR32" s="405" t="str">
        <f ca="1">IF(AND('Riesgos Corrup'!$K$24="Alta",'Riesgos Corrup'!$O$24="Mayor"),CONCATENATE("R",'Riesgos Corrup'!$A$24),"")</f>
        <v/>
      </c>
      <c r="AS32" s="405"/>
      <c r="AT32" s="405" t="e">
        <f>IF(AND('Riesgos Corrup'!#REF!="Alta",'Riesgos Corrup'!#REF!="Mayor"),CONCATENATE("R",'Riesgos Corrup'!#REF!),"")</f>
        <v>#REF!</v>
      </c>
      <c r="AU32" s="405"/>
      <c r="AV32" s="405" t="e">
        <f>IF(AND('Riesgos Corrup'!#REF!="Alta",'Riesgos Corrup'!#REF!="Mayor"),CONCATENATE("R",'Riesgos Corrup'!#REF!),"")</f>
        <v>#REF!</v>
      </c>
      <c r="AW32" s="440"/>
      <c r="AX32" s="432" t="e">
        <f>IF(AND('Riesgos Corrup'!#REF!="Alta",'Riesgos Corrup'!#REF!="Catastrófico"),CONCATENATE("R",'Riesgos Corrup'!#REF!),"")</f>
        <v>#REF!</v>
      </c>
      <c r="AY32" s="430"/>
      <c r="AZ32" s="430" t="e">
        <f>IF(AND('Riesgos Corrup'!#REF!="Alta",'Riesgos Corrup'!#REF!="Catastrófico"),CONCATENATE("R",'Riesgos Corrup'!#REF!),"")</f>
        <v>#REF!</v>
      </c>
      <c r="BA32" s="430"/>
      <c r="BB32" s="430" t="str">
        <f ca="1">IF(AND('Riesgos Corrup'!$K$24="Alta",'Riesgos Corrup'!$O$24="Catastrófico"),CONCATENATE("R",'Riesgos Corrup'!$A$24),"")</f>
        <v/>
      </c>
      <c r="BC32" s="430"/>
      <c r="BD32" s="430" t="e">
        <f>IF(AND('Riesgos Corrup'!#REF!="Alta",'Riesgos Corrup'!#REF!="Catastrófico"),CONCATENATE("R",'Riesgos Corrup'!#REF!),"")</f>
        <v>#REF!</v>
      </c>
      <c r="BE32" s="430"/>
      <c r="BF32" s="430" t="e">
        <f>IF(AND('Riesgos Corrup'!#REF!="Alta",'Riesgos Corrup'!#REF!="Catastrófico"),CONCATENATE("R",'Riesgos Corrup'!#REF!),"")</f>
        <v>#REF!</v>
      </c>
      <c r="BG32" s="431"/>
      <c r="BH32" s="40"/>
      <c r="BI32" s="453"/>
      <c r="BJ32" s="454"/>
      <c r="BK32" s="454"/>
      <c r="BL32" s="454"/>
      <c r="BM32" s="454"/>
      <c r="BN32" s="455"/>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row>
    <row r="33" spans="1:100" ht="15" customHeight="1" thickBot="1" x14ac:dyDescent="0.3">
      <c r="A33" s="40"/>
      <c r="B33" s="261"/>
      <c r="C33" s="261"/>
      <c r="D33" s="262"/>
      <c r="E33" s="422"/>
      <c r="F33" s="423"/>
      <c r="G33" s="423"/>
      <c r="H33" s="423"/>
      <c r="I33" s="423"/>
      <c r="J33" s="412"/>
      <c r="K33" s="413"/>
      <c r="L33" s="413"/>
      <c r="M33" s="413"/>
      <c r="N33" s="413"/>
      <c r="O33" s="413"/>
      <c r="P33" s="413"/>
      <c r="Q33" s="413"/>
      <c r="R33" s="413"/>
      <c r="S33" s="416"/>
      <c r="T33" s="412"/>
      <c r="U33" s="413"/>
      <c r="V33" s="413"/>
      <c r="W33" s="413"/>
      <c r="X33" s="413"/>
      <c r="Y33" s="413"/>
      <c r="Z33" s="413"/>
      <c r="AA33" s="413"/>
      <c r="AB33" s="413"/>
      <c r="AC33" s="416"/>
      <c r="AD33" s="404"/>
      <c r="AE33" s="405"/>
      <c r="AF33" s="405"/>
      <c r="AG33" s="405"/>
      <c r="AH33" s="405"/>
      <c r="AI33" s="405"/>
      <c r="AJ33" s="405"/>
      <c r="AK33" s="405"/>
      <c r="AL33" s="405"/>
      <c r="AM33" s="440"/>
      <c r="AN33" s="404"/>
      <c r="AO33" s="405"/>
      <c r="AP33" s="405"/>
      <c r="AQ33" s="405"/>
      <c r="AR33" s="405"/>
      <c r="AS33" s="405"/>
      <c r="AT33" s="405"/>
      <c r="AU33" s="405"/>
      <c r="AV33" s="405"/>
      <c r="AW33" s="440"/>
      <c r="AX33" s="432"/>
      <c r="AY33" s="430"/>
      <c r="AZ33" s="430"/>
      <c r="BA33" s="430"/>
      <c r="BB33" s="430"/>
      <c r="BC33" s="430"/>
      <c r="BD33" s="430"/>
      <c r="BE33" s="430"/>
      <c r="BF33" s="430"/>
      <c r="BG33" s="431"/>
      <c r="BH33" s="40"/>
      <c r="BI33" s="456"/>
      <c r="BJ33" s="457"/>
      <c r="BK33" s="457"/>
      <c r="BL33" s="457"/>
      <c r="BM33" s="457"/>
      <c r="BN33" s="458"/>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row>
    <row r="34" spans="1:100" ht="15" customHeight="1" x14ac:dyDescent="0.25">
      <c r="A34" s="40"/>
      <c r="B34" s="261"/>
      <c r="C34" s="261"/>
      <c r="D34" s="262"/>
      <c r="E34" s="422"/>
      <c r="F34" s="423"/>
      <c r="G34" s="423"/>
      <c r="H34" s="423"/>
      <c r="I34" s="423"/>
      <c r="J34" s="412" t="str">
        <f ca="1">IF(AND('Riesgos Corrup'!$K$27="Alta",'Riesgos Corrup'!$O$27="Mayor"),CONCATENATE("R",'Riesgos Corrup'!$A$27),"")</f>
        <v/>
      </c>
      <c r="K34" s="413"/>
      <c r="L34" s="413" t="str">
        <f ca="1">IF(AND('Riesgos Corrup'!$K$30="Alta",'Riesgos Corrup'!$O$30="Mayor"),CONCATENATE("R",'Riesgos Corrup'!$A$30),"")</f>
        <v/>
      </c>
      <c r="M34" s="413"/>
      <c r="N34" s="413" t="e">
        <f>IF(AND('Riesgos Corrup'!#REF!="Alta",'Riesgos Corrup'!#REF!="Mayor"),CONCATENATE("R",'Riesgos Corrup'!#REF!),"")</f>
        <v>#REF!</v>
      </c>
      <c r="O34" s="413"/>
      <c r="P34" s="413" t="e">
        <f>IF(AND('Riesgos Corrup'!#REF!="Alta",'Riesgos Corrup'!#REF!="Mayor"),CONCATENATE("R",'Riesgos Corrup'!#REF!),"")</f>
        <v>#REF!</v>
      </c>
      <c r="Q34" s="413"/>
      <c r="R34" s="413" t="str">
        <f ca="1">IF(AND('Riesgos Corrup'!$K$33="Alta",'Riesgos Corrup'!$O$33="Mayor"),CONCATENATE("R",'Riesgos Corrup'!$A$33),"")</f>
        <v/>
      </c>
      <c r="S34" s="416"/>
      <c r="T34" s="412" t="str">
        <f ca="1">IF(AND('Riesgos Corrup'!$K$27="Alta",'Riesgos Corrup'!$O$27="Mayor"),CONCATENATE("R",'Riesgos Corrup'!$A$27),"")</f>
        <v/>
      </c>
      <c r="U34" s="413"/>
      <c r="V34" s="413" t="str">
        <f ca="1">IF(AND('Riesgos Corrup'!$K$30="Alta",'Riesgos Corrup'!$O$30="Mayor"),CONCATENATE("R",'Riesgos Corrup'!$A$30),"")</f>
        <v/>
      </c>
      <c r="W34" s="413"/>
      <c r="X34" s="413" t="e">
        <f>IF(AND('Riesgos Corrup'!#REF!="Alta",'Riesgos Corrup'!#REF!="Mayor"),CONCATENATE("R",'Riesgos Corrup'!#REF!),"")</f>
        <v>#REF!</v>
      </c>
      <c r="Y34" s="413"/>
      <c r="Z34" s="413" t="e">
        <f>IF(AND('Riesgos Corrup'!#REF!="Alta",'Riesgos Corrup'!#REF!="Mayor"),CONCATENATE("R",'Riesgos Corrup'!#REF!),"")</f>
        <v>#REF!</v>
      </c>
      <c r="AA34" s="413"/>
      <c r="AB34" s="413" t="str">
        <f ca="1">IF(AND('Riesgos Corrup'!$K$33="Alta",'Riesgos Corrup'!$O$33="Mayor"),CONCATENATE("R",'Riesgos Corrup'!$A$33),"")</f>
        <v/>
      </c>
      <c r="AC34" s="416"/>
      <c r="AD34" s="404" t="str">
        <f ca="1">IF(AND('Riesgos Corrup'!$K$27="Alta",'Riesgos Corrup'!$O$27="Mayor"),CONCATENATE("R",'Riesgos Corrup'!$A$27),"")</f>
        <v/>
      </c>
      <c r="AE34" s="405"/>
      <c r="AF34" s="405" t="str">
        <f ca="1">IF(AND('Riesgos Corrup'!$K$30="Alta",'Riesgos Corrup'!$O$30="Mayor"),CONCATENATE("R",'Riesgos Corrup'!$A$30),"")</f>
        <v/>
      </c>
      <c r="AG34" s="405"/>
      <c r="AH34" s="405" t="e">
        <f>IF(AND('Riesgos Corrup'!#REF!="Alta",'Riesgos Corrup'!#REF!="Mayor"),CONCATENATE("R",'Riesgos Corrup'!#REF!),"")</f>
        <v>#REF!</v>
      </c>
      <c r="AI34" s="405"/>
      <c r="AJ34" s="405" t="e">
        <f>IF(AND('Riesgos Corrup'!#REF!="Alta",'Riesgos Corrup'!#REF!="Mayor"),CONCATENATE("R",'Riesgos Corrup'!#REF!),"")</f>
        <v>#REF!</v>
      </c>
      <c r="AK34" s="405"/>
      <c r="AL34" s="405" t="str">
        <f ca="1">IF(AND('Riesgos Corrup'!$K$33="Alta",'Riesgos Corrup'!$O$33="Mayor"),CONCATENATE("R",'Riesgos Corrup'!$A$33),"")</f>
        <v/>
      </c>
      <c r="AM34" s="440"/>
      <c r="AN34" s="404" t="str">
        <f ca="1">IF(AND('Riesgos Corrup'!$K$27="Alta",'Riesgos Corrup'!$O$27="Mayor"),CONCATENATE("R",'Riesgos Corrup'!$A$27),"")</f>
        <v/>
      </c>
      <c r="AO34" s="405"/>
      <c r="AP34" s="405" t="str">
        <f ca="1">IF(AND('Riesgos Corrup'!$K$30="Alta",'Riesgos Corrup'!$O$30="Mayor"),CONCATENATE("R",'Riesgos Corrup'!$A$30),"")</f>
        <v/>
      </c>
      <c r="AQ34" s="405"/>
      <c r="AR34" s="405" t="e">
        <f>IF(AND('Riesgos Corrup'!#REF!="Alta",'Riesgos Corrup'!#REF!="Mayor"),CONCATENATE("R",'Riesgos Corrup'!#REF!),"")</f>
        <v>#REF!</v>
      </c>
      <c r="AS34" s="405"/>
      <c r="AT34" s="405" t="e">
        <f>IF(AND('Riesgos Corrup'!#REF!="Alta",'Riesgos Corrup'!#REF!="Mayor"),CONCATENATE("R",'Riesgos Corrup'!#REF!),"")</f>
        <v>#REF!</v>
      </c>
      <c r="AU34" s="405"/>
      <c r="AV34" s="405" t="str">
        <f ca="1">IF(AND('Riesgos Corrup'!$K$33="Alta",'Riesgos Corrup'!$O$33="Mayor"),CONCATENATE("R",'Riesgos Corrup'!$A$33),"")</f>
        <v/>
      </c>
      <c r="AW34" s="440"/>
      <c r="AX34" s="432" t="str">
        <f ca="1">IF(AND('Riesgos Corrup'!$K$27="Alta",'Riesgos Corrup'!$O$27="Catastrófico"),CONCATENATE("R",'Riesgos Corrup'!$A$27),"")</f>
        <v/>
      </c>
      <c r="AY34" s="430"/>
      <c r="AZ34" s="430" t="str">
        <f ca="1">IF(AND('Riesgos Corrup'!$K$30="Alta",'Riesgos Corrup'!$O$30="Catastrófico"),CONCATENATE("R",'Riesgos Corrup'!$A$30),"")</f>
        <v/>
      </c>
      <c r="BA34" s="430"/>
      <c r="BB34" s="430" t="e">
        <f>IF(AND('Riesgos Corrup'!#REF!="Alta",'Riesgos Corrup'!#REF!="Catastrófico"),CONCATENATE("R",'Riesgos Corrup'!#REF!),"")</f>
        <v>#REF!</v>
      </c>
      <c r="BC34" s="430"/>
      <c r="BD34" s="430" t="e">
        <f>IF(AND('Riesgos Corrup'!#REF!="Alta",'Riesgos Corrup'!#REF!="Catastrófico"),CONCATENATE("R",'Riesgos Corrup'!#REF!),"")</f>
        <v>#REF!</v>
      </c>
      <c r="BE34" s="430"/>
      <c r="BF34" s="430" t="str">
        <f ca="1">IF(AND('Riesgos Corrup'!$K$33="Alta",'Riesgos Corrup'!$O$33="Catastrófico"),CONCATENATE("R",'Riesgos Corrup'!$A$33),"")</f>
        <v/>
      </c>
      <c r="BG34" s="431"/>
      <c r="BH34" s="40"/>
      <c r="BI34" s="459" t="s">
        <v>74</v>
      </c>
      <c r="BJ34" s="460"/>
      <c r="BK34" s="460"/>
      <c r="BL34" s="460"/>
      <c r="BM34" s="460"/>
      <c r="BN34" s="461"/>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row>
    <row r="35" spans="1:100" ht="15" customHeight="1" x14ac:dyDescent="0.25">
      <c r="A35" s="40"/>
      <c r="B35" s="261"/>
      <c r="C35" s="261"/>
      <c r="D35" s="262"/>
      <c r="E35" s="422"/>
      <c r="F35" s="423"/>
      <c r="G35" s="423"/>
      <c r="H35" s="423"/>
      <c r="I35" s="423"/>
      <c r="J35" s="412"/>
      <c r="K35" s="413"/>
      <c r="L35" s="413"/>
      <c r="M35" s="413"/>
      <c r="N35" s="413"/>
      <c r="O35" s="413"/>
      <c r="P35" s="413"/>
      <c r="Q35" s="413"/>
      <c r="R35" s="413"/>
      <c r="S35" s="416"/>
      <c r="T35" s="412"/>
      <c r="U35" s="413"/>
      <c r="V35" s="413"/>
      <c r="W35" s="413"/>
      <c r="X35" s="413"/>
      <c r="Y35" s="413"/>
      <c r="Z35" s="413"/>
      <c r="AA35" s="413"/>
      <c r="AB35" s="413"/>
      <c r="AC35" s="416"/>
      <c r="AD35" s="404"/>
      <c r="AE35" s="405"/>
      <c r="AF35" s="405"/>
      <c r="AG35" s="405"/>
      <c r="AH35" s="405"/>
      <c r="AI35" s="405"/>
      <c r="AJ35" s="405"/>
      <c r="AK35" s="405"/>
      <c r="AL35" s="405"/>
      <c r="AM35" s="440"/>
      <c r="AN35" s="404"/>
      <c r="AO35" s="405"/>
      <c r="AP35" s="405"/>
      <c r="AQ35" s="405"/>
      <c r="AR35" s="405"/>
      <c r="AS35" s="405"/>
      <c r="AT35" s="405"/>
      <c r="AU35" s="405"/>
      <c r="AV35" s="405"/>
      <c r="AW35" s="440"/>
      <c r="AX35" s="432"/>
      <c r="AY35" s="430"/>
      <c r="AZ35" s="430"/>
      <c r="BA35" s="430"/>
      <c r="BB35" s="430"/>
      <c r="BC35" s="430"/>
      <c r="BD35" s="430"/>
      <c r="BE35" s="430"/>
      <c r="BF35" s="430"/>
      <c r="BG35" s="431"/>
      <c r="BH35" s="40"/>
      <c r="BI35" s="462"/>
      <c r="BJ35" s="463"/>
      <c r="BK35" s="463"/>
      <c r="BL35" s="463"/>
      <c r="BM35" s="463"/>
      <c r="BN35" s="464"/>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row>
    <row r="36" spans="1:100" ht="15" customHeight="1" x14ac:dyDescent="0.25">
      <c r="A36" s="40"/>
      <c r="B36" s="261"/>
      <c r="C36" s="261"/>
      <c r="D36" s="262"/>
      <c r="E36" s="422"/>
      <c r="F36" s="423"/>
      <c r="G36" s="423"/>
      <c r="H36" s="423"/>
      <c r="I36" s="423"/>
      <c r="J36" s="412" t="e">
        <f>IF(AND('Riesgos Corrup'!#REF!="Alta",'Riesgos Corrup'!#REF!="Mayor"),CONCATENATE("R",'Riesgos Corrup'!#REF!),"")</f>
        <v>#REF!</v>
      </c>
      <c r="K36" s="413"/>
      <c r="L36" s="413" t="str">
        <f ca="1">IF(AND('Riesgos Corrup'!$K$36="Alta",'Riesgos Corrup'!$O$36="Mayor"),CONCATENATE("R",'Riesgos Corrup'!$A$36),"")</f>
        <v/>
      </c>
      <c r="M36" s="413"/>
      <c r="N36" s="413" t="e">
        <f>IF(AND('Riesgos Corrup'!#REF!="Alta",'Riesgos Corrup'!#REF!="Mayor"),CONCATENATE("R",'Riesgos Corrup'!#REF!),"")</f>
        <v>#REF!</v>
      </c>
      <c r="O36" s="413"/>
      <c r="P36" s="413" t="e">
        <f>IF(AND('Riesgos Corrup'!#REF!="Alta",'Riesgos Corrup'!#REF!="Mayor"),CONCATENATE("R",'Riesgos Corrup'!#REF!),"")</f>
        <v>#REF!</v>
      </c>
      <c r="Q36" s="413"/>
      <c r="R36" s="413" t="e">
        <f>IF(AND('Riesgos Corrup'!#REF!="Alta",'Riesgos Corrup'!#REF!="Mayor"),CONCATENATE("R",'Riesgos Corrup'!#REF!),"")</f>
        <v>#REF!</v>
      </c>
      <c r="S36" s="416"/>
      <c r="T36" s="412" t="e">
        <f>IF(AND('Riesgos Corrup'!#REF!="Alta",'Riesgos Corrup'!#REF!="Mayor"),CONCATENATE("R",'Riesgos Corrup'!#REF!),"")</f>
        <v>#REF!</v>
      </c>
      <c r="U36" s="413"/>
      <c r="V36" s="413" t="str">
        <f ca="1">IF(AND('Riesgos Corrup'!$K$36="Alta",'Riesgos Corrup'!$O$36="Mayor"),CONCATENATE("R",'Riesgos Corrup'!$A$36),"")</f>
        <v/>
      </c>
      <c r="W36" s="413"/>
      <c r="X36" s="413" t="e">
        <f>IF(AND('Riesgos Corrup'!#REF!="Alta",'Riesgos Corrup'!#REF!="Mayor"),CONCATENATE("R",'Riesgos Corrup'!#REF!),"")</f>
        <v>#REF!</v>
      </c>
      <c r="Y36" s="413"/>
      <c r="Z36" s="413" t="e">
        <f>IF(AND('Riesgos Corrup'!#REF!="Alta",'Riesgos Corrup'!#REF!="Mayor"),CONCATENATE("R",'Riesgos Corrup'!#REF!),"")</f>
        <v>#REF!</v>
      </c>
      <c r="AA36" s="413"/>
      <c r="AB36" s="413" t="e">
        <f>IF(AND('Riesgos Corrup'!#REF!="Alta",'Riesgos Corrup'!#REF!="Mayor"),CONCATENATE("R",'Riesgos Corrup'!#REF!),"")</f>
        <v>#REF!</v>
      </c>
      <c r="AC36" s="416"/>
      <c r="AD36" s="404" t="e">
        <f>IF(AND('Riesgos Corrup'!#REF!="Alta",'Riesgos Corrup'!#REF!="Mayor"),CONCATENATE("R",'Riesgos Corrup'!#REF!),"")</f>
        <v>#REF!</v>
      </c>
      <c r="AE36" s="405"/>
      <c r="AF36" s="405" t="str">
        <f ca="1">IF(AND('Riesgos Corrup'!$K$36="Alta",'Riesgos Corrup'!$O$36="Mayor"),CONCATENATE("R",'Riesgos Corrup'!$A$36),"")</f>
        <v/>
      </c>
      <c r="AG36" s="405"/>
      <c r="AH36" s="405" t="e">
        <f>IF(AND('Riesgos Corrup'!#REF!="Alta",'Riesgos Corrup'!#REF!="Mayor"),CONCATENATE("R",'Riesgos Corrup'!#REF!),"")</f>
        <v>#REF!</v>
      </c>
      <c r="AI36" s="405"/>
      <c r="AJ36" s="405" t="e">
        <f>IF(AND('Riesgos Corrup'!#REF!="Alta",'Riesgos Corrup'!#REF!="Mayor"),CONCATENATE("R",'Riesgos Corrup'!#REF!),"")</f>
        <v>#REF!</v>
      </c>
      <c r="AK36" s="405"/>
      <c r="AL36" s="405" t="e">
        <f>IF(AND('Riesgos Corrup'!#REF!="Alta",'Riesgos Corrup'!#REF!="Mayor"),CONCATENATE("R",'Riesgos Corrup'!#REF!),"")</f>
        <v>#REF!</v>
      </c>
      <c r="AM36" s="440"/>
      <c r="AN36" s="404" t="e">
        <f>IF(AND('Riesgos Corrup'!#REF!="Alta",'Riesgos Corrup'!#REF!="Mayor"),CONCATENATE("R",'Riesgos Corrup'!#REF!),"")</f>
        <v>#REF!</v>
      </c>
      <c r="AO36" s="405"/>
      <c r="AP36" s="405" t="str">
        <f ca="1">IF(AND('Riesgos Corrup'!$K$36="Alta",'Riesgos Corrup'!$O$36="Mayor"),CONCATENATE("R",'Riesgos Corrup'!$A$36),"")</f>
        <v/>
      </c>
      <c r="AQ36" s="405"/>
      <c r="AR36" s="405" t="e">
        <f>IF(AND('Riesgos Corrup'!#REF!="Alta",'Riesgos Corrup'!#REF!="Mayor"),CONCATENATE("R",'Riesgos Corrup'!#REF!),"")</f>
        <v>#REF!</v>
      </c>
      <c r="AS36" s="405"/>
      <c r="AT36" s="405" t="e">
        <f>IF(AND('Riesgos Corrup'!#REF!="Alta",'Riesgos Corrup'!#REF!="Mayor"),CONCATENATE("R",'Riesgos Corrup'!#REF!),"")</f>
        <v>#REF!</v>
      </c>
      <c r="AU36" s="405"/>
      <c r="AV36" s="405" t="e">
        <f>IF(AND('Riesgos Corrup'!#REF!="Alta",'Riesgos Corrup'!#REF!="Mayor"),CONCATENATE("R",'Riesgos Corrup'!#REF!),"")</f>
        <v>#REF!</v>
      </c>
      <c r="AW36" s="440"/>
      <c r="AX36" s="432" t="e">
        <f>IF(AND('Riesgos Corrup'!#REF!="Alta",'Riesgos Corrup'!#REF!="Catastrófico"),CONCATENATE("R",'Riesgos Corrup'!#REF!),"")</f>
        <v>#REF!</v>
      </c>
      <c r="AY36" s="430"/>
      <c r="AZ36" s="430" t="str">
        <f ca="1">IF(AND('Riesgos Corrup'!$K$36="Alta",'Riesgos Corrup'!$O$36="Catastrófico"),CONCATENATE("R",'Riesgos Corrup'!$A$36),"")</f>
        <v/>
      </c>
      <c r="BA36" s="430"/>
      <c r="BB36" s="430" t="e">
        <f>IF(AND('Riesgos Corrup'!#REF!="Alta",'Riesgos Corrup'!#REF!="Catastrófico"),CONCATENATE("R",'Riesgos Corrup'!#REF!),"")</f>
        <v>#REF!</v>
      </c>
      <c r="BC36" s="430"/>
      <c r="BD36" s="430" t="e">
        <f>IF(AND('Riesgos Corrup'!#REF!="Alta",'Riesgos Corrup'!#REF!="Catastrófico"),CONCATENATE("R",'Riesgos Corrup'!#REF!),"")</f>
        <v>#REF!</v>
      </c>
      <c r="BE36" s="430"/>
      <c r="BF36" s="430" t="e">
        <f>IF(AND('Riesgos Corrup'!#REF!="Alta",'Riesgos Corrup'!#REF!="Catastrófico"),CONCATENATE("R",'Riesgos Corrup'!#REF!),"")</f>
        <v>#REF!</v>
      </c>
      <c r="BG36" s="431"/>
      <c r="BH36" s="40"/>
      <c r="BI36" s="462"/>
      <c r="BJ36" s="463"/>
      <c r="BK36" s="463"/>
      <c r="BL36" s="463"/>
      <c r="BM36" s="463"/>
      <c r="BN36" s="464"/>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row>
    <row r="37" spans="1:100" ht="15" customHeight="1" x14ac:dyDescent="0.25">
      <c r="A37" s="40"/>
      <c r="B37" s="261"/>
      <c r="C37" s="261"/>
      <c r="D37" s="262"/>
      <c r="E37" s="422"/>
      <c r="F37" s="423"/>
      <c r="G37" s="423"/>
      <c r="H37" s="423"/>
      <c r="I37" s="423"/>
      <c r="J37" s="412"/>
      <c r="K37" s="413"/>
      <c r="L37" s="413"/>
      <c r="M37" s="413"/>
      <c r="N37" s="413"/>
      <c r="O37" s="413"/>
      <c r="P37" s="413"/>
      <c r="Q37" s="413"/>
      <c r="R37" s="413"/>
      <c r="S37" s="416"/>
      <c r="T37" s="412"/>
      <c r="U37" s="413"/>
      <c r="V37" s="413"/>
      <c r="W37" s="413"/>
      <c r="X37" s="413"/>
      <c r="Y37" s="413"/>
      <c r="Z37" s="413"/>
      <c r="AA37" s="413"/>
      <c r="AB37" s="413"/>
      <c r="AC37" s="416"/>
      <c r="AD37" s="404"/>
      <c r="AE37" s="405"/>
      <c r="AF37" s="405"/>
      <c r="AG37" s="405"/>
      <c r="AH37" s="405"/>
      <c r="AI37" s="405"/>
      <c r="AJ37" s="405"/>
      <c r="AK37" s="405"/>
      <c r="AL37" s="405"/>
      <c r="AM37" s="440"/>
      <c r="AN37" s="404"/>
      <c r="AO37" s="405"/>
      <c r="AP37" s="405"/>
      <c r="AQ37" s="405"/>
      <c r="AR37" s="405"/>
      <c r="AS37" s="405"/>
      <c r="AT37" s="405"/>
      <c r="AU37" s="405"/>
      <c r="AV37" s="405"/>
      <c r="AW37" s="440"/>
      <c r="AX37" s="432"/>
      <c r="AY37" s="430"/>
      <c r="AZ37" s="430"/>
      <c r="BA37" s="430"/>
      <c r="BB37" s="430"/>
      <c r="BC37" s="430"/>
      <c r="BD37" s="430"/>
      <c r="BE37" s="430"/>
      <c r="BF37" s="430"/>
      <c r="BG37" s="431"/>
      <c r="BH37" s="40"/>
      <c r="BI37" s="462"/>
      <c r="BJ37" s="463"/>
      <c r="BK37" s="463"/>
      <c r="BL37" s="463"/>
      <c r="BM37" s="463"/>
      <c r="BN37" s="464"/>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row>
    <row r="38" spans="1:100" ht="15" customHeight="1" x14ac:dyDescent="0.25">
      <c r="A38" s="40"/>
      <c r="B38" s="261"/>
      <c r="C38" s="261"/>
      <c r="D38" s="262"/>
      <c r="E38" s="422"/>
      <c r="F38" s="423"/>
      <c r="G38" s="423"/>
      <c r="H38" s="423"/>
      <c r="I38" s="423"/>
      <c r="J38" s="412" t="e">
        <f>IF(AND('Riesgos Corrup'!#REF!="Alta",'Riesgos Corrup'!#REF!="Mayor"),CONCATENATE("R",'Riesgos Corrup'!#REF!),"")</f>
        <v>#REF!</v>
      </c>
      <c r="K38" s="413"/>
      <c r="L38" s="413" t="e">
        <f>IF(AND('Riesgos Corrup'!#REF!="Alta",'Riesgos Corrup'!#REF!="Mayor"),CONCATENATE("R",'Riesgos Corrup'!#REF!),"")</f>
        <v>#REF!</v>
      </c>
      <c r="M38" s="413"/>
      <c r="N38" s="413" t="e">
        <f>IF(AND('Riesgos Corrup'!#REF!="Alta",'Riesgos Corrup'!#REF!="Mayor"),CONCATENATE("R",'Riesgos Corrup'!#REF!),"")</f>
        <v>#REF!</v>
      </c>
      <c r="O38" s="413"/>
      <c r="P38" s="413" t="e">
        <f>IF(AND('Riesgos Corrup'!#REF!="Alta",'Riesgos Corrup'!#REF!="Mayor"),CONCATENATE("R",'Riesgos Corrup'!#REF!),"")</f>
        <v>#REF!</v>
      </c>
      <c r="Q38" s="413"/>
      <c r="R38" s="413" t="e">
        <f>IF(AND('Riesgos Corrup'!#REF!="Alta",'Riesgos Corrup'!#REF!="Mayor"),CONCATENATE("R",'Riesgos Corrup'!#REF!),"")</f>
        <v>#REF!</v>
      </c>
      <c r="S38" s="416"/>
      <c r="T38" s="412" t="e">
        <f>IF(AND('Riesgos Corrup'!#REF!="Alta",'Riesgos Corrup'!#REF!="Mayor"),CONCATENATE("R",'Riesgos Corrup'!#REF!),"")</f>
        <v>#REF!</v>
      </c>
      <c r="U38" s="413"/>
      <c r="V38" s="413" t="e">
        <f>IF(AND('Riesgos Corrup'!#REF!="Alta",'Riesgos Corrup'!#REF!="Mayor"),CONCATENATE("R",'Riesgos Corrup'!#REF!),"")</f>
        <v>#REF!</v>
      </c>
      <c r="W38" s="413"/>
      <c r="X38" s="413" t="e">
        <f>IF(AND('Riesgos Corrup'!#REF!="Alta",'Riesgos Corrup'!#REF!="Mayor"),CONCATENATE("R",'Riesgos Corrup'!#REF!),"")</f>
        <v>#REF!</v>
      </c>
      <c r="Y38" s="413"/>
      <c r="Z38" s="413" t="e">
        <f>IF(AND('Riesgos Corrup'!#REF!="Alta",'Riesgos Corrup'!#REF!="Mayor"),CONCATENATE("R",'Riesgos Corrup'!#REF!),"")</f>
        <v>#REF!</v>
      </c>
      <c r="AA38" s="413"/>
      <c r="AB38" s="413" t="e">
        <f>IF(AND('Riesgos Corrup'!#REF!="Alta",'Riesgos Corrup'!#REF!="Mayor"),CONCATENATE("R",'Riesgos Corrup'!#REF!),"")</f>
        <v>#REF!</v>
      </c>
      <c r="AC38" s="416"/>
      <c r="AD38" s="404" t="e">
        <f>IF(AND('Riesgos Corrup'!#REF!="Alta",'Riesgos Corrup'!#REF!="Mayor"),CONCATENATE("R",'Riesgos Corrup'!#REF!),"")</f>
        <v>#REF!</v>
      </c>
      <c r="AE38" s="405"/>
      <c r="AF38" s="405" t="e">
        <f>IF(AND('Riesgos Corrup'!#REF!="Alta",'Riesgos Corrup'!#REF!="Mayor"),CONCATENATE("R",'Riesgos Corrup'!#REF!),"")</f>
        <v>#REF!</v>
      </c>
      <c r="AG38" s="405"/>
      <c r="AH38" s="405" t="e">
        <f>IF(AND('Riesgos Corrup'!#REF!="Alta",'Riesgos Corrup'!#REF!="Mayor"),CONCATENATE("R",'Riesgos Corrup'!#REF!),"")</f>
        <v>#REF!</v>
      </c>
      <c r="AI38" s="405"/>
      <c r="AJ38" s="405" t="e">
        <f>IF(AND('Riesgos Corrup'!#REF!="Alta",'Riesgos Corrup'!#REF!="Mayor"),CONCATENATE("R",'Riesgos Corrup'!#REF!),"")</f>
        <v>#REF!</v>
      </c>
      <c r="AK38" s="405"/>
      <c r="AL38" s="405" t="e">
        <f>IF(AND('Riesgos Corrup'!#REF!="Alta",'Riesgos Corrup'!#REF!="Mayor"),CONCATENATE("R",'Riesgos Corrup'!#REF!),"")</f>
        <v>#REF!</v>
      </c>
      <c r="AM38" s="440"/>
      <c r="AN38" s="404" t="e">
        <f>IF(AND('Riesgos Corrup'!#REF!="Alta",'Riesgos Corrup'!#REF!="Mayor"),CONCATENATE("R",'Riesgos Corrup'!#REF!),"")</f>
        <v>#REF!</v>
      </c>
      <c r="AO38" s="405"/>
      <c r="AP38" s="405" t="e">
        <f>IF(AND('Riesgos Corrup'!#REF!="Alta",'Riesgos Corrup'!#REF!="Mayor"),CONCATENATE("R",'Riesgos Corrup'!#REF!),"")</f>
        <v>#REF!</v>
      </c>
      <c r="AQ38" s="405"/>
      <c r="AR38" s="405" t="e">
        <f>IF(AND('Riesgos Corrup'!#REF!="Alta",'Riesgos Corrup'!#REF!="Mayor"),CONCATENATE("R",'Riesgos Corrup'!#REF!),"")</f>
        <v>#REF!</v>
      </c>
      <c r="AS38" s="405"/>
      <c r="AT38" s="405" t="e">
        <f>IF(AND('Riesgos Corrup'!#REF!="Alta",'Riesgos Corrup'!#REF!="Mayor"),CONCATENATE("R",'Riesgos Corrup'!#REF!),"")</f>
        <v>#REF!</v>
      </c>
      <c r="AU38" s="405"/>
      <c r="AV38" s="405" t="e">
        <f>IF(AND('Riesgos Corrup'!#REF!="Alta",'Riesgos Corrup'!#REF!="Mayor"),CONCATENATE("R",'Riesgos Corrup'!#REF!),"")</f>
        <v>#REF!</v>
      </c>
      <c r="AW38" s="440"/>
      <c r="AX38" s="432" t="e">
        <f>IF(AND('Riesgos Corrup'!#REF!="Alta",'Riesgos Corrup'!#REF!="Catastrófico"),CONCATENATE("R",'Riesgos Corrup'!#REF!),"")</f>
        <v>#REF!</v>
      </c>
      <c r="AY38" s="430"/>
      <c r="AZ38" s="430" t="e">
        <f>IF(AND('Riesgos Corrup'!#REF!="Alta",'Riesgos Corrup'!#REF!="Catastrófico"),CONCATENATE("R",'Riesgos Corrup'!#REF!),"")</f>
        <v>#REF!</v>
      </c>
      <c r="BA38" s="430"/>
      <c r="BB38" s="430" t="e">
        <f>IF(AND('Riesgos Corrup'!#REF!="Alta",'Riesgos Corrup'!#REF!="Catastrófico"),CONCATENATE("R",'Riesgos Corrup'!#REF!),"")</f>
        <v>#REF!</v>
      </c>
      <c r="BC38" s="430"/>
      <c r="BD38" s="430" t="e">
        <f>IF(AND('Riesgos Corrup'!#REF!="Alta",'Riesgos Corrup'!#REF!="Catastrófico"),CONCATENATE("R",'Riesgos Corrup'!#REF!),"")</f>
        <v>#REF!</v>
      </c>
      <c r="BE38" s="430"/>
      <c r="BF38" s="430" t="e">
        <f>IF(AND('Riesgos Corrup'!#REF!="Alta",'Riesgos Corrup'!#REF!="Catastrófico"),CONCATENATE("R",'Riesgos Corrup'!#REF!),"")</f>
        <v>#REF!</v>
      </c>
      <c r="BG38" s="431"/>
      <c r="BH38" s="40"/>
      <c r="BI38" s="462"/>
      <c r="BJ38" s="463"/>
      <c r="BK38" s="463"/>
      <c r="BL38" s="463"/>
      <c r="BM38" s="463"/>
      <c r="BN38" s="464"/>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row>
    <row r="39" spans="1:100" ht="15" customHeight="1" x14ac:dyDescent="0.25">
      <c r="A39" s="40"/>
      <c r="B39" s="261"/>
      <c r="C39" s="261"/>
      <c r="D39" s="262"/>
      <c r="E39" s="422"/>
      <c r="F39" s="423"/>
      <c r="G39" s="423"/>
      <c r="H39" s="423"/>
      <c r="I39" s="423"/>
      <c r="J39" s="412"/>
      <c r="K39" s="413"/>
      <c r="L39" s="413"/>
      <c r="M39" s="413"/>
      <c r="N39" s="413"/>
      <c r="O39" s="413"/>
      <c r="P39" s="413"/>
      <c r="Q39" s="413"/>
      <c r="R39" s="413"/>
      <c r="S39" s="416"/>
      <c r="T39" s="412"/>
      <c r="U39" s="413"/>
      <c r="V39" s="413"/>
      <c r="W39" s="413"/>
      <c r="X39" s="413"/>
      <c r="Y39" s="413"/>
      <c r="Z39" s="413"/>
      <c r="AA39" s="413"/>
      <c r="AB39" s="413"/>
      <c r="AC39" s="416"/>
      <c r="AD39" s="404"/>
      <c r="AE39" s="405"/>
      <c r="AF39" s="405"/>
      <c r="AG39" s="405"/>
      <c r="AH39" s="405"/>
      <c r="AI39" s="405"/>
      <c r="AJ39" s="405"/>
      <c r="AK39" s="405"/>
      <c r="AL39" s="405"/>
      <c r="AM39" s="440"/>
      <c r="AN39" s="404"/>
      <c r="AO39" s="405"/>
      <c r="AP39" s="405"/>
      <c r="AQ39" s="405"/>
      <c r="AR39" s="405"/>
      <c r="AS39" s="405"/>
      <c r="AT39" s="405"/>
      <c r="AU39" s="405"/>
      <c r="AV39" s="405"/>
      <c r="AW39" s="440"/>
      <c r="AX39" s="432"/>
      <c r="AY39" s="430"/>
      <c r="AZ39" s="430"/>
      <c r="BA39" s="430"/>
      <c r="BB39" s="430"/>
      <c r="BC39" s="430"/>
      <c r="BD39" s="430"/>
      <c r="BE39" s="430"/>
      <c r="BF39" s="430"/>
      <c r="BG39" s="431"/>
      <c r="BH39" s="40"/>
      <c r="BI39" s="462"/>
      <c r="BJ39" s="463"/>
      <c r="BK39" s="463"/>
      <c r="BL39" s="463"/>
      <c r="BM39" s="463"/>
      <c r="BN39" s="464"/>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row>
    <row r="40" spans="1:100" ht="15" customHeight="1" x14ac:dyDescent="0.25">
      <c r="A40" s="40"/>
      <c r="B40" s="261"/>
      <c r="C40" s="261"/>
      <c r="D40" s="262"/>
      <c r="E40" s="422"/>
      <c r="F40" s="423"/>
      <c r="G40" s="423"/>
      <c r="H40" s="423"/>
      <c r="I40" s="423"/>
      <c r="J40" s="412" t="e">
        <f>IF(AND('Riesgos Corrup'!#REF!="Alta",'Riesgos Corrup'!#REF!="Mayor"),CONCATENATE("R",'Riesgos Corrup'!#REF!),"")</f>
        <v>#REF!</v>
      </c>
      <c r="K40" s="413"/>
      <c r="L40" s="413" t="str">
        <f ca="1">IF(AND('Riesgos Corrup'!$K$39="Alta",'Riesgos Corrup'!$O$39="Mayor"),CONCATENATE("R",'Riesgos Corrup'!$A$39),"")</f>
        <v/>
      </c>
      <c r="M40" s="413"/>
      <c r="N40" s="413" t="e">
        <f>IF(AND('Riesgos Corrup'!#REF!="Alta",'Riesgos Corrup'!#REF!="Mayor"),CONCATENATE("R",'Riesgos Corrup'!#REF!),"")</f>
        <v>#REF!</v>
      </c>
      <c r="O40" s="413"/>
      <c r="P40" s="413" t="e">
        <f>IF(AND('Riesgos Corrup'!#REF!="Alta",'Riesgos Corrup'!#REF!="Mayor"),CONCATENATE("R",'Riesgos Corrup'!#REF!),"")</f>
        <v>#REF!</v>
      </c>
      <c r="Q40" s="413"/>
      <c r="R40" s="413" t="e">
        <f>IF(AND('Riesgos Corrup'!#REF!="Alta",'Riesgos Corrup'!#REF!="Mayor"),CONCATENATE("R",'Riesgos Corrup'!#REF!),"")</f>
        <v>#REF!</v>
      </c>
      <c r="S40" s="416"/>
      <c r="T40" s="412" t="e">
        <f>IF(AND('Riesgos Corrup'!#REF!="Alta",'Riesgos Corrup'!#REF!="Mayor"),CONCATENATE("R",'Riesgos Corrup'!#REF!),"")</f>
        <v>#REF!</v>
      </c>
      <c r="U40" s="413"/>
      <c r="V40" s="413" t="str">
        <f ca="1">IF(AND('Riesgos Corrup'!$K$39="Alta",'Riesgos Corrup'!$O$39="Mayor"),CONCATENATE("R",'Riesgos Corrup'!$A$39),"")</f>
        <v/>
      </c>
      <c r="W40" s="413"/>
      <c r="X40" s="413" t="e">
        <f>IF(AND('Riesgos Corrup'!#REF!="Alta",'Riesgos Corrup'!#REF!="Mayor"),CONCATENATE("R",'Riesgos Corrup'!#REF!),"")</f>
        <v>#REF!</v>
      </c>
      <c r="Y40" s="413"/>
      <c r="Z40" s="413" t="e">
        <f>IF(AND('Riesgos Corrup'!#REF!="Alta",'Riesgos Corrup'!#REF!="Mayor"),CONCATENATE("R",'Riesgos Corrup'!#REF!),"")</f>
        <v>#REF!</v>
      </c>
      <c r="AA40" s="413"/>
      <c r="AB40" s="413" t="e">
        <f>IF(AND('Riesgos Corrup'!#REF!="Alta",'Riesgos Corrup'!#REF!="Mayor"),CONCATENATE("R",'Riesgos Corrup'!#REF!),"")</f>
        <v>#REF!</v>
      </c>
      <c r="AC40" s="416"/>
      <c r="AD40" s="404" t="e">
        <f>IF(AND('Riesgos Corrup'!#REF!="Alta",'Riesgos Corrup'!#REF!="Mayor"),CONCATENATE("R",'Riesgos Corrup'!#REF!),"")</f>
        <v>#REF!</v>
      </c>
      <c r="AE40" s="405"/>
      <c r="AF40" s="405" t="str">
        <f ca="1">IF(AND('Riesgos Corrup'!$K$39="Alta",'Riesgos Corrup'!$O$39="Mayor"),CONCATENATE("R",'Riesgos Corrup'!$A$39),"")</f>
        <v/>
      </c>
      <c r="AG40" s="405"/>
      <c r="AH40" s="405" t="e">
        <f>IF(AND('Riesgos Corrup'!#REF!="Alta",'Riesgos Corrup'!#REF!="Mayor"),CONCATENATE("R",'Riesgos Corrup'!#REF!),"")</f>
        <v>#REF!</v>
      </c>
      <c r="AI40" s="405"/>
      <c r="AJ40" s="405" t="e">
        <f>IF(AND('Riesgos Corrup'!#REF!="Alta",'Riesgos Corrup'!#REF!="Mayor"),CONCATENATE("R",'Riesgos Corrup'!#REF!),"")</f>
        <v>#REF!</v>
      </c>
      <c r="AK40" s="405"/>
      <c r="AL40" s="405" t="e">
        <f>IF(AND('Riesgos Corrup'!#REF!="Alta",'Riesgos Corrup'!#REF!="Mayor"),CONCATENATE("R",'Riesgos Corrup'!#REF!),"")</f>
        <v>#REF!</v>
      </c>
      <c r="AM40" s="440"/>
      <c r="AN40" s="404" t="e">
        <f>IF(AND('Riesgos Corrup'!#REF!="Alta",'Riesgos Corrup'!#REF!="Mayor"),CONCATENATE("R",'Riesgos Corrup'!#REF!),"")</f>
        <v>#REF!</v>
      </c>
      <c r="AO40" s="405"/>
      <c r="AP40" s="405" t="str">
        <f ca="1">IF(AND('Riesgos Corrup'!$K$39="Alta",'Riesgos Corrup'!$O$39="Mayor"),CONCATENATE("R",'Riesgos Corrup'!$A$39),"")</f>
        <v/>
      </c>
      <c r="AQ40" s="405"/>
      <c r="AR40" s="405" t="e">
        <f>IF(AND('Riesgos Corrup'!#REF!="Alta",'Riesgos Corrup'!#REF!="Mayor"),CONCATENATE("R",'Riesgos Corrup'!#REF!),"")</f>
        <v>#REF!</v>
      </c>
      <c r="AS40" s="405"/>
      <c r="AT40" s="405" t="e">
        <f>IF(AND('Riesgos Corrup'!#REF!="Alta",'Riesgos Corrup'!#REF!="Mayor"),CONCATENATE("R",'Riesgos Corrup'!#REF!),"")</f>
        <v>#REF!</v>
      </c>
      <c r="AU40" s="405"/>
      <c r="AV40" s="405" t="e">
        <f>IF(AND('Riesgos Corrup'!#REF!="Alta",'Riesgos Corrup'!#REF!="Mayor"),CONCATENATE("R",'Riesgos Corrup'!#REF!),"")</f>
        <v>#REF!</v>
      </c>
      <c r="AW40" s="440"/>
      <c r="AX40" s="432" t="e">
        <f>IF(AND('Riesgos Corrup'!#REF!="Alta",'Riesgos Corrup'!#REF!="Catastrófico"),CONCATENATE("R",'Riesgos Corrup'!#REF!),"")</f>
        <v>#REF!</v>
      </c>
      <c r="AY40" s="430"/>
      <c r="AZ40" s="430" t="str">
        <f ca="1">IF(AND('Riesgos Corrup'!$K$39="Alta",'Riesgos Corrup'!$O$39="Catastrófico"),CONCATENATE("R",'Riesgos Corrup'!$A$39),"")</f>
        <v/>
      </c>
      <c r="BA40" s="430"/>
      <c r="BB40" s="430" t="e">
        <f>IF(AND('Riesgos Corrup'!#REF!="Alta",'Riesgos Corrup'!#REF!="Catastrófico"),CONCATENATE("R",'Riesgos Corrup'!#REF!),"")</f>
        <v>#REF!</v>
      </c>
      <c r="BC40" s="430"/>
      <c r="BD40" s="430" t="e">
        <f>IF(AND('Riesgos Corrup'!#REF!="Alta",'Riesgos Corrup'!#REF!="Catastrófico"),CONCATENATE("R",'Riesgos Corrup'!#REF!),"")</f>
        <v>#REF!</v>
      </c>
      <c r="BE40" s="430"/>
      <c r="BF40" s="430" t="e">
        <f>IF(AND('Riesgos Corrup'!#REF!="Alta",'Riesgos Corrup'!#REF!="Catastrófico"),CONCATENATE("R",'Riesgos Corrup'!#REF!),"")</f>
        <v>#REF!</v>
      </c>
      <c r="BG40" s="431"/>
      <c r="BH40" s="40"/>
      <c r="BI40" s="462"/>
      <c r="BJ40" s="463"/>
      <c r="BK40" s="463"/>
      <c r="BL40" s="463"/>
      <c r="BM40" s="463"/>
      <c r="BN40" s="464"/>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row>
    <row r="41" spans="1:100" ht="15" customHeight="1" x14ac:dyDescent="0.25">
      <c r="A41" s="40"/>
      <c r="B41" s="261"/>
      <c r="C41" s="261"/>
      <c r="D41" s="262"/>
      <c r="E41" s="422"/>
      <c r="F41" s="423"/>
      <c r="G41" s="423"/>
      <c r="H41" s="423"/>
      <c r="I41" s="423"/>
      <c r="J41" s="412"/>
      <c r="K41" s="413"/>
      <c r="L41" s="413"/>
      <c r="M41" s="413"/>
      <c r="N41" s="413"/>
      <c r="O41" s="413"/>
      <c r="P41" s="413"/>
      <c r="Q41" s="413"/>
      <c r="R41" s="413"/>
      <c r="S41" s="416"/>
      <c r="T41" s="412"/>
      <c r="U41" s="413"/>
      <c r="V41" s="413"/>
      <c r="W41" s="413"/>
      <c r="X41" s="413"/>
      <c r="Y41" s="413"/>
      <c r="Z41" s="413"/>
      <c r="AA41" s="413"/>
      <c r="AB41" s="413"/>
      <c r="AC41" s="416"/>
      <c r="AD41" s="404"/>
      <c r="AE41" s="405"/>
      <c r="AF41" s="405"/>
      <c r="AG41" s="405"/>
      <c r="AH41" s="405"/>
      <c r="AI41" s="405"/>
      <c r="AJ41" s="405"/>
      <c r="AK41" s="405"/>
      <c r="AL41" s="405"/>
      <c r="AM41" s="440"/>
      <c r="AN41" s="404"/>
      <c r="AO41" s="405"/>
      <c r="AP41" s="405"/>
      <c r="AQ41" s="405"/>
      <c r="AR41" s="405"/>
      <c r="AS41" s="405"/>
      <c r="AT41" s="405"/>
      <c r="AU41" s="405"/>
      <c r="AV41" s="405"/>
      <c r="AW41" s="440"/>
      <c r="AX41" s="432"/>
      <c r="AY41" s="430"/>
      <c r="AZ41" s="430"/>
      <c r="BA41" s="430"/>
      <c r="BB41" s="430"/>
      <c r="BC41" s="430"/>
      <c r="BD41" s="430"/>
      <c r="BE41" s="430"/>
      <c r="BF41" s="430"/>
      <c r="BG41" s="431"/>
      <c r="BH41" s="40"/>
      <c r="BI41" s="462"/>
      <c r="BJ41" s="463"/>
      <c r="BK41" s="463"/>
      <c r="BL41" s="463"/>
      <c r="BM41" s="463"/>
      <c r="BN41" s="464"/>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row>
    <row r="42" spans="1:100" ht="15" customHeight="1" x14ac:dyDescent="0.25">
      <c r="A42" s="40"/>
      <c r="B42" s="261"/>
      <c r="C42" s="261"/>
      <c r="D42" s="262"/>
      <c r="E42" s="422"/>
      <c r="F42" s="423"/>
      <c r="G42" s="423"/>
      <c r="H42" s="423"/>
      <c r="I42" s="423"/>
      <c r="J42" s="412" t="str">
        <f ca="1">IF(AND('Riesgos Corrup'!$K$42="Alta",'Riesgos Corrup'!$O$42="Mayor"),CONCATENATE("R",'Riesgos Corrup'!$A$42),"")</f>
        <v/>
      </c>
      <c r="K42" s="413"/>
      <c r="L42" s="413" t="e">
        <f>IF(AND('Riesgos Corrup'!#REF!="Alta",'Riesgos Corrup'!#REF!="Mayor"),CONCATENATE("R",'Riesgos Corrup'!#REF!),"")</f>
        <v>#REF!</v>
      </c>
      <c r="M42" s="413"/>
      <c r="N42" s="413" t="str">
        <f ca="1">IF(AND('Riesgos Corrup'!$K$45="Alta",'Riesgos Corrup'!$O$45="Mayor"),CONCATENATE("R",'Riesgos Corrup'!$A$45),"")</f>
        <v/>
      </c>
      <c r="O42" s="413"/>
      <c r="P42" s="413" t="str">
        <f ca="1">IF(AND('Riesgos Corrup'!$K$48="Alta",'Riesgos Corrup'!$O$48="Mayor"),CONCATENATE("R",'Riesgos Corrup'!$A$48),"")</f>
        <v/>
      </c>
      <c r="Q42" s="413"/>
      <c r="R42" s="413" t="e">
        <f>IF(AND('Riesgos Corrup'!#REF!="Alta",'Riesgos Corrup'!#REF!="Mayor"),CONCATENATE("R",'Riesgos Corrup'!#REF!),"")</f>
        <v>#REF!</v>
      </c>
      <c r="S42" s="416"/>
      <c r="T42" s="412" t="str">
        <f ca="1">IF(AND('Riesgos Corrup'!$K$42="Alta",'Riesgos Corrup'!$O$42="Mayor"),CONCATENATE("R",'Riesgos Corrup'!$A$42),"")</f>
        <v/>
      </c>
      <c r="U42" s="413"/>
      <c r="V42" s="413" t="e">
        <f>IF(AND('Riesgos Corrup'!#REF!="Alta",'Riesgos Corrup'!#REF!="Mayor"),CONCATENATE("R",'Riesgos Corrup'!#REF!),"")</f>
        <v>#REF!</v>
      </c>
      <c r="W42" s="413"/>
      <c r="X42" s="413" t="str">
        <f ca="1">IF(AND('Riesgos Corrup'!$K$45="Alta",'Riesgos Corrup'!$O$45="Mayor"),CONCATENATE("R",'Riesgos Corrup'!$A$45),"")</f>
        <v/>
      </c>
      <c r="Y42" s="413"/>
      <c r="Z42" s="413" t="str">
        <f ca="1">IF(AND('Riesgos Corrup'!$K$48="Alta",'Riesgos Corrup'!$O$48="Mayor"),CONCATENATE("R",'Riesgos Corrup'!$A$48),"")</f>
        <v/>
      </c>
      <c r="AA42" s="413"/>
      <c r="AB42" s="413" t="e">
        <f>IF(AND('Riesgos Corrup'!#REF!="Alta",'Riesgos Corrup'!#REF!="Mayor"),CONCATENATE("R",'Riesgos Corrup'!#REF!),"")</f>
        <v>#REF!</v>
      </c>
      <c r="AC42" s="416"/>
      <c r="AD42" s="404" t="str">
        <f ca="1">IF(AND('Riesgos Corrup'!$K$42="Alta",'Riesgos Corrup'!$O$42="Mayor"),CONCATENATE("R",'Riesgos Corrup'!$A$42),"")</f>
        <v/>
      </c>
      <c r="AE42" s="405"/>
      <c r="AF42" s="405" t="e">
        <f>IF(AND('Riesgos Corrup'!#REF!="Alta",'Riesgos Corrup'!#REF!="Mayor"),CONCATENATE("R",'Riesgos Corrup'!#REF!),"")</f>
        <v>#REF!</v>
      </c>
      <c r="AG42" s="405"/>
      <c r="AH42" s="405" t="str">
        <f ca="1">IF(AND('Riesgos Corrup'!$K$45="Alta",'Riesgos Corrup'!$O$45="Mayor"),CONCATENATE("R",'Riesgos Corrup'!$A$45),"")</f>
        <v/>
      </c>
      <c r="AI42" s="405"/>
      <c r="AJ42" s="405" t="str">
        <f ca="1">IF(AND('Riesgos Corrup'!$K$48="Alta",'Riesgos Corrup'!$O$48="Mayor"),CONCATENATE("R",'Riesgos Corrup'!$A$48),"")</f>
        <v/>
      </c>
      <c r="AK42" s="405"/>
      <c r="AL42" s="405" t="e">
        <f>IF(AND('Riesgos Corrup'!#REF!="Alta",'Riesgos Corrup'!#REF!="Mayor"),CONCATENATE("R",'Riesgos Corrup'!#REF!),"")</f>
        <v>#REF!</v>
      </c>
      <c r="AM42" s="440"/>
      <c r="AN42" s="404" t="str">
        <f ca="1">IF(AND('Riesgos Corrup'!$K$42="Alta",'Riesgos Corrup'!$O$42="Mayor"),CONCATENATE("R",'Riesgos Corrup'!$A$42),"")</f>
        <v/>
      </c>
      <c r="AO42" s="405"/>
      <c r="AP42" s="405" t="e">
        <f>IF(AND('Riesgos Corrup'!#REF!="Alta",'Riesgos Corrup'!#REF!="Mayor"),CONCATENATE("R",'Riesgos Corrup'!#REF!),"")</f>
        <v>#REF!</v>
      </c>
      <c r="AQ42" s="405"/>
      <c r="AR42" s="405" t="str">
        <f ca="1">IF(AND('Riesgos Corrup'!$K$45="Alta",'Riesgos Corrup'!$O$45="Mayor"),CONCATENATE("R",'Riesgos Corrup'!$A$45),"")</f>
        <v/>
      </c>
      <c r="AS42" s="405"/>
      <c r="AT42" s="405" t="str">
        <f ca="1">IF(AND('Riesgos Corrup'!$K$48="Alta",'Riesgos Corrup'!$O$48="Mayor"),CONCATENATE("R",'Riesgos Corrup'!$A$48),"")</f>
        <v/>
      </c>
      <c r="AU42" s="405"/>
      <c r="AV42" s="405" t="e">
        <f>IF(AND('Riesgos Corrup'!#REF!="Alta",'Riesgos Corrup'!#REF!="Mayor"),CONCATENATE("R",'Riesgos Corrup'!#REF!),"")</f>
        <v>#REF!</v>
      </c>
      <c r="AW42" s="440"/>
      <c r="AX42" s="432" t="str">
        <f ca="1">IF(AND('Riesgos Corrup'!$K$42="Alta",'Riesgos Corrup'!$O$42="Catastrófico"),CONCATENATE("R",'Riesgos Corrup'!$A$42),"")</f>
        <v/>
      </c>
      <c r="AY42" s="430"/>
      <c r="AZ42" s="430" t="e">
        <f>IF(AND('Riesgos Corrup'!#REF!="Alta",'Riesgos Corrup'!#REF!="Catastrófico"),CONCATENATE("R",'Riesgos Corrup'!#REF!),"")</f>
        <v>#REF!</v>
      </c>
      <c r="BA42" s="430"/>
      <c r="BB42" s="430" t="str">
        <f ca="1">IF(AND('Riesgos Corrup'!$K$45="Alta",'Riesgos Corrup'!$O$45="Catastrófico"),CONCATENATE("R",'Riesgos Corrup'!$A$45),"")</f>
        <v/>
      </c>
      <c r="BC42" s="430"/>
      <c r="BD42" s="430" t="str">
        <f ca="1">IF(AND('Riesgos Corrup'!$K$48="Alta",'Riesgos Corrup'!$O$48="Catastrófico"),CONCATENATE("R",'Riesgos Corrup'!$A$48),"")</f>
        <v/>
      </c>
      <c r="BE42" s="430"/>
      <c r="BF42" s="430" t="e">
        <f>IF(AND('Riesgos Corrup'!#REF!="Alta",'Riesgos Corrup'!#REF!="Catastrófico"),CONCATENATE("R",'Riesgos Corrup'!#REF!),"")</f>
        <v>#REF!</v>
      </c>
      <c r="BG42" s="431"/>
      <c r="BH42" s="40"/>
      <c r="BI42" s="462"/>
      <c r="BJ42" s="463"/>
      <c r="BK42" s="463"/>
      <c r="BL42" s="463"/>
      <c r="BM42" s="463"/>
      <c r="BN42" s="464"/>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row>
    <row r="43" spans="1:100" ht="15" customHeight="1" x14ac:dyDescent="0.25">
      <c r="A43" s="40"/>
      <c r="B43" s="261"/>
      <c r="C43" s="261"/>
      <c r="D43" s="262"/>
      <c r="E43" s="422"/>
      <c r="F43" s="423"/>
      <c r="G43" s="423"/>
      <c r="H43" s="423"/>
      <c r="I43" s="423"/>
      <c r="J43" s="412"/>
      <c r="K43" s="413"/>
      <c r="L43" s="413"/>
      <c r="M43" s="413"/>
      <c r="N43" s="413"/>
      <c r="O43" s="413"/>
      <c r="P43" s="413"/>
      <c r="Q43" s="413"/>
      <c r="R43" s="413"/>
      <c r="S43" s="416"/>
      <c r="T43" s="412"/>
      <c r="U43" s="413"/>
      <c r="V43" s="413"/>
      <c r="W43" s="413"/>
      <c r="X43" s="413"/>
      <c r="Y43" s="413"/>
      <c r="Z43" s="413"/>
      <c r="AA43" s="413"/>
      <c r="AB43" s="413"/>
      <c r="AC43" s="416"/>
      <c r="AD43" s="404"/>
      <c r="AE43" s="405"/>
      <c r="AF43" s="405"/>
      <c r="AG43" s="405"/>
      <c r="AH43" s="405"/>
      <c r="AI43" s="405"/>
      <c r="AJ43" s="405"/>
      <c r="AK43" s="405"/>
      <c r="AL43" s="405"/>
      <c r="AM43" s="440"/>
      <c r="AN43" s="404"/>
      <c r="AO43" s="405"/>
      <c r="AP43" s="405"/>
      <c r="AQ43" s="405"/>
      <c r="AR43" s="405"/>
      <c r="AS43" s="405"/>
      <c r="AT43" s="405"/>
      <c r="AU43" s="405"/>
      <c r="AV43" s="405"/>
      <c r="AW43" s="440"/>
      <c r="AX43" s="432"/>
      <c r="AY43" s="430"/>
      <c r="AZ43" s="430"/>
      <c r="BA43" s="430"/>
      <c r="BB43" s="430"/>
      <c r="BC43" s="430"/>
      <c r="BD43" s="430"/>
      <c r="BE43" s="430"/>
      <c r="BF43" s="430"/>
      <c r="BG43" s="431"/>
      <c r="BH43" s="40"/>
      <c r="BI43" s="462"/>
      <c r="BJ43" s="463"/>
      <c r="BK43" s="463"/>
      <c r="BL43" s="463"/>
      <c r="BM43" s="463"/>
      <c r="BN43" s="464"/>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row>
    <row r="44" spans="1:100" ht="15" customHeight="1" x14ac:dyDescent="0.25">
      <c r="A44" s="40"/>
      <c r="B44" s="261"/>
      <c r="C44" s="261"/>
      <c r="D44" s="262"/>
      <c r="E44" s="422"/>
      <c r="F44" s="423"/>
      <c r="G44" s="423"/>
      <c r="H44" s="423"/>
      <c r="I44" s="423"/>
      <c r="J44" s="412" t="e">
        <f>IF(AND('Riesgos Corrup'!#REF!="Alta",'Riesgos Corrup'!#REF!="Mayor"),CONCATENATE("R",'Riesgos Corrup'!#REF!),"")</f>
        <v>#REF!</v>
      </c>
      <c r="K44" s="413"/>
      <c r="L44" s="413" t="e">
        <f>IF(AND('Riesgos Corrup'!#REF!="Alta",'Riesgos Corrup'!#REF!="Mayor"),CONCATENATE("R",'Riesgos Corrup'!#REF!),"")</f>
        <v>#REF!</v>
      </c>
      <c r="M44" s="413"/>
      <c r="N44" s="413" t="str">
        <f ca="1">IF(AND('Riesgos Corrup'!$K$51="Alta",'Riesgos Corrup'!$O$51="Mayor"),CONCATENATE("R",'Riesgos Corrup'!$A$51),"")</f>
        <v/>
      </c>
      <c r="O44" s="413"/>
      <c r="P44" s="413" t="e">
        <f>IF(AND('Riesgos Corrup'!#REF!="Alta",'Riesgos Corrup'!#REF!="Mayor"),CONCATENATE("R",'Riesgos Corrup'!#REF!),"")</f>
        <v>#REF!</v>
      </c>
      <c r="Q44" s="413"/>
      <c r="R44" s="413" t="str">
        <f>IF(AND('Riesgos Corrup'!$K$56="Alta",'Riesgos Corrup'!$O$56="Mayor"),CONCATENATE("R",'Riesgos Corrup'!$A$56),"")</f>
        <v/>
      </c>
      <c r="S44" s="416"/>
      <c r="T44" s="412" t="e">
        <f>IF(AND('Riesgos Corrup'!#REF!="Alta",'Riesgos Corrup'!#REF!="Mayor"),CONCATENATE("R",'Riesgos Corrup'!#REF!),"")</f>
        <v>#REF!</v>
      </c>
      <c r="U44" s="413"/>
      <c r="V44" s="413" t="e">
        <f>IF(AND('Riesgos Corrup'!#REF!="Alta",'Riesgos Corrup'!#REF!="Mayor"),CONCATENATE("R",'Riesgos Corrup'!#REF!),"")</f>
        <v>#REF!</v>
      </c>
      <c r="W44" s="413"/>
      <c r="X44" s="413" t="str">
        <f ca="1">IF(AND('Riesgos Corrup'!$K$51="Alta",'Riesgos Corrup'!$O$51="Mayor"),CONCATENATE("R",'Riesgos Corrup'!$A$51),"")</f>
        <v/>
      </c>
      <c r="Y44" s="413"/>
      <c r="Z44" s="413" t="e">
        <f>IF(AND('Riesgos Corrup'!#REF!="Alta",'Riesgos Corrup'!#REF!="Mayor"),CONCATENATE("R",'Riesgos Corrup'!#REF!),"")</f>
        <v>#REF!</v>
      </c>
      <c r="AA44" s="413"/>
      <c r="AB44" s="413" t="str">
        <f>IF(AND('Riesgos Corrup'!$K$56="Alta",'Riesgos Corrup'!$O$56="Mayor"),CONCATENATE("R",'Riesgos Corrup'!$A$56),"")</f>
        <v/>
      </c>
      <c r="AC44" s="416"/>
      <c r="AD44" s="404" t="e">
        <f>IF(AND('Riesgos Corrup'!#REF!="Alta",'Riesgos Corrup'!#REF!="Mayor"),CONCATENATE("R",'Riesgos Corrup'!#REF!),"")</f>
        <v>#REF!</v>
      </c>
      <c r="AE44" s="405"/>
      <c r="AF44" s="405" t="e">
        <f>IF(AND('Riesgos Corrup'!#REF!="Alta",'Riesgos Corrup'!#REF!="Mayor"),CONCATENATE("R",'Riesgos Corrup'!#REF!),"")</f>
        <v>#REF!</v>
      </c>
      <c r="AG44" s="405"/>
      <c r="AH44" s="405" t="str">
        <f ca="1">IF(AND('Riesgos Corrup'!$K$51="Alta",'Riesgos Corrup'!$O$51="Mayor"),CONCATENATE("R",'Riesgos Corrup'!$A$51),"")</f>
        <v/>
      </c>
      <c r="AI44" s="405"/>
      <c r="AJ44" s="405" t="e">
        <f>IF(AND('Riesgos Corrup'!#REF!="Alta",'Riesgos Corrup'!#REF!="Mayor"),CONCATENATE("R",'Riesgos Corrup'!#REF!),"")</f>
        <v>#REF!</v>
      </c>
      <c r="AK44" s="405"/>
      <c r="AL44" s="405" t="str">
        <f>IF(AND('Riesgos Corrup'!$K$56="Alta",'Riesgos Corrup'!$O$56="Mayor"),CONCATENATE("R",'Riesgos Corrup'!$A$56),"")</f>
        <v/>
      </c>
      <c r="AM44" s="440"/>
      <c r="AN44" s="404" t="e">
        <f>IF(AND('Riesgos Corrup'!#REF!="Alta",'Riesgos Corrup'!#REF!="Mayor"),CONCATENATE("R",'Riesgos Corrup'!#REF!),"")</f>
        <v>#REF!</v>
      </c>
      <c r="AO44" s="405"/>
      <c r="AP44" s="405" t="e">
        <f>IF(AND('Riesgos Corrup'!#REF!="Alta",'Riesgos Corrup'!#REF!="Mayor"),CONCATENATE("R",'Riesgos Corrup'!#REF!),"")</f>
        <v>#REF!</v>
      </c>
      <c r="AQ44" s="405"/>
      <c r="AR44" s="405" t="str">
        <f ca="1">IF(AND('Riesgos Corrup'!$K$51="Alta",'Riesgos Corrup'!$O$51="Mayor"),CONCATENATE("R",'Riesgos Corrup'!$A$51),"")</f>
        <v/>
      </c>
      <c r="AS44" s="405"/>
      <c r="AT44" s="405" t="e">
        <f>IF(AND('Riesgos Corrup'!#REF!="Alta",'Riesgos Corrup'!#REF!="Mayor"),CONCATENATE("R",'Riesgos Corrup'!#REF!),"")</f>
        <v>#REF!</v>
      </c>
      <c r="AU44" s="405"/>
      <c r="AV44" s="405" t="str">
        <f>IF(AND('Riesgos Corrup'!$K$56="Alta",'Riesgos Corrup'!$O$56="Mayor"),CONCATENATE("R",'Riesgos Corrup'!$A$56),"")</f>
        <v/>
      </c>
      <c r="AW44" s="440"/>
      <c r="AX44" s="432" t="e">
        <f>IF(AND('Riesgos Corrup'!#REF!="Alta",'Riesgos Corrup'!#REF!="Catastrófico"),CONCATENATE("R",'Riesgos Corrup'!#REF!),"")</f>
        <v>#REF!</v>
      </c>
      <c r="AY44" s="430"/>
      <c r="AZ44" s="430" t="e">
        <f>IF(AND('Riesgos Corrup'!#REF!="Alta",'Riesgos Corrup'!#REF!="Catastrófico"),CONCATENATE("R",'Riesgos Corrup'!#REF!),"")</f>
        <v>#REF!</v>
      </c>
      <c r="BA44" s="430"/>
      <c r="BB44" s="430" t="str">
        <f ca="1">IF(AND('Riesgos Corrup'!$K$51="Alta",'Riesgos Corrup'!$O$51="Catastrófico"),CONCATENATE("R",'Riesgos Corrup'!$A$51),"")</f>
        <v/>
      </c>
      <c r="BC44" s="430"/>
      <c r="BD44" s="430" t="e">
        <f>IF(AND('Riesgos Corrup'!#REF!="Alta",'Riesgos Corrup'!#REF!="Catastrófico"),CONCATENATE("R",'Riesgos Corrup'!#REF!),"")</f>
        <v>#REF!</v>
      </c>
      <c r="BE44" s="430"/>
      <c r="BF44" s="430" t="str">
        <f>IF(AND('Riesgos Corrup'!$K$56="Alta",'Riesgos Corrup'!$O$56="Catastrófico"),CONCATENATE("R",'Riesgos Corrup'!$A$56),"")</f>
        <v/>
      </c>
      <c r="BG44" s="431"/>
      <c r="BH44" s="40"/>
      <c r="BI44" s="462"/>
      <c r="BJ44" s="463"/>
      <c r="BK44" s="463"/>
      <c r="BL44" s="463"/>
      <c r="BM44" s="463"/>
      <c r="BN44" s="464"/>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row>
    <row r="45" spans="1:100" ht="15" customHeight="1" thickBot="1" x14ac:dyDescent="0.3">
      <c r="A45" s="40"/>
      <c r="B45" s="261"/>
      <c r="C45" s="261"/>
      <c r="D45" s="262"/>
      <c r="E45" s="422"/>
      <c r="F45" s="423"/>
      <c r="G45" s="423"/>
      <c r="H45" s="423"/>
      <c r="I45" s="423"/>
      <c r="J45" s="414"/>
      <c r="K45" s="415"/>
      <c r="L45" s="415"/>
      <c r="M45" s="415"/>
      <c r="N45" s="415"/>
      <c r="O45" s="415"/>
      <c r="P45" s="415"/>
      <c r="Q45" s="415"/>
      <c r="R45" s="415"/>
      <c r="S45" s="417"/>
      <c r="T45" s="414"/>
      <c r="U45" s="415"/>
      <c r="V45" s="415"/>
      <c r="W45" s="415"/>
      <c r="X45" s="415"/>
      <c r="Y45" s="415"/>
      <c r="Z45" s="415"/>
      <c r="AA45" s="415"/>
      <c r="AB45" s="415"/>
      <c r="AC45" s="417"/>
      <c r="AD45" s="441"/>
      <c r="AE45" s="439"/>
      <c r="AF45" s="439"/>
      <c r="AG45" s="439"/>
      <c r="AH45" s="439"/>
      <c r="AI45" s="439"/>
      <c r="AJ45" s="439"/>
      <c r="AK45" s="439"/>
      <c r="AL45" s="439"/>
      <c r="AM45" s="442"/>
      <c r="AN45" s="441"/>
      <c r="AO45" s="439"/>
      <c r="AP45" s="439"/>
      <c r="AQ45" s="439"/>
      <c r="AR45" s="439"/>
      <c r="AS45" s="439"/>
      <c r="AT45" s="439"/>
      <c r="AU45" s="439"/>
      <c r="AV45" s="439"/>
      <c r="AW45" s="442"/>
      <c r="AX45" s="433"/>
      <c r="AY45" s="434"/>
      <c r="AZ45" s="434"/>
      <c r="BA45" s="434"/>
      <c r="BB45" s="434"/>
      <c r="BC45" s="434"/>
      <c r="BD45" s="434"/>
      <c r="BE45" s="434"/>
      <c r="BF45" s="434"/>
      <c r="BG45" s="435"/>
      <c r="BH45" s="40"/>
      <c r="BI45" s="462"/>
      <c r="BJ45" s="463"/>
      <c r="BK45" s="463"/>
      <c r="BL45" s="463"/>
      <c r="BM45" s="463"/>
      <c r="BN45" s="464"/>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row>
    <row r="46" spans="1:100" ht="15" customHeight="1" x14ac:dyDescent="0.25">
      <c r="A46" s="40"/>
      <c r="B46" s="261"/>
      <c r="C46" s="261"/>
      <c r="D46" s="262"/>
      <c r="E46" s="420" t="s">
        <v>108</v>
      </c>
      <c r="F46" s="421"/>
      <c r="G46" s="421"/>
      <c r="H46" s="421"/>
      <c r="I46" s="421"/>
      <c r="J46" s="428" t="str">
        <f ca="1">IF(AND('Riesgos Corrup'!$K$7="Media",'Riesgos Corrup'!$O$7="Mayor"),CONCATENATE("R",'Riesgos Corrup'!$A$7),"")</f>
        <v/>
      </c>
      <c r="K46" s="418"/>
      <c r="L46" s="418" t="e">
        <f>IF(AND('Riesgos Corrup'!#REF!="Media",'Riesgos Corrup'!#REF!="Mayor"),CONCATENATE("R",'Riesgos Corrup'!#REF!),"")</f>
        <v>#REF!</v>
      </c>
      <c r="M46" s="418"/>
      <c r="N46" s="418" t="e">
        <f>IF(AND('Riesgos Corrup'!#REF!="Media",'Riesgos Corrup'!#REF!="Mayor"),CONCATENATE("R",'Riesgos Corrup'!#REF!),"")</f>
        <v>#REF!</v>
      </c>
      <c r="O46" s="418"/>
      <c r="P46" s="418" t="str">
        <f ca="1">IF(AND('Riesgos Corrup'!$K$10="Media",'Riesgos Corrup'!$O$10="Mayor"),CONCATENATE("R",'Riesgos Corrup'!$A$10),"")</f>
        <v/>
      </c>
      <c r="Q46" s="418"/>
      <c r="R46" s="418" t="e">
        <f>IF(AND('Riesgos Corrup'!#REF!="Media",'Riesgos Corrup'!#REF!="Mayor"),CONCATENATE("R",'Riesgos Corrup'!#REF!),"")</f>
        <v>#REF!</v>
      </c>
      <c r="S46" s="429"/>
      <c r="T46" s="428" t="str">
        <f ca="1">IF(AND('Riesgos Corrup'!$K$7="Media",'Riesgos Corrup'!$O$7="Mayor"),CONCATENATE("R",'Riesgos Corrup'!$A$7),"")</f>
        <v/>
      </c>
      <c r="U46" s="418"/>
      <c r="V46" s="418" t="e">
        <f>IF(AND('Riesgos Corrup'!#REF!="Media",'Riesgos Corrup'!#REF!="Mayor"),CONCATENATE("R",'Riesgos Corrup'!#REF!),"")</f>
        <v>#REF!</v>
      </c>
      <c r="W46" s="418"/>
      <c r="X46" s="418" t="e">
        <f>IF(AND('Riesgos Corrup'!#REF!="Media",'Riesgos Corrup'!#REF!="Mayor"),CONCATENATE("R",'Riesgos Corrup'!#REF!),"")</f>
        <v>#REF!</v>
      </c>
      <c r="Y46" s="418"/>
      <c r="Z46" s="418" t="str">
        <f ca="1">IF(AND('Riesgos Corrup'!$K$10="Media",'Riesgos Corrup'!$O$10="Mayor"),CONCATENATE("R",'Riesgos Corrup'!$A$10),"")</f>
        <v/>
      </c>
      <c r="AA46" s="418"/>
      <c r="AB46" s="418" t="e">
        <f>IF(AND('Riesgos Corrup'!#REF!="Media",'Riesgos Corrup'!#REF!="Mayor"),CONCATENATE("R",'Riesgos Corrup'!#REF!),"")</f>
        <v>#REF!</v>
      </c>
      <c r="AC46" s="429"/>
      <c r="AD46" s="428" t="str">
        <f ca="1">IF(AND('Riesgos Corrup'!$K$7="Media",'Riesgos Corrup'!$O$7="Mayor"),CONCATENATE("R",'Riesgos Corrup'!$A$7),"")</f>
        <v/>
      </c>
      <c r="AE46" s="418"/>
      <c r="AF46" s="418" t="e">
        <f>IF(AND('Riesgos Corrup'!#REF!="Media",'Riesgos Corrup'!#REF!="Mayor"),CONCATENATE("R",'Riesgos Corrup'!#REF!),"")</f>
        <v>#REF!</v>
      </c>
      <c r="AG46" s="418"/>
      <c r="AH46" s="418" t="e">
        <f>IF(AND('Riesgos Corrup'!#REF!="Media",'Riesgos Corrup'!#REF!="Mayor"),CONCATENATE("R",'Riesgos Corrup'!#REF!),"")</f>
        <v>#REF!</v>
      </c>
      <c r="AI46" s="418"/>
      <c r="AJ46" s="418" t="str">
        <f ca="1">IF(AND('Riesgos Corrup'!$K$10="Media",'Riesgos Corrup'!$O$10="Mayor"),CONCATENATE("R",'Riesgos Corrup'!$A$10),"")</f>
        <v/>
      </c>
      <c r="AK46" s="418"/>
      <c r="AL46" s="418" t="e">
        <f>IF(AND('Riesgos Corrup'!#REF!="Media",'Riesgos Corrup'!#REF!="Mayor"),CONCATENATE("R",'Riesgos Corrup'!#REF!),"")</f>
        <v>#REF!</v>
      </c>
      <c r="AM46" s="429"/>
      <c r="AN46" s="426" t="str">
        <f ca="1">IF(AND('Riesgos Corrup'!$K$7="Media",'Riesgos Corrup'!$O$7="Mayor"),CONCATENATE("R",'Riesgos Corrup'!$A$7),"")</f>
        <v/>
      </c>
      <c r="AO46" s="427"/>
      <c r="AP46" s="427" t="e">
        <f>IF(AND('Riesgos Corrup'!#REF!="Media",'Riesgos Corrup'!#REF!="Mayor"),CONCATENATE("R",'Riesgos Corrup'!#REF!),"")</f>
        <v>#REF!</v>
      </c>
      <c r="AQ46" s="427"/>
      <c r="AR46" s="427" t="e">
        <f>IF(AND('Riesgos Corrup'!#REF!="Media",'Riesgos Corrup'!#REF!="Mayor"),CONCATENATE("R",'Riesgos Corrup'!#REF!),"")</f>
        <v>#REF!</v>
      </c>
      <c r="AS46" s="427"/>
      <c r="AT46" s="427" t="str">
        <f ca="1">IF(AND('Riesgos Corrup'!$K$10="Media",'Riesgos Corrup'!$O$10="Mayor"),CONCATENATE("R",'Riesgos Corrup'!$A$10),"")</f>
        <v/>
      </c>
      <c r="AU46" s="427"/>
      <c r="AV46" s="427" t="e">
        <f>IF(AND('Riesgos Corrup'!#REF!="Media",'Riesgos Corrup'!#REF!="Mayor"),CONCATENATE("R",'Riesgos Corrup'!#REF!),"")</f>
        <v>#REF!</v>
      </c>
      <c r="AW46" s="443"/>
      <c r="AX46" s="436" t="str">
        <f ca="1">IF(AND('Riesgos Corrup'!$K$7="Media",'Riesgos Corrup'!$O$7="Catastrófico"),CONCATENATE("R",'Riesgos Corrup'!$A$7),"")</f>
        <v/>
      </c>
      <c r="AY46" s="437"/>
      <c r="AZ46" s="437" t="e">
        <f>IF(AND('Riesgos Corrup'!#REF!="Media",'Riesgos Corrup'!#REF!="Catastrófico"),CONCATENATE("R",'Riesgos Corrup'!#REF!),"")</f>
        <v>#REF!</v>
      </c>
      <c r="BA46" s="437"/>
      <c r="BB46" s="437" t="e">
        <f>IF(AND('Riesgos Corrup'!#REF!="Media",'Riesgos Corrup'!#REF!="Catastrófico"),CONCATENATE("R",'Riesgos Corrup'!#REF!),"")</f>
        <v>#REF!</v>
      </c>
      <c r="BC46" s="437"/>
      <c r="BD46" s="437" t="str">
        <f ca="1">IF(AND('Riesgos Corrup'!$K$10="Media",'Riesgos Corrup'!$O$10="Catastrófico"),CONCATENATE("R",'Riesgos Corrup'!$A$10),"")</f>
        <v/>
      </c>
      <c r="BE46" s="437"/>
      <c r="BF46" s="437" t="e">
        <f>IF(AND('Riesgos Corrup'!#REF!="Media",'Riesgos Corrup'!#REF!="Catastrófico"),CONCATENATE("R",'Riesgos Corrup'!#REF!),"")</f>
        <v>#REF!</v>
      </c>
      <c r="BG46" s="438"/>
      <c r="BH46" s="40"/>
      <c r="BI46" s="462"/>
      <c r="BJ46" s="463"/>
      <c r="BK46" s="463"/>
      <c r="BL46" s="463"/>
      <c r="BM46" s="463"/>
      <c r="BN46" s="464"/>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row>
    <row r="47" spans="1:100" ht="15" customHeight="1" x14ac:dyDescent="0.25">
      <c r="A47" s="40"/>
      <c r="B47" s="261"/>
      <c r="C47" s="261"/>
      <c r="D47" s="262"/>
      <c r="E47" s="422"/>
      <c r="F47" s="423"/>
      <c r="G47" s="423"/>
      <c r="H47" s="423"/>
      <c r="I47" s="423"/>
      <c r="J47" s="412"/>
      <c r="K47" s="413"/>
      <c r="L47" s="413"/>
      <c r="M47" s="413"/>
      <c r="N47" s="413"/>
      <c r="O47" s="413"/>
      <c r="P47" s="413"/>
      <c r="Q47" s="413"/>
      <c r="R47" s="413"/>
      <c r="S47" s="416"/>
      <c r="T47" s="412"/>
      <c r="U47" s="413"/>
      <c r="V47" s="413"/>
      <c r="W47" s="413"/>
      <c r="X47" s="413"/>
      <c r="Y47" s="413"/>
      <c r="Z47" s="413"/>
      <c r="AA47" s="413"/>
      <c r="AB47" s="413"/>
      <c r="AC47" s="416"/>
      <c r="AD47" s="412"/>
      <c r="AE47" s="413"/>
      <c r="AF47" s="413"/>
      <c r="AG47" s="413"/>
      <c r="AH47" s="413"/>
      <c r="AI47" s="413"/>
      <c r="AJ47" s="413"/>
      <c r="AK47" s="413"/>
      <c r="AL47" s="413"/>
      <c r="AM47" s="416"/>
      <c r="AN47" s="404"/>
      <c r="AO47" s="405"/>
      <c r="AP47" s="405"/>
      <c r="AQ47" s="405"/>
      <c r="AR47" s="405"/>
      <c r="AS47" s="405"/>
      <c r="AT47" s="405"/>
      <c r="AU47" s="405"/>
      <c r="AV47" s="405"/>
      <c r="AW47" s="440"/>
      <c r="AX47" s="432"/>
      <c r="AY47" s="430"/>
      <c r="AZ47" s="430"/>
      <c r="BA47" s="430"/>
      <c r="BB47" s="430"/>
      <c r="BC47" s="430"/>
      <c r="BD47" s="430"/>
      <c r="BE47" s="430"/>
      <c r="BF47" s="430"/>
      <c r="BG47" s="431"/>
      <c r="BH47" s="40"/>
      <c r="BI47" s="462"/>
      <c r="BJ47" s="463"/>
      <c r="BK47" s="463"/>
      <c r="BL47" s="463"/>
      <c r="BM47" s="463"/>
      <c r="BN47" s="464"/>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row>
    <row r="48" spans="1:100" ht="15" customHeight="1" x14ac:dyDescent="0.25">
      <c r="A48" s="40"/>
      <c r="B48" s="261"/>
      <c r="C48" s="261"/>
      <c r="D48" s="262"/>
      <c r="E48" s="422"/>
      <c r="F48" s="423"/>
      <c r="G48" s="423"/>
      <c r="H48" s="423"/>
      <c r="I48" s="423"/>
      <c r="J48" s="412" t="str">
        <f ca="1">IF(AND('Riesgos Corrup'!$K$13="Media",'Riesgos Corrup'!$O$13="Mayor"),CONCATENATE("R",'Riesgos Corrup'!$A$13),"")</f>
        <v/>
      </c>
      <c r="K48" s="413"/>
      <c r="L48" s="413" t="e">
        <f>IF(AND('Riesgos Corrup'!#REF!="Media",'Riesgos Corrup'!#REF!="Mayor"),CONCATENATE("R",'Riesgos Corrup'!#REF!),"")</f>
        <v>#REF!</v>
      </c>
      <c r="M48" s="413"/>
      <c r="N48" s="413" t="e">
        <f>IF(AND('Riesgos Corrup'!#REF!="Media",'Riesgos Corrup'!#REF!="Mayor"),CONCATENATE("R",'Riesgos Corrup'!#REF!),"")</f>
        <v>#REF!</v>
      </c>
      <c r="O48" s="413"/>
      <c r="P48" s="413" t="e">
        <f>IF(AND('Riesgos Corrup'!#REF!="Media",'Riesgos Corrup'!#REF!="Mayor"),CONCATENATE("R",'Riesgos Corrup'!#REF!),"")</f>
        <v>#REF!</v>
      </c>
      <c r="Q48" s="413"/>
      <c r="R48" s="413" t="str">
        <f ca="1">IF(AND('Riesgos Corrup'!$K$18="Media",'Riesgos Corrup'!$O$18="Mayor"),CONCATENATE("R",'Riesgos Corrup'!$A$18),"")</f>
        <v/>
      </c>
      <c r="S48" s="416"/>
      <c r="T48" s="412" t="str">
        <f ca="1">IF(AND('Riesgos Corrup'!$K$13="Media",'Riesgos Corrup'!$O$13="Mayor"),CONCATENATE("R",'Riesgos Corrup'!$A$13),"")</f>
        <v/>
      </c>
      <c r="U48" s="413"/>
      <c r="V48" s="413" t="e">
        <f>IF(AND('Riesgos Corrup'!#REF!="Media",'Riesgos Corrup'!#REF!="Mayor"),CONCATENATE("R",'Riesgos Corrup'!#REF!),"")</f>
        <v>#REF!</v>
      </c>
      <c r="W48" s="413"/>
      <c r="X48" s="413" t="e">
        <f>IF(AND('Riesgos Corrup'!#REF!="Media",'Riesgos Corrup'!#REF!="Mayor"),CONCATENATE("R",'Riesgos Corrup'!#REF!),"")</f>
        <v>#REF!</v>
      </c>
      <c r="Y48" s="413"/>
      <c r="Z48" s="413" t="e">
        <f>IF(AND('Riesgos Corrup'!#REF!="Media",'Riesgos Corrup'!#REF!="Mayor"),CONCATENATE("R",'Riesgos Corrup'!#REF!),"")</f>
        <v>#REF!</v>
      </c>
      <c r="AA48" s="413"/>
      <c r="AB48" s="413" t="str">
        <f ca="1">IF(AND('Riesgos Corrup'!$K$18="Media",'Riesgos Corrup'!$O$18="Mayor"),CONCATENATE("R",'Riesgos Corrup'!$A$18),"")</f>
        <v/>
      </c>
      <c r="AC48" s="416"/>
      <c r="AD48" s="412" t="str">
        <f ca="1">IF(AND('Riesgos Corrup'!$K$13="Media",'Riesgos Corrup'!$O$13="Mayor"),CONCATENATE("R",'Riesgos Corrup'!$A$13),"")</f>
        <v/>
      </c>
      <c r="AE48" s="413"/>
      <c r="AF48" s="413" t="e">
        <f>IF(AND('Riesgos Corrup'!#REF!="Media",'Riesgos Corrup'!#REF!="Mayor"),CONCATENATE("R",'Riesgos Corrup'!#REF!),"")</f>
        <v>#REF!</v>
      </c>
      <c r="AG48" s="413"/>
      <c r="AH48" s="413" t="e">
        <f>IF(AND('Riesgos Corrup'!#REF!="Media",'Riesgos Corrup'!#REF!="Mayor"),CONCATENATE("R",'Riesgos Corrup'!#REF!),"")</f>
        <v>#REF!</v>
      </c>
      <c r="AI48" s="413"/>
      <c r="AJ48" s="413" t="e">
        <f>IF(AND('Riesgos Corrup'!#REF!="Media",'Riesgos Corrup'!#REF!="Mayor"),CONCATENATE("R",'Riesgos Corrup'!#REF!),"")</f>
        <v>#REF!</v>
      </c>
      <c r="AK48" s="413"/>
      <c r="AL48" s="413" t="str">
        <f ca="1">IF(AND('Riesgos Corrup'!$K$18="Media",'Riesgos Corrup'!$O$18="Mayor"),CONCATENATE("R",'Riesgos Corrup'!$A$18),"")</f>
        <v/>
      </c>
      <c r="AM48" s="416"/>
      <c r="AN48" s="404" t="str">
        <f ca="1">IF(AND('Riesgos Corrup'!$K$13="Media",'Riesgos Corrup'!$O$13="Mayor"),CONCATENATE("R",'Riesgos Corrup'!$A$13),"")</f>
        <v/>
      </c>
      <c r="AO48" s="405"/>
      <c r="AP48" s="405" t="e">
        <f>IF(AND('Riesgos Corrup'!#REF!="Media",'Riesgos Corrup'!#REF!="Mayor"),CONCATENATE("R",'Riesgos Corrup'!#REF!),"")</f>
        <v>#REF!</v>
      </c>
      <c r="AQ48" s="405"/>
      <c r="AR48" s="405" t="e">
        <f>IF(AND('Riesgos Corrup'!#REF!="Media",'Riesgos Corrup'!#REF!="Mayor"),CONCATENATE("R",'Riesgos Corrup'!#REF!),"")</f>
        <v>#REF!</v>
      </c>
      <c r="AS48" s="405"/>
      <c r="AT48" s="405" t="e">
        <f>IF(AND('Riesgos Corrup'!#REF!="Media",'Riesgos Corrup'!#REF!="Mayor"),CONCATENATE("R",'Riesgos Corrup'!#REF!),"")</f>
        <v>#REF!</v>
      </c>
      <c r="AU48" s="405"/>
      <c r="AV48" s="405" t="str">
        <f ca="1">IF(AND('Riesgos Corrup'!$K$18="Media",'Riesgos Corrup'!$O$18="Mayor"),CONCATENATE("R",'Riesgos Corrup'!$A$18),"")</f>
        <v/>
      </c>
      <c r="AW48" s="440"/>
      <c r="AX48" s="432" t="str">
        <f ca="1">IF(AND('Riesgos Corrup'!$K$13="Media",'Riesgos Corrup'!$O$13="Catastrófico"),CONCATENATE("R",'Riesgos Corrup'!$A$13),"")</f>
        <v/>
      </c>
      <c r="AY48" s="430"/>
      <c r="AZ48" s="430" t="e">
        <f>IF(AND('Riesgos Corrup'!#REF!="Media",'Riesgos Corrup'!#REF!="Catastrófico"),CONCATENATE("R",'Riesgos Corrup'!#REF!),"")</f>
        <v>#REF!</v>
      </c>
      <c r="BA48" s="430"/>
      <c r="BB48" s="430" t="e">
        <f>IF(AND('Riesgos Corrup'!#REF!="Media",'Riesgos Corrup'!#REF!="Catastrófico"),CONCATENATE("R",'Riesgos Corrup'!#REF!),"")</f>
        <v>#REF!</v>
      </c>
      <c r="BC48" s="430"/>
      <c r="BD48" s="430" t="e">
        <f>IF(AND('Riesgos Corrup'!#REF!="Media",'Riesgos Corrup'!#REF!="Catastrófico"),CONCATENATE("R",'Riesgos Corrup'!#REF!),"")</f>
        <v>#REF!</v>
      </c>
      <c r="BE48" s="430"/>
      <c r="BF48" s="430" t="str">
        <f ca="1">IF(AND('Riesgos Corrup'!$K$18="Media",'Riesgos Corrup'!$O$18="Catastrófico"),CONCATENATE("R",'Riesgos Corrup'!$A$18),"")</f>
        <v/>
      </c>
      <c r="BG48" s="431"/>
      <c r="BH48" s="40"/>
      <c r="BI48" s="462"/>
      <c r="BJ48" s="463"/>
      <c r="BK48" s="463"/>
      <c r="BL48" s="463"/>
      <c r="BM48" s="463"/>
      <c r="BN48" s="464"/>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row>
    <row r="49" spans="1:100" ht="15" customHeight="1" x14ac:dyDescent="0.25">
      <c r="A49" s="40"/>
      <c r="B49" s="261"/>
      <c r="C49" s="261"/>
      <c r="D49" s="262"/>
      <c r="E49" s="422"/>
      <c r="F49" s="423"/>
      <c r="G49" s="423"/>
      <c r="H49" s="423"/>
      <c r="I49" s="423"/>
      <c r="J49" s="412"/>
      <c r="K49" s="413"/>
      <c r="L49" s="413"/>
      <c r="M49" s="413"/>
      <c r="N49" s="413"/>
      <c r="O49" s="413"/>
      <c r="P49" s="413"/>
      <c r="Q49" s="413"/>
      <c r="R49" s="413"/>
      <c r="S49" s="416"/>
      <c r="T49" s="412"/>
      <c r="U49" s="413"/>
      <c r="V49" s="413"/>
      <c r="W49" s="413"/>
      <c r="X49" s="413"/>
      <c r="Y49" s="413"/>
      <c r="Z49" s="413"/>
      <c r="AA49" s="413"/>
      <c r="AB49" s="413"/>
      <c r="AC49" s="416"/>
      <c r="AD49" s="412"/>
      <c r="AE49" s="413"/>
      <c r="AF49" s="413"/>
      <c r="AG49" s="413"/>
      <c r="AH49" s="413"/>
      <c r="AI49" s="413"/>
      <c r="AJ49" s="413"/>
      <c r="AK49" s="413"/>
      <c r="AL49" s="413"/>
      <c r="AM49" s="416"/>
      <c r="AN49" s="404"/>
      <c r="AO49" s="405"/>
      <c r="AP49" s="405"/>
      <c r="AQ49" s="405"/>
      <c r="AR49" s="405"/>
      <c r="AS49" s="405"/>
      <c r="AT49" s="405"/>
      <c r="AU49" s="405"/>
      <c r="AV49" s="405"/>
      <c r="AW49" s="440"/>
      <c r="AX49" s="432"/>
      <c r="AY49" s="430"/>
      <c r="AZ49" s="430"/>
      <c r="BA49" s="430"/>
      <c r="BB49" s="430"/>
      <c r="BC49" s="430"/>
      <c r="BD49" s="430"/>
      <c r="BE49" s="430"/>
      <c r="BF49" s="430"/>
      <c r="BG49" s="431"/>
      <c r="BH49" s="40"/>
      <c r="BI49" s="462"/>
      <c r="BJ49" s="463"/>
      <c r="BK49" s="463"/>
      <c r="BL49" s="463"/>
      <c r="BM49" s="463"/>
      <c r="BN49" s="464"/>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row>
    <row r="50" spans="1:100" ht="15" customHeight="1" x14ac:dyDescent="0.25">
      <c r="A50" s="40"/>
      <c r="B50" s="261"/>
      <c r="C50" s="261"/>
      <c r="D50" s="262"/>
      <c r="E50" s="422"/>
      <c r="F50" s="423"/>
      <c r="G50" s="423"/>
      <c r="H50" s="423"/>
      <c r="I50" s="423"/>
      <c r="J50" s="412" t="e">
        <f>IF(AND('Riesgos Corrup'!#REF!="Media",'Riesgos Corrup'!#REF!="Mayor"),CONCATENATE("R",'Riesgos Corrup'!#REF!),"")</f>
        <v>#REF!</v>
      </c>
      <c r="K50" s="413"/>
      <c r="L50" s="413" t="e">
        <f>IF(AND('Riesgos Corrup'!#REF!="Media",'Riesgos Corrup'!#REF!="Mayor"),CONCATENATE("R",'Riesgos Corrup'!#REF!),"")</f>
        <v>#REF!</v>
      </c>
      <c r="M50" s="413"/>
      <c r="N50" s="413" t="e">
        <f>IF(AND('Riesgos Corrup'!#REF!="Media",'Riesgos Corrup'!#REF!="Mayor"),CONCATENATE("R",'Riesgos Corrup'!#REF!),"")</f>
        <v>#REF!</v>
      </c>
      <c r="O50" s="413"/>
      <c r="P50" s="413" t="str">
        <f ca="1">IF(AND('Riesgos Corrup'!$K$21="Media",'Riesgos Corrup'!$O$21="Mayor"),CONCATENATE("R",'Riesgos Corrup'!$A$21),"")</f>
        <v/>
      </c>
      <c r="Q50" s="413"/>
      <c r="R50" s="413" t="e">
        <f>IF(AND('Riesgos Corrup'!#REF!="Media",'Riesgos Corrup'!#REF!="Mayor"),CONCATENATE("R",'Riesgos Corrup'!#REF!),"")</f>
        <v>#REF!</v>
      </c>
      <c r="S50" s="416"/>
      <c r="T50" s="412" t="e">
        <f>IF(AND('Riesgos Corrup'!#REF!="Media",'Riesgos Corrup'!#REF!="Mayor"),CONCATENATE("R",'Riesgos Corrup'!#REF!),"")</f>
        <v>#REF!</v>
      </c>
      <c r="U50" s="413"/>
      <c r="V50" s="413" t="e">
        <f>IF(AND('Riesgos Corrup'!#REF!="Media",'Riesgos Corrup'!#REF!="Mayor"),CONCATENATE("R",'Riesgos Corrup'!#REF!),"")</f>
        <v>#REF!</v>
      </c>
      <c r="W50" s="413"/>
      <c r="X50" s="413" t="e">
        <f>IF(AND('Riesgos Corrup'!#REF!="Media",'Riesgos Corrup'!#REF!="Mayor"),CONCATENATE("R",'Riesgos Corrup'!#REF!),"")</f>
        <v>#REF!</v>
      </c>
      <c r="Y50" s="413"/>
      <c r="Z50" s="413" t="str">
        <f ca="1">IF(AND('Riesgos Corrup'!$K$21="Media",'Riesgos Corrup'!$O$21="Mayor"),CONCATENATE("R",'Riesgos Corrup'!$A$21),"")</f>
        <v/>
      </c>
      <c r="AA50" s="413"/>
      <c r="AB50" s="413" t="e">
        <f>IF(AND('Riesgos Corrup'!#REF!="Media",'Riesgos Corrup'!#REF!="Mayor"),CONCATENATE("R",'Riesgos Corrup'!#REF!),"")</f>
        <v>#REF!</v>
      </c>
      <c r="AC50" s="416"/>
      <c r="AD50" s="412" t="e">
        <f>IF(AND('Riesgos Corrup'!#REF!="Media",'Riesgos Corrup'!#REF!="Mayor"),CONCATENATE("R",'Riesgos Corrup'!#REF!),"")</f>
        <v>#REF!</v>
      </c>
      <c r="AE50" s="413"/>
      <c r="AF50" s="413" t="e">
        <f>IF(AND('Riesgos Corrup'!#REF!="Media",'Riesgos Corrup'!#REF!="Mayor"),CONCATENATE("R",'Riesgos Corrup'!#REF!),"")</f>
        <v>#REF!</v>
      </c>
      <c r="AG50" s="413"/>
      <c r="AH50" s="413" t="e">
        <f>IF(AND('Riesgos Corrup'!#REF!="Media",'Riesgos Corrup'!#REF!="Mayor"),CONCATENATE("R",'Riesgos Corrup'!#REF!),"")</f>
        <v>#REF!</v>
      </c>
      <c r="AI50" s="413"/>
      <c r="AJ50" s="413" t="str">
        <f ca="1">IF(AND('Riesgos Corrup'!$K$21="Media",'Riesgos Corrup'!$O$21="Mayor"),CONCATENATE("R",'Riesgos Corrup'!$A$21),"")</f>
        <v/>
      </c>
      <c r="AK50" s="413"/>
      <c r="AL50" s="413" t="e">
        <f>IF(AND('Riesgos Corrup'!#REF!="Media",'Riesgos Corrup'!#REF!="Mayor"),CONCATENATE("R",'Riesgos Corrup'!#REF!),"")</f>
        <v>#REF!</v>
      </c>
      <c r="AM50" s="416"/>
      <c r="AN50" s="404" t="e">
        <f>IF(AND('Riesgos Corrup'!#REF!="Media",'Riesgos Corrup'!#REF!="Mayor"),CONCATENATE("R",'Riesgos Corrup'!#REF!),"")</f>
        <v>#REF!</v>
      </c>
      <c r="AO50" s="405"/>
      <c r="AP50" s="405" t="e">
        <f>IF(AND('Riesgos Corrup'!#REF!="Media",'Riesgos Corrup'!#REF!="Mayor"),CONCATENATE("R",'Riesgos Corrup'!#REF!),"")</f>
        <v>#REF!</v>
      </c>
      <c r="AQ50" s="405"/>
      <c r="AR50" s="405" t="e">
        <f>IF(AND('Riesgos Corrup'!#REF!="Media",'Riesgos Corrup'!#REF!="Mayor"),CONCATENATE("R",'Riesgos Corrup'!#REF!),"")</f>
        <v>#REF!</v>
      </c>
      <c r="AS50" s="405"/>
      <c r="AT50" s="405" t="str">
        <f ca="1">IF(AND('Riesgos Corrup'!$K$21="Media",'Riesgos Corrup'!$O$21="Mayor"),CONCATENATE("R",'Riesgos Corrup'!$A$21),"")</f>
        <v/>
      </c>
      <c r="AU50" s="405"/>
      <c r="AV50" s="405" t="e">
        <f>IF(AND('Riesgos Corrup'!#REF!="Media",'Riesgos Corrup'!#REF!="Mayor"),CONCATENATE("R",'Riesgos Corrup'!#REF!),"")</f>
        <v>#REF!</v>
      </c>
      <c r="AW50" s="440"/>
      <c r="AX50" s="432" t="e">
        <f>IF(AND('Riesgos Corrup'!#REF!="Media",'Riesgos Corrup'!#REF!="Catastrófico"),CONCATENATE("R",'Riesgos Corrup'!#REF!),"")</f>
        <v>#REF!</v>
      </c>
      <c r="AY50" s="430"/>
      <c r="AZ50" s="430" t="e">
        <f>IF(AND('Riesgos Corrup'!#REF!="Media",'Riesgos Corrup'!#REF!="Catastrófico"),CONCATENATE("R",'Riesgos Corrup'!#REF!),"")</f>
        <v>#REF!</v>
      </c>
      <c r="BA50" s="430"/>
      <c r="BB50" s="430" t="e">
        <f>IF(AND('Riesgos Corrup'!#REF!="Media",'Riesgos Corrup'!#REF!="Catastrófico"),CONCATENATE("R",'Riesgos Corrup'!#REF!),"")</f>
        <v>#REF!</v>
      </c>
      <c r="BC50" s="430"/>
      <c r="BD50" s="430" t="str">
        <f ca="1">IF(AND('Riesgos Corrup'!$K$21="Media",'Riesgos Corrup'!$O$21="Catastrófico"),CONCATENATE("R",'Riesgos Corrup'!$A$21),"")</f>
        <v/>
      </c>
      <c r="BE50" s="430"/>
      <c r="BF50" s="430" t="e">
        <f>IF(AND('Riesgos Corrup'!#REF!="Media",'Riesgos Corrup'!#REF!="Catastrófico"),CONCATENATE("R",'Riesgos Corrup'!#REF!),"")</f>
        <v>#REF!</v>
      </c>
      <c r="BG50" s="431"/>
      <c r="BH50" s="40"/>
      <c r="BI50" s="462"/>
      <c r="BJ50" s="463"/>
      <c r="BK50" s="463"/>
      <c r="BL50" s="463"/>
      <c r="BM50" s="463"/>
      <c r="BN50" s="464"/>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row>
    <row r="51" spans="1:100" ht="15" customHeight="1" x14ac:dyDescent="0.25">
      <c r="A51" s="40"/>
      <c r="B51" s="261"/>
      <c r="C51" s="261"/>
      <c r="D51" s="262"/>
      <c r="E51" s="422"/>
      <c r="F51" s="423"/>
      <c r="G51" s="423"/>
      <c r="H51" s="423"/>
      <c r="I51" s="423"/>
      <c r="J51" s="412"/>
      <c r="K51" s="413"/>
      <c r="L51" s="413"/>
      <c r="M51" s="413"/>
      <c r="N51" s="413"/>
      <c r="O51" s="413"/>
      <c r="P51" s="413"/>
      <c r="Q51" s="413"/>
      <c r="R51" s="413"/>
      <c r="S51" s="416"/>
      <c r="T51" s="412"/>
      <c r="U51" s="413"/>
      <c r="V51" s="413"/>
      <c r="W51" s="413"/>
      <c r="X51" s="413"/>
      <c r="Y51" s="413"/>
      <c r="Z51" s="413"/>
      <c r="AA51" s="413"/>
      <c r="AB51" s="413"/>
      <c r="AC51" s="416"/>
      <c r="AD51" s="412"/>
      <c r="AE51" s="413"/>
      <c r="AF51" s="413"/>
      <c r="AG51" s="413"/>
      <c r="AH51" s="413"/>
      <c r="AI51" s="413"/>
      <c r="AJ51" s="413"/>
      <c r="AK51" s="413"/>
      <c r="AL51" s="413"/>
      <c r="AM51" s="416"/>
      <c r="AN51" s="404"/>
      <c r="AO51" s="405"/>
      <c r="AP51" s="405"/>
      <c r="AQ51" s="405"/>
      <c r="AR51" s="405"/>
      <c r="AS51" s="405"/>
      <c r="AT51" s="405"/>
      <c r="AU51" s="405"/>
      <c r="AV51" s="405"/>
      <c r="AW51" s="440"/>
      <c r="AX51" s="432"/>
      <c r="AY51" s="430"/>
      <c r="AZ51" s="430"/>
      <c r="BA51" s="430"/>
      <c r="BB51" s="430"/>
      <c r="BC51" s="430"/>
      <c r="BD51" s="430"/>
      <c r="BE51" s="430"/>
      <c r="BF51" s="430"/>
      <c r="BG51" s="431"/>
      <c r="BH51" s="40"/>
      <c r="BI51" s="462"/>
      <c r="BJ51" s="463"/>
      <c r="BK51" s="463"/>
      <c r="BL51" s="463"/>
      <c r="BM51" s="463"/>
      <c r="BN51" s="464"/>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row>
    <row r="52" spans="1:100" ht="15" customHeight="1" x14ac:dyDescent="0.25">
      <c r="A52" s="40"/>
      <c r="B52" s="261"/>
      <c r="C52" s="261"/>
      <c r="D52" s="262"/>
      <c r="E52" s="422"/>
      <c r="F52" s="423"/>
      <c r="G52" s="423"/>
      <c r="H52" s="423"/>
      <c r="I52" s="423"/>
      <c r="J52" s="412" t="e">
        <f>IF(AND('Riesgos Corrup'!#REF!="Media",'Riesgos Corrup'!#REF!="Mayor"),CONCATENATE("R",'Riesgos Corrup'!#REF!),"")</f>
        <v>#REF!</v>
      </c>
      <c r="K52" s="413"/>
      <c r="L52" s="413" t="e">
        <f>IF(AND('Riesgos Corrup'!#REF!="Media",'Riesgos Corrup'!#REF!="Mayor"),CONCATENATE("R",'Riesgos Corrup'!#REF!),"")</f>
        <v>#REF!</v>
      </c>
      <c r="M52" s="413"/>
      <c r="N52" s="413" t="str">
        <f ca="1">IF(AND('Riesgos Corrup'!$K$24="Media",'Riesgos Corrup'!$O$24="Mayor"),CONCATENATE("R",'Riesgos Corrup'!$A$24),"")</f>
        <v>R6</v>
      </c>
      <c r="O52" s="413"/>
      <c r="P52" s="413" t="e">
        <f>IF(AND('Riesgos Corrup'!#REF!="Media",'Riesgos Corrup'!#REF!="Mayor"),CONCATENATE("R",'Riesgos Corrup'!#REF!),"")</f>
        <v>#REF!</v>
      </c>
      <c r="Q52" s="413"/>
      <c r="R52" s="413" t="e">
        <f>IF(AND('Riesgos Corrup'!#REF!="Media",'Riesgos Corrup'!#REF!="Mayor"),CONCATENATE("R",'Riesgos Corrup'!#REF!),"")</f>
        <v>#REF!</v>
      </c>
      <c r="S52" s="416"/>
      <c r="T52" s="412" t="e">
        <f>IF(AND('Riesgos Corrup'!#REF!="Media",'Riesgos Corrup'!#REF!="Mayor"),CONCATENATE("R",'Riesgos Corrup'!#REF!),"")</f>
        <v>#REF!</v>
      </c>
      <c r="U52" s="413"/>
      <c r="V52" s="413" t="e">
        <f>IF(AND('Riesgos Corrup'!#REF!="Media",'Riesgos Corrup'!#REF!="Mayor"),CONCATENATE("R",'Riesgos Corrup'!#REF!),"")</f>
        <v>#REF!</v>
      </c>
      <c r="W52" s="413"/>
      <c r="X52" s="413" t="str">
        <f ca="1">IF(AND('Riesgos Corrup'!$K$24="Media",'Riesgos Corrup'!$O$24="Mayor"),CONCATENATE("R",'Riesgos Corrup'!$A$24),"")</f>
        <v>R6</v>
      </c>
      <c r="Y52" s="413"/>
      <c r="Z52" s="413" t="e">
        <f>IF(AND('Riesgos Corrup'!#REF!="Media",'Riesgos Corrup'!#REF!="Mayor"),CONCATENATE("R",'Riesgos Corrup'!#REF!),"")</f>
        <v>#REF!</v>
      </c>
      <c r="AA52" s="413"/>
      <c r="AB52" s="413" t="e">
        <f>IF(AND('Riesgos Corrup'!#REF!="Media",'Riesgos Corrup'!#REF!="Mayor"),CONCATENATE("R",'Riesgos Corrup'!#REF!),"")</f>
        <v>#REF!</v>
      </c>
      <c r="AC52" s="416"/>
      <c r="AD52" s="412" t="e">
        <f>IF(AND('Riesgos Corrup'!#REF!="Media",'Riesgos Corrup'!#REF!="Mayor"),CONCATENATE("R",'Riesgos Corrup'!#REF!),"")</f>
        <v>#REF!</v>
      </c>
      <c r="AE52" s="413"/>
      <c r="AF52" s="413" t="e">
        <f>IF(AND('Riesgos Corrup'!#REF!="Media",'Riesgos Corrup'!#REF!="Mayor"),CONCATENATE("R",'Riesgos Corrup'!#REF!),"")</f>
        <v>#REF!</v>
      </c>
      <c r="AG52" s="413"/>
      <c r="AH52" s="413" t="str">
        <f ca="1">IF(AND('Riesgos Corrup'!$K$24="Media",'Riesgos Corrup'!$O$24="Mayor"),CONCATENATE("R",'Riesgos Corrup'!$A$24),"")</f>
        <v>R6</v>
      </c>
      <c r="AI52" s="413"/>
      <c r="AJ52" s="413" t="e">
        <f>IF(AND('Riesgos Corrup'!#REF!="Media",'Riesgos Corrup'!#REF!="Mayor"),CONCATENATE("R",'Riesgos Corrup'!#REF!),"")</f>
        <v>#REF!</v>
      </c>
      <c r="AK52" s="413"/>
      <c r="AL52" s="413" t="e">
        <f>IF(AND('Riesgos Corrup'!#REF!="Media",'Riesgos Corrup'!#REF!="Mayor"),CONCATENATE("R",'Riesgos Corrup'!#REF!),"")</f>
        <v>#REF!</v>
      </c>
      <c r="AM52" s="416"/>
      <c r="AN52" s="404" t="e">
        <f>IF(AND('Riesgos Corrup'!#REF!="Media",'Riesgos Corrup'!#REF!="Mayor"),CONCATENATE("R",'Riesgos Corrup'!#REF!),"")</f>
        <v>#REF!</v>
      </c>
      <c r="AO52" s="405"/>
      <c r="AP52" s="405" t="e">
        <f>IF(AND('Riesgos Corrup'!#REF!="Media",'Riesgos Corrup'!#REF!="Mayor"),CONCATENATE("R",'Riesgos Corrup'!#REF!),"")</f>
        <v>#REF!</v>
      </c>
      <c r="AQ52" s="405"/>
      <c r="AR52" s="405" t="str">
        <f ca="1">IF(AND('Riesgos Corrup'!$K$24="Media",'Riesgos Corrup'!$O$24="Mayor"),CONCATENATE("R",'Riesgos Corrup'!$A$24),"")</f>
        <v>R6</v>
      </c>
      <c r="AS52" s="405"/>
      <c r="AT52" s="405" t="e">
        <f>IF(AND('Riesgos Corrup'!#REF!="Media",'Riesgos Corrup'!#REF!="Mayor"),CONCATENATE("R",'Riesgos Corrup'!#REF!),"")</f>
        <v>#REF!</v>
      </c>
      <c r="AU52" s="405"/>
      <c r="AV52" s="405" t="e">
        <f>IF(AND('Riesgos Corrup'!#REF!="Media",'Riesgos Corrup'!#REF!="Mayor"),CONCATENATE("R",'Riesgos Corrup'!#REF!),"")</f>
        <v>#REF!</v>
      </c>
      <c r="AW52" s="440"/>
      <c r="AX52" s="432" t="e">
        <f>IF(AND('Riesgos Corrup'!#REF!="Media",'Riesgos Corrup'!#REF!="Catastrófico"),CONCATENATE("R",'Riesgos Corrup'!#REF!),"")</f>
        <v>#REF!</v>
      </c>
      <c r="AY52" s="430"/>
      <c r="AZ52" s="430" t="e">
        <f>IF(AND('Riesgos Corrup'!#REF!="Media",'Riesgos Corrup'!#REF!="Catastrófico"),CONCATENATE("R",'Riesgos Corrup'!#REF!),"")</f>
        <v>#REF!</v>
      </c>
      <c r="BA52" s="430"/>
      <c r="BB52" s="430" t="str">
        <f ca="1">IF(AND('Riesgos Corrup'!$K$24="Media",'Riesgos Corrup'!$O$24="Catastrófico"),CONCATENATE("R",'Riesgos Corrup'!$A$24),"")</f>
        <v/>
      </c>
      <c r="BC52" s="430"/>
      <c r="BD52" s="430" t="e">
        <f>IF(AND('Riesgos Corrup'!#REF!="Media",'Riesgos Corrup'!#REF!="Catastrófico"),CONCATENATE("R",'Riesgos Corrup'!#REF!),"")</f>
        <v>#REF!</v>
      </c>
      <c r="BE52" s="430"/>
      <c r="BF52" s="430" t="e">
        <f>IF(AND('Riesgos Corrup'!#REF!="Media",'Riesgos Corrup'!#REF!="Catastrófico"),CONCATENATE("R",'Riesgos Corrup'!#REF!),"")</f>
        <v>#REF!</v>
      </c>
      <c r="BG52" s="431"/>
      <c r="BH52" s="40"/>
      <c r="BI52" s="462"/>
      <c r="BJ52" s="463"/>
      <c r="BK52" s="463"/>
      <c r="BL52" s="463"/>
      <c r="BM52" s="463"/>
      <c r="BN52" s="464"/>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row>
    <row r="53" spans="1:100" ht="15" customHeight="1" thickBot="1" x14ac:dyDescent="0.3">
      <c r="A53" s="40"/>
      <c r="B53" s="261"/>
      <c r="C53" s="261"/>
      <c r="D53" s="262"/>
      <c r="E53" s="422"/>
      <c r="F53" s="423"/>
      <c r="G53" s="423"/>
      <c r="H53" s="423"/>
      <c r="I53" s="423"/>
      <c r="J53" s="412"/>
      <c r="K53" s="413"/>
      <c r="L53" s="413"/>
      <c r="M53" s="413"/>
      <c r="N53" s="413"/>
      <c r="O53" s="413"/>
      <c r="P53" s="413"/>
      <c r="Q53" s="413"/>
      <c r="R53" s="413"/>
      <c r="S53" s="416"/>
      <c r="T53" s="412"/>
      <c r="U53" s="413"/>
      <c r="V53" s="413"/>
      <c r="W53" s="413"/>
      <c r="X53" s="413"/>
      <c r="Y53" s="413"/>
      <c r="Z53" s="413"/>
      <c r="AA53" s="413"/>
      <c r="AB53" s="413"/>
      <c r="AC53" s="416"/>
      <c r="AD53" s="412"/>
      <c r="AE53" s="413"/>
      <c r="AF53" s="413"/>
      <c r="AG53" s="413"/>
      <c r="AH53" s="413"/>
      <c r="AI53" s="413"/>
      <c r="AJ53" s="413"/>
      <c r="AK53" s="413"/>
      <c r="AL53" s="413"/>
      <c r="AM53" s="416"/>
      <c r="AN53" s="404"/>
      <c r="AO53" s="405"/>
      <c r="AP53" s="405"/>
      <c r="AQ53" s="405"/>
      <c r="AR53" s="405"/>
      <c r="AS53" s="405"/>
      <c r="AT53" s="405"/>
      <c r="AU53" s="405"/>
      <c r="AV53" s="405"/>
      <c r="AW53" s="440"/>
      <c r="AX53" s="432"/>
      <c r="AY53" s="430"/>
      <c r="AZ53" s="430"/>
      <c r="BA53" s="430"/>
      <c r="BB53" s="430"/>
      <c r="BC53" s="430"/>
      <c r="BD53" s="430"/>
      <c r="BE53" s="430"/>
      <c r="BF53" s="430"/>
      <c r="BG53" s="431"/>
      <c r="BH53" s="40"/>
      <c r="BI53" s="465"/>
      <c r="BJ53" s="466"/>
      <c r="BK53" s="466"/>
      <c r="BL53" s="466"/>
      <c r="BM53" s="466"/>
      <c r="BN53" s="467"/>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row>
    <row r="54" spans="1:100" ht="15" customHeight="1" x14ac:dyDescent="0.25">
      <c r="A54" s="40"/>
      <c r="B54" s="261"/>
      <c r="C54" s="261"/>
      <c r="D54" s="262"/>
      <c r="E54" s="422"/>
      <c r="F54" s="423"/>
      <c r="G54" s="423"/>
      <c r="H54" s="423"/>
      <c r="I54" s="423"/>
      <c r="J54" s="412" t="str">
        <f ca="1">IF(AND('Riesgos Corrup'!$K$27="Media",'Riesgos Corrup'!$O$27="Mayor"),CONCATENATE("R",'Riesgos Corrup'!$A$27),"")</f>
        <v/>
      </c>
      <c r="K54" s="413"/>
      <c r="L54" s="413" t="str">
        <f ca="1">IF(AND('Riesgos Corrup'!$K$30="Media",'Riesgos Corrup'!$O$30="Mayor"),CONCATENATE("R",'Riesgos Corrup'!$A$30),"")</f>
        <v>R8</v>
      </c>
      <c r="M54" s="413"/>
      <c r="N54" s="413" t="e">
        <f>IF(AND('Riesgos Corrup'!#REF!="Media",'Riesgos Corrup'!#REF!="Mayor"),CONCATENATE("R",'Riesgos Corrup'!#REF!),"")</f>
        <v>#REF!</v>
      </c>
      <c r="O54" s="413"/>
      <c r="P54" s="413" t="e">
        <f>IF(AND('Riesgos Corrup'!#REF!="Media",'Riesgos Corrup'!#REF!="Mayor"),CONCATENATE("R",'Riesgos Corrup'!#REF!),"")</f>
        <v>#REF!</v>
      </c>
      <c r="Q54" s="413"/>
      <c r="R54" s="413" t="str">
        <f ca="1">IF(AND('Riesgos Corrup'!$K$33="Media",'Riesgos Corrup'!$O$33="Mayor"),CONCATENATE("R",'Riesgos Corrup'!$A$33),"")</f>
        <v/>
      </c>
      <c r="S54" s="416"/>
      <c r="T54" s="412" t="str">
        <f ca="1">IF(AND('Riesgos Corrup'!$K$27="Media",'Riesgos Corrup'!$O$27="Mayor"),CONCATENATE("R",'Riesgos Corrup'!$A$27),"")</f>
        <v/>
      </c>
      <c r="U54" s="413"/>
      <c r="V54" s="413" t="str">
        <f ca="1">IF(AND('Riesgos Corrup'!$K$30="Media",'Riesgos Corrup'!$O$30="Mayor"),CONCATENATE("R",'Riesgos Corrup'!$A$30),"")</f>
        <v>R8</v>
      </c>
      <c r="W54" s="413"/>
      <c r="X54" s="413" t="e">
        <f>IF(AND('Riesgos Corrup'!#REF!="Media",'Riesgos Corrup'!#REF!="Mayor"),CONCATENATE("R",'Riesgos Corrup'!#REF!),"")</f>
        <v>#REF!</v>
      </c>
      <c r="Y54" s="413"/>
      <c r="Z54" s="413" t="e">
        <f>IF(AND('Riesgos Corrup'!#REF!="Media",'Riesgos Corrup'!#REF!="Mayor"),CONCATENATE("R",'Riesgos Corrup'!#REF!),"")</f>
        <v>#REF!</v>
      </c>
      <c r="AA54" s="413"/>
      <c r="AB54" s="413" t="str">
        <f ca="1">IF(AND('Riesgos Corrup'!$K$33="Media",'Riesgos Corrup'!$O$33="Mayor"),CONCATENATE("R",'Riesgos Corrup'!$A$33),"")</f>
        <v/>
      </c>
      <c r="AC54" s="416"/>
      <c r="AD54" s="412" t="str">
        <f ca="1">IF(AND('Riesgos Corrup'!$K$27="Media",'Riesgos Corrup'!$O$27="Mayor"),CONCATENATE("R",'Riesgos Corrup'!$A$27),"")</f>
        <v/>
      </c>
      <c r="AE54" s="413"/>
      <c r="AF54" s="413" t="str">
        <f ca="1">IF(AND('Riesgos Corrup'!$K$30="Media",'Riesgos Corrup'!$O$30="Mayor"),CONCATENATE("R",'Riesgos Corrup'!$A$30),"")</f>
        <v>R8</v>
      </c>
      <c r="AG54" s="413"/>
      <c r="AH54" s="413" t="e">
        <f>IF(AND('Riesgos Corrup'!#REF!="Media",'Riesgos Corrup'!#REF!="Mayor"),CONCATENATE("R",'Riesgos Corrup'!#REF!),"")</f>
        <v>#REF!</v>
      </c>
      <c r="AI54" s="413"/>
      <c r="AJ54" s="413" t="e">
        <f>IF(AND('Riesgos Corrup'!#REF!="Media",'Riesgos Corrup'!#REF!="Mayor"),CONCATENATE("R",'Riesgos Corrup'!#REF!),"")</f>
        <v>#REF!</v>
      </c>
      <c r="AK54" s="413"/>
      <c r="AL54" s="413" t="str">
        <f ca="1">IF(AND('Riesgos Corrup'!$K$33="Media",'Riesgos Corrup'!$O$33="Mayor"),CONCATENATE("R",'Riesgos Corrup'!$A$33),"")</f>
        <v/>
      </c>
      <c r="AM54" s="416"/>
      <c r="AN54" s="404" t="str">
        <f ca="1">IF(AND('Riesgos Corrup'!$K$27="Media",'Riesgos Corrup'!$O$27="Mayor"),CONCATENATE("R",'Riesgos Corrup'!$A$27),"")</f>
        <v/>
      </c>
      <c r="AO54" s="405"/>
      <c r="AP54" s="405" t="str">
        <f ca="1">IF(AND('Riesgos Corrup'!$K$30="Media",'Riesgos Corrup'!$O$30="Mayor"),CONCATENATE("R",'Riesgos Corrup'!$A$30),"")</f>
        <v>R8</v>
      </c>
      <c r="AQ54" s="405"/>
      <c r="AR54" s="405" t="e">
        <f>IF(AND('Riesgos Corrup'!#REF!="Media",'Riesgos Corrup'!#REF!="Mayor"),CONCATENATE("R",'Riesgos Corrup'!#REF!),"")</f>
        <v>#REF!</v>
      </c>
      <c r="AS54" s="405"/>
      <c r="AT54" s="405" t="e">
        <f>IF(AND('Riesgos Corrup'!#REF!="Media",'Riesgos Corrup'!#REF!="Mayor"),CONCATENATE("R",'Riesgos Corrup'!#REF!),"")</f>
        <v>#REF!</v>
      </c>
      <c r="AU54" s="405"/>
      <c r="AV54" s="405" t="str">
        <f ca="1">IF(AND('Riesgos Corrup'!$K$33="Media",'Riesgos Corrup'!$O$33="Mayor"),CONCATENATE("R",'Riesgos Corrup'!$A$33),"")</f>
        <v/>
      </c>
      <c r="AW54" s="440"/>
      <c r="AX54" s="432" t="str">
        <f ca="1">IF(AND('Riesgos Corrup'!$K$27="Media",'Riesgos Corrup'!$O$27="Catastrófico"),CONCATENATE("R",'Riesgos Corrup'!$A$27),"")</f>
        <v/>
      </c>
      <c r="AY54" s="430"/>
      <c r="AZ54" s="430" t="str">
        <f ca="1">IF(AND('Riesgos Corrup'!$K$30="Media",'Riesgos Corrup'!$O$30="Catastrófico"),CONCATENATE("R",'Riesgos Corrup'!$A$30),"")</f>
        <v/>
      </c>
      <c r="BA54" s="430"/>
      <c r="BB54" s="430" t="e">
        <f>IF(AND('Riesgos Corrup'!#REF!="Media",'Riesgos Corrup'!#REF!="Catastrófico"),CONCATENATE("R",'Riesgos Corrup'!#REF!),"")</f>
        <v>#REF!</v>
      </c>
      <c r="BC54" s="430"/>
      <c r="BD54" s="430" t="e">
        <f>IF(AND('Riesgos Corrup'!#REF!="Media",'Riesgos Corrup'!#REF!="Catastrófico"),CONCATENATE("R",'Riesgos Corrup'!#REF!),"")</f>
        <v>#REF!</v>
      </c>
      <c r="BE54" s="430"/>
      <c r="BF54" s="430" t="str">
        <f ca="1">IF(AND('Riesgos Corrup'!$K$33="Media",'Riesgos Corrup'!$O$33="Catastrófico"),CONCATENATE("R",'Riesgos Corrup'!$A$33),"")</f>
        <v/>
      </c>
      <c r="BG54" s="431"/>
      <c r="BH54" s="40"/>
      <c r="BI54" s="468" t="s">
        <v>75</v>
      </c>
      <c r="BJ54" s="469"/>
      <c r="BK54" s="469"/>
      <c r="BL54" s="469"/>
      <c r="BM54" s="469"/>
      <c r="BN54" s="47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row>
    <row r="55" spans="1:100" ht="15" customHeight="1" x14ac:dyDescent="0.25">
      <c r="A55" s="40"/>
      <c r="B55" s="261"/>
      <c r="C55" s="261"/>
      <c r="D55" s="262"/>
      <c r="E55" s="422"/>
      <c r="F55" s="423"/>
      <c r="G55" s="423"/>
      <c r="H55" s="423"/>
      <c r="I55" s="423"/>
      <c r="J55" s="412"/>
      <c r="K55" s="413"/>
      <c r="L55" s="413"/>
      <c r="M55" s="413"/>
      <c r="N55" s="413"/>
      <c r="O55" s="413"/>
      <c r="P55" s="413"/>
      <c r="Q55" s="413"/>
      <c r="R55" s="413"/>
      <c r="S55" s="416"/>
      <c r="T55" s="412"/>
      <c r="U55" s="413"/>
      <c r="V55" s="413"/>
      <c r="W55" s="413"/>
      <c r="X55" s="413"/>
      <c r="Y55" s="413"/>
      <c r="Z55" s="413"/>
      <c r="AA55" s="413"/>
      <c r="AB55" s="413"/>
      <c r="AC55" s="416"/>
      <c r="AD55" s="412"/>
      <c r="AE55" s="413"/>
      <c r="AF55" s="413"/>
      <c r="AG55" s="413"/>
      <c r="AH55" s="413"/>
      <c r="AI55" s="413"/>
      <c r="AJ55" s="413"/>
      <c r="AK55" s="413"/>
      <c r="AL55" s="413"/>
      <c r="AM55" s="416"/>
      <c r="AN55" s="404"/>
      <c r="AO55" s="405"/>
      <c r="AP55" s="405"/>
      <c r="AQ55" s="405"/>
      <c r="AR55" s="405"/>
      <c r="AS55" s="405"/>
      <c r="AT55" s="405"/>
      <c r="AU55" s="405"/>
      <c r="AV55" s="405"/>
      <c r="AW55" s="440"/>
      <c r="AX55" s="432"/>
      <c r="AY55" s="430"/>
      <c r="AZ55" s="430"/>
      <c r="BA55" s="430"/>
      <c r="BB55" s="430"/>
      <c r="BC55" s="430"/>
      <c r="BD55" s="430"/>
      <c r="BE55" s="430"/>
      <c r="BF55" s="430"/>
      <c r="BG55" s="431"/>
      <c r="BH55" s="40"/>
      <c r="BI55" s="471"/>
      <c r="BJ55" s="472"/>
      <c r="BK55" s="472"/>
      <c r="BL55" s="472"/>
      <c r="BM55" s="472"/>
      <c r="BN55" s="473"/>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row>
    <row r="56" spans="1:100" ht="15" customHeight="1" x14ac:dyDescent="0.25">
      <c r="A56" s="40"/>
      <c r="B56" s="261"/>
      <c r="C56" s="261"/>
      <c r="D56" s="262"/>
      <c r="E56" s="422"/>
      <c r="F56" s="423"/>
      <c r="G56" s="423"/>
      <c r="H56" s="423"/>
      <c r="I56" s="423"/>
      <c r="J56" s="412" t="e">
        <f>IF(AND('Riesgos Corrup'!#REF!="Media",'Riesgos Corrup'!#REF!="Mayor"),CONCATENATE("R",'Riesgos Corrup'!#REF!),"")</f>
        <v>#REF!</v>
      </c>
      <c r="K56" s="413"/>
      <c r="L56" s="413" t="str">
        <f ca="1">IF(AND('Riesgos Corrup'!$K$36="Media",'Riesgos Corrup'!$O$36="Mayor"),CONCATENATE("R",'Riesgos Corrup'!$A$36),"")</f>
        <v>R10</v>
      </c>
      <c r="M56" s="413"/>
      <c r="N56" s="413" t="e">
        <f>IF(AND('Riesgos Corrup'!#REF!="Media",'Riesgos Corrup'!#REF!="Mayor"),CONCATENATE("R",'Riesgos Corrup'!#REF!),"")</f>
        <v>#REF!</v>
      </c>
      <c r="O56" s="413"/>
      <c r="P56" s="413" t="e">
        <f>IF(AND('Riesgos Corrup'!#REF!="Media",'Riesgos Corrup'!#REF!="Mayor"),CONCATENATE("R",'Riesgos Corrup'!#REF!),"")</f>
        <v>#REF!</v>
      </c>
      <c r="Q56" s="413"/>
      <c r="R56" s="413" t="e">
        <f>IF(AND('Riesgos Corrup'!#REF!="Media",'Riesgos Corrup'!#REF!="Mayor"),CONCATENATE("R",'Riesgos Corrup'!#REF!),"")</f>
        <v>#REF!</v>
      </c>
      <c r="S56" s="416"/>
      <c r="T56" s="412" t="e">
        <f>IF(AND('Riesgos Corrup'!#REF!="Media",'Riesgos Corrup'!#REF!="Mayor"),CONCATENATE("R",'Riesgos Corrup'!#REF!),"")</f>
        <v>#REF!</v>
      </c>
      <c r="U56" s="413"/>
      <c r="V56" s="413" t="str">
        <f ca="1">IF(AND('Riesgos Corrup'!$K$36="Media",'Riesgos Corrup'!$O$36="Mayor"),CONCATENATE("R",'Riesgos Corrup'!$A$36),"")</f>
        <v>R10</v>
      </c>
      <c r="W56" s="413"/>
      <c r="X56" s="413" t="e">
        <f>IF(AND('Riesgos Corrup'!#REF!="Media",'Riesgos Corrup'!#REF!="Mayor"),CONCATENATE("R",'Riesgos Corrup'!#REF!),"")</f>
        <v>#REF!</v>
      </c>
      <c r="Y56" s="413"/>
      <c r="Z56" s="413" t="e">
        <f>IF(AND('Riesgos Corrup'!#REF!="Media",'Riesgos Corrup'!#REF!="Mayor"),CONCATENATE("R",'Riesgos Corrup'!#REF!),"")</f>
        <v>#REF!</v>
      </c>
      <c r="AA56" s="413"/>
      <c r="AB56" s="413" t="e">
        <f>IF(AND('Riesgos Corrup'!#REF!="Media",'Riesgos Corrup'!#REF!="Mayor"),CONCATENATE("R",'Riesgos Corrup'!#REF!),"")</f>
        <v>#REF!</v>
      </c>
      <c r="AC56" s="416"/>
      <c r="AD56" s="412" t="e">
        <f>IF(AND('Riesgos Corrup'!#REF!="Media",'Riesgos Corrup'!#REF!="Mayor"),CONCATENATE("R",'Riesgos Corrup'!#REF!),"")</f>
        <v>#REF!</v>
      </c>
      <c r="AE56" s="413"/>
      <c r="AF56" s="413" t="str">
        <f ca="1">IF(AND('Riesgos Corrup'!$K$36="Media",'Riesgos Corrup'!$O$36="Mayor"),CONCATENATE("R",'Riesgos Corrup'!$A$36),"")</f>
        <v>R10</v>
      </c>
      <c r="AG56" s="413"/>
      <c r="AH56" s="413" t="e">
        <f>IF(AND('Riesgos Corrup'!#REF!="Media",'Riesgos Corrup'!#REF!="Mayor"),CONCATENATE("R",'Riesgos Corrup'!#REF!),"")</f>
        <v>#REF!</v>
      </c>
      <c r="AI56" s="413"/>
      <c r="AJ56" s="413" t="e">
        <f>IF(AND('Riesgos Corrup'!#REF!="Media",'Riesgos Corrup'!#REF!="Mayor"),CONCATENATE("R",'Riesgos Corrup'!#REF!),"")</f>
        <v>#REF!</v>
      </c>
      <c r="AK56" s="413"/>
      <c r="AL56" s="413" t="e">
        <f>IF(AND('Riesgos Corrup'!#REF!="Media",'Riesgos Corrup'!#REF!="Mayor"),CONCATENATE("R",'Riesgos Corrup'!#REF!),"")</f>
        <v>#REF!</v>
      </c>
      <c r="AM56" s="416"/>
      <c r="AN56" s="404" t="e">
        <f>IF(AND('Riesgos Corrup'!#REF!="Media",'Riesgos Corrup'!#REF!="Mayor"),CONCATENATE("R",'Riesgos Corrup'!#REF!),"")</f>
        <v>#REF!</v>
      </c>
      <c r="AO56" s="405"/>
      <c r="AP56" s="405" t="str">
        <f ca="1">IF(AND('Riesgos Corrup'!$K$36="Media",'Riesgos Corrup'!$O$36="Mayor"),CONCATENATE("R",'Riesgos Corrup'!$A$36),"")</f>
        <v>R10</v>
      </c>
      <c r="AQ56" s="405"/>
      <c r="AR56" s="405" t="e">
        <f>IF(AND('Riesgos Corrup'!#REF!="Media",'Riesgos Corrup'!#REF!="Mayor"),CONCATENATE("R",'Riesgos Corrup'!#REF!),"")</f>
        <v>#REF!</v>
      </c>
      <c r="AS56" s="405"/>
      <c r="AT56" s="405" t="e">
        <f>IF(AND('Riesgos Corrup'!#REF!="Media",'Riesgos Corrup'!#REF!="Mayor"),CONCATENATE("R",'Riesgos Corrup'!#REF!),"")</f>
        <v>#REF!</v>
      </c>
      <c r="AU56" s="405"/>
      <c r="AV56" s="405" t="e">
        <f>IF(AND('Riesgos Corrup'!#REF!="Media",'Riesgos Corrup'!#REF!="Mayor"),CONCATENATE("R",'Riesgos Corrup'!#REF!),"")</f>
        <v>#REF!</v>
      </c>
      <c r="AW56" s="440"/>
      <c r="AX56" s="432" t="e">
        <f>IF(AND('Riesgos Corrup'!#REF!="Media",'Riesgos Corrup'!#REF!="Catastrófico"),CONCATENATE("R",'Riesgos Corrup'!#REF!),"")</f>
        <v>#REF!</v>
      </c>
      <c r="AY56" s="430"/>
      <c r="AZ56" s="430" t="str">
        <f ca="1">IF(AND('Riesgos Corrup'!$K$36="Media",'Riesgos Corrup'!$O$36="Catastrófico"),CONCATENATE("R",'Riesgos Corrup'!$A$36),"")</f>
        <v/>
      </c>
      <c r="BA56" s="430"/>
      <c r="BB56" s="430" t="e">
        <f>IF(AND('Riesgos Corrup'!#REF!="Media",'Riesgos Corrup'!#REF!="Catastrófico"),CONCATENATE("R",'Riesgos Corrup'!#REF!),"")</f>
        <v>#REF!</v>
      </c>
      <c r="BC56" s="430"/>
      <c r="BD56" s="430" t="e">
        <f>IF(AND('Riesgos Corrup'!#REF!="Media",'Riesgos Corrup'!#REF!="Catastrófico"),CONCATENATE("R",'Riesgos Corrup'!#REF!),"")</f>
        <v>#REF!</v>
      </c>
      <c r="BE56" s="430"/>
      <c r="BF56" s="430" t="e">
        <f>IF(AND('Riesgos Corrup'!#REF!="Media",'Riesgos Corrup'!#REF!="Catastrófico"),CONCATENATE("R",'Riesgos Corrup'!#REF!),"")</f>
        <v>#REF!</v>
      </c>
      <c r="BG56" s="431"/>
      <c r="BH56" s="40"/>
      <c r="BI56" s="471"/>
      <c r="BJ56" s="472"/>
      <c r="BK56" s="472"/>
      <c r="BL56" s="472"/>
      <c r="BM56" s="472"/>
      <c r="BN56" s="473"/>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row>
    <row r="57" spans="1:100" ht="15" customHeight="1" x14ac:dyDescent="0.25">
      <c r="A57" s="40"/>
      <c r="B57" s="261"/>
      <c r="C57" s="261"/>
      <c r="D57" s="262"/>
      <c r="E57" s="422"/>
      <c r="F57" s="423"/>
      <c r="G57" s="423"/>
      <c r="H57" s="423"/>
      <c r="I57" s="423"/>
      <c r="J57" s="412"/>
      <c r="K57" s="413"/>
      <c r="L57" s="413"/>
      <c r="M57" s="413"/>
      <c r="N57" s="413"/>
      <c r="O57" s="413"/>
      <c r="P57" s="413"/>
      <c r="Q57" s="413"/>
      <c r="R57" s="413"/>
      <c r="S57" s="416"/>
      <c r="T57" s="412"/>
      <c r="U57" s="413"/>
      <c r="V57" s="413"/>
      <c r="W57" s="413"/>
      <c r="X57" s="413"/>
      <c r="Y57" s="413"/>
      <c r="Z57" s="413"/>
      <c r="AA57" s="413"/>
      <c r="AB57" s="413"/>
      <c r="AC57" s="416"/>
      <c r="AD57" s="412"/>
      <c r="AE57" s="413"/>
      <c r="AF57" s="413"/>
      <c r="AG57" s="413"/>
      <c r="AH57" s="413"/>
      <c r="AI57" s="413"/>
      <c r="AJ57" s="413"/>
      <c r="AK57" s="413"/>
      <c r="AL57" s="413"/>
      <c r="AM57" s="416"/>
      <c r="AN57" s="404"/>
      <c r="AO57" s="405"/>
      <c r="AP57" s="405"/>
      <c r="AQ57" s="405"/>
      <c r="AR57" s="405"/>
      <c r="AS57" s="405"/>
      <c r="AT57" s="405"/>
      <c r="AU57" s="405"/>
      <c r="AV57" s="405"/>
      <c r="AW57" s="440"/>
      <c r="AX57" s="432"/>
      <c r="AY57" s="430"/>
      <c r="AZ57" s="430"/>
      <c r="BA57" s="430"/>
      <c r="BB57" s="430"/>
      <c r="BC57" s="430"/>
      <c r="BD57" s="430"/>
      <c r="BE57" s="430"/>
      <c r="BF57" s="430"/>
      <c r="BG57" s="431"/>
      <c r="BH57" s="40"/>
      <c r="BI57" s="471"/>
      <c r="BJ57" s="472"/>
      <c r="BK57" s="472"/>
      <c r="BL57" s="472"/>
      <c r="BM57" s="472"/>
      <c r="BN57" s="473"/>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row>
    <row r="58" spans="1:100" ht="15" customHeight="1" x14ac:dyDescent="0.25">
      <c r="A58" s="40"/>
      <c r="B58" s="261"/>
      <c r="C58" s="261"/>
      <c r="D58" s="262"/>
      <c r="E58" s="422"/>
      <c r="F58" s="423"/>
      <c r="G58" s="423"/>
      <c r="H58" s="423"/>
      <c r="I58" s="423"/>
      <c r="J58" s="412" t="e">
        <f>IF(AND('Riesgos Corrup'!#REF!="Media",'Riesgos Corrup'!#REF!="Mayor"),CONCATENATE("R",'Riesgos Corrup'!#REF!),"")</f>
        <v>#REF!</v>
      </c>
      <c r="K58" s="413"/>
      <c r="L58" s="413" t="e">
        <f>IF(AND('Riesgos Corrup'!#REF!="Media",'Riesgos Corrup'!#REF!="Mayor"),CONCATENATE("R",'Riesgos Corrup'!#REF!),"")</f>
        <v>#REF!</v>
      </c>
      <c r="M58" s="413"/>
      <c r="N58" s="413" t="e">
        <f>IF(AND('Riesgos Corrup'!#REF!="Media",'Riesgos Corrup'!#REF!="Mayor"),CONCATENATE("R",'Riesgos Corrup'!#REF!),"")</f>
        <v>#REF!</v>
      </c>
      <c r="O58" s="413"/>
      <c r="P58" s="413" t="e">
        <f>IF(AND('Riesgos Corrup'!#REF!="Media",'Riesgos Corrup'!#REF!="Mayor"),CONCATENATE("R",'Riesgos Corrup'!#REF!),"")</f>
        <v>#REF!</v>
      </c>
      <c r="Q58" s="413"/>
      <c r="R58" s="413" t="e">
        <f>IF(AND('Riesgos Corrup'!#REF!="Media",'Riesgos Corrup'!#REF!="Mayor"),CONCATENATE("R",'Riesgos Corrup'!#REF!),"")</f>
        <v>#REF!</v>
      </c>
      <c r="S58" s="416"/>
      <c r="T58" s="412" t="e">
        <f>IF(AND('Riesgos Corrup'!#REF!="Media",'Riesgos Corrup'!#REF!="Mayor"),CONCATENATE("R",'Riesgos Corrup'!#REF!),"")</f>
        <v>#REF!</v>
      </c>
      <c r="U58" s="413"/>
      <c r="V58" s="413" t="e">
        <f>IF(AND('Riesgos Corrup'!#REF!="Media",'Riesgos Corrup'!#REF!="Mayor"),CONCATENATE("R",'Riesgos Corrup'!#REF!),"")</f>
        <v>#REF!</v>
      </c>
      <c r="W58" s="413"/>
      <c r="X58" s="413" t="e">
        <f>IF(AND('Riesgos Corrup'!#REF!="Media",'Riesgos Corrup'!#REF!="Mayor"),CONCATENATE("R",'Riesgos Corrup'!#REF!),"")</f>
        <v>#REF!</v>
      </c>
      <c r="Y58" s="413"/>
      <c r="Z58" s="413" t="e">
        <f>IF(AND('Riesgos Corrup'!#REF!="Media",'Riesgos Corrup'!#REF!="Mayor"),CONCATENATE("R",'Riesgos Corrup'!#REF!),"")</f>
        <v>#REF!</v>
      </c>
      <c r="AA58" s="413"/>
      <c r="AB58" s="413" t="e">
        <f>IF(AND('Riesgos Corrup'!#REF!="Media",'Riesgos Corrup'!#REF!="Mayor"),CONCATENATE("R",'Riesgos Corrup'!#REF!),"")</f>
        <v>#REF!</v>
      </c>
      <c r="AC58" s="416"/>
      <c r="AD58" s="412" t="e">
        <f>IF(AND('Riesgos Corrup'!#REF!="Media",'Riesgos Corrup'!#REF!="Mayor"),CONCATENATE("R",'Riesgos Corrup'!#REF!),"")</f>
        <v>#REF!</v>
      </c>
      <c r="AE58" s="413"/>
      <c r="AF58" s="413" t="e">
        <f>IF(AND('Riesgos Corrup'!#REF!="Media",'Riesgos Corrup'!#REF!="Mayor"),CONCATENATE("R",'Riesgos Corrup'!#REF!),"")</f>
        <v>#REF!</v>
      </c>
      <c r="AG58" s="413"/>
      <c r="AH58" s="413" t="e">
        <f>IF(AND('Riesgos Corrup'!#REF!="Media",'Riesgos Corrup'!#REF!="Mayor"),CONCATENATE("R",'Riesgos Corrup'!#REF!),"")</f>
        <v>#REF!</v>
      </c>
      <c r="AI58" s="413"/>
      <c r="AJ58" s="413" t="e">
        <f>IF(AND('Riesgos Corrup'!#REF!="Media",'Riesgos Corrup'!#REF!="Mayor"),CONCATENATE("R",'Riesgos Corrup'!#REF!),"")</f>
        <v>#REF!</v>
      </c>
      <c r="AK58" s="413"/>
      <c r="AL58" s="413" t="e">
        <f>IF(AND('Riesgos Corrup'!#REF!="Media",'Riesgos Corrup'!#REF!="Mayor"),CONCATENATE("R",'Riesgos Corrup'!#REF!),"")</f>
        <v>#REF!</v>
      </c>
      <c r="AM58" s="416"/>
      <c r="AN58" s="404" t="e">
        <f>IF(AND('Riesgos Corrup'!#REF!="Media",'Riesgos Corrup'!#REF!="Mayor"),CONCATENATE("R",'Riesgos Corrup'!#REF!),"")</f>
        <v>#REF!</v>
      </c>
      <c r="AO58" s="405"/>
      <c r="AP58" s="405" t="e">
        <f>IF(AND('Riesgos Corrup'!#REF!="Media",'Riesgos Corrup'!#REF!="Mayor"),CONCATENATE("R",'Riesgos Corrup'!#REF!),"")</f>
        <v>#REF!</v>
      </c>
      <c r="AQ58" s="405"/>
      <c r="AR58" s="405" t="e">
        <f>IF(AND('Riesgos Corrup'!#REF!="Media",'Riesgos Corrup'!#REF!="Mayor"),CONCATENATE("R",'Riesgos Corrup'!#REF!),"")</f>
        <v>#REF!</v>
      </c>
      <c r="AS58" s="405"/>
      <c r="AT58" s="405" t="e">
        <f>IF(AND('Riesgos Corrup'!#REF!="Media",'Riesgos Corrup'!#REF!="Mayor"),CONCATENATE("R",'Riesgos Corrup'!#REF!),"")</f>
        <v>#REF!</v>
      </c>
      <c r="AU58" s="405"/>
      <c r="AV58" s="405" t="e">
        <f>IF(AND('Riesgos Corrup'!#REF!="Media",'Riesgos Corrup'!#REF!="Mayor"),CONCATENATE("R",'Riesgos Corrup'!#REF!),"")</f>
        <v>#REF!</v>
      </c>
      <c r="AW58" s="440"/>
      <c r="AX58" s="432" t="e">
        <f>IF(AND('Riesgos Corrup'!#REF!="Media",'Riesgos Corrup'!#REF!="Catastrófico"),CONCATENATE("R",'Riesgos Corrup'!#REF!),"")</f>
        <v>#REF!</v>
      </c>
      <c r="AY58" s="430"/>
      <c r="AZ58" s="430" t="e">
        <f>IF(AND('Riesgos Corrup'!#REF!="Media",'Riesgos Corrup'!#REF!="Catastrófico"),CONCATENATE("R",'Riesgos Corrup'!#REF!),"")</f>
        <v>#REF!</v>
      </c>
      <c r="BA58" s="430"/>
      <c r="BB58" s="430" t="e">
        <f>IF(AND('Riesgos Corrup'!#REF!="Media",'Riesgos Corrup'!#REF!="Catastrófico"),CONCATENATE("R",'Riesgos Corrup'!#REF!),"")</f>
        <v>#REF!</v>
      </c>
      <c r="BC58" s="430"/>
      <c r="BD58" s="430" t="e">
        <f>IF(AND('Riesgos Corrup'!#REF!="Media",'Riesgos Corrup'!#REF!="Catastrófico"),CONCATENATE("R",'Riesgos Corrup'!#REF!),"")</f>
        <v>#REF!</v>
      </c>
      <c r="BE58" s="430"/>
      <c r="BF58" s="430" t="e">
        <f>IF(AND('Riesgos Corrup'!#REF!="Media",'Riesgos Corrup'!#REF!="Catastrófico"),CONCATENATE("R",'Riesgos Corrup'!#REF!),"")</f>
        <v>#REF!</v>
      </c>
      <c r="BG58" s="431"/>
      <c r="BH58" s="40"/>
      <c r="BI58" s="471"/>
      <c r="BJ58" s="472"/>
      <c r="BK58" s="472"/>
      <c r="BL58" s="472"/>
      <c r="BM58" s="472"/>
      <c r="BN58" s="473"/>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row>
    <row r="59" spans="1:100" ht="15" customHeight="1" x14ac:dyDescent="0.25">
      <c r="A59" s="40"/>
      <c r="B59" s="261"/>
      <c r="C59" s="261"/>
      <c r="D59" s="262"/>
      <c r="E59" s="422"/>
      <c r="F59" s="423"/>
      <c r="G59" s="423"/>
      <c r="H59" s="423"/>
      <c r="I59" s="423"/>
      <c r="J59" s="412"/>
      <c r="K59" s="413"/>
      <c r="L59" s="413"/>
      <c r="M59" s="413"/>
      <c r="N59" s="413"/>
      <c r="O59" s="413"/>
      <c r="P59" s="413"/>
      <c r="Q59" s="413"/>
      <c r="R59" s="413"/>
      <c r="S59" s="416"/>
      <c r="T59" s="412"/>
      <c r="U59" s="413"/>
      <c r="V59" s="413"/>
      <c r="W59" s="413"/>
      <c r="X59" s="413"/>
      <c r="Y59" s="413"/>
      <c r="Z59" s="413"/>
      <c r="AA59" s="413"/>
      <c r="AB59" s="413"/>
      <c r="AC59" s="416"/>
      <c r="AD59" s="412"/>
      <c r="AE59" s="413"/>
      <c r="AF59" s="413"/>
      <c r="AG59" s="413"/>
      <c r="AH59" s="413"/>
      <c r="AI59" s="413"/>
      <c r="AJ59" s="413"/>
      <c r="AK59" s="413"/>
      <c r="AL59" s="413"/>
      <c r="AM59" s="416"/>
      <c r="AN59" s="404"/>
      <c r="AO59" s="405"/>
      <c r="AP59" s="405"/>
      <c r="AQ59" s="405"/>
      <c r="AR59" s="405"/>
      <c r="AS59" s="405"/>
      <c r="AT59" s="405"/>
      <c r="AU59" s="405"/>
      <c r="AV59" s="405"/>
      <c r="AW59" s="440"/>
      <c r="AX59" s="432"/>
      <c r="AY59" s="430"/>
      <c r="AZ59" s="430"/>
      <c r="BA59" s="430"/>
      <c r="BB59" s="430"/>
      <c r="BC59" s="430"/>
      <c r="BD59" s="430"/>
      <c r="BE59" s="430"/>
      <c r="BF59" s="430"/>
      <c r="BG59" s="431"/>
      <c r="BH59" s="40"/>
      <c r="BI59" s="471"/>
      <c r="BJ59" s="472"/>
      <c r="BK59" s="472"/>
      <c r="BL59" s="472"/>
      <c r="BM59" s="472"/>
      <c r="BN59" s="473"/>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row>
    <row r="60" spans="1:100" ht="15" customHeight="1" x14ac:dyDescent="0.25">
      <c r="A60" s="40"/>
      <c r="B60" s="261"/>
      <c r="C60" s="261"/>
      <c r="D60" s="262"/>
      <c r="E60" s="422"/>
      <c r="F60" s="423"/>
      <c r="G60" s="423"/>
      <c r="H60" s="423"/>
      <c r="I60" s="423"/>
      <c r="J60" s="412" t="e">
        <f>IF(AND('Riesgos Corrup'!#REF!="Media",'Riesgos Corrup'!#REF!="Mayor"),CONCATENATE("R",'Riesgos Corrup'!#REF!),"")</f>
        <v>#REF!</v>
      </c>
      <c r="K60" s="413"/>
      <c r="L60" s="413" t="str">
        <f ca="1">IF(AND('Riesgos Corrup'!$K$39="Media",'Riesgos Corrup'!$O$39="Mayor"),CONCATENATE("R",'Riesgos Corrup'!$A$39),"")</f>
        <v/>
      </c>
      <c r="M60" s="413"/>
      <c r="N60" s="413" t="e">
        <f>IF(AND('Riesgos Corrup'!#REF!="Media",'Riesgos Corrup'!#REF!="Mayor"),CONCATENATE("R",'Riesgos Corrup'!#REF!),"")</f>
        <v>#REF!</v>
      </c>
      <c r="O60" s="413"/>
      <c r="P60" s="413" t="e">
        <f>IF(AND('Riesgos Corrup'!#REF!="Media",'Riesgos Corrup'!#REF!="Mayor"),CONCATENATE("R",'Riesgos Corrup'!#REF!),"")</f>
        <v>#REF!</v>
      </c>
      <c r="Q60" s="413"/>
      <c r="R60" s="413" t="e">
        <f>IF(AND('Riesgos Corrup'!#REF!="Media",'Riesgos Corrup'!#REF!="Mayor"),CONCATENATE("R",'Riesgos Corrup'!#REF!),"")</f>
        <v>#REF!</v>
      </c>
      <c r="S60" s="416"/>
      <c r="T60" s="412" t="e">
        <f>IF(AND('Riesgos Corrup'!#REF!="Media",'Riesgos Corrup'!#REF!="Mayor"),CONCATENATE("R",'Riesgos Corrup'!#REF!),"")</f>
        <v>#REF!</v>
      </c>
      <c r="U60" s="413"/>
      <c r="V60" s="413" t="str">
        <f ca="1">IF(AND('Riesgos Corrup'!$K$39="Media",'Riesgos Corrup'!$O$39="Mayor"),CONCATENATE("R",'Riesgos Corrup'!$A$39),"")</f>
        <v/>
      </c>
      <c r="W60" s="413"/>
      <c r="X60" s="413" t="e">
        <f>IF(AND('Riesgos Corrup'!#REF!="Media",'Riesgos Corrup'!#REF!="Mayor"),CONCATENATE("R",'Riesgos Corrup'!#REF!),"")</f>
        <v>#REF!</v>
      </c>
      <c r="Y60" s="413"/>
      <c r="Z60" s="413" t="e">
        <f>IF(AND('Riesgos Corrup'!#REF!="Media",'Riesgos Corrup'!#REF!="Mayor"),CONCATENATE("R",'Riesgos Corrup'!#REF!),"")</f>
        <v>#REF!</v>
      </c>
      <c r="AA60" s="413"/>
      <c r="AB60" s="413" t="e">
        <f>IF(AND('Riesgos Corrup'!#REF!="Media",'Riesgos Corrup'!#REF!="Mayor"),CONCATENATE("R",'Riesgos Corrup'!#REF!),"")</f>
        <v>#REF!</v>
      </c>
      <c r="AC60" s="416"/>
      <c r="AD60" s="412" t="e">
        <f>IF(AND('Riesgos Corrup'!#REF!="Media",'Riesgos Corrup'!#REF!="Mayor"),CONCATENATE("R",'Riesgos Corrup'!#REF!),"")</f>
        <v>#REF!</v>
      </c>
      <c r="AE60" s="413"/>
      <c r="AF60" s="413" t="str">
        <f ca="1">IF(AND('Riesgos Corrup'!$K$39="Media",'Riesgos Corrup'!$O$39="Mayor"),CONCATENATE("R",'Riesgos Corrup'!$A$39),"")</f>
        <v/>
      </c>
      <c r="AG60" s="413"/>
      <c r="AH60" s="413" t="e">
        <f>IF(AND('Riesgos Corrup'!#REF!="Media",'Riesgos Corrup'!#REF!="Mayor"),CONCATENATE("R",'Riesgos Corrup'!#REF!),"")</f>
        <v>#REF!</v>
      </c>
      <c r="AI60" s="413"/>
      <c r="AJ60" s="413" t="e">
        <f>IF(AND('Riesgos Corrup'!#REF!="Media",'Riesgos Corrup'!#REF!="Mayor"),CONCATENATE("R",'Riesgos Corrup'!#REF!),"")</f>
        <v>#REF!</v>
      </c>
      <c r="AK60" s="413"/>
      <c r="AL60" s="413" t="e">
        <f>IF(AND('Riesgos Corrup'!#REF!="Media",'Riesgos Corrup'!#REF!="Mayor"),CONCATENATE("R",'Riesgos Corrup'!#REF!),"")</f>
        <v>#REF!</v>
      </c>
      <c r="AM60" s="416"/>
      <c r="AN60" s="404" t="e">
        <f>IF(AND('Riesgos Corrup'!#REF!="Media",'Riesgos Corrup'!#REF!="Mayor"),CONCATENATE("R",'Riesgos Corrup'!#REF!),"")</f>
        <v>#REF!</v>
      </c>
      <c r="AO60" s="405"/>
      <c r="AP60" s="405" t="str">
        <f ca="1">IF(AND('Riesgos Corrup'!$K$39="Media",'Riesgos Corrup'!$O$39="Mayor"),CONCATENATE("R",'Riesgos Corrup'!$A$39),"")</f>
        <v/>
      </c>
      <c r="AQ60" s="405"/>
      <c r="AR60" s="405" t="e">
        <f>IF(AND('Riesgos Corrup'!#REF!="Media",'Riesgos Corrup'!#REF!="Mayor"),CONCATENATE("R",'Riesgos Corrup'!#REF!),"")</f>
        <v>#REF!</v>
      </c>
      <c r="AS60" s="405"/>
      <c r="AT60" s="405" t="e">
        <f>IF(AND('Riesgos Corrup'!#REF!="Media",'Riesgos Corrup'!#REF!="Mayor"),CONCATENATE("R",'Riesgos Corrup'!#REF!),"")</f>
        <v>#REF!</v>
      </c>
      <c r="AU60" s="405"/>
      <c r="AV60" s="405" t="e">
        <f>IF(AND('Riesgos Corrup'!#REF!="Media",'Riesgos Corrup'!#REF!="Mayor"),CONCATENATE("R",'Riesgos Corrup'!#REF!),"")</f>
        <v>#REF!</v>
      </c>
      <c r="AW60" s="440"/>
      <c r="AX60" s="432" t="e">
        <f>IF(AND('Riesgos Corrup'!#REF!="Media",'Riesgos Corrup'!#REF!="Catastrófico"),CONCATENATE("R",'Riesgos Corrup'!#REF!),"")</f>
        <v>#REF!</v>
      </c>
      <c r="AY60" s="430"/>
      <c r="AZ60" s="430" t="str">
        <f ca="1">IF(AND('Riesgos Corrup'!$K$39="Media",'Riesgos Corrup'!$O$39="Catastrófico"),CONCATENATE("R",'Riesgos Corrup'!$A$39),"")</f>
        <v/>
      </c>
      <c r="BA60" s="430"/>
      <c r="BB60" s="430" t="e">
        <f>IF(AND('Riesgos Corrup'!#REF!="Media",'Riesgos Corrup'!#REF!="Catastrófico"),CONCATENATE("R",'Riesgos Corrup'!#REF!),"")</f>
        <v>#REF!</v>
      </c>
      <c r="BC60" s="430"/>
      <c r="BD60" s="430" t="e">
        <f>IF(AND('Riesgos Corrup'!#REF!="Media",'Riesgos Corrup'!#REF!="Catastrófico"),CONCATENATE("R",'Riesgos Corrup'!#REF!),"")</f>
        <v>#REF!</v>
      </c>
      <c r="BE60" s="430"/>
      <c r="BF60" s="430" t="e">
        <f>IF(AND('Riesgos Corrup'!#REF!="Media",'Riesgos Corrup'!#REF!="Catastrófico"),CONCATENATE("R",'Riesgos Corrup'!#REF!),"")</f>
        <v>#REF!</v>
      </c>
      <c r="BG60" s="431"/>
      <c r="BH60" s="40"/>
      <c r="BI60" s="471"/>
      <c r="BJ60" s="472"/>
      <c r="BK60" s="472"/>
      <c r="BL60" s="472"/>
      <c r="BM60" s="472"/>
      <c r="BN60" s="473"/>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row>
    <row r="61" spans="1:100" ht="15" customHeight="1" x14ac:dyDescent="0.25">
      <c r="A61" s="40"/>
      <c r="B61" s="261"/>
      <c r="C61" s="261"/>
      <c r="D61" s="262"/>
      <c r="E61" s="422"/>
      <c r="F61" s="423"/>
      <c r="G61" s="423"/>
      <c r="H61" s="423"/>
      <c r="I61" s="423"/>
      <c r="J61" s="412"/>
      <c r="K61" s="413"/>
      <c r="L61" s="413"/>
      <c r="M61" s="413"/>
      <c r="N61" s="413"/>
      <c r="O61" s="413"/>
      <c r="P61" s="413"/>
      <c r="Q61" s="413"/>
      <c r="R61" s="413"/>
      <c r="S61" s="416"/>
      <c r="T61" s="412"/>
      <c r="U61" s="413"/>
      <c r="V61" s="413"/>
      <c r="W61" s="413"/>
      <c r="X61" s="413"/>
      <c r="Y61" s="413"/>
      <c r="Z61" s="413"/>
      <c r="AA61" s="413"/>
      <c r="AB61" s="413"/>
      <c r="AC61" s="416"/>
      <c r="AD61" s="412"/>
      <c r="AE61" s="413"/>
      <c r="AF61" s="413"/>
      <c r="AG61" s="413"/>
      <c r="AH61" s="413"/>
      <c r="AI61" s="413"/>
      <c r="AJ61" s="413"/>
      <c r="AK61" s="413"/>
      <c r="AL61" s="413"/>
      <c r="AM61" s="416"/>
      <c r="AN61" s="404"/>
      <c r="AO61" s="405"/>
      <c r="AP61" s="405"/>
      <c r="AQ61" s="405"/>
      <c r="AR61" s="405"/>
      <c r="AS61" s="405"/>
      <c r="AT61" s="405"/>
      <c r="AU61" s="405"/>
      <c r="AV61" s="405"/>
      <c r="AW61" s="440"/>
      <c r="AX61" s="432"/>
      <c r="AY61" s="430"/>
      <c r="AZ61" s="430"/>
      <c r="BA61" s="430"/>
      <c r="BB61" s="430"/>
      <c r="BC61" s="430"/>
      <c r="BD61" s="430"/>
      <c r="BE61" s="430"/>
      <c r="BF61" s="430"/>
      <c r="BG61" s="431"/>
      <c r="BH61" s="40"/>
      <c r="BI61" s="471"/>
      <c r="BJ61" s="472"/>
      <c r="BK61" s="472"/>
      <c r="BL61" s="472"/>
      <c r="BM61" s="472"/>
      <c r="BN61" s="473"/>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row>
    <row r="62" spans="1:100" ht="15" customHeight="1" x14ac:dyDescent="0.25">
      <c r="A62" s="40"/>
      <c r="B62" s="261"/>
      <c r="C62" s="261"/>
      <c r="D62" s="262"/>
      <c r="E62" s="422"/>
      <c r="F62" s="423"/>
      <c r="G62" s="423"/>
      <c r="H62" s="423"/>
      <c r="I62" s="423"/>
      <c r="J62" s="412" t="str">
        <f ca="1">IF(AND('Riesgos Corrup'!$K$42="Media",'Riesgos Corrup'!$O$42="Mayor"),CONCATENATE("R",'Riesgos Corrup'!$A$42),"")</f>
        <v>R12</v>
      </c>
      <c r="K62" s="413"/>
      <c r="L62" s="413" t="e">
        <f>IF(AND('Riesgos Corrup'!#REF!="Media",'Riesgos Corrup'!#REF!="Mayor"),CONCATENATE("R",'Riesgos Corrup'!#REF!),"")</f>
        <v>#REF!</v>
      </c>
      <c r="M62" s="413"/>
      <c r="N62" s="413" t="str">
        <f ca="1">IF(AND('Riesgos Corrup'!$K$45="Media",'Riesgos Corrup'!$O$45="Mayor"),CONCATENATE("R",'Riesgos Corrup'!$A$45),"")</f>
        <v>R13</v>
      </c>
      <c r="O62" s="413"/>
      <c r="P62" s="413" t="str">
        <f ca="1">IF(AND('Riesgos Corrup'!$K$48="Media",'Riesgos Corrup'!$O$48="Mayor"),CONCATENATE("R",'Riesgos Corrup'!$A$48),"")</f>
        <v/>
      </c>
      <c r="Q62" s="413"/>
      <c r="R62" s="413" t="e">
        <f>IF(AND('Riesgos Corrup'!#REF!="Media",'Riesgos Corrup'!#REF!="Mayor"),CONCATENATE("R",'Riesgos Corrup'!#REF!),"")</f>
        <v>#REF!</v>
      </c>
      <c r="S62" s="416"/>
      <c r="T62" s="412" t="str">
        <f ca="1">IF(AND('Riesgos Corrup'!$K$42="Media",'Riesgos Corrup'!$O$42="Mayor"),CONCATENATE("R",'Riesgos Corrup'!$A$42),"")</f>
        <v>R12</v>
      </c>
      <c r="U62" s="413"/>
      <c r="V62" s="413" t="e">
        <f>IF(AND('Riesgos Corrup'!#REF!="Media",'Riesgos Corrup'!#REF!="Mayor"),CONCATENATE("R",'Riesgos Corrup'!#REF!),"")</f>
        <v>#REF!</v>
      </c>
      <c r="W62" s="413"/>
      <c r="X62" s="413" t="str">
        <f ca="1">IF(AND('Riesgos Corrup'!$K$45="Media",'Riesgos Corrup'!$O$45="Mayor"),CONCATENATE("R",'Riesgos Corrup'!$A$45),"")</f>
        <v>R13</v>
      </c>
      <c r="Y62" s="413"/>
      <c r="Z62" s="413" t="str">
        <f ca="1">IF(AND('Riesgos Corrup'!$K$48="Media",'Riesgos Corrup'!$O$48="Mayor"),CONCATENATE("R",'Riesgos Corrup'!$A$48),"")</f>
        <v/>
      </c>
      <c r="AA62" s="413"/>
      <c r="AB62" s="413" t="e">
        <f>IF(AND('Riesgos Corrup'!#REF!="Media",'Riesgos Corrup'!#REF!="Mayor"),CONCATENATE("R",'Riesgos Corrup'!#REF!),"")</f>
        <v>#REF!</v>
      </c>
      <c r="AC62" s="416"/>
      <c r="AD62" s="412" t="str">
        <f ca="1">IF(AND('Riesgos Corrup'!$K$42="Media",'Riesgos Corrup'!$O$42="Mayor"),CONCATENATE("R",'Riesgos Corrup'!$A$42),"")</f>
        <v>R12</v>
      </c>
      <c r="AE62" s="413"/>
      <c r="AF62" s="413" t="e">
        <f>IF(AND('Riesgos Corrup'!#REF!="Media",'Riesgos Corrup'!#REF!="Mayor"),CONCATENATE("R",'Riesgos Corrup'!#REF!),"")</f>
        <v>#REF!</v>
      </c>
      <c r="AG62" s="413"/>
      <c r="AH62" s="413" t="str">
        <f ca="1">IF(AND('Riesgos Corrup'!$K$45="Media",'Riesgos Corrup'!$O$45="Mayor"),CONCATENATE("R",'Riesgos Corrup'!$A$45),"")</f>
        <v>R13</v>
      </c>
      <c r="AI62" s="413"/>
      <c r="AJ62" s="413" t="str">
        <f ca="1">IF(AND('Riesgos Corrup'!$K$48="Media",'Riesgos Corrup'!$O$48="Mayor"),CONCATENATE("R",'Riesgos Corrup'!$A$48),"")</f>
        <v/>
      </c>
      <c r="AK62" s="413"/>
      <c r="AL62" s="413" t="e">
        <f>IF(AND('Riesgos Corrup'!#REF!="Media",'Riesgos Corrup'!#REF!="Mayor"),CONCATENATE("R",'Riesgos Corrup'!#REF!),"")</f>
        <v>#REF!</v>
      </c>
      <c r="AM62" s="416"/>
      <c r="AN62" s="404" t="str">
        <f ca="1">IF(AND('Riesgos Corrup'!$K$42="Media",'Riesgos Corrup'!$O$42="Mayor"),CONCATENATE("R",'Riesgos Corrup'!$A$42),"")</f>
        <v>R12</v>
      </c>
      <c r="AO62" s="405"/>
      <c r="AP62" s="405" t="e">
        <f>IF(AND('Riesgos Corrup'!#REF!="Media",'Riesgos Corrup'!#REF!="Mayor"),CONCATENATE("R",'Riesgos Corrup'!#REF!),"")</f>
        <v>#REF!</v>
      </c>
      <c r="AQ62" s="405"/>
      <c r="AR62" s="405" t="str">
        <f ca="1">IF(AND('Riesgos Corrup'!$K$45="Media",'Riesgos Corrup'!$O$45="Mayor"),CONCATENATE("R",'Riesgos Corrup'!$A$45),"")</f>
        <v>R13</v>
      </c>
      <c r="AS62" s="405"/>
      <c r="AT62" s="405" t="str">
        <f ca="1">IF(AND('Riesgos Corrup'!$K$48="Media",'Riesgos Corrup'!$O$48="Mayor"),CONCATENATE("R",'Riesgos Corrup'!$A$48),"")</f>
        <v/>
      </c>
      <c r="AU62" s="405"/>
      <c r="AV62" s="405" t="e">
        <f>IF(AND('Riesgos Corrup'!#REF!="Media",'Riesgos Corrup'!#REF!="Mayor"),CONCATENATE("R",'Riesgos Corrup'!#REF!),"")</f>
        <v>#REF!</v>
      </c>
      <c r="AW62" s="440"/>
      <c r="AX62" s="432" t="str">
        <f ca="1">IF(AND('Riesgos Corrup'!$K$42="Media",'Riesgos Corrup'!$O$42="Catastrófico"),CONCATENATE("R",'Riesgos Corrup'!$A$42),"")</f>
        <v/>
      </c>
      <c r="AY62" s="430"/>
      <c r="AZ62" s="430" t="e">
        <f>IF(AND('Riesgos Corrup'!#REF!="Media",'Riesgos Corrup'!#REF!="Catastrófico"),CONCATENATE("R",'Riesgos Corrup'!#REF!),"")</f>
        <v>#REF!</v>
      </c>
      <c r="BA62" s="430"/>
      <c r="BB62" s="430" t="str">
        <f ca="1">IF(AND('Riesgos Corrup'!$K$45="Media",'Riesgos Corrup'!$O$45="Catastrófico"),CONCATENATE("R",'Riesgos Corrup'!$A$45),"")</f>
        <v/>
      </c>
      <c r="BC62" s="430"/>
      <c r="BD62" s="430" t="str">
        <f ca="1">IF(AND('Riesgos Corrup'!$K$48="Media",'Riesgos Corrup'!$O$48="Catastrófico"),CONCATENATE("R",'Riesgos Corrup'!$A$48),"")</f>
        <v/>
      </c>
      <c r="BE62" s="430"/>
      <c r="BF62" s="430" t="e">
        <f>IF(AND('Riesgos Corrup'!#REF!="Media",'Riesgos Corrup'!#REF!="Catastrófico"),CONCATENATE("R",'Riesgos Corrup'!#REF!),"")</f>
        <v>#REF!</v>
      </c>
      <c r="BG62" s="431"/>
      <c r="BH62" s="40"/>
      <c r="BI62" s="471"/>
      <c r="BJ62" s="472"/>
      <c r="BK62" s="472"/>
      <c r="BL62" s="472"/>
      <c r="BM62" s="472"/>
      <c r="BN62" s="473"/>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row>
    <row r="63" spans="1:100" ht="15" customHeight="1" x14ac:dyDescent="0.25">
      <c r="A63" s="40"/>
      <c r="B63" s="261"/>
      <c r="C63" s="261"/>
      <c r="D63" s="262"/>
      <c r="E63" s="422"/>
      <c r="F63" s="423"/>
      <c r="G63" s="423"/>
      <c r="H63" s="423"/>
      <c r="I63" s="423"/>
      <c r="J63" s="412"/>
      <c r="K63" s="413"/>
      <c r="L63" s="413"/>
      <c r="M63" s="413"/>
      <c r="N63" s="413"/>
      <c r="O63" s="413"/>
      <c r="P63" s="413"/>
      <c r="Q63" s="413"/>
      <c r="R63" s="413"/>
      <c r="S63" s="416"/>
      <c r="T63" s="412"/>
      <c r="U63" s="413"/>
      <c r="V63" s="413"/>
      <c r="W63" s="413"/>
      <c r="X63" s="413"/>
      <c r="Y63" s="413"/>
      <c r="Z63" s="413"/>
      <c r="AA63" s="413"/>
      <c r="AB63" s="413"/>
      <c r="AC63" s="416"/>
      <c r="AD63" s="412"/>
      <c r="AE63" s="413"/>
      <c r="AF63" s="413"/>
      <c r="AG63" s="413"/>
      <c r="AH63" s="413"/>
      <c r="AI63" s="413"/>
      <c r="AJ63" s="413"/>
      <c r="AK63" s="413"/>
      <c r="AL63" s="413"/>
      <c r="AM63" s="416"/>
      <c r="AN63" s="404"/>
      <c r="AO63" s="405"/>
      <c r="AP63" s="405"/>
      <c r="AQ63" s="405"/>
      <c r="AR63" s="405"/>
      <c r="AS63" s="405"/>
      <c r="AT63" s="405"/>
      <c r="AU63" s="405"/>
      <c r="AV63" s="405"/>
      <c r="AW63" s="440"/>
      <c r="AX63" s="432"/>
      <c r="AY63" s="430"/>
      <c r="AZ63" s="430"/>
      <c r="BA63" s="430"/>
      <c r="BB63" s="430"/>
      <c r="BC63" s="430"/>
      <c r="BD63" s="430"/>
      <c r="BE63" s="430"/>
      <c r="BF63" s="430"/>
      <c r="BG63" s="431"/>
      <c r="BH63" s="40"/>
      <c r="BI63" s="471"/>
      <c r="BJ63" s="472"/>
      <c r="BK63" s="472"/>
      <c r="BL63" s="472"/>
      <c r="BM63" s="472"/>
      <c r="BN63" s="473"/>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row>
    <row r="64" spans="1:100" ht="15" customHeight="1" x14ac:dyDescent="0.25">
      <c r="A64" s="40"/>
      <c r="B64" s="261"/>
      <c r="C64" s="261"/>
      <c r="D64" s="262"/>
      <c r="E64" s="422"/>
      <c r="F64" s="423"/>
      <c r="G64" s="423"/>
      <c r="H64" s="423"/>
      <c r="I64" s="423"/>
      <c r="J64" s="412" t="e">
        <f>IF(AND('Riesgos Corrup'!#REF!="Media",'Riesgos Corrup'!#REF!="Mayor"),CONCATENATE("R",'Riesgos Corrup'!#REF!),"")</f>
        <v>#REF!</v>
      </c>
      <c r="K64" s="413"/>
      <c r="L64" s="413" t="e">
        <f>IF(AND('Riesgos Corrup'!#REF!="Media",'Riesgos Corrup'!#REF!="Mayor"),CONCATENATE("R",'Riesgos Corrup'!#REF!),"")</f>
        <v>#REF!</v>
      </c>
      <c r="M64" s="413"/>
      <c r="N64" s="413" t="str">
        <f ca="1">IF(AND('Riesgos Corrup'!$K$51="Media",'Riesgos Corrup'!$O$51="Mayor"),CONCATENATE("R",'Riesgos Corrup'!$A$51),"")</f>
        <v/>
      </c>
      <c r="O64" s="413"/>
      <c r="P64" s="413" t="e">
        <f>IF(AND('Riesgos Corrup'!#REF!="Media",'Riesgos Corrup'!#REF!="Mayor"),CONCATENATE("R",'Riesgos Corrup'!#REF!),"")</f>
        <v>#REF!</v>
      </c>
      <c r="Q64" s="413"/>
      <c r="R64" s="413" t="str">
        <f>IF(AND('Riesgos Corrup'!$K$56="Media",'Riesgos Corrup'!$O$56="Mayor"),CONCATENATE("R",'Riesgos Corrup'!$A$56),"")</f>
        <v/>
      </c>
      <c r="S64" s="416"/>
      <c r="T64" s="412" t="e">
        <f>IF(AND('Riesgos Corrup'!#REF!="Media",'Riesgos Corrup'!#REF!="Mayor"),CONCATENATE("R",'Riesgos Corrup'!#REF!),"")</f>
        <v>#REF!</v>
      </c>
      <c r="U64" s="413"/>
      <c r="V64" s="413" t="e">
        <f>IF(AND('Riesgos Corrup'!#REF!="Media",'Riesgos Corrup'!#REF!="Mayor"),CONCATENATE("R",'Riesgos Corrup'!#REF!),"")</f>
        <v>#REF!</v>
      </c>
      <c r="W64" s="413"/>
      <c r="X64" s="413" t="str">
        <f ca="1">IF(AND('Riesgos Corrup'!$K$51="Media",'Riesgos Corrup'!$O$51="Mayor"),CONCATENATE("R",'Riesgos Corrup'!$A$51),"")</f>
        <v/>
      </c>
      <c r="Y64" s="413"/>
      <c r="Z64" s="413" t="e">
        <f>IF(AND('Riesgos Corrup'!#REF!="Media",'Riesgos Corrup'!#REF!="Mayor"),CONCATENATE("R",'Riesgos Corrup'!#REF!),"")</f>
        <v>#REF!</v>
      </c>
      <c r="AA64" s="413"/>
      <c r="AB64" s="413" t="str">
        <f>IF(AND('Riesgos Corrup'!$K$56="Media",'Riesgos Corrup'!$O$56="Mayor"),CONCATENATE("R",'Riesgos Corrup'!$A$56),"")</f>
        <v/>
      </c>
      <c r="AC64" s="416"/>
      <c r="AD64" s="412" t="e">
        <f>IF(AND('Riesgos Corrup'!#REF!="Media",'Riesgos Corrup'!#REF!="Mayor"),CONCATENATE("R",'Riesgos Corrup'!#REF!),"")</f>
        <v>#REF!</v>
      </c>
      <c r="AE64" s="413"/>
      <c r="AF64" s="413" t="e">
        <f>IF(AND('Riesgos Corrup'!#REF!="Media",'Riesgos Corrup'!#REF!="Mayor"),CONCATENATE("R",'Riesgos Corrup'!#REF!),"")</f>
        <v>#REF!</v>
      </c>
      <c r="AG64" s="413"/>
      <c r="AH64" s="413" t="str">
        <f ca="1">IF(AND('Riesgos Corrup'!$K$51="Media",'Riesgos Corrup'!$O$51="Mayor"),CONCATENATE("R",'Riesgos Corrup'!$A$51),"")</f>
        <v/>
      </c>
      <c r="AI64" s="413"/>
      <c r="AJ64" s="413" t="e">
        <f>IF(AND('Riesgos Corrup'!#REF!="Media",'Riesgos Corrup'!#REF!="Mayor"),CONCATENATE("R",'Riesgos Corrup'!#REF!),"")</f>
        <v>#REF!</v>
      </c>
      <c r="AK64" s="413"/>
      <c r="AL64" s="413" t="str">
        <f>IF(AND('Riesgos Corrup'!$K$56="Media",'Riesgos Corrup'!$O$56="Mayor"),CONCATENATE("R",'Riesgos Corrup'!$A$56),"")</f>
        <v/>
      </c>
      <c r="AM64" s="416"/>
      <c r="AN64" s="404" t="e">
        <f>IF(AND('Riesgos Corrup'!#REF!="Media",'Riesgos Corrup'!#REF!="Mayor"),CONCATENATE("R",'Riesgos Corrup'!#REF!),"")</f>
        <v>#REF!</v>
      </c>
      <c r="AO64" s="405"/>
      <c r="AP64" s="405" t="e">
        <f>IF(AND('Riesgos Corrup'!#REF!="Media",'Riesgos Corrup'!#REF!="Mayor"),CONCATENATE("R",'Riesgos Corrup'!#REF!),"")</f>
        <v>#REF!</v>
      </c>
      <c r="AQ64" s="405"/>
      <c r="AR64" s="405" t="str">
        <f ca="1">IF(AND('Riesgos Corrup'!$K$51="Media",'Riesgos Corrup'!$O$51="Mayor"),CONCATENATE("R",'Riesgos Corrup'!$A$51),"")</f>
        <v/>
      </c>
      <c r="AS64" s="405"/>
      <c r="AT64" s="405" t="e">
        <f>IF(AND('Riesgos Corrup'!#REF!="Media",'Riesgos Corrup'!#REF!="Mayor"),CONCATENATE("R",'Riesgos Corrup'!#REF!),"")</f>
        <v>#REF!</v>
      </c>
      <c r="AU64" s="405"/>
      <c r="AV64" s="405" t="str">
        <f>IF(AND('Riesgos Corrup'!$K$56="Media",'Riesgos Corrup'!$O$56="Mayor"),CONCATENATE("R",'Riesgos Corrup'!$A$56),"")</f>
        <v/>
      </c>
      <c r="AW64" s="440"/>
      <c r="AX64" s="432" t="e">
        <f>IF(AND('Riesgos Corrup'!#REF!="Media",'Riesgos Corrup'!#REF!="Catastrófico"),CONCATENATE("R",'Riesgos Corrup'!#REF!),"")</f>
        <v>#REF!</v>
      </c>
      <c r="AY64" s="430"/>
      <c r="AZ64" s="430" t="e">
        <f>IF(AND('Riesgos Corrup'!#REF!="Media",'Riesgos Corrup'!#REF!="Catastrófico"),CONCATENATE("R",'Riesgos Corrup'!#REF!),"")</f>
        <v>#REF!</v>
      </c>
      <c r="BA64" s="430"/>
      <c r="BB64" s="430" t="str">
        <f ca="1">IF(AND('Riesgos Corrup'!$K$51="Media",'Riesgos Corrup'!$O$51="Catastrófico"),CONCATENATE("R",'Riesgos Corrup'!$A$51),"")</f>
        <v/>
      </c>
      <c r="BC64" s="430"/>
      <c r="BD64" s="430" t="e">
        <f>IF(AND('Riesgos Corrup'!#REF!="Media",'Riesgos Corrup'!#REF!="Catastrófico"),CONCATENATE("R",'Riesgos Corrup'!#REF!),"")</f>
        <v>#REF!</v>
      </c>
      <c r="BE64" s="430"/>
      <c r="BF64" s="430" t="str">
        <f>IF(AND('Riesgos Corrup'!$K$56="Media",'Riesgos Corrup'!$O$56="Catastrófico"),CONCATENATE("R",'Riesgos Corrup'!$A$56),"")</f>
        <v/>
      </c>
      <c r="BG64" s="431"/>
      <c r="BH64" s="40"/>
      <c r="BI64" s="471"/>
      <c r="BJ64" s="472"/>
      <c r="BK64" s="472"/>
      <c r="BL64" s="472"/>
      <c r="BM64" s="472"/>
      <c r="BN64" s="473"/>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row>
    <row r="65" spans="1:100" ht="15.75" customHeight="1" thickBot="1" x14ac:dyDescent="0.3">
      <c r="A65" s="40"/>
      <c r="B65" s="261"/>
      <c r="C65" s="261"/>
      <c r="D65" s="262"/>
      <c r="E65" s="424"/>
      <c r="F65" s="425"/>
      <c r="G65" s="425"/>
      <c r="H65" s="425"/>
      <c r="I65" s="425"/>
      <c r="J65" s="414"/>
      <c r="K65" s="415"/>
      <c r="L65" s="415"/>
      <c r="M65" s="415"/>
      <c r="N65" s="415"/>
      <c r="O65" s="415"/>
      <c r="P65" s="415"/>
      <c r="Q65" s="415"/>
      <c r="R65" s="415"/>
      <c r="S65" s="417"/>
      <c r="T65" s="414"/>
      <c r="U65" s="415"/>
      <c r="V65" s="415"/>
      <c r="W65" s="415"/>
      <c r="X65" s="415"/>
      <c r="Y65" s="415"/>
      <c r="Z65" s="415"/>
      <c r="AA65" s="415"/>
      <c r="AB65" s="415"/>
      <c r="AC65" s="417"/>
      <c r="AD65" s="414"/>
      <c r="AE65" s="415"/>
      <c r="AF65" s="415"/>
      <c r="AG65" s="415"/>
      <c r="AH65" s="415"/>
      <c r="AI65" s="415"/>
      <c r="AJ65" s="415"/>
      <c r="AK65" s="415"/>
      <c r="AL65" s="415"/>
      <c r="AM65" s="417"/>
      <c r="AN65" s="441"/>
      <c r="AO65" s="439"/>
      <c r="AP65" s="439"/>
      <c r="AQ65" s="439"/>
      <c r="AR65" s="439"/>
      <c r="AS65" s="439"/>
      <c r="AT65" s="439"/>
      <c r="AU65" s="439"/>
      <c r="AV65" s="439"/>
      <c r="AW65" s="442"/>
      <c r="AX65" s="433"/>
      <c r="AY65" s="434"/>
      <c r="AZ65" s="434"/>
      <c r="BA65" s="434"/>
      <c r="BB65" s="434"/>
      <c r="BC65" s="434"/>
      <c r="BD65" s="434"/>
      <c r="BE65" s="434"/>
      <c r="BF65" s="434"/>
      <c r="BG65" s="435"/>
      <c r="BH65" s="40"/>
      <c r="BI65" s="471"/>
      <c r="BJ65" s="472"/>
      <c r="BK65" s="472"/>
      <c r="BL65" s="472"/>
      <c r="BM65" s="472"/>
      <c r="BN65" s="473"/>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row>
    <row r="66" spans="1:100" ht="15" customHeight="1" x14ac:dyDescent="0.25">
      <c r="A66" s="40"/>
      <c r="B66" s="261"/>
      <c r="C66" s="261"/>
      <c r="D66" s="262"/>
      <c r="E66" s="420" t="s">
        <v>105</v>
      </c>
      <c r="F66" s="421"/>
      <c r="G66" s="421"/>
      <c r="H66" s="421"/>
      <c r="I66" s="421"/>
      <c r="J66" s="410" t="str">
        <f ca="1">IF(AND('Riesgos Corrup'!$K$7="Baja",'Riesgos Corrup'!$O$7="Mayor"),CONCATENATE("R",'Riesgos Corrup'!$A$7),"")</f>
        <v/>
      </c>
      <c r="K66" s="411"/>
      <c r="L66" s="411" t="e">
        <f>IF(AND('Riesgos Corrup'!#REF!="Baja",'Riesgos Corrup'!#REF!="Mayor"),CONCATENATE("R",'Riesgos Corrup'!#REF!),"")</f>
        <v>#REF!</v>
      </c>
      <c r="M66" s="411"/>
      <c r="N66" s="411" t="e">
        <f>IF(AND('Riesgos Corrup'!#REF!="Baja",'Riesgos Corrup'!#REF!="Mayor"),CONCATENATE("R",'Riesgos Corrup'!#REF!),"")</f>
        <v>#REF!</v>
      </c>
      <c r="O66" s="411"/>
      <c r="P66" s="411" t="str">
        <f ca="1">IF(AND('Riesgos Corrup'!$K$10="Baja",'Riesgos Corrup'!$O$10="Mayor"),CONCATENATE("R",'Riesgos Corrup'!$A$10),"")</f>
        <v/>
      </c>
      <c r="Q66" s="411"/>
      <c r="R66" s="411" t="e">
        <f>IF(AND('Riesgos Corrup'!#REF!="Baja",'Riesgos Corrup'!#REF!="Mayor"),CONCATENATE("R",'Riesgos Corrup'!#REF!),"")</f>
        <v>#REF!</v>
      </c>
      <c r="S66" s="448"/>
      <c r="T66" s="428" t="str">
        <f ca="1">IF(AND('Riesgos Corrup'!$K$7="Baja",'Riesgos Corrup'!$O$7="Mayor"),CONCATENATE("R",'Riesgos Corrup'!$A$7),"")</f>
        <v/>
      </c>
      <c r="U66" s="418"/>
      <c r="V66" s="418" t="e">
        <f>IF(AND('Riesgos Corrup'!#REF!="Baja",'Riesgos Corrup'!#REF!="Mayor"),CONCATENATE("R",'Riesgos Corrup'!#REF!),"")</f>
        <v>#REF!</v>
      </c>
      <c r="W66" s="418"/>
      <c r="X66" s="418" t="e">
        <f>IF(AND('Riesgos Corrup'!#REF!="Baja",'Riesgos Corrup'!#REF!="Mayor"),CONCATENATE("R",'Riesgos Corrup'!#REF!),"")</f>
        <v>#REF!</v>
      </c>
      <c r="Y66" s="418"/>
      <c r="Z66" s="418" t="str">
        <f ca="1">IF(AND('Riesgos Corrup'!$K$10="Baja",'Riesgos Corrup'!$O$10="Mayor"),CONCATENATE("R",'Riesgos Corrup'!$A$10),"")</f>
        <v/>
      </c>
      <c r="AA66" s="418"/>
      <c r="AB66" s="418" t="e">
        <f>IF(AND('Riesgos Corrup'!#REF!="Baja",'Riesgos Corrup'!#REF!="Mayor"),CONCATENATE("R",'Riesgos Corrup'!#REF!),"")</f>
        <v>#REF!</v>
      </c>
      <c r="AC66" s="429"/>
      <c r="AD66" s="428" t="str">
        <f ca="1">IF(AND('Riesgos Corrup'!$K$7="Baja",'Riesgos Corrup'!$O$7="Mayor"),CONCATENATE("R",'Riesgos Corrup'!$A$7),"")</f>
        <v/>
      </c>
      <c r="AE66" s="418"/>
      <c r="AF66" s="418" t="e">
        <f>IF(AND('Riesgos Corrup'!#REF!="Baja",'Riesgos Corrup'!#REF!="Mayor"),CONCATENATE("R",'Riesgos Corrup'!#REF!),"")</f>
        <v>#REF!</v>
      </c>
      <c r="AG66" s="418"/>
      <c r="AH66" s="418" t="e">
        <f>IF(AND('Riesgos Corrup'!#REF!="Baja",'Riesgos Corrup'!#REF!="Mayor"),CONCATENATE("R",'Riesgos Corrup'!#REF!),"")</f>
        <v>#REF!</v>
      </c>
      <c r="AI66" s="418"/>
      <c r="AJ66" s="418" t="str">
        <f ca="1">IF(AND('Riesgos Corrup'!$K$10="Baja",'Riesgos Corrup'!$O$10="Mayor"),CONCATENATE("R",'Riesgos Corrup'!$A$10),"")</f>
        <v/>
      </c>
      <c r="AK66" s="418"/>
      <c r="AL66" s="418" t="e">
        <f>IF(AND('Riesgos Corrup'!#REF!="Baja",'Riesgos Corrup'!#REF!="Mayor"),CONCATENATE("R",'Riesgos Corrup'!#REF!),"")</f>
        <v>#REF!</v>
      </c>
      <c r="AM66" s="429"/>
      <c r="AN66" s="426" t="str">
        <f ca="1">IF(AND('Riesgos Corrup'!$K$7="Baja",'Riesgos Corrup'!$O$7="Mayor"),CONCATENATE("R",'Riesgos Corrup'!$A$7),"")</f>
        <v/>
      </c>
      <c r="AO66" s="427"/>
      <c r="AP66" s="427" t="e">
        <f>IF(AND('Riesgos Corrup'!#REF!="Baja",'Riesgos Corrup'!#REF!="Mayor"),CONCATENATE("R",'Riesgos Corrup'!#REF!),"")</f>
        <v>#REF!</v>
      </c>
      <c r="AQ66" s="427"/>
      <c r="AR66" s="427" t="e">
        <f>IF(AND('Riesgos Corrup'!#REF!="Baja",'Riesgos Corrup'!#REF!="Mayor"),CONCATENATE("R",'Riesgos Corrup'!#REF!),"")</f>
        <v>#REF!</v>
      </c>
      <c r="AS66" s="427"/>
      <c r="AT66" s="427" t="str">
        <f ca="1">IF(AND('Riesgos Corrup'!$K$10="Baja",'Riesgos Corrup'!$O$10="Mayor"),CONCATENATE("R",'Riesgos Corrup'!$A$10),"")</f>
        <v/>
      </c>
      <c r="AU66" s="427"/>
      <c r="AV66" s="427" t="e">
        <f>IF(AND('Riesgos Corrup'!#REF!="Baja",'Riesgos Corrup'!#REF!="Mayor"),CONCATENATE("R",'Riesgos Corrup'!#REF!),"")</f>
        <v>#REF!</v>
      </c>
      <c r="AW66" s="443"/>
      <c r="AX66" s="436" t="str">
        <f ca="1">IF(AND('Riesgos Corrup'!$K$7="Baja",'Riesgos Corrup'!$O$7="Catastrófico"),CONCATENATE("R",'Riesgos Corrup'!$A$7),"")</f>
        <v/>
      </c>
      <c r="AY66" s="437"/>
      <c r="AZ66" s="437" t="e">
        <f>IF(AND('Riesgos Corrup'!#REF!="Baja",'Riesgos Corrup'!#REF!="Catastrófico"),CONCATENATE("R",'Riesgos Corrup'!#REF!),"")</f>
        <v>#REF!</v>
      </c>
      <c r="BA66" s="437"/>
      <c r="BB66" s="437" t="e">
        <f>IF(AND('Riesgos Corrup'!#REF!="Baja",'Riesgos Corrup'!#REF!="Catastrófico"),CONCATENATE("R",'Riesgos Corrup'!#REF!),"")</f>
        <v>#REF!</v>
      </c>
      <c r="BC66" s="437"/>
      <c r="BD66" s="437" t="str">
        <f ca="1">IF(AND('Riesgos Corrup'!$K$10="Baja",'Riesgos Corrup'!$O$10="Catastrófico"),CONCATENATE("R",'Riesgos Corrup'!$A$10),"")</f>
        <v/>
      </c>
      <c r="BE66" s="437"/>
      <c r="BF66" s="437" t="e">
        <f>IF(AND('Riesgos Corrup'!#REF!="Baja",'Riesgos Corrup'!#REF!="Catastrófico"),CONCATENATE("R",'Riesgos Corrup'!#REF!),"")</f>
        <v>#REF!</v>
      </c>
      <c r="BG66" s="438"/>
      <c r="BH66" s="40"/>
      <c r="BI66" s="471"/>
      <c r="BJ66" s="472"/>
      <c r="BK66" s="472"/>
      <c r="BL66" s="472"/>
      <c r="BM66" s="472"/>
      <c r="BN66" s="473"/>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row>
    <row r="67" spans="1:100" ht="15" customHeight="1" x14ac:dyDescent="0.25">
      <c r="A67" s="40"/>
      <c r="B67" s="261"/>
      <c r="C67" s="261"/>
      <c r="D67" s="262"/>
      <c r="E67" s="422"/>
      <c r="F67" s="423"/>
      <c r="G67" s="423"/>
      <c r="H67" s="423"/>
      <c r="I67" s="423"/>
      <c r="J67" s="406"/>
      <c r="K67" s="407"/>
      <c r="L67" s="407"/>
      <c r="M67" s="407"/>
      <c r="N67" s="407"/>
      <c r="O67" s="407"/>
      <c r="P67" s="407"/>
      <c r="Q67" s="407"/>
      <c r="R67" s="407"/>
      <c r="S67" s="449"/>
      <c r="T67" s="412"/>
      <c r="U67" s="413"/>
      <c r="V67" s="413"/>
      <c r="W67" s="413"/>
      <c r="X67" s="413"/>
      <c r="Y67" s="413"/>
      <c r="Z67" s="413"/>
      <c r="AA67" s="413"/>
      <c r="AB67" s="413"/>
      <c r="AC67" s="416"/>
      <c r="AD67" s="412"/>
      <c r="AE67" s="413"/>
      <c r="AF67" s="413"/>
      <c r="AG67" s="413"/>
      <c r="AH67" s="413"/>
      <c r="AI67" s="413"/>
      <c r="AJ67" s="413"/>
      <c r="AK67" s="413"/>
      <c r="AL67" s="413"/>
      <c r="AM67" s="416"/>
      <c r="AN67" s="404"/>
      <c r="AO67" s="405"/>
      <c r="AP67" s="405"/>
      <c r="AQ67" s="405"/>
      <c r="AR67" s="405"/>
      <c r="AS67" s="405"/>
      <c r="AT67" s="405"/>
      <c r="AU67" s="405"/>
      <c r="AV67" s="405"/>
      <c r="AW67" s="440"/>
      <c r="AX67" s="432"/>
      <c r="AY67" s="430"/>
      <c r="AZ67" s="430"/>
      <c r="BA67" s="430"/>
      <c r="BB67" s="430"/>
      <c r="BC67" s="430"/>
      <c r="BD67" s="430"/>
      <c r="BE67" s="430"/>
      <c r="BF67" s="430"/>
      <c r="BG67" s="431"/>
      <c r="BH67" s="40"/>
      <c r="BI67" s="471"/>
      <c r="BJ67" s="472"/>
      <c r="BK67" s="472"/>
      <c r="BL67" s="472"/>
      <c r="BM67" s="472"/>
      <c r="BN67" s="473"/>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row>
    <row r="68" spans="1:100" ht="15" customHeight="1" x14ac:dyDescent="0.25">
      <c r="A68" s="40"/>
      <c r="B68" s="261"/>
      <c r="C68" s="261"/>
      <c r="D68" s="262"/>
      <c r="E68" s="422"/>
      <c r="F68" s="423"/>
      <c r="G68" s="423"/>
      <c r="H68" s="423"/>
      <c r="I68" s="423"/>
      <c r="J68" s="406" t="str">
        <f ca="1">IF(AND('Riesgos Corrup'!$K$13="Baja",'Riesgos Corrup'!$O$13="Mayor"),CONCATENATE("R",'Riesgos Corrup'!$A$13),"")</f>
        <v/>
      </c>
      <c r="K68" s="407"/>
      <c r="L68" s="407" t="e">
        <f>IF(AND('Riesgos Corrup'!#REF!="Baja",'Riesgos Corrup'!#REF!="Mayor"),CONCATENATE("R",'Riesgos Corrup'!#REF!),"")</f>
        <v>#REF!</v>
      </c>
      <c r="M68" s="407"/>
      <c r="N68" s="407" t="e">
        <f>IF(AND('Riesgos Corrup'!#REF!="Baja",'Riesgos Corrup'!#REF!="Mayor"),CONCATENATE("R",'Riesgos Corrup'!#REF!),"")</f>
        <v>#REF!</v>
      </c>
      <c r="O68" s="407"/>
      <c r="P68" s="407" t="e">
        <f>IF(AND('Riesgos Corrup'!#REF!="Baja",'Riesgos Corrup'!#REF!="Mayor"),CONCATENATE("R",'Riesgos Corrup'!#REF!),"")</f>
        <v>#REF!</v>
      </c>
      <c r="Q68" s="407"/>
      <c r="R68" s="407" t="str">
        <f ca="1">IF(AND('Riesgos Corrup'!$K$18="Baja",'Riesgos Corrup'!$O$18="Mayor"),CONCATENATE("R",'Riesgos Corrup'!$A$18),"")</f>
        <v/>
      </c>
      <c r="S68" s="449"/>
      <c r="T68" s="412" t="str">
        <f ca="1">IF(AND('Riesgos Corrup'!$K$13="Baja",'Riesgos Corrup'!$O$13="Mayor"),CONCATENATE("R",'Riesgos Corrup'!$A$13),"")</f>
        <v/>
      </c>
      <c r="U68" s="413"/>
      <c r="V68" s="413" t="e">
        <f>IF(AND('Riesgos Corrup'!#REF!="Baja",'Riesgos Corrup'!#REF!="Mayor"),CONCATENATE("R",'Riesgos Corrup'!#REF!),"")</f>
        <v>#REF!</v>
      </c>
      <c r="W68" s="413"/>
      <c r="X68" s="413" t="e">
        <f>IF(AND('Riesgos Corrup'!#REF!="Baja",'Riesgos Corrup'!#REF!="Mayor"),CONCATENATE("R",'Riesgos Corrup'!#REF!),"")</f>
        <v>#REF!</v>
      </c>
      <c r="Y68" s="413"/>
      <c r="Z68" s="413" t="e">
        <f>IF(AND('Riesgos Corrup'!#REF!="Baja",'Riesgos Corrup'!#REF!="Mayor"),CONCATENATE("R",'Riesgos Corrup'!#REF!),"")</f>
        <v>#REF!</v>
      </c>
      <c r="AA68" s="413"/>
      <c r="AB68" s="413" t="str">
        <f ca="1">IF(AND('Riesgos Corrup'!$K$18="Baja",'Riesgos Corrup'!$O$18="Mayor"),CONCATENATE("R",'Riesgos Corrup'!$A$18),"")</f>
        <v/>
      </c>
      <c r="AC68" s="416"/>
      <c r="AD68" s="412" t="str">
        <f ca="1">IF(AND('Riesgos Corrup'!$K$13="Baja",'Riesgos Corrup'!$O$13="Mayor"),CONCATENATE("R",'Riesgos Corrup'!$A$13),"")</f>
        <v/>
      </c>
      <c r="AE68" s="413"/>
      <c r="AF68" s="413" t="e">
        <f>IF(AND('Riesgos Corrup'!#REF!="Baja",'Riesgos Corrup'!#REF!="Mayor"),CONCATENATE("R",'Riesgos Corrup'!#REF!),"")</f>
        <v>#REF!</v>
      </c>
      <c r="AG68" s="413"/>
      <c r="AH68" s="413" t="e">
        <f>IF(AND('Riesgos Corrup'!#REF!="Baja",'Riesgos Corrup'!#REF!="Mayor"),CONCATENATE("R",'Riesgos Corrup'!#REF!),"")</f>
        <v>#REF!</v>
      </c>
      <c r="AI68" s="413"/>
      <c r="AJ68" s="413" t="e">
        <f>IF(AND('Riesgos Corrup'!#REF!="Baja",'Riesgos Corrup'!#REF!="Mayor"),CONCATENATE("R",'Riesgos Corrup'!#REF!),"")</f>
        <v>#REF!</v>
      </c>
      <c r="AK68" s="413"/>
      <c r="AL68" s="413" t="str">
        <f ca="1">IF(AND('Riesgos Corrup'!$K$18="Baja",'Riesgos Corrup'!$O$18="Mayor"),CONCATENATE("R",'Riesgos Corrup'!$A$18),"")</f>
        <v/>
      </c>
      <c r="AM68" s="416"/>
      <c r="AN68" s="404" t="str">
        <f ca="1">IF(AND('Riesgos Corrup'!$K$13="Baja",'Riesgos Corrup'!$O$13="Mayor"),CONCATENATE("R",'Riesgos Corrup'!$A$13),"")</f>
        <v/>
      </c>
      <c r="AO68" s="405"/>
      <c r="AP68" s="405" t="e">
        <f>IF(AND('Riesgos Corrup'!#REF!="Baja",'Riesgos Corrup'!#REF!="Mayor"),CONCATENATE("R",'Riesgos Corrup'!#REF!),"")</f>
        <v>#REF!</v>
      </c>
      <c r="AQ68" s="405"/>
      <c r="AR68" s="405" t="e">
        <f>IF(AND('Riesgos Corrup'!#REF!="Baja",'Riesgos Corrup'!#REF!="Mayor"),CONCATENATE("R",'Riesgos Corrup'!#REF!),"")</f>
        <v>#REF!</v>
      </c>
      <c r="AS68" s="405"/>
      <c r="AT68" s="405" t="e">
        <f>IF(AND('Riesgos Corrup'!#REF!="Baja",'Riesgos Corrup'!#REF!="Mayor"),CONCATENATE("R",'Riesgos Corrup'!#REF!),"")</f>
        <v>#REF!</v>
      </c>
      <c r="AU68" s="405"/>
      <c r="AV68" s="405" t="str">
        <f ca="1">IF(AND('Riesgos Corrup'!$K$18="Baja",'Riesgos Corrup'!$O$18="Mayor"),CONCATENATE("R",'Riesgos Corrup'!$A$18),"")</f>
        <v/>
      </c>
      <c r="AW68" s="440"/>
      <c r="AX68" s="432" t="str">
        <f ca="1">IF(AND('Riesgos Corrup'!$K$13="Baja",'Riesgos Corrup'!$O$13="Catastrófico"),CONCATENATE("R",'Riesgos Corrup'!$A$13),"")</f>
        <v/>
      </c>
      <c r="AY68" s="430"/>
      <c r="AZ68" s="430" t="e">
        <f>IF(AND('Riesgos Corrup'!#REF!="Baja",'Riesgos Corrup'!#REF!="Catastrófico"),CONCATENATE("R",'Riesgos Corrup'!#REF!),"")</f>
        <v>#REF!</v>
      </c>
      <c r="BA68" s="430"/>
      <c r="BB68" s="430" t="e">
        <f>IF(AND('Riesgos Corrup'!#REF!="Baja",'Riesgos Corrup'!#REF!="Catastrófico"),CONCATENATE("R",'Riesgos Corrup'!#REF!),"")</f>
        <v>#REF!</v>
      </c>
      <c r="BC68" s="430"/>
      <c r="BD68" s="430" t="e">
        <f>IF(AND('Riesgos Corrup'!#REF!="Baja",'Riesgos Corrup'!#REF!="Catastrófico"),CONCATENATE("R",'Riesgos Corrup'!#REF!),"")</f>
        <v>#REF!</v>
      </c>
      <c r="BE68" s="430"/>
      <c r="BF68" s="430" t="str">
        <f ca="1">IF(AND('Riesgos Corrup'!$K$18="Baja",'Riesgos Corrup'!$O$18="Catastrófico"),CONCATENATE("R",'Riesgos Corrup'!$A$18),"")</f>
        <v/>
      </c>
      <c r="BG68" s="431"/>
      <c r="BH68" s="40"/>
      <c r="BI68" s="471"/>
      <c r="BJ68" s="472"/>
      <c r="BK68" s="472"/>
      <c r="BL68" s="472"/>
      <c r="BM68" s="472"/>
      <c r="BN68" s="473"/>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row>
    <row r="69" spans="1:100" ht="15" customHeight="1" x14ac:dyDescent="0.25">
      <c r="A69" s="40"/>
      <c r="B69" s="261"/>
      <c r="C69" s="261"/>
      <c r="D69" s="262"/>
      <c r="E69" s="422"/>
      <c r="F69" s="423"/>
      <c r="G69" s="423"/>
      <c r="H69" s="423"/>
      <c r="I69" s="423"/>
      <c r="J69" s="406"/>
      <c r="K69" s="407"/>
      <c r="L69" s="407"/>
      <c r="M69" s="407"/>
      <c r="N69" s="407"/>
      <c r="O69" s="407"/>
      <c r="P69" s="407"/>
      <c r="Q69" s="407"/>
      <c r="R69" s="407"/>
      <c r="S69" s="449"/>
      <c r="T69" s="412"/>
      <c r="U69" s="413"/>
      <c r="V69" s="413"/>
      <c r="W69" s="413"/>
      <c r="X69" s="413"/>
      <c r="Y69" s="413"/>
      <c r="Z69" s="413"/>
      <c r="AA69" s="413"/>
      <c r="AB69" s="413"/>
      <c r="AC69" s="416"/>
      <c r="AD69" s="412"/>
      <c r="AE69" s="413"/>
      <c r="AF69" s="413"/>
      <c r="AG69" s="413"/>
      <c r="AH69" s="413"/>
      <c r="AI69" s="413"/>
      <c r="AJ69" s="413"/>
      <c r="AK69" s="413"/>
      <c r="AL69" s="413"/>
      <c r="AM69" s="416"/>
      <c r="AN69" s="404"/>
      <c r="AO69" s="405"/>
      <c r="AP69" s="405"/>
      <c r="AQ69" s="405"/>
      <c r="AR69" s="405"/>
      <c r="AS69" s="405"/>
      <c r="AT69" s="405"/>
      <c r="AU69" s="405"/>
      <c r="AV69" s="405"/>
      <c r="AW69" s="440"/>
      <c r="AX69" s="432"/>
      <c r="AY69" s="430"/>
      <c r="AZ69" s="430"/>
      <c r="BA69" s="430"/>
      <c r="BB69" s="430"/>
      <c r="BC69" s="430"/>
      <c r="BD69" s="430"/>
      <c r="BE69" s="430"/>
      <c r="BF69" s="430"/>
      <c r="BG69" s="431"/>
      <c r="BH69" s="40"/>
      <c r="BI69" s="471"/>
      <c r="BJ69" s="472"/>
      <c r="BK69" s="472"/>
      <c r="BL69" s="472"/>
      <c r="BM69" s="472"/>
      <c r="BN69" s="473"/>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row>
    <row r="70" spans="1:100" ht="15" customHeight="1" x14ac:dyDescent="0.25">
      <c r="A70" s="40"/>
      <c r="B70" s="261"/>
      <c r="C70" s="261"/>
      <c r="D70" s="262"/>
      <c r="E70" s="422"/>
      <c r="F70" s="423"/>
      <c r="G70" s="423"/>
      <c r="H70" s="423"/>
      <c r="I70" s="423"/>
      <c r="J70" s="406" t="e">
        <f>IF(AND('Riesgos Corrup'!#REF!="Baja",'Riesgos Corrup'!#REF!="Mayor"),CONCATENATE("R",'Riesgos Corrup'!#REF!),"")</f>
        <v>#REF!</v>
      </c>
      <c r="K70" s="407"/>
      <c r="L70" s="407" t="e">
        <f>IF(AND('Riesgos Corrup'!#REF!="Baja",'Riesgos Corrup'!#REF!="Mayor"),CONCATENATE("R",'Riesgos Corrup'!#REF!),"")</f>
        <v>#REF!</v>
      </c>
      <c r="M70" s="407"/>
      <c r="N70" s="407" t="e">
        <f>IF(AND('Riesgos Corrup'!#REF!="Baja",'Riesgos Corrup'!#REF!="Mayor"),CONCATENATE("R",'Riesgos Corrup'!#REF!),"")</f>
        <v>#REF!</v>
      </c>
      <c r="O70" s="407"/>
      <c r="P70" s="407" t="str">
        <f ca="1">IF(AND('Riesgos Corrup'!$K$21="Baja",'Riesgos Corrup'!$O$21="Mayor"),CONCATENATE("R",'Riesgos Corrup'!$A$21),"")</f>
        <v/>
      </c>
      <c r="Q70" s="407"/>
      <c r="R70" s="407" t="e">
        <f>IF(AND('Riesgos Corrup'!#REF!="Baja",'Riesgos Corrup'!#REF!="Mayor"),CONCATENATE("R",'Riesgos Corrup'!#REF!),"")</f>
        <v>#REF!</v>
      </c>
      <c r="S70" s="449"/>
      <c r="T70" s="412" t="e">
        <f>IF(AND('Riesgos Corrup'!#REF!="Baja",'Riesgos Corrup'!#REF!="Mayor"),CONCATENATE("R",'Riesgos Corrup'!#REF!),"")</f>
        <v>#REF!</v>
      </c>
      <c r="U70" s="413"/>
      <c r="V70" s="413" t="e">
        <f>IF(AND('Riesgos Corrup'!#REF!="Baja",'Riesgos Corrup'!#REF!="Mayor"),CONCATENATE("R",'Riesgos Corrup'!#REF!),"")</f>
        <v>#REF!</v>
      </c>
      <c r="W70" s="413"/>
      <c r="X70" s="413" t="e">
        <f>IF(AND('Riesgos Corrup'!#REF!="Baja",'Riesgos Corrup'!#REF!="Mayor"),CONCATENATE("R",'Riesgos Corrup'!#REF!),"")</f>
        <v>#REF!</v>
      </c>
      <c r="Y70" s="413"/>
      <c r="Z70" s="413" t="str">
        <f ca="1">IF(AND('Riesgos Corrup'!$K$21="Baja",'Riesgos Corrup'!$O$21="Mayor"),CONCATENATE("R",'Riesgos Corrup'!$A$21),"")</f>
        <v/>
      </c>
      <c r="AA70" s="413"/>
      <c r="AB70" s="413" t="e">
        <f>IF(AND('Riesgos Corrup'!#REF!="Baja",'Riesgos Corrup'!#REF!="Mayor"),CONCATENATE("R",'Riesgos Corrup'!#REF!),"")</f>
        <v>#REF!</v>
      </c>
      <c r="AC70" s="416"/>
      <c r="AD70" s="412" t="e">
        <f>IF(AND('Riesgos Corrup'!#REF!="Baja",'Riesgos Corrup'!#REF!="Mayor"),CONCATENATE("R",'Riesgos Corrup'!#REF!),"")</f>
        <v>#REF!</v>
      </c>
      <c r="AE70" s="413"/>
      <c r="AF70" s="413" t="e">
        <f>IF(AND('Riesgos Corrup'!#REF!="Baja",'Riesgos Corrup'!#REF!="Mayor"),CONCATENATE("R",'Riesgos Corrup'!#REF!),"")</f>
        <v>#REF!</v>
      </c>
      <c r="AG70" s="413"/>
      <c r="AH70" s="413" t="e">
        <f>IF(AND('Riesgos Corrup'!#REF!="Baja",'Riesgos Corrup'!#REF!="Mayor"),CONCATENATE("R",'Riesgos Corrup'!#REF!),"")</f>
        <v>#REF!</v>
      </c>
      <c r="AI70" s="413"/>
      <c r="AJ70" s="413" t="str">
        <f ca="1">IF(AND('Riesgos Corrup'!$K$21="Baja",'Riesgos Corrup'!$O$21="Mayor"),CONCATENATE("R",'Riesgos Corrup'!$A$21),"")</f>
        <v/>
      </c>
      <c r="AK70" s="413"/>
      <c r="AL70" s="413" t="e">
        <f>IF(AND('Riesgos Corrup'!#REF!="Baja",'Riesgos Corrup'!#REF!="Mayor"),CONCATENATE("R",'Riesgos Corrup'!#REF!),"")</f>
        <v>#REF!</v>
      </c>
      <c r="AM70" s="416"/>
      <c r="AN70" s="404" t="e">
        <f>IF(AND('Riesgos Corrup'!#REF!="Baja",'Riesgos Corrup'!#REF!="Mayor"),CONCATENATE("R",'Riesgos Corrup'!#REF!),"")</f>
        <v>#REF!</v>
      </c>
      <c r="AO70" s="405"/>
      <c r="AP70" s="405" t="e">
        <f>IF(AND('Riesgos Corrup'!#REF!="Baja",'Riesgos Corrup'!#REF!="Mayor"),CONCATENATE("R",'Riesgos Corrup'!#REF!),"")</f>
        <v>#REF!</v>
      </c>
      <c r="AQ70" s="405"/>
      <c r="AR70" s="405" t="e">
        <f>IF(AND('Riesgos Corrup'!#REF!="Baja",'Riesgos Corrup'!#REF!="Mayor"),CONCATENATE("R",'Riesgos Corrup'!#REF!),"")</f>
        <v>#REF!</v>
      </c>
      <c r="AS70" s="405"/>
      <c r="AT70" s="405" t="str">
        <f ca="1">IF(AND('Riesgos Corrup'!$K$21="Baja",'Riesgos Corrup'!$O$21="Mayor"),CONCATENATE("R",'Riesgos Corrup'!$A$21),"")</f>
        <v/>
      </c>
      <c r="AU70" s="405"/>
      <c r="AV70" s="405" t="e">
        <f>IF(AND('Riesgos Corrup'!#REF!="Baja",'Riesgos Corrup'!#REF!="Mayor"),CONCATENATE("R",'Riesgos Corrup'!#REF!),"")</f>
        <v>#REF!</v>
      </c>
      <c r="AW70" s="440"/>
      <c r="AX70" s="432" t="e">
        <f>IF(AND('Riesgos Corrup'!#REF!="Baja",'Riesgos Corrup'!#REF!="Catastrófico"),CONCATENATE("R",'Riesgos Corrup'!#REF!),"")</f>
        <v>#REF!</v>
      </c>
      <c r="AY70" s="430"/>
      <c r="AZ70" s="430" t="e">
        <f>IF(AND('Riesgos Corrup'!#REF!="Baja",'Riesgos Corrup'!#REF!="Catastrófico"),CONCATENATE("R",'Riesgos Corrup'!#REF!),"")</f>
        <v>#REF!</v>
      </c>
      <c r="BA70" s="430"/>
      <c r="BB70" s="430" t="e">
        <f>IF(AND('Riesgos Corrup'!#REF!="Baja",'Riesgos Corrup'!#REF!="Catastrófico"),CONCATENATE("R",'Riesgos Corrup'!#REF!),"")</f>
        <v>#REF!</v>
      </c>
      <c r="BC70" s="430"/>
      <c r="BD70" s="430" t="str">
        <f ca="1">IF(AND('Riesgos Corrup'!$K$21="Baja",'Riesgos Corrup'!$O$21="Catastrófico"),CONCATENATE("R",'Riesgos Corrup'!$A$21),"")</f>
        <v/>
      </c>
      <c r="BE70" s="430"/>
      <c r="BF70" s="430" t="e">
        <f>IF(AND('Riesgos Corrup'!#REF!="Baja",'Riesgos Corrup'!#REF!="Catastrófico"),CONCATENATE("R",'Riesgos Corrup'!#REF!),"")</f>
        <v>#REF!</v>
      </c>
      <c r="BG70" s="431"/>
      <c r="BH70" s="40"/>
      <c r="BI70" s="471"/>
      <c r="BJ70" s="472"/>
      <c r="BK70" s="472"/>
      <c r="BL70" s="472"/>
      <c r="BM70" s="472"/>
      <c r="BN70" s="473"/>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row>
    <row r="71" spans="1:100" ht="15" customHeight="1" x14ac:dyDescent="0.25">
      <c r="A71" s="40"/>
      <c r="B71" s="261"/>
      <c r="C71" s="261"/>
      <c r="D71" s="262"/>
      <c r="E71" s="422"/>
      <c r="F71" s="423"/>
      <c r="G71" s="423"/>
      <c r="H71" s="423"/>
      <c r="I71" s="423"/>
      <c r="J71" s="406"/>
      <c r="K71" s="407"/>
      <c r="L71" s="407"/>
      <c r="M71" s="407"/>
      <c r="N71" s="407"/>
      <c r="O71" s="407"/>
      <c r="P71" s="407"/>
      <c r="Q71" s="407"/>
      <c r="R71" s="407"/>
      <c r="S71" s="449"/>
      <c r="T71" s="412"/>
      <c r="U71" s="413"/>
      <c r="V71" s="413"/>
      <c r="W71" s="413"/>
      <c r="X71" s="413"/>
      <c r="Y71" s="413"/>
      <c r="Z71" s="413"/>
      <c r="AA71" s="413"/>
      <c r="AB71" s="413"/>
      <c r="AC71" s="416"/>
      <c r="AD71" s="412"/>
      <c r="AE71" s="413"/>
      <c r="AF71" s="413"/>
      <c r="AG71" s="413"/>
      <c r="AH71" s="413"/>
      <c r="AI71" s="413"/>
      <c r="AJ71" s="413"/>
      <c r="AK71" s="413"/>
      <c r="AL71" s="413"/>
      <c r="AM71" s="416"/>
      <c r="AN71" s="404"/>
      <c r="AO71" s="405"/>
      <c r="AP71" s="405"/>
      <c r="AQ71" s="405"/>
      <c r="AR71" s="405"/>
      <c r="AS71" s="405"/>
      <c r="AT71" s="405"/>
      <c r="AU71" s="405"/>
      <c r="AV71" s="405"/>
      <c r="AW71" s="440"/>
      <c r="AX71" s="432"/>
      <c r="AY71" s="430"/>
      <c r="AZ71" s="430"/>
      <c r="BA71" s="430"/>
      <c r="BB71" s="430"/>
      <c r="BC71" s="430"/>
      <c r="BD71" s="430"/>
      <c r="BE71" s="430"/>
      <c r="BF71" s="430"/>
      <c r="BG71" s="431"/>
      <c r="BH71" s="40"/>
      <c r="BI71" s="471"/>
      <c r="BJ71" s="472"/>
      <c r="BK71" s="472"/>
      <c r="BL71" s="472"/>
      <c r="BM71" s="472"/>
      <c r="BN71" s="473"/>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row>
    <row r="72" spans="1:100" ht="15" customHeight="1" x14ac:dyDescent="0.25">
      <c r="A72" s="40"/>
      <c r="B72" s="261"/>
      <c r="C72" s="261"/>
      <c r="D72" s="262"/>
      <c r="E72" s="422"/>
      <c r="F72" s="423"/>
      <c r="G72" s="423"/>
      <c r="H72" s="423"/>
      <c r="I72" s="423"/>
      <c r="J72" s="406" t="e">
        <f>IF(AND('Riesgos Corrup'!#REF!="Baja",'Riesgos Corrup'!#REF!="Mayor"),CONCATENATE("R",'Riesgos Corrup'!#REF!),"")</f>
        <v>#REF!</v>
      </c>
      <c r="K72" s="407"/>
      <c r="L72" s="407" t="e">
        <f>IF(AND('Riesgos Corrup'!#REF!="Baja",'Riesgos Corrup'!#REF!="Mayor"),CONCATENATE("R",'Riesgos Corrup'!#REF!),"")</f>
        <v>#REF!</v>
      </c>
      <c r="M72" s="407"/>
      <c r="N72" s="407" t="str">
        <f ca="1">IF(AND('Riesgos Corrup'!$K$24="Baja",'Riesgos Corrup'!$O$24="Mayor"),CONCATENATE("R",'Riesgos Corrup'!$A$24),"")</f>
        <v/>
      </c>
      <c r="O72" s="407"/>
      <c r="P72" s="407" t="e">
        <f>IF(AND('Riesgos Corrup'!#REF!="Baja",'Riesgos Corrup'!#REF!="Mayor"),CONCATENATE("R",'Riesgos Corrup'!#REF!),"")</f>
        <v>#REF!</v>
      </c>
      <c r="Q72" s="407"/>
      <c r="R72" s="407" t="e">
        <f>IF(AND('Riesgos Corrup'!#REF!="Baja",'Riesgos Corrup'!#REF!="Mayor"),CONCATENATE("R",'Riesgos Corrup'!#REF!),"")</f>
        <v>#REF!</v>
      </c>
      <c r="S72" s="449"/>
      <c r="T72" s="412" t="e">
        <f>IF(AND('Riesgos Corrup'!#REF!="Baja",'Riesgos Corrup'!#REF!="Mayor"),CONCATENATE("R",'Riesgos Corrup'!#REF!),"")</f>
        <v>#REF!</v>
      </c>
      <c r="U72" s="413"/>
      <c r="V72" s="413" t="e">
        <f>IF(AND('Riesgos Corrup'!#REF!="Baja",'Riesgos Corrup'!#REF!="Mayor"),CONCATENATE("R",'Riesgos Corrup'!#REF!),"")</f>
        <v>#REF!</v>
      </c>
      <c r="W72" s="413"/>
      <c r="X72" s="413" t="str">
        <f ca="1">IF(AND('Riesgos Corrup'!$K$24="Baja",'Riesgos Corrup'!$O$24="Mayor"),CONCATENATE("R",'Riesgos Corrup'!$A$24),"")</f>
        <v/>
      </c>
      <c r="Y72" s="413"/>
      <c r="Z72" s="413" t="e">
        <f>IF(AND('Riesgos Corrup'!#REF!="Baja",'Riesgos Corrup'!#REF!="Mayor"),CONCATENATE("R",'Riesgos Corrup'!#REF!),"")</f>
        <v>#REF!</v>
      </c>
      <c r="AA72" s="413"/>
      <c r="AB72" s="413" t="e">
        <f>IF(AND('Riesgos Corrup'!#REF!="Baja",'Riesgos Corrup'!#REF!="Mayor"),CONCATENATE("R",'Riesgos Corrup'!#REF!),"")</f>
        <v>#REF!</v>
      </c>
      <c r="AC72" s="416"/>
      <c r="AD72" s="412" t="e">
        <f>IF(AND('Riesgos Corrup'!#REF!="Baja",'Riesgos Corrup'!#REF!="Mayor"),CONCATENATE("R",'Riesgos Corrup'!#REF!),"")</f>
        <v>#REF!</v>
      </c>
      <c r="AE72" s="413"/>
      <c r="AF72" s="413" t="e">
        <f>IF(AND('Riesgos Corrup'!#REF!="Baja",'Riesgos Corrup'!#REF!="Mayor"),CONCATENATE("R",'Riesgos Corrup'!#REF!),"")</f>
        <v>#REF!</v>
      </c>
      <c r="AG72" s="413"/>
      <c r="AH72" s="413" t="str">
        <f ca="1">IF(AND('Riesgos Corrup'!$K$24="Baja",'Riesgos Corrup'!$O$24="Mayor"),CONCATENATE("R",'Riesgos Corrup'!$A$24),"")</f>
        <v/>
      </c>
      <c r="AI72" s="413"/>
      <c r="AJ72" s="413" t="e">
        <f>IF(AND('Riesgos Corrup'!#REF!="Baja",'Riesgos Corrup'!#REF!="Mayor"),CONCATENATE("R",'Riesgos Corrup'!#REF!),"")</f>
        <v>#REF!</v>
      </c>
      <c r="AK72" s="413"/>
      <c r="AL72" s="413" t="e">
        <f>IF(AND('Riesgos Corrup'!#REF!="Baja",'Riesgos Corrup'!#REF!="Mayor"),CONCATENATE("R",'Riesgos Corrup'!#REF!),"")</f>
        <v>#REF!</v>
      </c>
      <c r="AM72" s="416"/>
      <c r="AN72" s="404" t="e">
        <f>IF(AND('Riesgos Corrup'!#REF!="Baja",'Riesgos Corrup'!#REF!="Mayor"),CONCATENATE("R",'Riesgos Corrup'!#REF!),"")</f>
        <v>#REF!</v>
      </c>
      <c r="AO72" s="405"/>
      <c r="AP72" s="405" t="e">
        <f>IF(AND('Riesgos Corrup'!#REF!="Baja",'Riesgos Corrup'!#REF!="Mayor"),CONCATENATE("R",'Riesgos Corrup'!#REF!),"")</f>
        <v>#REF!</v>
      </c>
      <c r="AQ72" s="405"/>
      <c r="AR72" s="405" t="str">
        <f ca="1">IF(AND('Riesgos Corrup'!$K$24="Baja",'Riesgos Corrup'!$O$24="Mayor"),CONCATENATE("R",'Riesgos Corrup'!$A$24),"")</f>
        <v/>
      </c>
      <c r="AS72" s="405"/>
      <c r="AT72" s="405" t="e">
        <f>IF(AND('Riesgos Corrup'!#REF!="Baja",'Riesgos Corrup'!#REF!="Mayor"),CONCATENATE("R",'Riesgos Corrup'!#REF!),"")</f>
        <v>#REF!</v>
      </c>
      <c r="AU72" s="405"/>
      <c r="AV72" s="405" t="e">
        <f>IF(AND('Riesgos Corrup'!#REF!="Baja",'Riesgos Corrup'!#REF!="Mayor"),CONCATENATE("R",'Riesgos Corrup'!#REF!),"")</f>
        <v>#REF!</v>
      </c>
      <c r="AW72" s="440"/>
      <c r="AX72" s="432" t="e">
        <f>IF(AND('Riesgos Corrup'!#REF!="Baja",'Riesgos Corrup'!#REF!="Catastrófico"),CONCATENATE("R",'Riesgos Corrup'!#REF!),"")</f>
        <v>#REF!</v>
      </c>
      <c r="AY72" s="430"/>
      <c r="AZ72" s="430" t="e">
        <f>IF(AND('Riesgos Corrup'!#REF!="Baja",'Riesgos Corrup'!#REF!="Catastrófico"),CONCATENATE("R",'Riesgos Corrup'!#REF!),"")</f>
        <v>#REF!</v>
      </c>
      <c r="BA72" s="430"/>
      <c r="BB72" s="430" t="str">
        <f ca="1">IF(AND('Riesgos Corrup'!$K$24="Baja",'Riesgos Corrup'!$O$24="Catastrófico"),CONCATENATE("R",'Riesgos Corrup'!$A$24),"")</f>
        <v/>
      </c>
      <c r="BC72" s="430"/>
      <c r="BD72" s="430" t="e">
        <f>IF(AND('Riesgos Corrup'!#REF!="Baja",'Riesgos Corrup'!#REF!="Catastrófico"),CONCATENATE("R",'Riesgos Corrup'!#REF!),"")</f>
        <v>#REF!</v>
      </c>
      <c r="BE72" s="430"/>
      <c r="BF72" s="430" t="e">
        <f>IF(AND('Riesgos Corrup'!#REF!="Baja",'Riesgos Corrup'!#REF!="Catastrófico"),CONCATENATE("R",'Riesgos Corrup'!#REF!),"")</f>
        <v>#REF!</v>
      </c>
      <c r="BG72" s="431"/>
      <c r="BH72" s="40"/>
      <c r="BI72" s="471"/>
      <c r="BJ72" s="472"/>
      <c r="BK72" s="472"/>
      <c r="BL72" s="472"/>
      <c r="BM72" s="472"/>
      <c r="BN72" s="473"/>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row>
    <row r="73" spans="1:100" ht="15" customHeight="1" thickBot="1" x14ac:dyDescent="0.3">
      <c r="A73" s="40"/>
      <c r="B73" s="261"/>
      <c r="C73" s="261"/>
      <c r="D73" s="262"/>
      <c r="E73" s="422"/>
      <c r="F73" s="423"/>
      <c r="G73" s="423"/>
      <c r="H73" s="423"/>
      <c r="I73" s="423"/>
      <c r="J73" s="406"/>
      <c r="K73" s="407"/>
      <c r="L73" s="407"/>
      <c r="M73" s="407"/>
      <c r="N73" s="407"/>
      <c r="O73" s="407"/>
      <c r="P73" s="407"/>
      <c r="Q73" s="407"/>
      <c r="R73" s="407"/>
      <c r="S73" s="449"/>
      <c r="T73" s="412"/>
      <c r="U73" s="413"/>
      <c r="V73" s="413"/>
      <c r="W73" s="413"/>
      <c r="X73" s="413"/>
      <c r="Y73" s="413"/>
      <c r="Z73" s="413"/>
      <c r="AA73" s="413"/>
      <c r="AB73" s="413"/>
      <c r="AC73" s="416"/>
      <c r="AD73" s="412"/>
      <c r="AE73" s="413"/>
      <c r="AF73" s="413"/>
      <c r="AG73" s="413"/>
      <c r="AH73" s="413"/>
      <c r="AI73" s="413"/>
      <c r="AJ73" s="413"/>
      <c r="AK73" s="413"/>
      <c r="AL73" s="413"/>
      <c r="AM73" s="416"/>
      <c r="AN73" s="404"/>
      <c r="AO73" s="405"/>
      <c r="AP73" s="405"/>
      <c r="AQ73" s="405"/>
      <c r="AR73" s="405"/>
      <c r="AS73" s="405"/>
      <c r="AT73" s="405"/>
      <c r="AU73" s="405"/>
      <c r="AV73" s="405"/>
      <c r="AW73" s="440"/>
      <c r="AX73" s="432"/>
      <c r="AY73" s="430"/>
      <c r="AZ73" s="430"/>
      <c r="BA73" s="430"/>
      <c r="BB73" s="430"/>
      <c r="BC73" s="430"/>
      <c r="BD73" s="430"/>
      <c r="BE73" s="430"/>
      <c r="BF73" s="430"/>
      <c r="BG73" s="431"/>
      <c r="BH73" s="40"/>
      <c r="BI73" s="474"/>
      <c r="BJ73" s="475"/>
      <c r="BK73" s="475"/>
      <c r="BL73" s="475"/>
      <c r="BM73" s="475"/>
      <c r="BN73" s="476"/>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row>
    <row r="74" spans="1:100" ht="15" customHeight="1" x14ac:dyDescent="0.25">
      <c r="A74" s="40"/>
      <c r="B74" s="261"/>
      <c r="C74" s="261"/>
      <c r="D74" s="262"/>
      <c r="E74" s="422"/>
      <c r="F74" s="423"/>
      <c r="G74" s="423"/>
      <c r="H74" s="423"/>
      <c r="I74" s="423"/>
      <c r="J74" s="406" t="str">
        <f ca="1">IF(AND('Riesgos Corrup'!$K$27="Baja",'Riesgos Corrup'!$O$27="Mayor"),CONCATENATE("R",'Riesgos Corrup'!$A$27),"")</f>
        <v/>
      </c>
      <c r="K74" s="407"/>
      <c r="L74" s="407" t="str">
        <f ca="1">IF(AND('Riesgos Corrup'!$K$30="Baja",'Riesgos Corrup'!$O$30="Mayor"),CONCATENATE("R",'Riesgos Corrup'!$A$30),"")</f>
        <v/>
      </c>
      <c r="M74" s="407"/>
      <c r="N74" s="407" t="e">
        <f>IF(AND('Riesgos Corrup'!#REF!="Baja",'Riesgos Corrup'!#REF!="Mayor"),CONCATENATE("R",'Riesgos Corrup'!#REF!),"")</f>
        <v>#REF!</v>
      </c>
      <c r="O74" s="407"/>
      <c r="P74" s="407" t="e">
        <f>IF(AND('Riesgos Corrup'!#REF!="Baja",'Riesgos Corrup'!#REF!="Mayor"),CONCATENATE("R",'Riesgos Corrup'!#REF!),"")</f>
        <v>#REF!</v>
      </c>
      <c r="Q74" s="407"/>
      <c r="R74" s="407" t="str">
        <f ca="1">IF(AND('Riesgos Corrup'!$K$33="Baja",'Riesgos Corrup'!$O$33="Mayor"),CONCATENATE("R",'Riesgos Corrup'!$A$33),"")</f>
        <v/>
      </c>
      <c r="S74" s="449"/>
      <c r="T74" s="412" t="str">
        <f ca="1">IF(AND('Riesgos Corrup'!$K$27="Baja",'Riesgos Corrup'!$O$27="Mayor"),CONCATENATE("R",'Riesgos Corrup'!$A$27),"")</f>
        <v/>
      </c>
      <c r="U74" s="413"/>
      <c r="V74" s="413" t="str">
        <f ca="1">IF(AND('Riesgos Corrup'!$K$30="Baja",'Riesgos Corrup'!$O$30="Mayor"),CONCATENATE("R",'Riesgos Corrup'!$A$30),"")</f>
        <v/>
      </c>
      <c r="W74" s="413"/>
      <c r="X74" s="413" t="e">
        <f>IF(AND('Riesgos Corrup'!#REF!="Baja",'Riesgos Corrup'!#REF!="Mayor"),CONCATENATE("R",'Riesgos Corrup'!#REF!),"")</f>
        <v>#REF!</v>
      </c>
      <c r="Y74" s="413"/>
      <c r="Z74" s="413" t="e">
        <f>IF(AND('Riesgos Corrup'!#REF!="Baja",'Riesgos Corrup'!#REF!="Mayor"),CONCATENATE("R",'Riesgos Corrup'!#REF!),"")</f>
        <v>#REF!</v>
      </c>
      <c r="AA74" s="413"/>
      <c r="AB74" s="413" t="str">
        <f ca="1">IF(AND('Riesgos Corrup'!$K$33="Baja",'Riesgos Corrup'!$O$33="Mayor"),CONCATENATE("R",'Riesgos Corrup'!$A$33),"")</f>
        <v/>
      </c>
      <c r="AC74" s="416"/>
      <c r="AD74" s="412" t="str">
        <f ca="1">IF(AND('Riesgos Corrup'!$K$27="Baja",'Riesgos Corrup'!$O$27="Mayor"),CONCATENATE("R",'Riesgos Corrup'!$A$27),"")</f>
        <v/>
      </c>
      <c r="AE74" s="413"/>
      <c r="AF74" s="413" t="str">
        <f ca="1">IF(AND('Riesgos Corrup'!$K$30="Baja",'Riesgos Corrup'!$O$30="Mayor"),CONCATENATE("R",'Riesgos Corrup'!$A$30),"")</f>
        <v/>
      </c>
      <c r="AG74" s="413"/>
      <c r="AH74" s="413" t="e">
        <f>IF(AND('Riesgos Corrup'!#REF!="Baja",'Riesgos Corrup'!#REF!="Mayor"),CONCATENATE("R",'Riesgos Corrup'!#REF!),"")</f>
        <v>#REF!</v>
      </c>
      <c r="AI74" s="413"/>
      <c r="AJ74" s="413" t="e">
        <f>IF(AND('Riesgos Corrup'!#REF!="Baja",'Riesgos Corrup'!#REF!="Mayor"),CONCATENATE("R",'Riesgos Corrup'!#REF!),"")</f>
        <v>#REF!</v>
      </c>
      <c r="AK74" s="413"/>
      <c r="AL74" s="413" t="str">
        <f ca="1">IF(AND('Riesgos Corrup'!$K$33="Baja",'Riesgos Corrup'!$O$33="Mayor"),CONCATENATE("R",'Riesgos Corrup'!$A$33),"")</f>
        <v/>
      </c>
      <c r="AM74" s="416"/>
      <c r="AN74" s="404" t="str">
        <f ca="1">IF(AND('Riesgos Corrup'!$K$27="Baja",'Riesgos Corrup'!$O$27="Mayor"),CONCATENATE("R",'Riesgos Corrup'!$A$27),"")</f>
        <v/>
      </c>
      <c r="AO74" s="405"/>
      <c r="AP74" s="405" t="str">
        <f ca="1">IF(AND('Riesgos Corrup'!$K$30="Baja",'Riesgos Corrup'!$O$30="Mayor"),CONCATENATE("R",'Riesgos Corrup'!$A$30),"")</f>
        <v/>
      </c>
      <c r="AQ74" s="405"/>
      <c r="AR74" s="405" t="e">
        <f>IF(AND('Riesgos Corrup'!#REF!="Baja",'Riesgos Corrup'!#REF!="Mayor"),CONCATENATE("R",'Riesgos Corrup'!#REF!),"")</f>
        <v>#REF!</v>
      </c>
      <c r="AS74" s="405"/>
      <c r="AT74" s="405" t="e">
        <f>IF(AND('Riesgos Corrup'!#REF!="Baja",'Riesgos Corrup'!#REF!="Mayor"),CONCATENATE("R",'Riesgos Corrup'!#REF!),"")</f>
        <v>#REF!</v>
      </c>
      <c r="AU74" s="405"/>
      <c r="AV74" s="405" t="str">
        <f ca="1">IF(AND('Riesgos Corrup'!$K$33="Baja",'Riesgos Corrup'!$O$33="Mayor"),CONCATENATE("R",'Riesgos Corrup'!$A$33),"")</f>
        <v/>
      </c>
      <c r="AW74" s="440"/>
      <c r="AX74" s="432" t="str">
        <f ca="1">IF(AND('Riesgos Corrup'!$K$27="Baja",'Riesgos Corrup'!$O$27="Catastrófico"),CONCATENATE("R",'Riesgos Corrup'!$A$27),"")</f>
        <v/>
      </c>
      <c r="AY74" s="430"/>
      <c r="AZ74" s="430" t="str">
        <f ca="1">IF(AND('Riesgos Corrup'!$K$30="Baja",'Riesgos Corrup'!$O$30="Catastrófico"),CONCATENATE("R",'Riesgos Corrup'!$A$30),"")</f>
        <v/>
      </c>
      <c r="BA74" s="430"/>
      <c r="BB74" s="430" t="e">
        <f>IF(AND('Riesgos Corrup'!#REF!="Baja",'Riesgos Corrup'!#REF!="Catastrófico"),CONCATENATE("R",'Riesgos Corrup'!#REF!),"")</f>
        <v>#REF!</v>
      </c>
      <c r="BC74" s="430"/>
      <c r="BD74" s="430" t="e">
        <f>IF(AND('Riesgos Corrup'!#REF!="Baja",'Riesgos Corrup'!#REF!="Catastrófico"),CONCATENATE("R",'Riesgos Corrup'!#REF!),"")</f>
        <v>#REF!</v>
      </c>
      <c r="BE74" s="430"/>
      <c r="BF74" s="430" t="str">
        <f ca="1">IF(AND('Riesgos Corrup'!$K$33="Baja",'Riesgos Corrup'!$O$33="Catastrófico"),CONCATENATE("R",'Riesgos Corrup'!$A$33),"")</f>
        <v/>
      </c>
      <c r="BG74" s="431"/>
      <c r="BH74" s="40"/>
      <c r="BI74" s="477" t="s">
        <v>76</v>
      </c>
      <c r="BJ74" s="478"/>
      <c r="BK74" s="478"/>
      <c r="BL74" s="478"/>
      <c r="BM74" s="478"/>
      <c r="BN74" s="479"/>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row>
    <row r="75" spans="1:100" ht="15" customHeight="1" x14ac:dyDescent="0.25">
      <c r="A75" s="40"/>
      <c r="B75" s="261"/>
      <c r="C75" s="261"/>
      <c r="D75" s="262"/>
      <c r="E75" s="422"/>
      <c r="F75" s="423"/>
      <c r="G75" s="423"/>
      <c r="H75" s="423"/>
      <c r="I75" s="423"/>
      <c r="J75" s="406"/>
      <c r="K75" s="407"/>
      <c r="L75" s="407"/>
      <c r="M75" s="407"/>
      <c r="N75" s="407"/>
      <c r="O75" s="407"/>
      <c r="P75" s="407"/>
      <c r="Q75" s="407"/>
      <c r="R75" s="407"/>
      <c r="S75" s="449"/>
      <c r="T75" s="412"/>
      <c r="U75" s="413"/>
      <c r="V75" s="413"/>
      <c r="W75" s="413"/>
      <c r="X75" s="413"/>
      <c r="Y75" s="413"/>
      <c r="Z75" s="413"/>
      <c r="AA75" s="413"/>
      <c r="AB75" s="413"/>
      <c r="AC75" s="416"/>
      <c r="AD75" s="412"/>
      <c r="AE75" s="413"/>
      <c r="AF75" s="413"/>
      <c r="AG75" s="413"/>
      <c r="AH75" s="413"/>
      <c r="AI75" s="413"/>
      <c r="AJ75" s="413"/>
      <c r="AK75" s="413"/>
      <c r="AL75" s="413"/>
      <c r="AM75" s="416"/>
      <c r="AN75" s="404"/>
      <c r="AO75" s="405"/>
      <c r="AP75" s="405"/>
      <c r="AQ75" s="405"/>
      <c r="AR75" s="405"/>
      <c r="AS75" s="405"/>
      <c r="AT75" s="405"/>
      <c r="AU75" s="405"/>
      <c r="AV75" s="405"/>
      <c r="AW75" s="440"/>
      <c r="AX75" s="432"/>
      <c r="AY75" s="430"/>
      <c r="AZ75" s="430"/>
      <c r="BA75" s="430"/>
      <c r="BB75" s="430"/>
      <c r="BC75" s="430"/>
      <c r="BD75" s="430"/>
      <c r="BE75" s="430"/>
      <c r="BF75" s="430"/>
      <c r="BG75" s="431"/>
      <c r="BH75" s="40"/>
      <c r="BI75" s="480"/>
      <c r="BJ75" s="481"/>
      <c r="BK75" s="481"/>
      <c r="BL75" s="481"/>
      <c r="BM75" s="481"/>
      <c r="BN75" s="482"/>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row>
    <row r="76" spans="1:100" ht="15" customHeight="1" x14ac:dyDescent="0.25">
      <c r="A76" s="40"/>
      <c r="B76" s="261"/>
      <c r="C76" s="261"/>
      <c r="D76" s="262"/>
      <c r="E76" s="422"/>
      <c r="F76" s="423"/>
      <c r="G76" s="423"/>
      <c r="H76" s="423"/>
      <c r="I76" s="423"/>
      <c r="J76" s="406" t="e">
        <f>IF(AND('Riesgos Corrup'!#REF!="Baja",'Riesgos Corrup'!#REF!="Mayor"),CONCATENATE("R",'Riesgos Corrup'!#REF!),"")</f>
        <v>#REF!</v>
      </c>
      <c r="K76" s="407"/>
      <c r="L76" s="407" t="str">
        <f ca="1">IF(AND('Riesgos Corrup'!$K$36="Baja",'Riesgos Corrup'!$O$36="Mayor"),CONCATENATE("R",'Riesgos Corrup'!$A$36),"")</f>
        <v/>
      </c>
      <c r="M76" s="407"/>
      <c r="N76" s="407" t="e">
        <f>IF(AND('Riesgos Corrup'!#REF!="Baja",'Riesgos Corrup'!#REF!="Mayor"),CONCATENATE("R",'Riesgos Corrup'!#REF!),"")</f>
        <v>#REF!</v>
      </c>
      <c r="O76" s="407"/>
      <c r="P76" s="407" t="e">
        <f>IF(AND('Riesgos Corrup'!#REF!="Baja",'Riesgos Corrup'!#REF!="Mayor"),CONCATENATE("R",'Riesgos Corrup'!#REF!),"")</f>
        <v>#REF!</v>
      </c>
      <c r="Q76" s="407"/>
      <c r="R76" s="407" t="e">
        <f>IF(AND('Riesgos Corrup'!#REF!="Baja",'Riesgos Corrup'!#REF!="Mayor"),CONCATENATE("R",'Riesgos Corrup'!#REF!),"")</f>
        <v>#REF!</v>
      </c>
      <c r="S76" s="449"/>
      <c r="T76" s="412" t="e">
        <f>IF(AND('Riesgos Corrup'!#REF!="Baja",'Riesgos Corrup'!#REF!="Mayor"),CONCATENATE("R",'Riesgos Corrup'!#REF!),"")</f>
        <v>#REF!</v>
      </c>
      <c r="U76" s="413"/>
      <c r="V76" s="413" t="str">
        <f ca="1">IF(AND('Riesgos Corrup'!$K$36="Baja",'Riesgos Corrup'!$O$36="Mayor"),CONCATENATE("R",'Riesgos Corrup'!$A$36),"")</f>
        <v/>
      </c>
      <c r="W76" s="413"/>
      <c r="X76" s="413" t="e">
        <f>IF(AND('Riesgos Corrup'!#REF!="Baja",'Riesgos Corrup'!#REF!="Mayor"),CONCATENATE("R",'Riesgos Corrup'!#REF!),"")</f>
        <v>#REF!</v>
      </c>
      <c r="Y76" s="413"/>
      <c r="Z76" s="413" t="e">
        <f>IF(AND('Riesgos Corrup'!#REF!="Baja",'Riesgos Corrup'!#REF!="Mayor"),CONCATENATE("R",'Riesgos Corrup'!#REF!),"")</f>
        <v>#REF!</v>
      </c>
      <c r="AA76" s="413"/>
      <c r="AB76" s="413" t="e">
        <f>IF(AND('Riesgos Corrup'!#REF!="Baja",'Riesgos Corrup'!#REF!="Mayor"),CONCATENATE("R",'Riesgos Corrup'!#REF!),"")</f>
        <v>#REF!</v>
      </c>
      <c r="AC76" s="416"/>
      <c r="AD76" s="412" t="e">
        <f>IF(AND('Riesgos Corrup'!#REF!="Baja",'Riesgos Corrup'!#REF!="Mayor"),CONCATENATE("R",'Riesgos Corrup'!#REF!),"")</f>
        <v>#REF!</v>
      </c>
      <c r="AE76" s="413"/>
      <c r="AF76" s="413" t="str">
        <f ca="1">IF(AND('Riesgos Corrup'!$K$36="Baja",'Riesgos Corrup'!$O$36="Mayor"),CONCATENATE("R",'Riesgos Corrup'!$A$36),"")</f>
        <v/>
      </c>
      <c r="AG76" s="413"/>
      <c r="AH76" s="413" t="e">
        <f>IF(AND('Riesgos Corrup'!#REF!="Baja",'Riesgos Corrup'!#REF!="Mayor"),CONCATENATE("R",'Riesgos Corrup'!#REF!),"")</f>
        <v>#REF!</v>
      </c>
      <c r="AI76" s="413"/>
      <c r="AJ76" s="413" t="e">
        <f>IF(AND('Riesgos Corrup'!#REF!="Baja",'Riesgos Corrup'!#REF!="Mayor"),CONCATENATE("R",'Riesgos Corrup'!#REF!),"")</f>
        <v>#REF!</v>
      </c>
      <c r="AK76" s="413"/>
      <c r="AL76" s="413" t="e">
        <f>IF(AND('Riesgos Corrup'!#REF!="Baja",'Riesgos Corrup'!#REF!="Mayor"),CONCATENATE("R",'Riesgos Corrup'!#REF!),"")</f>
        <v>#REF!</v>
      </c>
      <c r="AM76" s="416"/>
      <c r="AN76" s="404" t="e">
        <f>IF(AND('Riesgos Corrup'!#REF!="Baja",'Riesgos Corrup'!#REF!="Mayor"),CONCATENATE("R",'Riesgos Corrup'!#REF!),"")</f>
        <v>#REF!</v>
      </c>
      <c r="AO76" s="405"/>
      <c r="AP76" s="405" t="str">
        <f ca="1">IF(AND('Riesgos Corrup'!$K$36="Baja",'Riesgos Corrup'!$O$36="Mayor"),CONCATENATE("R",'Riesgos Corrup'!$A$36),"")</f>
        <v/>
      </c>
      <c r="AQ76" s="405"/>
      <c r="AR76" s="405" t="e">
        <f>IF(AND('Riesgos Corrup'!#REF!="Baja",'Riesgos Corrup'!#REF!="Mayor"),CONCATENATE("R",'Riesgos Corrup'!#REF!),"")</f>
        <v>#REF!</v>
      </c>
      <c r="AS76" s="405"/>
      <c r="AT76" s="405" t="e">
        <f>IF(AND('Riesgos Corrup'!#REF!="Baja",'Riesgos Corrup'!#REF!="Mayor"),CONCATENATE("R",'Riesgos Corrup'!#REF!),"")</f>
        <v>#REF!</v>
      </c>
      <c r="AU76" s="405"/>
      <c r="AV76" s="405" t="e">
        <f>IF(AND('Riesgos Corrup'!#REF!="Baja",'Riesgos Corrup'!#REF!="Mayor"),CONCATENATE("R",'Riesgos Corrup'!#REF!),"")</f>
        <v>#REF!</v>
      </c>
      <c r="AW76" s="440"/>
      <c r="AX76" s="432" t="e">
        <f>IF(AND('Riesgos Corrup'!#REF!="Baja",'Riesgos Corrup'!#REF!="Catastrófico"),CONCATENATE("R",'Riesgos Corrup'!#REF!),"")</f>
        <v>#REF!</v>
      </c>
      <c r="AY76" s="430"/>
      <c r="AZ76" s="430" t="str">
        <f ca="1">IF(AND('Riesgos Corrup'!$K$36="Baja",'Riesgos Corrup'!$O$36="Catastrófico"),CONCATENATE("R",'Riesgos Corrup'!$A$36),"")</f>
        <v/>
      </c>
      <c r="BA76" s="430"/>
      <c r="BB76" s="430" t="e">
        <f>IF(AND('Riesgos Corrup'!#REF!="Baja",'Riesgos Corrup'!#REF!="Catastrófico"),CONCATENATE("R",'Riesgos Corrup'!#REF!),"")</f>
        <v>#REF!</v>
      </c>
      <c r="BC76" s="430"/>
      <c r="BD76" s="430" t="e">
        <f>IF(AND('Riesgos Corrup'!#REF!="Baja",'Riesgos Corrup'!#REF!="Catastrófico"),CONCATENATE("R",'Riesgos Corrup'!#REF!),"")</f>
        <v>#REF!</v>
      </c>
      <c r="BE76" s="430"/>
      <c r="BF76" s="430" t="e">
        <f>IF(AND('Riesgos Corrup'!#REF!="Baja",'Riesgos Corrup'!#REF!="Catastrófico"),CONCATENATE("R",'Riesgos Corrup'!#REF!),"")</f>
        <v>#REF!</v>
      </c>
      <c r="BG76" s="431"/>
      <c r="BH76" s="40"/>
      <c r="BI76" s="480"/>
      <c r="BJ76" s="481"/>
      <c r="BK76" s="481"/>
      <c r="BL76" s="481"/>
      <c r="BM76" s="481"/>
      <c r="BN76" s="482"/>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row>
    <row r="77" spans="1:100" ht="15" customHeight="1" x14ac:dyDescent="0.25">
      <c r="A77" s="40"/>
      <c r="B77" s="261"/>
      <c r="C77" s="261"/>
      <c r="D77" s="262"/>
      <c r="E77" s="422"/>
      <c r="F77" s="423"/>
      <c r="G77" s="423"/>
      <c r="H77" s="423"/>
      <c r="I77" s="423"/>
      <c r="J77" s="406"/>
      <c r="K77" s="407"/>
      <c r="L77" s="407"/>
      <c r="M77" s="407"/>
      <c r="N77" s="407"/>
      <c r="O77" s="407"/>
      <c r="P77" s="407"/>
      <c r="Q77" s="407"/>
      <c r="R77" s="407"/>
      <c r="S77" s="449"/>
      <c r="T77" s="412"/>
      <c r="U77" s="413"/>
      <c r="V77" s="413"/>
      <c r="W77" s="413"/>
      <c r="X77" s="413"/>
      <c r="Y77" s="413"/>
      <c r="Z77" s="413"/>
      <c r="AA77" s="413"/>
      <c r="AB77" s="413"/>
      <c r="AC77" s="416"/>
      <c r="AD77" s="412"/>
      <c r="AE77" s="413"/>
      <c r="AF77" s="413"/>
      <c r="AG77" s="413"/>
      <c r="AH77" s="413"/>
      <c r="AI77" s="413"/>
      <c r="AJ77" s="413"/>
      <c r="AK77" s="413"/>
      <c r="AL77" s="413"/>
      <c r="AM77" s="416"/>
      <c r="AN77" s="404"/>
      <c r="AO77" s="405"/>
      <c r="AP77" s="405"/>
      <c r="AQ77" s="405"/>
      <c r="AR77" s="405"/>
      <c r="AS77" s="405"/>
      <c r="AT77" s="405"/>
      <c r="AU77" s="405"/>
      <c r="AV77" s="405"/>
      <c r="AW77" s="440"/>
      <c r="AX77" s="432"/>
      <c r="AY77" s="430"/>
      <c r="AZ77" s="430"/>
      <c r="BA77" s="430"/>
      <c r="BB77" s="430"/>
      <c r="BC77" s="430"/>
      <c r="BD77" s="430"/>
      <c r="BE77" s="430"/>
      <c r="BF77" s="430"/>
      <c r="BG77" s="431"/>
      <c r="BH77" s="40"/>
      <c r="BI77" s="480"/>
      <c r="BJ77" s="481"/>
      <c r="BK77" s="481"/>
      <c r="BL77" s="481"/>
      <c r="BM77" s="481"/>
      <c r="BN77" s="482"/>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row>
    <row r="78" spans="1:100" ht="15" customHeight="1" x14ac:dyDescent="0.25">
      <c r="A78" s="40"/>
      <c r="B78" s="261"/>
      <c r="C78" s="261"/>
      <c r="D78" s="262"/>
      <c r="E78" s="422"/>
      <c r="F78" s="423"/>
      <c r="G78" s="423"/>
      <c r="H78" s="423"/>
      <c r="I78" s="423"/>
      <c r="J78" s="406" t="e">
        <f>IF(AND('Riesgos Corrup'!#REF!="Baja",'Riesgos Corrup'!#REF!="Mayor"),CONCATENATE("R",'Riesgos Corrup'!#REF!),"")</f>
        <v>#REF!</v>
      </c>
      <c r="K78" s="407"/>
      <c r="L78" s="407" t="e">
        <f>IF(AND('Riesgos Corrup'!#REF!="Baja",'Riesgos Corrup'!#REF!="Mayor"),CONCATENATE("R",'Riesgos Corrup'!#REF!),"")</f>
        <v>#REF!</v>
      </c>
      <c r="M78" s="407"/>
      <c r="N78" s="407" t="e">
        <f>IF(AND('Riesgos Corrup'!#REF!="Baja",'Riesgos Corrup'!#REF!="Mayor"),CONCATENATE("R",'Riesgos Corrup'!#REF!),"")</f>
        <v>#REF!</v>
      </c>
      <c r="O78" s="407"/>
      <c r="P78" s="407" t="e">
        <f>IF(AND('Riesgos Corrup'!#REF!="Baja",'Riesgos Corrup'!#REF!="Mayor"),CONCATENATE("R",'Riesgos Corrup'!#REF!),"")</f>
        <v>#REF!</v>
      </c>
      <c r="Q78" s="407"/>
      <c r="R78" s="407" t="e">
        <f>IF(AND('Riesgos Corrup'!#REF!="Baja",'Riesgos Corrup'!#REF!="Mayor"),CONCATENATE("R",'Riesgos Corrup'!#REF!),"")</f>
        <v>#REF!</v>
      </c>
      <c r="S78" s="449"/>
      <c r="T78" s="412" t="e">
        <f>IF(AND('Riesgos Corrup'!#REF!="Baja",'Riesgos Corrup'!#REF!="Mayor"),CONCATENATE("R",'Riesgos Corrup'!#REF!),"")</f>
        <v>#REF!</v>
      </c>
      <c r="U78" s="413"/>
      <c r="V78" s="413" t="e">
        <f>IF(AND('Riesgos Corrup'!#REF!="Baja",'Riesgos Corrup'!#REF!="Mayor"),CONCATENATE("R",'Riesgos Corrup'!#REF!),"")</f>
        <v>#REF!</v>
      </c>
      <c r="W78" s="413"/>
      <c r="X78" s="413" t="e">
        <f>IF(AND('Riesgos Corrup'!#REF!="Baja",'Riesgos Corrup'!#REF!="Mayor"),CONCATENATE("R",'Riesgos Corrup'!#REF!),"")</f>
        <v>#REF!</v>
      </c>
      <c r="Y78" s="413"/>
      <c r="Z78" s="413" t="e">
        <f>IF(AND('Riesgos Corrup'!#REF!="Baja",'Riesgos Corrup'!#REF!="Mayor"),CONCATENATE("R",'Riesgos Corrup'!#REF!),"")</f>
        <v>#REF!</v>
      </c>
      <c r="AA78" s="413"/>
      <c r="AB78" s="413" t="e">
        <f>IF(AND('Riesgos Corrup'!#REF!="Baja",'Riesgos Corrup'!#REF!="Mayor"),CONCATENATE("R",'Riesgos Corrup'!#REF!),"")</f>
        <v>#REF!</v>
      </c>
      <c r="AC78" s="416"/>
      <c r="AD78" s="412" t="e">
        <f>IF(AND('Riesgos Corrup'!#REF!="Baja",'Riesgos Corrup'!#REF!="Mayor"),CONCATENATE("R",'Riesgos Corrup'!#REF!),"")</f>
        <v>#REF!</v>
      </c>
      <c r="AE78" s="413"/>
      <c r="AF78" s="413" t="e">
        <f>IF(AND('Riesgos Corrup'!#REF!="Baja",'Riesgos Corrup'!#REF!="Mayor"),CONCATENATE("R",'Riesgos Corrup'!#REF!),"")</f>
        <v>#REF!</v>
      </c>
      <c r="AG78" s="413"/>
      <c r="AH78" s="413" t="e">
        <f>IF(AND('Riesgos Corrup'!#REF!="Baja",'Riesgos Corrup'!#REF!="Mayor"),CONCATENATE("R",'Riesgos Corrup'!#REF!),"")</f>
        <v>#REF!</v>
      </c>
      <c r="AI78" s="413"/>
      <c r="AJ78" s="413" t="e">
        <f>IF(AND('Riesgos Corrup'!#REF!="Baja",'Riesgos Corrup'!#REF!="Mayor"),CONCATENATE("R",'Riesgos Corrup'!#REF!),"")</f>
        <v>#REF!</v>
      </c>
      <c r="AK78" s="413"/>
      <c r="AL78" s="413" t="e">
        <f>IF(AND('Riesgos Corrup'!#REF!="Baja",'Riesgos Corrup'!#REF!="Mayor"),CONCATENATE("R",'Riesgos Corrup'!#REF!),"")</f>
        <v>#REF!</v>
      </c>
      <c r="AM78" s="416"/>
      <c r="AN78" s="404" t="e">
        <f>IF(AND('Riesgos Corrup'!#REF!="Baja",'Riesgos Corrup'!#REF!="Mayor"),CONCATENATE("R",'Riesgos Corrup'!#REF!),"")</f>
        <v>#REF!</v>
      </c>
      <c r="AO78" s="405"/>
      <c r="AP78" s="405" t="e">
        <f>IF(AND('Riesgos Corrup'!#REF!="Baja",'Riesgos Corrup'!#REF!="Mayor"),CONCATENATE("R",'Riesgos Corrup'!#REF!),"")</f>
        <v>#REF!</v>
      </c>
      <c r="AQ78" s="405"/>
      <c r="AR78" s="405" t="e">
        <f>IF(AND('Riesgos Corrup'!#REF!="Baja",'Riesgos Corrup'!#REF!="Mayor"),CONCATENATE("R",'Riesgos Corrup'!#REF!),"")</f>
        <v>#REF!</v>
      </c>
      <c r="AS78" s="405"/>
      <c r="AT78" s="405" t="e">
        <f>IF(AND('Riesgos Corrup'!#REF!="Baja",'Riesgos Corrup'!#REF!="Mayor"),CONCATENATE("R",'Riesgos Corrup'!#REF!),"")</f>
        <v>#REF!</v>
      </c>
      <c r="AU78" s="405"/>
      <c r="AV78" s="405" t="e">
        <f>IF(AND('Riesgos Corrup'!#REF!="Baja",'Riesgos Corrup'!#REF!="Mayor"),CONCATENATE("R",'Riesgos Corrup'!#REF!),"")</f>
        <v>#REF!</v>
      </c>
      <c r="AW78" s="440"/>
      <c r="AX78" s="432" t="e">
        <f>IF(AND('Riesgos Corrup'!#REF!="Baja",'Riesgos Corrup'!#REF!="Catastrófico"),CONCATENATE("R",'Riesgos Corrup'!#REF!),"")</f>
        <v>#REF!</v>
      </c>
      <c r="AY78" s="430"/>
      <c r="AZ78" s="430" t="e">
        <f>IF(AND('Riesgos Corrup'!#REF!="Baja",'Riesgos Corrup'!#REF!="Catastrófico"),CONCATENATE("R",'Riesgos Corrup'!#REF!),"")</f>
        <v>#REF!</v>
      </c>
      <c r="BA78" s="430"/>
      <c r="BB78" s="430" t="e">
        <f>IF(AND('Riesgos Corrup'!#REF!="Baja",'Riesgos Corrup'!#REF!="Catastrófico"),CONCATENATE("R",'Riesgos Corrup'!#REF!),"")</f>
        <v>#REF!</v>
      </c>
      <c r="BC78" s="430"/>
      <c r="BD78" s="430" t="e">
        <f>IF(AND('Riesgos Corrup'!#REF!="Baja",'Riesgos Corrup'!#REF!="Catastrófico"),CONCATENATE("R",'Riesgos Corrup'!#REF!),"")</f>
        <v>#REF!</v>
      </c>
      <c r="BE78" s="430"/>
      <c r="BF78" s="430" t="e">
        <f>IF(AND('Riesgos Corrup'!#REF!="Baja",'Riesgos Corrup'!#REF!="Catastrófico"),CONCATENATE("R",'Riesgos Corrup'!#REF!),"")</f>
        <v>#REF!</v>
      </c>
      <c r="BG78" s="431"/>
      <c r="BH78" s="40"/>
      <c r="BI78" s="480"/>
      <c r="BJ78" s="481"/>
      <c r="BK78" s="481"/>
      <c r="BL78" s="481"/>
      <c r="BM78" s="481"/>
      <c r="BN78" s="482"/>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row>
    <row r="79" spans="1:100" ht="15" customHeight="1" x14ac:dyDescent="0.25">
      <c r="A79" s="40"/>
      <c r="B79" s="261"/>
      <c r="C79" s="261"/>
      <c r="D79" s="262"/>
      <c r="E79" s="422"/>
      <c r="F79" s="423"/>
      <c r="G79" s="423"/>
      <c r="H79" s="423"/>
      <c r="I79" s="423"/>
      <c r="J79" s="406"/>
      <c r="K79" s="407"/>
      <c r="L79" s="407"/>
      <c r="M79" s="407"/>
      <c r="N79" s="407"/>
      <c r="O79" s="407"/>
      <c r="P79" s="407"/>
      <c r="Q79" s="407"/>
      <c r="R79" s="407"/>
      <c r="S79" s="449"/>
      <c r="T79" s="412"/>
      <c r="U79" s="413"/>
      <c r="V79" s="413"/>
      <c r="W79" s="413"/>
      <c r="X79" s="413"/>
      <c r="Y79" s="413"/>
      <c r="Z79" s="413"/>
      <c r="AA79" s="413"/>
      <c r="AB79" s="413"/>
      <c r="AC79" s="416"/>
      <c r="AD79" s="412"/>
      <c r="AE79" s="413"/>
      <c r="AF79" s="413"/>
      <c r="AG79" s="413"/>
      <c r="AH79" s="413"/>
      <c r="AI79" s="413"/>
      <c r="AJ79" s="413"/>
      <c r="AK79" s="413"/>
      <c r="AL79" s="413"/>
      <c r="AM79" s="416"/>
      <c r="AN79" s="404"/>
      <c r="AO79" s="405"/>
      <c r="AP79" s="405"/>
      <c r="AQ79" s="405"/>
      <c r="AR79" s="405"/>
      <c r="AS79" s="405"/>
      <c r="AT79" s="405"/>
      <c r="AU79" s="405"/>
      <c r="AV79" s="405"/>
      <c r="AW79" s="440"/>
      <c r="AX79" s="432"/>
      <c r="AY79" s="430"/>
      <c r="AZ79" s="430"/>
      <c r="BA79" s="430"/>
      <c r="BB79" s="430"/>
      <c r="BC79" s="430"/>
      <c r="BD79" s="430"/>
      <c r="BE79" s="430"/>
      <c r="BF79" s="430"/>
      <c r="BG79" s="431"/>
      <c r="BH79" s="40"/>
      <c r="BI79" s="480"/>
      <c r="BJ79" s="481"/>
      <c r="BK79" s="481"/>
      <c r="BL79" s="481"/>
      <c r="BM79" s="481"/>
      <c r="BN79" s="482"/>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row>
    <row r="80" spans="1:100" ht="15" customHeight="1" x14ac:dyDescent="0.25">
      <c r="A80" s="40"/>
      <c r="B80" s="261"/>
      <c r="C80" s="261"/>
      <c r="D80" s="262"/>
      <c r="E80" s="422"/>
      <c r="F80" s="423"/>
      <c r="G80" s="423"/>
      <c r="H80" s="423"/>
      <c r="I80" s="423"/>
      <c r="J80" s="406" t="e">
        <f>IF(AND('Riesgos Corrup'!#REF!="Baja",'Riesgos Corrup'!#REF!="Mayor"),CONCATENATE("R",'Riesgos Corrup'!#REF!),"")</f>
        <v>#REF!</v>
      </c>
      <c r="K80" s="407"/>
      <c r="L80" s="407" t="str">
        <f ca="1">IF(AND('Riesgos Corrup'!$K$39="Baja",'Riesgos Corrup'!$O$39="Mayor"),CONCATENATE("R",'Riesgos Corrup'!$A$39),"")</f>
        <v/>
      </c>
      <c r="M80" s="407"/>
      <c r="N80" s="407" t="e">
        <f>IF(AND('Riesgos Corrup'!#REF!="Baja",'Riesgos Corrup'!#REF!="Mayor"),CONCATENATE("R",'Riesgos Corrup'!#REF!),"")</f>
        <v>#REF!</v>
      </c>
      <c r="O80" s="407"/>
      <c r="P80" s="407" t="e">
        <f>IF(AND('Riesgos Corrup'!#REF!="Baja",'Riesgos Corrup'!#REF!="Mayor"),CONCATENATE("R",'Riesgos Corrup'!#REF!),"")</f>
        <v>#REF!</v>
      </c>
      <c r="Q80" s="407"/>
      <c r="R80" s="407" t="e">
        <f>IF(AND('Riesgos Corrup'!#REF!="Baja",'Riesgos Corrup'!#REF!="Mayor"),CONCATENATE("R",'Riesgos Corrup'!#REF!),"")</f>
        <v>#REF!</v>
      </c>
      <c r="S80" s="449"/>
      <c r="T80" s="412" t="e">
        <f>IF(AND('Riesgos Corrup'!#REF!="Baja",'Riesgos Corrup'!#REF!="Mayor"),CONCATENATE("R",'Riesgos Corrup'!#REF!),"")</f>
        <v>#REF!</v>
      </c>
      <c r="U80" s="413"/>
      <c r="V80" s="413" t="str">
        <f ca="1">IF(AND('Riesgos Corrup'!$K$39="Baja",'Riesgos Corrup'!$O$39="Mayor"),CONCATENATE("R",'Riesgos Corrup'!$A$39),"")</f>
        <v/>
      </c>
      <c r="W80" s="413"/>
      <c r="X80" s="413" t="e">
        <f>IF(AND('Riesgos Corrup'!#REF!="Baja",'Riesgos Corrup'!#REF!="Mayor"),CONCATENATE("R",'Riesgos Corrup'!#REF!),"")</f>
        <v>#REF!</v>
      </c>
      <c r="Y80" s="413"/>
      <c r="Z80" s="413" t="e">
        <f>IF(AND('Riesgos Corrup'!#REF!="Baja",'Riesgos Corrup'!#REF!="Mayor"),CONCATENATE("R",'Riesgos Corrup'!#REF!),"")</f>
        <v>#REF!</v>
      </c>
      <c r="AA80" s="413"/>
      <c r="AB80" s="413" t="e">
        <f>IF(AND('Riesgos Corrup'!#REF!="Baja",'Riesgos Corrup'!#REF!="Mayor"),CONCATENATE("R",'Riesgos Corrup'!#REF!),"")</f>
        <v>#REF!</v>
      </c>
      <c r="AC80" s="416"/>
      <c r="AD80" s="412" t="e">
        <f>IF(AND('Riesgos Corrup'!#REF!="Baja",'Riesgos Corrup'!#REF!="Mayor"),CONCATENATE("R",'Riesgos Corrup'!#REF!),"")</f>
        <v>#REF!</v>
      </c>
      <c r="AE80" s="413"/>
      <c r="AF80" s="413" t="str">
        <f ca="1">IF(AND('Riesgos Corrup'!$K$39="Baja",'Riesgos Corrup'!$O$39="Mayor"),CONCATENATE("R",'Riesgos Corrup'!$A$39),"")</f>
        <v/>
      </c>
      <c r="AG80" s="413"/>
      <c r="AH80" s="413" t="e">
        <f>IF(AND('Riesgos Corrup'!#REF!="Baja",'Riesgos Corrup'!#REF!="Mayor"),CONCATENATE("R",'Riesgos Corrup'!#REF!),"")</f>
        <v>#REF!</v>
      </c>
      <c r="AI80" s="413"/>
      <c r="AJ80" s="413" t="e">
        <f>IF(AND('Riesgos Corrup'!#REF!="Baja",'Riesgos Corrup'!#REF!="Mayor"),CONCATENATE("R",'Riesgos Corrup'!#REF!),"")</f>
        <v>#REF!</v>
      </c>
      <c r="AK80" s="413"/>
      <c r="AL80" s="413" t="e">
        <f>IF(AND('Riesgos Corrup'!#REF!="Baja",'Riesgos Corrup'!#REF!="Mayor"),CONCATENATE("R",'Riesgos Corrup'!#REF!),"")</f>
        <v>#REF!</v>
      </c>
      <c r="AM80" s="416"/>
      <c r="AN80" s="404" t="e">
        <f>IF(AND('Riesgos Corrup'!#REF!="Baja",'Riesgos Corrup'!#REF!="Mayor"),CONCATENATE("R",'Riesgos Corrup'!#REF!),"")</f>
        <v>#REF!</v>
      </c>
      <c r="AO80" s="405"/>
      <c r="AP80" s="405" t="str">
        <f ca="1">IF(AND('Riesgos Corrup'!$K$39="Baja",'Riesgos Corrup'!$O$39="Mayor"),CONCATENATE("R",'Riesgos Corrup'!$A$39),"")</f>
        <v/>
      </c>
      <c r="AQ80" s="405"/>
      <c r="AR80" s="405" t="e">
        <f>IF(AND('Riesgos Corrup'!#REF!="Baja",'Riesgos Corrup'!#REF!="Mayor"),CONCATENATE("R",'Riesgos Corrup'!#REF!),"")</f>
        <v>#REF!</v>
      </c>
      <c r="AS80" s="405"/>
      <c r="AT80" s="405" t="e">
        <f>IF(AND('Riesgos Corrup'!#REF!="Baja",'Riesgos Corrup'!#REF!="Mayor"),CONCATENATE("R",'Riesgos Corrup'!#REF!),"")</f>
        <v>#REF!</v>
      </c>
      <c r="AU80" s="405"/>
      <c r="AV80" s="405" t="e">
        <f>IF(AND('Riesgos Corrup'!#REF!="Baja",'Riesgos Corrup'!#REF!="Mayor"),CONCATENATE("R",'Riesgos Corrup'!#REF!),"")</f>
        <v>#REF!</v>
      </c>
      <c r="AW80" s="440"/>
      <c r="AX80" s="432" t="e">
        <f>IF(AND('Riesgos Corrup'!#REF!="Baja",'Riesgos Corrup'!#REF!="Catastrófico"),CONCATENATE("R",'Riesgos Corrup'!#REF!),"")</f>
        <v>#REF!</v>
      </c>
      <c r="AY80" s="430"/>
      <c r="AZ80" s="430" t="str">
        <f ca="1">IF(AND('Riesgos Corrup'!$K$39="Baja",'Riesgos Corrup'!$O$39="Catastrófico"),CONCATENATE("R",'Riesgos Corrup'!$A$39),"")</f>
        <v/>
      </c>
      <c r="BA80" s="430"/>
      <c r="BB80" s="430" t="e">
        <f>IF(AND('Riesgos Corrup'!#REF!="Baja",'Riesgos Corrup'!#REF!="Catastrófico"),CONCATENATE("R",'Riesgos Corrup'!#REF!),"")</f>
        <v>#REF!</v>
      </c>
      <c r="BC80" s="430"/>
      <c r="BD80" s="430" t="e">
        <f>IF(AND('Riesgos Corrup'!#REF!="Baja",'Riesgos Corrup'!#REF!="Catastrófico"),CONCATENATE("R",'Riesgos Corrup'!#REF!),"")</f>
        <v>#REF!</v>
      </c>
      <c r="BE80" s="430"/>
      <c r="BF80" s="430" t="e">
        <f>IF(AND('Riesgos Corrup'!#REF!="Baja",'Riesgos Corrup'!#REF!="Catastrófico"),CONCATENATE("R",'Riesgos Corrup'!#REF!),"")</f>
        <v>#REF!</v>
      </c>
      <c r="BG80" s="431"/>
      <c r="BH80" s="40"/>
      <c r="BI80" s="480"/>
      <c r="BJ80" s="481"/>
      <c r="BK80" s="481"/>
      <c r="BL80" s="481"/>
      <c r="BM80" s="481"/>
      <c r="BN80" s="482"/>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row>
    <row r="81" spans="1:100" ht="15" customHeight="1" x14ac:dyDescent="0.25">
      <c r="A81" s="40"/>
      <c r="B81" s="261"/>
      <c r="C81" s="261"/>
      <c r="D81" s="262"/>
      <c r="E81" s="422"/>
      <c r="F81" s="423"/>
      <c r="G81" s="423"/>
      <c r="H81" s="423"/>
      <c r="I81" s="423"/>
      <c r="J81" s="406"/>
      <c r="K81" s="407"/>
      <c r="L81" s="407"/>
      <c r="M81" s="407"/>
      <c r="N81" s="407"/>
      <c r="O81" s="407"/>
      <c r="P81" s="407"/>
      <c r="Q81" s="407"/>
      <c r="R81" s="407"/>
      <c r="S81" s="449"/>
      <c r="T81" s="412"/>
      <c r="U81" s="413"/>
      <c r="V81" s="413"/>
      <c r="W81" s="413"/>
      <c r="X81" s="413"/>
      <c r="Y81" s="413"/>
      <c r="Z81" s="413"/>
      <c r="AA81" s="413"/>
      <c r="AB81" s="413"/>
      <c r="AC81" s="416"/>
      <c r="AD81" s="412"/>
      <c r="AE81" s="413"/>
      <c r="AF81" s="413"/>
      <c r="AG81" s="413"/>
      <c r="AH81" s="413"/>
      <c r="AI81" s="413"/>
      <c r="AJ81" s="413"/>
      <c r="AK81" s="413"/>
      <c r="AL81" s="413"/>
      <c r="AM81" s="416"/>
      <c r="AN81" s="404"/>
      <c r="AO81" s="405"/>
      <c r="AP81" s="405"/>
      <c r="AQ81" s="405"/>
      <c r="AR81" s="405"/>
      <c r="AS81" s="405"/>
      <c r="AT81" s="405"/>
      <c r="AU81" s="405"/>
      <c r="AV81" s="405"/>
      <c r="AW81" s="440"/>
      <c r="AX81" s="432"/>
      <c r="AY81" s="430"/>
      <c r="AZ81" s="430"/>
      <c r="BA81" s="430"/>
      <c r="BB81" s="430"/>
      <c r="BC81" s="430"/>
      <c r="BD81" s="430"/>
      <c r="BE81" s="430"/>
      <c r="BF81" s="430"/>
      <c r="BG81" s="431"/>
      <c r="BH81" s="40"/>
      <c r="BI81" s="480"/>
      <c r="BJ81" s="481"/>
      <c r="BK81" s="481"/>
      <c r="BL81" s="481"/>
      <c r="BM81" s="481"/>
      <c r="BN81" s="482"/>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row>
    <row r="82" spans="1:100" ht="15" customHeight="1" x14ac:dyDescent="0.25">
      <c r="A82" s="40"/>
      <c r="B82" s="261"/>
      <c r="C82" s="261"/>
      <c r="D82" s="262"/>
      <c r="E82" s="422"/>
      <c r="F82" s="423"/>
      <c r="G82" s="423"/>
      <c r="H82" s="423"/>
      <c r="I82" s="423"/>
      <c r="J82" s="406" t="str">
        <f ca="1">IF(AND('Riesgos Corrup'!$K$42="Baja",'Riesgos Corrup'!$O$42="Mayor"),CONCATENATE("R",'Riesgos Corrup'!$A$42),"")</f>
        <v/>
      </c>
      <c r="K82" s="407"/>
      <c r="L82" s="407" t="e">
        <f>IF(AND('Riesgos Corrup'!#REF!="Baja",'Riesgos Corrup'!#REF!="Mayor"),CONCATENATE("R",'Riesgos Corrup'!#REF!),"")</f>
        <v>#REF!</v>
      </c>
      <c r="M82" s="407"/>
      <c r="N82" s="407" t="str">
        <f ca="1">IF(AND('Riesgos Corrup'!$K$45="Baja",'Riesgos Corrup'!$O$45="Mayor"),CONCATENATE("R",'Riesgos Corrup'!$A$45),"")</f>
        <v/>
      </c>
      <c r="O82" s="407"/>
      <c r="P82" s="407" t="str">
        <f ca="1">IF(AND('Riesgos Corrup'!$K$48="Baja",'Riesgos Corrup'!$O$48="Mayor"),CONCATENATE("R",'Riesgos Corrup'!$A$48),"")</f>
        <v>R14</v>
      </c>
      <c r="Q82" s="407"/>
      <c r="R82" s="407" t="e">
        <f>IF(AND('Riesgos Corrup'!#REF!="Baja",'Riesgos Corrup'!#REF!="Mayor"),CONCATENATE("R",'Riesgos Corrup'!#REF!),"")</f>
        <v>#REF!</v>
      </c>
      <c r="S82" s="449"/>
      <c r="T82" s="412" t="str">
        <f ca="1">IF(AND('Riesgos Corrup'!$K$42="Baja",'Riesgos Corrup'!$O$42="Mayor"),CONCATENATE("R",'Riesgos Corrup'!$A$42),"")</f>
        <v/>
      </c>
      <c r="U82" s="413"/>
      <c r="V82" s="413" t="e">
        <f>IF(AND('Riesgos Corrup'!#REF!="Baja",'Riesgos Corrup'!#REF!="Mayor"),CONCATENATE("R",'Riesgos Corrup'!#REF!),"")</f>
        <v>#REF!</v>
      </c>
      <c r="W82" s="413"/>
      <c r="X82" s="413" t="str">
        <f ca="1">IF(AND('Riesgos Corrup'!$K$45="Baja",'Riesgos Corrup'!$O$45="Mayor"),CONCATENATE("R",'Riesgos Corrup'!$A$45),"")</f>
        <v/>
      </c>
      <c r="Y82" s="413"/>
      <c r="Z82" s="413" t="str">
        <f ca="1">IF(AND('Riesgos Corrup'!$K$48="Baja",'Riesgos Corrup'!$O$48="Mayor"),CONCATENATE("R",'Riesgos Corrup'!$A$48),"")</f>
        <v>R14</v>
      </c>
      <c r="AA82" s="413"/>
      <c r="AB82" s="413" t="e">
        <f>IF(AND('Riesgos Corrup'!#REF!="Baja",'Riesgos Corrup'!#REF!="Mayor"),CONCATENATE("R",'Riesgos Corrup'!#REF!),"")</f>
        <v>#REF!</v>
      </c>
      <c r="AC82" s="416"/>
      <c r="AD82" s="412" t="str">
        <f ca="1">IF(AND('Riesgos Corrup'!$K$42="Baja",'Riesgos Corrup'!$O$42="Mayor"),CONCATENATE("R",'Riesgos Corrup'!$A$42),"")</f>
        <v/>
      </c>
      <c r="AE82" s="413"/>
      <c r="AF82" s="413" t="e">
        <f>IF(AND('Riesgos Corrup'!#REF!="Baja",'Riesgos Corrup'!#REF!="Mayor"),CONCATENATE("R",'Riesgos Corrup'!#REF!),"")</f>
        <v>#REF!</v>
      </c>
      <c r="AG82" s="413"/>
      <c r="AH82" s="413" t="str">
        <f ca="1">IF(AND('Riesgos Corrup'!$K$45="Baja",'Riesgos Corrup'!$O$45="Mayor"),CONCATENATE("R",'Riesgos Corrup'!$A$45),"")</f>
        <v/>
      </c>
      <c r="AI82" s="413"/>
      <c r="AJ82" s="413" t="str">
        <f ca="1">IF(AND('Riesgos Corrup'!$K$48="Baja",'Riesgos Corrup'!$O$48="Mayor"),CONCATENATE("R",'Riesgos Corrup'!$A$48),"")</f>
        <v>R14</v>
      </c>
      <c r="AK82" s="413"/>
      <c r="AL82" s="413" t="e">
        <f>IF(AND('Riesgos Corrup'!#REF!="Baja",'Riesgos Corrup'!#REF!="Mayor"),CONCATENATE("R",'Riesgos Corrup'!#REF!),"")</f>
        <v>#REF!</v>
      </c>
      <c r="AM82" s="416"/>
      <c r="AN82" s="404" t="str">
        <f ca="1">IF(AND('Riesgos Corrup'!$K$42="Baja",'Riesgos Corrup'!$O$42="Mayor"),CONCATENATE("R",'Riesgos Corrup'!$A$42),"")</f>
        <v/>
      </c>
      <c r="AO82" s="405"/>
      <c r="AP82" s="405" t="e">
        <f>IF(AND('Riesgos Corrup'!#REF!="Baja",'Riesgos Corrup'!#REF!="Mayor"),CONCATENATE("R",'Riesgos Corrup'!#REF!),"")</f>
        <v>#REF!</v>
      </c>
      <c r="AQ82" s="405"/>
      <c r="AR82" s="405" t="str">
        <f ca="1">IF(AND('Riesgos Corrup'!$K$45="Baja",'Riesgos Corrup'!$O$45="Mayor"),CONCATENATE("R",'Riesgos Corrup'!$A$45),"")</f>
        <v/>
      </c>
      <c r="AS82" s="405"/>
      <c r="AT82" s="405" t="str">
        <f ca="1">IF(AND('Riesgos Corrup'!$K$48="Baja",'Riesgos Corrup'!$O$48="Mayor"),CONCATENATE("R",'Riesgos Corrup'!$A$48),"")</f>
        <v>R14</v>
      </c>
      <c r="AU82" s="405"/>
      <c r="AV82" s="405" t="e">
        <f>IF(AND('Riesgos Corrup'!#REF!="Baja",'Riesgos Corrup'!#REF!="Mayor"),CONCATENATE("R",'Riesgos Corrup'!#REF!),"")</f>
        <v>#REF!</v>
      </c>
      <c r="AW82" s="440"/>
      <c r="AX82" s="432" t="str">
        <f ca="1">IF(AND('Riesgos Corrup'!$K$42="Baja",'Riesgos Corrup'!$O$42="Catastrófico"),CONCATENATE("R",'Riesgos Corrup'!$A$42),"")</f>
        <v/>
      </c>
      <c r="AY82" s="430"/>
      <c r="AZ82" s="430" t="e">
        <f>IF(AND('Riesgos Corrup'!#REF!="Baja",'Riesgos Corrup'!#REF!="Catastrófico"),CONCATENATE("R",'Riesgos Corrup'!#REF!),"")</f>
        <v>#REF!</v>
      </c>
      <c r="BA82" s="430"/>
      <c r="BB82" s="430" t="str">
        <f ca="1">IF(AND('Riesgos Corrup'!$K$45="Baja",'Riesgos Corrup'!$O$45="Catastrófico"),CONCATENATE("R",'Riesgos Corrup'!$A$45),"")</f>
        <v/>
      </c>
      <c r="BC82" s="430"/>
      <c r="BD82" s="430" t="str">
        <f ca="1">IF(AND('Riesgos Corrup'!$K$48="Baja",'Riesgos Corrup'!$O$48="Catastrófico"),CONCATENATE("R",'Riesgos Corrup'!$A$48),"")</f>
        <v/>
      </c>
      <c r="BE82" s="430"/>
      <c r="BF82" s="430" t="e">
        <f>IF(AND('Riesgos Corrup'!#REF!="Baja",'Riesgos Corrup'!#REF!="Catastrófico"),CONCATENATE("R",'Riesgos Corrup'!#REF!),"")</f>
        <v>#REF!</v>
      </c>
      <c r="BG82" s="431"/>
      <c r="BH82" s="40"/>
      <c r="BI82" s="480"/>
      <c r="BJ82" s="481"/>
      <c r="BK82" s="481"/>
      <c r="BL82" s="481"/>
      <c r="BM82" s="481"/>
      <c r="BN82" s="482"/>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row>
    <row r="83" spans="1:100" ht="15" customHeight="1" x14ac:dyDescent="0.25">
      <c r="A83" s="40"/>
      <c r="B83" s="261"/>
      <c r="C83" s="261"/>
      <c r="D83" s="262"/>
      <c r="E83" s="422"/>
      <c r="F83" s="423"/>
      <c r="G83" s="423"/>
      <c r="H83" s="423"/>
      <c r="I83" s="423"/>
      <c r="J83" s="406"/>
      <c r="K83" s="407"/>
      <c r="L83" s="407"/>
      <c r="M83" s="407"/>
      <c r="N83" s="407"/>
      <c r="O83" s="407"/>
      <c r="P83" s="407"/>
      <c r="Q83" s="407"/>
      <c r="R83" s="407"/>
      <c r="S83" s="449"/>
      <c r="T83" s="412"/>
      <c r="U83" s="413"/>
      <c r="V83" s="413"/>
      <c r="W83" s="413"/>
      <c r="X83" s="413"/>
      <c r="Y83" s="413"/>
      <c r="Z83" s="413"/>
      <c r="AA83" s="413"/>
      <c r="AB83" s="413"/>
      <c r="AC83" s="416"/>
      <c r="AD83" s="412"/>
      <c r="AE83" s="413"/>
      <c r="AF83" s="413"/>
      <c r="AG83" s="413"/>
      <c r="AH83" s="413"/>
      <c r="AI83" s="413"/>
      <c r="AJ83" s="413"/>
      <c r="AK83" s="413"/>
      <c r="AL83" s="413"/>
      <c r="AM83" s="416"/>
      <c r="AN83" s="404"/>
      <c r="AO83" s="405"/>
      <c r="AP83" s="405"/>
      <c r="AQ83" s="405"/>
      <c r="AR83" s="405"/>
      <c r="AS83" s="405"/>
      <c r="AT83" s="405"/>
      <c r="AU83" s="405"/>
      <c r="AV83" s="405"/>
      <c r="AW83" s="440"/>
      <c r="AX83" s="432"/>
      <c r="AY83" s="430"/>
      <c r="AZ83" s="430"/>
      <c r="BA83" s="430"/>
      <c r="BB83" s="430"/>
      <c r="BC83" s="430"/>
      <c r="BD83" s="430"/>
      <c r="BE83" s="430"/>
      <c r="BF83" s="430"/>
      <c r="BG83" s="431"/>
      <c r="BH83" s="40"/>
      <c r="BI83" s="480"/>
      <c r="BJ83" s="481"/>
      <c r="BK83" s="481"/>
      <c r="BL83" s="481"/>
      <c r="BM83" s="481"/>
      <c r="BN83" s="482"/>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row>
    <row r="84" spans="1:100" ht="15" customHeight="1" x14ac:dyDescent="0.25">
      <c r="A84" s="40"/>
      <c r="B84" s="261"/>
      <c r="C84" s="261"/>
      <c r="D84" s="262"/>
      <c r="E84" s="422"/>
      <c r="F84" s="423"/>
      <c r="G84" s="423"/>
      <c r="H84" s="423"/>
      <c r="I84" s="423"/>
      <c r="J84" s="406" t="e">
        <f>IF(AND('Riesgos Corrup'!#REF!="Baja",'Riesgos Corrup'!#REF!="Mayor"),CONCATENATE("R",'Riesgos Corrup'!#REF!),"")</f>
        <v>#REF!</v>
      </c>
      <c r="K84" s="407"/>
      <c r="L84" s="407" t="e">
        <f>IF(AND('Riesgos Corrup'!#REF!="Baja",'Riesgos Corrup'!#REF!="Mayor"),CONCATENATE("R",'Riesgos Corrup'!#REF!),"")</f>
        <v>#REF!</v>
      </c>
      <c r="M84" s="407"/>
      <c r="N84" s="407" t="str">
        <f ca="1">IF(AND('Riesgos Corrup'!$K$51="Baja",'Riesgos Corrup'!$O$51="Mayor"),CONCATENATE("R",'Riesgos Corrup'!$A$51),"")</f>
        <v/>
      </c>
      <c r="O84" s="407"/>
      <c r="P84" s="407" t="e">
        <f>IF(AND('Riesgos Corrup'!#REF!="Baja",'Riesgos Corrup'!#REF!="Mayor"),CONCATENATE("R",'Riesgos Corrup'!#REF!),"")</f>
        <v>#REF!</v>
      </c>
      <c r="Q84" s="407"/>
      <c r="R84" s="407" t="str">
        <f>IF(AND('Riesgos Corrup'!$K$56="Baja",'Riesgos Corrup'!$O$56="Mayor"),CONCATENATE("R",'Riesgos Corrup'!$A$56),"")</f>
        <v/>
      </c>
      <c r="S84" s="449"/>
      <c r="T84" s="412" t="e">
        <f>IF(AND('Riesgos Corrup'!#REF!="Baja",'Riesgos Corrup'!#REF!="Mayor"),CONCATENATE("R",'Riesgos Corrup'!#REF!),"")</f>
        <v>#REF!</v>
      </c>
      <c r="U84" s="413"/>
      <c r="V84" s="413" t="e">
        <f>IF(AND('Riesgos Corrup'!#REF!="Baja",'Riesgos Corrup'!#REF!="Mayor"),CONCATENATE("R",'Riesgos Corrup'!#REF!),"")</f>
        <v>#REF!</v>
      </c>
      <c r="W84" s="413"/>
      <c r="X84" s="413" t="str">
        <f ca="1">IF(AND('Riesgos Corrup'!$K$51="Baja",'Riesgos Corrup'!$O$51="Mayor"),CONCATENATE("R",'Riesgos Corrup'!$A$51),"")</f>
        <v/>
      </c>
      <c r="Y84" s="413"/>
      <c r="Z84" s="413" t="e">
        <f>IF(AND('Riesgos Corrup'!#REF!="Baja",'Riesgos Corrup'!#REF!="Mayor"),CONCATENATE("R",'Riesgos Corrup'!#REF!),"")</f>
        <v>#REF!</v>
      </c>
      <c r="AA84" s="413"/>
      <c r="AB84" s="413" t="str">
        <f>IF(AND('Riesgos Corrup'!$K$56="Baja",'Riesgos Corrup'!$O$56="Mayor"),CONCATENATE("R",'Riesgos Corrup'!$A$56),"")</f>
        <v/>
      </c>
      <c r="AC84" s="416"/>
      <c r="AD84" s="412" t="e">
        <f>IF(AND('Riesgos Corrup'!#REF!="Baja",'Riesgos Corrup'!#REF!="Mayor"),CONCATENATE("R",'Riesgos Corrup'!#REF!),"")</f>
        <v>#REF!</v>
      </c>
      <c r="AE84" s="413"/>
      <c r="AF84" s="413" t="e">
        <f>IF(AND('Riesgos Corrup'!#REF!="Baja",'Riesgos Corrup'!#REF!="Mayor"),CONCATENATE("R",'Riesgos Corrup'!#REF!),"")</f>
        <v>#REF!</v>
      </c>
      <c r="AG84" s="413"/>
      <c r="AH84" s="413" t="str">
        <f ca="1">IF(AND('Riesgos Corrup'!$K$51="Baja",'Riesgos Corrup'!$O$51="Mayor"),CONCATENATE("R",'Riesgos Corrup'!$A$51),"")</f>
        <v/>
      </c>
      <c r="AI84" s="413"/>
      <c r="AJ84" s="413" t="e">
        <f>IF(AND('Riesgos Corrup'!#REF!="Baja",'Riesgos Corrup'!#REF!="Mayor"),CONCATENATE("R",'Riesgos Corrup'!#REF!),"")</f>
        <v>#REF!</v>
      </c>
      <c r="AK84" s="413"/>
      <c r="AL84" s="413" t="str">
        <f>IF(AND('Riesgos Corrup'!$K$56="Baja",'Riesgos Corrup'!$O$56="Mayor"),CONCATENATE("R",'Riesgos Corrup'!$A$56),"")</f>
        <v/>
      </c>
      <c r="AM84" s="416"/>
      <c r="AN84" s="404" t="e">
        <f>IF(AND('Riesgos Corrup'!#REF!="Baja",'Riesgos Corrup'!#REF!="Mayor"),CONCATENATE("R",'Riesgos Corrup'!#REF!),"")</f>
        <v>#REF!</v>
      </c>
      <c r="AO84" s="405"/>
      <c r="AP84" s="405" t="e">
        <f>IF(AND('Riesgos Corrup'!#REF!="Baja",'Riesgos Corrup'!#REF!="Mayor"),CONCATENATE("R",'Riesgos Corrup'!#REF!),"")</f>
        <v>#REF!</v>
      </c>
      <c r="AQ84" s="405"/>
      <c r="AR84" s="405" t="str">
        <f ca="1">IF(AND('Riesgos Corrup'!$K$51="Baja",'Riesgos Corrup'!$O$51="Mayor"),CONCATENATE("R",'Riesgos Corrup'!$A$51),"")</f>
        <v/>
      </c>
      <c r="AS84" s="405"/>
      <c r="AT84" s="405" t="e">
        <f>IF(AND('Riesgos Corrup'!#REF!="Baja",'Riesgos Corrup'!#REF!="Mayor"),CONCATENATE("R",'Riesgos Corrup'!#REF!),"")</f>
        <v>#REF!</v>
      </c>
      <c r="AU84" s="405"/>
      <c r="AV84" s="405" t="str">
        <f>IF(AND('Riesgos Corrup'!$K$56="Baja",'Riesgos Corrup'!$O$56="Mayor"),CONCATENATE("R",'Riesgos Corrup'!$A$56),"")</f>
        <v/>
      </c>
      <c r="AW84" s="440"/>
      <c r="AX84" s="432" t="e">
        <f>IF(AND('Riesgos Corrup'!#REF!="Baja",'Riesgos Corrup'!#REF!="Catastrófico"),CONCATENATE("R",'Riesgos Corrup'!#REF!),"")</f>
        <v>#REF!</v>
      </c>
      <c r="AY84" s="430"/>
      <c r="AZ84" s="430" t="e">
        <f>IF(AND('Riesgos Corrup'!#REF!="Baja",'Riesgos Corrup'!#REF!="Catastrófico"),CONCATENATE("R",'Riesgos Corrup'!#REF!),"")</f>
        <v>#REF!</v>
      </c>
      <c r="BA84" s="430"/>
      <c r="BB84" s="430" t="str">
        <f ca="1">IF(AND('Riesgos Corrup'!$K$51="Baja",'Riesgos Corrup'!$O$51="Catastrófico"),CONCATENATE("R",'Riesgos Corrup'!$A$51),"")</f>
        <v/>
      </c>
      <c r="BC84" s="430"/>
      <c r="BD84" s="430" t="e">
        <f>IF(AND('Riesgos Corrup'!#REF!="Baja",'Riesgos Corrup'!#REF!="Catastrófico"),CONCATENATE("R",'Riesgos Corrup'!#REF!),"")</f>
        <v>#REF!</v>
      </c>
      <c r="BE84" s="430"/>
      <c r="BF84" s="430" t="str">
        <f>IF(AND('Riesgos Corrup'!$K$56="Baja",'Riesgos Corrup'!$O$56="Catastrófico"),CONCATENATE("R",'Riesgos Corrup'!$A$56),"")</f>
        <v/>
      </c>
      <c r="BG84" s="431"/>
      <c r="BH84" s="40"/>
      <c r="BI84" s="480"/>
      <c r="BJ84" s="481"/>
      <c r="BK84" s="481"/>
      <c r="BL84" s="481"/>
      <c r="BM84" s="481"/>
      <c r="BN84" s="482"/>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row>
    <row r="85" spans="1:100" ht="15.75" customHeight="1" thickBot="1" x14ac:dyDescent="0.3">
      <c r="A85" s="40"/>
      <c r="B85" s="261"/>
      <c r="C85" s="261"/>
      <c r="D85" s="262"/>
      <c r="E85" s="424"/>
      <c r="F85" s="425"/>
      <c r="G85" s="425"/>
      <c r="H85" s="425"/>
      <c r="I85" s="425"/>
      <c r="J85" s="408"/>
      <c r="K85" s="409"/>
      <c r="L85" s="409"/>
      <c r="M85" s="409"/>
      <c r="N85" s="409"/>
      <c r="O85" s="409"/>
      <c r="P85" s="409"/>
      <c r="Q85" s="409"/>
      <c r="R85" s="409"/>
      <c r="S85" s="487"/>
      <c r="T85" s="414"/>
      <c r="U85" s="415"/>
      <c r="V85" s="415"/>
      <c r="W85" s="415"/>
      <c r="X85" s="415"/>
      <c r="Y85" s="415"/>
      <c r="Z85" s="415"/>
      <c r="AA85" s="415"/>
      <c r="AB85" s="415"/>
      <c r="AC85" s="417"/>
      <c r="AD85" s="414"/>
      <c r="AE85" s="415"/>
      <c r="AF85" s="415"/>
      <c r="AG85" s="415"/>
      <c r="AH85" s="415"/>
      <c r="AI85" s="415"/>
      <c r="AJ85" s="415"/>
      <c r="AK85" s="415"/>
      <c r="AL85" s="415"/>
      <c r="AM85" s="417"/>
      <c r="AN85" s="441"/>
      <c r="AO85" s="439"/>
      <c r="AP85" s="439"/>
      <c r="AQ85" s="439"/>
      <c r="AR85" s="439"/>
      <c r="AS85" s="439"/>
      <c r="AT85" s="439"/>
      <c r="AU85" s="439"/>
      <c r="AV85" s="439"/>
      <c r="AW85" s="442"/>
      <c r="AX85" s="433"/>
      <c r="AY85" s="434"/>
      <c r="AZ85" s="434"/>
      <c r="BA85" s="434"/>
      <c r="BB85" s="434"/>
      <c r="BC85" s="434"/>
      <c r="BD85" s="434"/>
      <c r="BE85" s="434"/>
      <c r="BF85" s="434"/>
      <c r="BG85" s="435"/>
      <c r="BH85" s="40"/>
      <c r="BI85" s="480"/>
      <c r="BJ85" s="481"/>
      <c r="BK85" s="481"/>
      <c r="BL85" s="481"/>
      <c r="BM85" s="481"/>
      <c r="BN85" s="482"/>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row>
    <row r="86" spans="1:100" ht="15" customHeight="1" x14ac:dyDescent="0.25">
      <c r="A86" s="40"/>
      <c r="B86" s="261"/>
      <c r="C86" s="261"/>
      <c r="D86" s="262"/>
      <c r="E86" s="420" t="s">
        <v>104</v>
      </c>
      <c r="F86" s="421"/>
      <c r="G86" s="421"/>
      <c r="H86" s="421"/>
      <c r="I86" s="486"/>
      <c r="J86" s="410" t="str">
        <f ca="1">IF(AND('Riesgos Corrup'!$K$7="Muy Baja",'Riesgos Corrup'!$O$7="Mayor"),CONCATENATE("R",'Riesgos Corrup'!$A$7),"")</f>
        <v/>
      </c>
      <c r="K86" s="411"/>
      <c r="L86" s="411" t="e">
        <f>IF(AND('Riesgos Corrup'!#REF!="Muy Baja",'Riesgos Corrup'!#REF!="Mayor"),CONCATENATE("R",'Riesgos Corrup'!#REF!),"")</f>
        <v>#REF!</v>
      </c>
      <c r="M86" s="411"/>
      <c r="N86" s="411" t="e">
        <f>IF(AND('Riesgos Corrup'!#REF!="Muy Baja",'Riesgos Corrup'!#REF!="Mayor"),CONCATENATE("R",'Riesgos Corrup'!#REF!),"")</f>
        <v>#REF!</v>
      </c>
      <c r="O86" s="411"/>
      <c r="P86" s="411" t="str">
        <f ca="1">IF(AND('Riesgos Corrup'!$K$10="Muy Baja",'Riesgos Corrup'!$O$10="Mayor"),CONCATENATE("R",'Riesgos Corrup'!$A$10),"")</f>
        <v/>
      </c>
      <c r="Q86" s="411"/>
      <c r="R86" s="411" t="e">
        <f>IF(AND('Riesgos Corrup'!#REF!="Muy Baja",'Riesgos Corrup'!#REF!="Mayor"),CONCATENATE("R",'Riesgos Corrup'!#REF!),"")</f>
        <v>#REF!</v>
      </c>
      <c r="S86" s="448"/>
      <c r="T86" s="410" t="str">
        <f ca="1">IF(AND('Riesgos Corrup'!$K$7="Muy Baja",'Riesgos Corrup'!$O$7="Mayor"),CONCATENATE("R",'Riesgos Corrup'!$A$7),"")</f>
        <v/>
      </c>
      <c r="U86" s="411"/>
      <c r="V86" s="411" t="e">
        <f>IF(AND('Riesgos Corrup'!#REF!="Muy Baja",'Riesgos Corrup'!#REF!="Mayor"),CONCATENATE("R",'Riesgos Corrup'!#REF!),"")</f>
        <v>#REF!</v>
      </c>
      <c r="W86" s="411"/>
      <c r="X86" s="411" t="e">
        <f>IF(AND('Riesgos Corrup'!#REF!="Muy Baja",'Riesgos Corrup'!#REF!="Mayor"),CONCATENATE("R",'Riesgos Corrup'!#REF!),"")</f>
        <v>#REF!</v>
      </c>
      <c r="Y86" s="411"/>
      <c r="Z86" s="411" t="str">
        <f ca="1">IF(AND('Riesgos Corrup'!$K$10="Muy Baja",'Riesgos Corrup'!$O$10="Mayor"),CONCATENATE("R",'Riesgos Corrup'!$A$10),"")</f>
        <v/>
      </c>
      <c r="AA86" s="411"/>
      <c r="AB86" s="411" t="e">
        <f>IF(AND('Riesgos Corrup'!#REF!="Muy Baja",'Riesgos Corrup'!#REF!="Mayor"),CONCATENATE("R",'Riesgos Corrup'!#REF!),"")</f>
        <v>#REF!</v>
      </c>
      <c r="AC86" s="448"/>
      <c r="AD86" s="428" t="str">
        <f ca="1">IF(AND('Riesgos Corrup'!$K$7="Muy Baja",'Riesgos Corrup'!$O$7="Mayor"),CONCATENATE("R",'Riesgos Corrup'!$A$7),"")</f>
        <v/>
      </c>
      <c r="AE86" s="418"/>
      <c r="AF86" s="418" t="e">
        <f>IF(AND('Riesgos Corrup'!#REF!="Muy Baja",'Riesgos Corrup'!#REF!="Mayor"),CONCATENATE("R",'Riesgos Corrup'!#REF!),"")</f>
        <v>#REF!</v>
      </c>
      <c r="AG86" s="418"/>
      <c r="AH86" s="418" t="e">
        <f>IF(AND('Riesgos Corrup'!#REF!="Muy Baja",'Riesgos Corrup'!#REF!="Mayor"),CONCATENATE("R",'Riesgos Corrup'!#REF!),"")</f>
        <v>#REF!</v>
      </c>
      <c r="AI86" s="418"/>
      <c r="AJ86" s="418" t="str">
        <f ca="1">IF(AND('Riesgos Corrup'!$K$10="Muy Baja",'Riesgos Corrup'!$O$10="Mayor"),CONCATENATE("R",'Riesgos Corrup'!$A$10),"")</f>
        <v/>
      </c>
      <c r="AK86" s="418"/>
      <c r="AL86" s="418" t="e">
        <f>IF(AND('Riesgos Corrup'!#REF!="Muy Baja",'Riesgos Corrup'!#REF!="Mayor"),CONCATENATE("R",'Riesgos Corrup'!#REF!),"")</f>
        <v>#REF!</v>
      </c>
      <c r="AM86" s="429"/>
      <c r="AN86" s="426" t="str">
        <f ca="1">IF(AND('Riesgos Corrup'!$K$7="Muy Baja",'Riesgos Corrup'!$O$7="Mayor"),CONCATENATE("R",'Riesgos Corrup'!$A$7),"")</f>
        <v/>
      </c>
      <c r="AO86" s="427"/>
      <c r="AP86" s="427" t="e">
        <f>IF(AND('Riesgos Corrup'!#REF!="Muy Baja",'Riesgos Corrup'!#REF!="Mayor"),CONCATENATE("R",'Riesgos Corrup'!#REF!),"")</f>
        <v>#REF!</v>
      </c>
      <c r="AQ86" s="427"/>
      <c r="AR86" s="427" t="e">
        <f>IF(AND('Riesgos Corrup'!#REF!="Muy Baja",'Riesgos Corrup'!#REF!="Mayor"),CONCATENATE("R",'Riesgos Corrup'!#REF!),"")</f>
        <v>#REF!</v>
      </c>
      <c r="AS86" s="427"/>
      <c r="AT86" s="427" t="str">
        <f ca="1">IF(AND('Riesgos Corrup'!$K$10="Muy Baja",'Riesgos Corrup'!$O$10="Mayor"),CONCATENATE("R",'Riesgos Corrup'!$A$10),"")</f>
        <v/>
      </c>
      <c r="AU86" s="427"/>
      <c r="AV86" s="427" t="e">
        <f>IF(AND('Riesgos Corrup'!#REF!="Muy Baja",'Riesgos Corrup'!#REF!="Mayor"),CONCATENATE("R",'Riesgos Corrup'!#REF!),"")</f>
        <v>#REF!</v>
      </c>
      <c r="AW86" s="443"/>
      <c r="AX86" s="436" t="str">
        <f ca="1">IF(AND('Riesgos Corrup'!$K$7="Muy Baja",'Riesgos Corrup'!$O$7="Catastrófico"),CONCATENATE("R",'Riesgos Corrup'!$A$7),"")</f>
        <v/>
      </c>
      <c r="AY86" s="437"/>
      <c r="AZ86" s="437" t="e">
        <f>IF(AND('Riesgos Corrup'!#REF!="Muy Baja",'Riesgos Corrup'!#REF!="Catastrófico"),CONCATENATE("R",'Riesgos Corrup'!#REF!),"")</f>
        <v>#REF!</v>
      </c>
      <c r="BA86" s="437"/>
      <c r="BB86" s="437" t="e">
        <f>IF(AND('Riesgos Corrup'!#REF!="Muy Baja",'Riesgos Corrup'!#REF!="Catastrófico"),CONCATENATE("R",'Riesgos Corrup'!#REF!),"")</f>
        <v>#REF!</v>
      </c>
      <c r="BC86" s="437"/>
      <c r="BD86" s="437" t="str">
        <f ca="1">IF(AND('Riesgos Corrup'!$K$10="Muy Baja",'Riesgos Corrup'!$O$10="Catastrófico"),CONCATENATE("R",'Riesgos Corrup'!$A$10),"")</f>
        <v/>
      </c>
      <c r="BE86" s="437"/>
      <c r="BF86" s="437" t="e">
        <f>IF(AND('Riesgos Corrup'!#REF!="Muy Baja",'Riesgos Corrup'!#REF!="Catastrófico"),CONCATENATE("R",'Riesgos Corrup'!#REF!),"")</f>
        <v>#REF!</v>
      </c>
      <c r="BG86" s="438"/>
      <c r="BH86" s="40"/>
      <c r="BI86" s="480"/>
      <c r="BJ86" s="481"/>
      <c r="BK86" s="481"/>
      <c r="BL86" s="481"/>
      <c r="BM86" s="481"/>
      <c r="BN86" s="482"/>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row>
    <row r="87" spans="1:100" ht="15" customHeight="1" x14ac:dyDescent="0.25">
      <c r="A87" s="40"/>
      <c r="B87" s="261"/>
      <c r="C87" s="261"/>
      <c r="D87" s="262"/>
      <c r="E87" s="422"/>
      <c r="F87" s="423"/>
      <c r="G87" s="423"/>
      <c r="H87" s="423"/>
      <c r="I87" s="446"/>
      <c r="J87" s="406"/>
      <c r="K87" s="407"/>
      <c r="L87" s="407"/>
      <c r="M87" s="407"/>
      <c r="N87" s="407"/>
      <c r="O87" s="407"/>
      <c r="P87" s="407"/>
      <c r="Q87" s="407"/>
      <c r="R87" s="407"/>
      <c r="S87" s="449"/>
      <c r="T87" s="406"/>
      <c r="U87" s="407"/>
      <c r="V87" s="407"/>
      <c r="W87" s="407"/>
      <c r="X87" s="407"/>
      <c r="Y87" s="407"/>
      <c r="Z87" s="407"/>
      <c r="AA87" s="407"/>
      <c r="AB87" s="407"/>
      <c r="AC87" s="449"/>
      <c r="AD87" s="412"/>
      <c r="AE87" s="413"/>
      <c r="AF87" s="413"/>
      <c r="AG87" s="413"/>
      <c r="AH87" s="413"/>
      <c r="AI87" s="413"/>
      <c r="AJ87" s="413"/>
      <c r="AK87" s="413"/>
      <c r="AL87" s="413"/>
      <c r="AM87" s="416"/>
      <c r="AN87" s="404"/>
      <c r="AO87" s="405"/>
      <c r="AP87" s="405"/>
      <c r="AQ87" s="405"/>
      <c r="AR87" s="405"/>
      <c r="AS87" s="405"/>
      <c r="AT87" s="405"/>
      <c r="AU87" s="405"/>
      <c r="AV87" s="405"/>
      <c r="AW87" s="440"/>
      <c r="AX87" s="432"/>
      <c r="AY87" s="430"/>
      <c r="AZ87" s="430"/>
      <c r="BA87" s="430"/>
      <c r="BB87" s="430"/>
      <c r="BC87" s="430"/>
      <c r="BD87" s="430"/>
      <c r="BE87" s="430"/>
      <c r="BF87" s="430"/>
      <c r="BG87" s="431"/>
      <c r="BH87" s="40"/>
      <c r="BI87" s="480"/>
      <c r="BJ87" s="481"/>
      <c r="BK87" s="481"/>
      <c r="BL87" s="481"/>
      <c r="BM87" s="481"/>
      <c r="BN87" s="482"/>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row>
    <row r="88" spans="1:100" ht="15" customHeight="1" x14ac:dyDescent="0.25">
      <c r="A88" s="40"/>
      <c r="B88" s="261"/>
      <c r="C88" s="261"/>
      <c r="D88" s="262"/>
      <c r="E88" s="422"/>
      <c r="F88" s="423"/>
      <c r="G88" s="423"/>
      <c r="H88" s="423"/>
      <c r="I88" s="446"/>
      <c r="J88" s="406" t="str">
        <f ca="1">IF(AND('Riesgos Corrup'!$K$13="Muy Baja",'Riesgos Corrup'!$O$13="Mayor"),CONCATENATE("R",'Riesgos Corrup'!$A$13),"")</f>
        <v/>
      </c>
      <c r="K88" s="407"/>
      <c r="L88" s="407" t="e">
        <f>IF(AND('Riesgos Corrup'!#REF!="Muy Baja",'Riesgos Corrup'!#REF!="Mayor"),CONCATENATE("R",'Riesgos Corrup'!#REF!),"")</f>
        <v>#REF!</v>
      </c>
      <c r="M88" s="407"/>
      <c r="N88" s="407" t="e">
        <f>IF(AND('Riesgos Corrup'!#REF!="Muy Baja",'Riesgos Corrup'!#REF!="Mayor"),CONCATENATE("R",'Riesgos Corrup'!#REF!),"")</f>
        <v>#REF!</v>
      </c>
      <c r="O88" s="407"/>
      <c r="P88" s="407" t="e">
        <f>IF(AND('Riesgos Corrup'!#REF!="Muy Baja",'Riesgos Corrup'!#REF!="Mayor"),CONCATENATE("R",'Riesgos Corrup'!#REF!),"")</f>
        <v>#REF!</v>
      </c>
      <c r="Q88" s="407"/>
      <c r="R88" s="407" t="str">
        <f ca="1">IF(AND('Riesgos Corrup'!$K$18="Muy Baja",'Riesgos Corrup'!$O$18="Mayor"),CONCATENATE("R",'Riesgos Corrup'!$A$18),"")</f>
        <v/>
      </c>
      <c r="S88" s="449"/>
      <c r="T88" s="406" t="str">
        <f ca="1">IF(AND('Riesgos Corrup'!$K$13="Muy Baja",'Riesgos Corrup'!$O$13="Mayor"),CONCATENATE("R",'Riesgos Corrup'!$A$13),"")</f>
        <v/>
      </c>
      <c r="U88" s="407"/>
      <c r="V88" s="407" t="e">
        <f>IF(AND('Riesgos Corrup'!#REF!="Muy Baja",'Riesgos Corrup'!#REF!="Mayor"),CONCATENATE("R",'Riesgos Corrup'!#REF!),"")</f>
        <v>#REF!</v>
      </c>
      <c r="W88" s="407"/>
      <c r="X88" s="407" t="e">
        <f>IF(AND('Riesgos Corrup'!#REF!="Muy Baja",'Riesgos Corrup'!#REF!="Mayor"),CONCATENATE("R",'Riesgos Corrup'!#REF!),"")</f>
        <v>#REF!</v>
      </c>
      <c r="Y88" s="407"/>
      <c r="Z88" s="407" t="e">
        <f>IF(AND('Riesgos Corrup'!#REF!="Muy Baja",'Riesgos Corrup'!#REF!="Mayor"),CONCATENATE("R",'Riesgos Corrup'!#REF!),"")</f>
        <v>#REF!</v>
      </c>
      <c r="AA88" s="407"/>
      <c r="AB88" s="407" t="str">
        <f ca="1">IF(AND('Riesgos Corrup'!$K$18="Muy Baja",'Riesgos Corrup'!$O$18="Mayor"),CONCATENATE("R",'Riesgos Corrup'!$A$18),"")</f>
        <v/>
      </c>
      <c r="AC88" s="449"/>
      <c r="AD88" s="412" t="str">
        <f ca="1">IF(AND('Riesgos Corrup'!$K$13="Muy Baja",'Riesgos Corrup'!$O$13="Mayor"),CONCATENATE("R",'Riesgos Corrup'!$A$13),"")</f>
        <v/>
      </c>
      <c r="AE88" s="413"/>
      <c r="AF88" s="413" t="e">
        <f>IF(AND('Riesgos Corrup'!#REF!="Muy Baja",'Riesgos Corrup'!#REF!="Mayor"),CONCATENATE("R",'Riesgos Corrup'!#REF!),"")</f>
        <v>#REF!</v>
      </c>
      <c r="AG88" s="413"/>
      <c r="AH88" s="413" t="e">
        <f>IF(AND('Riesgos Corrup'!#REF!="Muy Baja",'Riesgos Corrup'!#REF!="Mayor"),CONCATENATE("R",'Riesgos Corrup'!#REF!),"")</f>
        <v>#REF!</v>
      </c>
      <c r="AI88" s="413"/>
      <c r="AJ88" s="413" t="e">
        <f>IF(AND('Riesgos Corrup'!#REF!="Muy Baja",'Riesgos Corrup'!#REF!="Mayor"),CONCATENATE("R",'Riesgos Corrup'!#REF!),"")</f>
        <v>#REF!</v>
      </c>
      <c r="AK88" s="413"/>
      <c r="AL88" s="413" t="str">
        <f ca="1">IF(AND('Riesgos Corrup'!$K$18="Muy Baja",'Riesgos Corrup'!$O$18="Mayor"),CONCATENATE("R",'Riesgos Corrup'!$A$18),"")</f>
        <v/>
      </c>
      <c r="AM88" s="416"/>
      <c r="AN88" s="404" t="str">
        <f ca="1">IF(AND('Riesgos Corrup'!$K$13="Muy Baja",'Riesgos Corrup'!$O$13="Mayor"),CONCATENATE("R",'Riesgos Corrup'!$A$13),"")</f>
        <v/>
      </c>
      <c r="AO88" s="405"/>
      <c r="AP88" s="405" t="e">
        <f>IF(AND('Riesgos Corrup'!#REF!="Muy Baja",'Riesgos Corrup'!#REF!="Mayor"),CONCATENATE("R",'Riesgos Corrup'!#REF!),"")</f>
        <v>#REF!</v>
      </c>
      <c r="AQ88" s="405"/>
      <c r="AR88" s="405" t="e">
        <f>IF(AND('Riesgos Corrup'!#REF!="Muy Baja",'Riesgos Corrup'!#REF!="Mayor"),CONCATENATE("R",'Riesgos Corrup'!#REF!),"")</f>
        <v>#REF!</v>
      </c>
      <c r="AS88" s="405"/>
      <c r="AT88" s="405" t="e">
        <f>IF(AND('Riesgos Corrup'!#REF!="Muy Baja",'Riesgos Corrup'!#REF!="Mayor"),CONCATENATE("R",'Riesgos Corrup'!#REF!),"")</f>
        <v>#REF!</v>
      </c>
      <c r="AU88" s="405"/>
      <c r="AV88" s="405" t="str">
        <f ca="1">IF(AND('Riesgos Corrup'!$K$18="Muy Baja",'Riesgos Corrup'!$O$18="Mayor"),CONCATENATE("R",'Riesgos Corrup'!$A$18),"")</f>
        <v/>
      </c>
      <c r="AW88" s="440"/>
      <c r="AX88" s="432" t="str">
        <f ca="1">IF(AND('Riesgos Corrup'!$K$13="Muy Baja",'Riesgos Corrup'!$O$13="Catastrófico"),CONCATENATE("R",'Riesgos Corrup'!$A$13),"")</f>
        <v/>
      </c>
      <c r="AY88" s="430"/>
      <c r="AZ88" s="430" t="e">
        <f>IF(AND('Riesgos Corrup'!#REF!="Muy Baja",'Riesgos Corrup'!#REF!="Catastrófico"),CONCATENATE("R",'Riesgos Corrup'!#REF!),"")</f>
        <v>#REF!</v>
      </c>
      <c r="BA88" s="430"/>
      <c r="BB88" s="430" t="e">
        <f>IF(AND('Riesgos Corrup'!#REF!="Muy Baja",'Riesgos Corrup'!#REF!="Catastrófico"),CONCATENATE("R",'Riesgos Corrup'!#REF!),"")</f>
        <v>#REF!</v>
      </c>
      <c r="BC88" s="430"/>
      <c r="BD88" s="430" t="e">
        <f>IF(AND('Riesgos Corrup'!#REF!="Muy Baja",'Riesgos Corrup'!#REF!="Catastrófico"),CONCATENATE("R",'Riesgos Corrup'!#REF!),"")</f>
        <v>#REF!</v>
      </c>
      <c r="BE88" s="430"/>
      <c r="BF88" s="430" t="str">
        <f ca="1">IF(AND('Riesgos Corrup'!$K$18="Muy Baja",'Riesgos Corrup'!$O$18="Catastrófico"),CONCATENATE("R",'Riesgos Corrup'!$A$18),"")</f>
        <v/>
      </c>
      <c r="BG88" s="431"/>
      <c r="BH88" s="40"/>
      <c r="BI88" s="480"/>
      <c r="BJ88" s="481"/>
      <c r="BK88" s="481"/>
      <c r="BL88" s="481"/>
      <c r="BM88" s="481"/>
      <c r="BN88" s="482"/>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row>
    <row r="89" spans="1:100" ht="15" customHeight="1" x14ac:dyDescent="0.25">
      <c r="A89" s="40"/>
      <c r="B89" s="261"/>
      <c r="C89" s="261"/>
      <c r="D89" s="262"/>
      <c r="E89" s="422"/>
      <c r="F89" s="423"/>
      <c r="G89" s="423"/>
      <c r="H89" s="423"/>
      <c r="I89" s="446"/>
      <c r="J89" s="406"/>
      <c r="K89" s="407"/>
      <c r="L89" s="407"/>
      <c r="M89" s="407"/>
      <c r="N89" s="407"/>
      <c r="O89" s="407"/>
      <c r="P89" s="407"/>
      <c r="Q89" s="407"/>
      <c r="R89" s="407"/>
      <c r="S89" s="449"/>
      <c r="T89" s="406"/>
      <c r="U89" s="407"/>
      <c r="V89" s="407"/>
      <c r="W89" s="407"/>
      <c r="X89" s="407"/>
      <c r="Y89" s="407"/>
      <c r="Z89" s="407"/>
      <c r="AA89" s="407"/>
      <c r="AB89" s="407"/>
      <c r="AC89" s="449"/>
      <c r="AD89" s="412"/>
      <c r="AE89" s="413"/>
      <c r="AF89" s="413"/>
      <c r="AG89" s="413"/>
      <c r="AH89" s="413"/>
      <c r="AI89" s="413"/>
      <c r="AJ89" s="413"/>
      <c r="AK89" s="413"/>
      <c r="AL89" s="413"/>
      <c r="AM89" s="416"/>
      <c r="AN89" s="404"/>
      <c r="AO89" s="405"/>
      <c r="AP89" s="405"/>
      <c r="AQ89" s="405"/>
      <c r="AR89" s="405"/>
      <c r="AS89" s="405"/>
      <c r="AT89" s="405"/>
      <c r="AU89" s="405"/>
      <c r="AV89" s="405"/>
      <c r="AW89" s="440"/>
      <c r="AX89" s="432"/>
      <c r="AY89" s="430"/>
      <c r="AZ89" s="430"/>
      <c r="BA89" s="430"/>
      <c r="BB89" s="430"/>
      <c r="BC89" s="430"/>
      <c r="BD89" s="430"/>
      <c r="BE89" s="430"/>
      <c r="BF89" s="430"/>
      <c r="BG89" s="431"/>
      <c r="BH89" s="40"/>
      <c r="BI89" s="480"/>
      <c r="BJ89" s="481"/>
      <c r="BK89" s="481"/>
      <c r="BL89" s="481"/>
      <c r="BM89" s="481"/>
      <c r="BN89" s="482"/>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row>
    <row r="90" spans="1:100" ht="15" customHeight="1" x14ac:dyDescent="0.25">
      <c r="A90" s="40"/>
      <c r="B90" s="261"/>
      <c r="C90" s="261"/>
      <c r="D90" s="262"/>
      <c r="E90" s="422"/>
      <c r="F90" s="423"/>
      <c r="G90" s="423"/>
      <c r="H90" s="423"/>
      <c r="I90" s="446"/>
      <c r="J90" s="406" t="e">
        <f>IF(AND('Riesgos Corrup'!#REF!="Muy Baja",'Riesgos Corrup'!#REF!="Mayor"),CONCATENATE("R",'Riesgos Corrup'!#REF!),"")</f>
        <v>#REF!</v>
      </c>
      <c r="K90" s="407"/>
      <c r="L90" s="407" t="e">
        <f>IF(AND('Riesgos Corrup'!#REF!="Muy Baja",'Riesgos Corrup'!#REF!="Mayor"),CONCATENATE("R",'Riesgos Corrup'!#REF!),"")</f>
        <v>#REF!</v>
      </c>
      <c r="M90" s="407"/>
      <c r="N90" s="407" t="e">
        <f>IF(AND('Riesgos Corrup'!#REF!="Muy Baja",'Riesgos Corrup'!#REF!="Mayor"),CONCATENATE("R",'Riesgos Corrup'!#REF!),"")</f>
        <v>#REF!</v>
      </c>
      <c r="O90" s="407"/>
      <c r="P90" s="407" t="str">
        <f ca="1">IF(AND('Riesgos Corrup'!$K$21="Muy Baja",'Riesgos Corrup'!$O$21="Mayor"),CONCATENATE("R",'Riesgos Corrup'!$A$21),"")</f>
        <v/>
      </c>
      <c r="Q90" s="407"/>
      <c r="R90" s="407" t="e">
        <f>IF(AND('Riesgos Corrup'!#REF!="Muy Baja",'Riesgos Corrup'!#REF!="Mayor"),CONCATENATE("R",'Riesgos Corrup'!#REF!),"")</f>
        <v>#REF!</v>
      </c>
      <c r="S90" s="449"/>
      <c r="T90" s="406" t="e">
        <f>IF(AND('Riesgos Corrup'!#REF!="Muy Baja",'Riesgos Corrup'!#REF!="Mayor"),CONCATENATE("R",'Riesgos Corrup'!#REF!),"")</f>
        <v>#REF!</v>
      </c>
      <c r="U90" s="407"/>
      <c r="V90" s="407" t="e">
        <f>IF(AND('Riesgos Corrup'!#REF!="Muy Baja",'Riesgos Corrup'!#REF!="Mayor"),CONCATENATE("R",'Riesgos Corrup'!#REF!),"")</f>
        <v>#REF!</v>
      </c>
      <c r="W90" s="407"/>
      <c r="X90" s="407" t="e">
        <f>IF(AND('Riesgos Corrup'!#REF!="Muy Baja",'Riesgos Corrup'!#REF!="Mayor"),CONCATENATE("R",'Riesgos Corrup'!#REF!),"")</f>
        <v>#REF!</v>
      </c>
      <c r="Y90" s="407"/>
      <c r="Z90" s="407" t="str">
        <f ca="1">IF(AND('Riesgos Corrup'!$K$21="Muy Baja",'Riesgos Corrup'!$O$21="Mayor"),CONCATENATE("R",'Riesgos Corrup'!$A$21),"")</f>
        <v/>
      </c>
      <c r="AA90" s="407"/>
      <c r="AB90" s="407" t="e">
        <f>IF(AND('Riesgos Corrup'!#REF!="Muy Baja",'Riesgos Corrup'!#REF!="Mayor"),CONCATENATE("R",'Riesgos Corrup'!#REF!),"")</f>
        <v>#REF!</v>
      </c>
      <c r="AC90" s="449"/>
      <c r="AD90" s="412" t="e">
        <f>IF(AND('Riesgos Corrup'!#REF!="Muy Baja",'Riesgos Corrup'!#REF!="Mayor"),CONCATENATE("R",'Riesgos Corrup'!#REF!),"")</f>
        <v>#REF!</v>
      </c>
      <c r="AE90" s="413"/>
      <c r="AF90" s="413" t="e">
        <f>IF(AND('Riesgos Corrup'!#REF!="Muy Baja",'Riesgos Corrup'!#REF!="Mayor"),CONCATENATE("R",'Riesgos Corrup'!#REF!),"")</f>
        <v>#REF!</v>
      </c>
      <c r="AG90" s="413"/>
      <c r="AH90" s="413" t="e">
        <f>IF(AND('Riesgos Corrup'!#REF!="Muy Baja",'Riesgos Corrup'!#REF!="Mayor"),CONCATENATE("R",'Riesgos Corrup'!#REF!),"")</f>
        <v>#REF!</v>
      </c>
      <c r="AI90" s="413"/>
      <c r="AJ90" s="413" t="str">
        <f ca="1">IF(AND('Riesgos Corrup'!$K$21="Muy Baja",'Riesgos Corrup'!$O$21="Mayor"),CONCATENATE("R",'Riesgos Corrup'!$A$21),"")</f>
        <v/>
      </c>
      <c r="AK90" s="413"/>
      <c r="AL90" s="413" t="e">
        <f>IF(AND('Riesgos Corrup'!#REF!="Muy Baja",'Riesgos Corrup'!#REF!="Mayor"),CONCATENATE("R",'Riesgos Corrup'!#REF!),"")</f>
        <v>#REF!</v>
      </c>
      <c r="AM90" s="416"/>
      <c r="AN90" s="404" t="e">
        <f>IF(AND('Riesgos Corrup'!#REF!="Muy Baja",'Riesgos Corrup'!#REF!="Mayor"),CONCATENATE("R",'Riesgos Corrup'!#REF!),"")</f>
        <v>#REF!</v>
      </c>
      <c r="AO90" s="405"/>
      <c r="AP90" s="405" t="e">
        <f>IF(AND('Riesgos Corrup'!#REF!="Muy Baja",'Riesgos Corrup'!#REF!="Mayor"),CONCATENATE("R",'Riesgos Corrup'!#REF!),"")</f>
        <v>#REF!</v>
      </c>
      <c r="AQ90" s="405"/>
      <c r="AR90" s="405" t="e">
        <f>IF(AND('Riesgos Corrup'!#REF!="Muy Baja",'Riesgos Corrup'!#REF!="Mayor"),CONCATENATE("R",'Riesgos Corrup'!#REF!),"")</f>
        <v>#REF!</v>
      </c>
      <c r="AS90" s="405"/>
      <c r="AT90" s="405" t="str">
        <f ca="1">IF(AND('Riesgos Corrup'!$K$21="Muy Baja",'Riesgos Corrup'!$O$21="Mayor"),CONCATENATE("R",'Riesgos Corrup'!$A$21),"")</f>
        <v/>
      </c>
      <c r="AU90" s="405"/>
      <c r="AV90" s="405" t="e">
        <f>IF(AND('Riesgos Corrup'!#REF!="Muy Baja",'Riesgos Corrup'!#REF!="Mayor"),CONCATENATE("R",'Riesgos Corrup'!#REF!),"")</f>
        <v>#REF!</v>
      </c>
      <c r="AW90" s="440"/>
      <c r="AX90" s="432" t="e">
        <f>IF(AND('Riesgos Corrup'!#REF!="Muy Baja",'Riesgos Corrup'!#REF!="Catastrófico"),CONCATENATE("R",'Riesgos Corrup'!#REF!),"")</f>
        <v>#REF!</v>
      </c>
      <c r="AY90" s="430"/>
      <c r="AZ90" s="430" t="e">
        <f>IF(AND('Riesgos Corrup'!#REF!="Muy Baja",'Riesgos Corrup'!#REF!="Catastrófico"),CONCATENATE("R",'Riesgos Corrup'!#REF!),"")</f>
        <v>#REF!</v>
      </c>
      <c r="BA90" s="430"/>
      <c r="BB90" s="430" t="e">
        <f>IF(AND('Riesgos Corrup'!#REF!="Muy Baja",'Riesgos Corrup'!#REF!="Catastrófico"),CONCATENATE("R",'Riesgos Corrup'!#REF!),"")</f>
        <v>#REF!</v>
      </c>
      <c r="BC90" s="430"/>
      <c r="BD90" s="430" t="str">
        <f ca="1">IF(AND('Riesgos Corrup'!$K$21="Muy Baja",'Riesgos Corrup'!$O$21="Catastrófico"),CONCATENATE("R",'Riesgos Corrup'!$A$21),"")</f>
        <v/>
      </c>
      <c r="BE90" s="430"/>
      <c r="BF90" s="430" t="e">
        <f>IF(AND('Riesgos Corrup'!#REF!="Muy Baja",'Riesgos Corrup'!#REF!="Catastrófico"),CONCATENATE("R",'Riesgos Corrup'!#REF!),"")</f>
        <v>#REF!</v>
      </c>
      <c r="BG90" s="431"/>
      <c r="BH90" s="40"/>
      <c r="BI90" s="480"/>
      <c r="BJ90" s="481"/>
      <c r="BK90" s="481"/>
      <c r="BL90" s="481"/>
      <c r="BM90" s="481"/>
      <c r="BN90" s="482"/>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row>
    <row r="91" spans="1:100" ht="15" customHeight="1" x14ac:dyDescent="0.25">
      <c r="A91" s="40"/>
      <c r="B91" s="261"/>
      <c r="C91" s="261"/>
      <c r="D91" s="262"/>
      <c r="E91" s="422"/>
      <c r="F91" s="423"/>
      <c r="G91" s="423"/>
      <c r="H91" s="423"/>
      <c r="I91" s="446"/>
      <c r="J91" s="406"/>
      <c r="K91" s="407"/>
      <c r="L91" s="407"/>
      <c r="M91" s="407"/>
      <c r="N91" s="407"/>
      <c r="O91" s="407"/>
      <c r="P91" s="407"/>
      <c r="Q91" s="407"/>
      <c r="R91" s="407"/>
      <c r="S91" s="449"/>
      <c r="T91" s="406"/>
      <c r="U91" s="407"/>
      <c r="V91" s="407"/>
      <c r="W91" s="407"/>
      <c r="X91" s="407"/>
      <c r="Y91" s="407"/>
      <c r="Z91" s="407"/>
      <c r="AA91" s="407"/>
      <c r="AB91" s="407"/>
      <c r="AC91" s="449"/>
      <c r="AD91" s="412"/>
      <c r="AE91" s="413"/>
      <c r="AF91" s="413"/>
      <c r="AG91" s="413"/>
      <c r="AH91" s="413"/>
      <c r="AI91" s="413"/>
      <c r="AJ91" s="413"/>
      <c r="AK91" s="413"/>
      <c r="AL91" s="413"/>
      <c r="AM91" s="416"/>
      <c r="AN91" s="404"/>
      <c r="AO91" s="405"/>
      <c r="AP91" s="405"/>
      <c r="AQ91" s="405"/>
      <c r="AR91" s="405"/>
      <c r="AS91" s="405"/>
      <c r="AT91" s="405"/>
      <c r="AU91" s="405"/>
      <c r="AV91" s="405"/>
      <c r="AW91" s="440"/>
      <c r="AX91" s="432"/>
      <c r="AY91" s="430"/>
      <c r="AZ91" s="430"/>
      <c r="BA91" s="430"/>
      <c r="BB91" s="430"/>
      <c r="BC91" s="430"/>
      <c r="BD91" s="430"/>
      <c r="BE91" s="430"/>
      <c r="BF91" s="430"/>
      <c r="BG91" s="431"/>
      <c r="BH91" s="40"/>
      <c r="BI91" s="480"/>
      <c r="BJ91" s="481"/>
      <c r="BK91" s="481"/>
      <c r="BL91" s="481"/>
      <c r="BM91" s="481"/>
      <c r="BN91" s="482"/>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row>
    <row r="92" spans="1:100" ht="15" customHeight="1" x14ac:dyDescent="0.25">
      <c r="A92" s="40"/>
      <c r="B92" s="261"/>
      <c r="C92" s="261"/>
      <c r="D92" s="262"/>
      <c r="E92" s="422"/>
      <c r="F92" s="423"/>
      <c r="G92" s="423"/>
      <c r="H92" s="423"/>
      <c r="I92" s="446"/>
      <c r="J92" s="406" t="e">
        <f>IF(AND('Riesgos Corrup'!#REF!="Muy Baja",'Riesgos Corrup'!#REF!="Mayor"),CONCATENATE("R",'Riesgos Corrup'!#REF!),"")</f>
        <v>#REF!</v>
      </c>
      <c r="K92" s="407"/>
      <c r="L92" s="407" t="e">
        <f>IF(AND('Riesgos Corrup'!#REF!="Muy Baja",'Riesgos Corrup'!#REF!="Mayor"),CONCATENATE("R",'Riesgos Corrup'!#REF!),"")</f>
        <v>#REF!</v>
      </c>
      <c r="M92" s="407"/>
      <c r="N92" s="407" t="str">
        <f ca="1">IF(AND('Riesgos Corrup'!$K$24="Muy Baja",'Riesgos Corrup'!$O$24="Mayor"),CONCATENATE("R",'Riesgos Corrup'!$A$24),"")</f>
        <v/>
      </c>
      <c r="O92" s="407"/>
      <c r="P92" s="407" t="e">
        <f>IF(AND('Riesgos Corrup'!#REF!="Muy Baja",'Riesgos Corrup'!#REF!="Mayor"),CONCATENATE("R",'Riesgos Corrup'!#REF!),"")</f>
        <v>#REF!</v>
      </c>
      <c r="Q92" s="407"/>
      <c r="R92" s="407" t="e">
        <f>IF(AND('Riesgos Corrup'!#REF!="Muy Baja",'Riesgos Corrup'!#REF!="Mayor"),CONCATENATE("R",'Riesgos Corrup'!#REF!),"")</f>
        <v>#REF!</v>
      </c>
      <c r="S92" s="449"/>
      <c r="T92" s="406" t="e">
        <f>IF(AND('Riesgos Corrup'!#REF!="Muy Baja",'Riesgos Corrup'!#REF!="Mayor"),CONCATENATE("R",'Riesgos Corrup'!#REF!),"")</f>
        <v>#REF!</v>
      </c>
      <c r="U92" s="407"/>
      <c r="V92" s="407" t="e">
        <f>IF(AND('Riesgos Corrup'!#REF!="Muy Baja",'Riesgos Corrup'!#REF!="Mayor"),CONCATENATE("R",'Riesgos Corrup'!#REF!),"")</f>
        <v>#REF!</v>
      </c>
      <c r="W92" s="407"/>
      <c r="X92" s="407" t="str">
        <f ca="1">IF(AND('Riesgos Corrup'!$K$24="Muy Baja",'Riesgos Corrup'!$O$24="Mayor"),CONCATENATE("R",'Riesgos Corrup'!$A$24),"")</f>
        <v/>
      </c>
      <c r="Y92" s="407"/>
      <c r="Z92" s="407" t="e">
        <f>IF(AND('Riesgos Corrup'!#REF!="Muy Baja",'Riesgos Corrup'!#REF!="Mayor"),CONCATENATE("R",'Riesgos Corrup'!#REF!),"")</f>
        <v>#REF!</v>
      </c>
      <c r="AA92" s="407"/>
      <c r="AB92" s="407" t="e">
        <f>IF(AND('Riesgos Corrup'!#REF!="Muy Baja",'Riesgos Corrup'!#REF!="Mayor"),CONCATENATE("R",'Riesgos Corrup'!#REF!),"")</f>
        <v>#REF!</v>
      </c>
      <c r="AC92" s="449"/>
      <c r="AD92" s="412" t="e">
        <f>IF(AND('Riesgos Corrup'!#REF!="Muy Baja",'Riesgos Corrup'!#REF!="Mayor"),CONCATENATE("R",'Riesgos Corrup'!#REF!),"")</f>
        <v>#REF!</v>
      </c>
      <c r="AE92" s="413"/>
      <c r="AF92" s="413" t="e">
        <f>IF(AND('Riesgos Corrup'!#REF!="Muy Baja",'Riesgos Corrup'!#REF!="Mayor"),CONCATENATE("R",'Riesgos Corrup'!#REF!),"")</f>
        <v>#REF!</v>
      </c>
      <c r="AG92" s="413"/>
      <c r="AH92" s="413" t="str">
        <f ca="1">IF(AND('Riesgos Corrup'!$K$24="Muy Baja",'Riesgos Corrup'!$O$24="Mayor"),CONCATENATE("R",'Riesgos Corrup'!$A$24),"")</f>
        <v/>
      </c>
      <c r="AI92" s="413"/>
      <c r="AJ92" s="413" t="e">
        <f>IF(AND('Riesgos Corrup'!#REF!="Muy Baja",'Riesgos Corrup'!#REF!="Mayor"),CONCATENATE("R",'Riesgos Corrup'!#REF!),"")</f>
        <v>#REF!</v>
      </c>
      <c r="AK92" s="413"/>
      <c r="AL92" s="413" t="e">
        <f>IF(AND('Riesgos Corrup'!#REF!="Muy Baja",'Riesgos Corrup'!#REF!="Mayor"),CONCATENATE("R",'Riesgos Corrup'!#REF!),"")</f>
        <v>#REF!</v>
      </c>
      <c r="AM92" s="416"/>
      <c r="AN92" s="404" t="e">
        <f>IF(AND('Riesgos Corrup'!#REF!="Muy Baja",'Riesgos Corrup'!#REF!="Mayor"),CONCATENATE("R",'Riesgos Corrup'!#REF!),"")</f>
        <v>#REF!</v>
      </c>
      <c r="AO92" s="405"/>
      <c r="AP92" s="405" t="e">
        <f>IF(AND('Riesgos Corrup'!#REF!="Muy Baja",'Riesgos Corrup'!#REF!="Mayor"),CONCATENATE("R",'Riesgos Corrup'!#REF!),"")</f>
        <v>#REF!</v>
      </c>
      <c r="AQ92" s="405"/>
      <c r="AR92" s="405" t="str">
        <f ca="1">IF(AND('Riesgos Corrup'!$K$24="Muy Baja",'Riesgos Corrup'!$O$24="Mayor"),CONCATENATE("R",'Riesgos Corrup'!$A$24),"")</f>
        <v/>
      </c>
      <c r="AS92" s="405"/>
      <c r="AT92" s="405" t="e">
        <f>IF(AND('Riesgos Corrup'!#REF!="Muy Baja",'Riesgos Corrup'!#REF!="Mayor"),CONCATENATE("R",'Riesgos Corrup'!#REF!),"")</f>
        <v>#REF!</v>
      </c>
      <c r="AU92" s="405"/>
      <c r="AV92" s="405" t="e">
        <f>IF(AND('Riesgos Corrup'!#REF!="Muy Baja",'Riesgos Corrup'!#REF!="Mayor"),CONCATENATE("R",'Riesgos Corrup'!#REF!),"")</f>
        <v>#REF!</v>
      </c>
      <c r="AW92" s="440"/>
      <c r="AX92" s="432" t="e">
        <f>IF(AND('Riesgos Corrup'!#REF!="Muy Baja",'Riesgos Corrup'!#REF!="Catastrófico"),CONCATENATE("R",'Riesgos Corrup'!#REF!),"")</f>
        <v>#REF!</v>
      </c>
      <c r="AY92" s="430"/>
      <c r="AZ92" s="430" t="e">
        <f>IF(AND('Riesgos Corrup'!#REF!="Muy Baja",'Riesgos Corrup'!#REF!="Catastrófico"),CONCATENATE("R",'Riesgos Corrup'!#REF!),"")</f>
        <v>#REF!</v>
      </c>
      <c r="BA92" s="430"/>
      <c r="BB92" s="430" t="str">
        <f ca="1">IF(AND('Riesgos Corrup'!$K$24="Muy Baja",'Riesgos Corrup'!$O$24="Catastrófico"),CONCATENATE("R",'Riesgos Corrup'!$A$24),"")</f>
        <v/>
      </c>
      <c r="BC92" s="430"/>
      <c r="BD92" s="430" t="e">
        <f>IF(AND('Riesgos Corrup'!#REF!="Muy Baja",'Riesgos Corrup'!#REF!="Catastrófico"),CONCATENATE("R",'Riesgos Corrup'!#REF!),"")</f>
        <v>#REF!</v>
      </c>
      <c r="BE92" s="430"/>
      <c r="BF92" s="430" t="e">
        <f>IF(AND('Riesgos Corrup'!#REF!="Muy Baja",'Riesgos Corrup'!#REF!="Catastrófico"),CONCATENATE("R",'Riesgos Corrup'!#REF!),"")</f>
        <v>#REF!</v>
      </c>
      <c r="BG92" s="431"/>
      <c r="BH92" s="40"/>
      <c r="BI92" s="480"/>
      <c r="BJ92" s="481"/>
      <c r="BK92" s="481"/>
      <c r="BL92" s="481"/>
      <c r="BM92" s="481"/>
      <c r="BN92" s="482"/>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row>
    <row r="93" spans="1:100" ht="15" customHeight="1" x14ac:dyDescent="0.25">
      <c r="A93" s="40"/>
      <c r="B93" s="261"/>
      <c r="C93" s="261"/>
      <c r="D93" s="262"/>
      <c r="E93" s="422"/>
      <c r="F93" s="423"/>
      <c r="G93" s="423"/>
      <c r="H93" s="423"/>
      <c r="I93" s="446"/>
      <c r="J93" s="406"/>
      <c r="K93" s="407"/>
      <c r="L93" s="407"/>
      <c r="M93" s="407"/>
      <c r="N93" s="407"/>
      <c r="O93" s="407"/>
      <c r="P93" s="407"/>
      <c r="Q93" s="407"/>
      <c r="R93" s="407"/>
      <c r="S93" s="449"/>
      <c r="T93" s="406"/>
      <c r="U93" s="407"/>
      <c r="V93" s="407"/>
      <c r="W93" s="407"/>
      <c r="X93" s="407"/>
      <c r="Y93" s="407"/>
      <c r="Z93" s="407"/>
      <c r="AA93" s="407"/>
      <c r="AB93" s="407"/>
      <c r="AC93" s="449"/>
      <c r="AD93" s="412"/>
      <c r="AE93" s="413"/>
      <c r="AF93" s="413"/>
      <c r="AG93" s="413"/>
      <c r="AH93" s="413"/>
      <c r="AI93" s="413"/>
      <c r="AJ93" s="413"/>
      <c r="AK93" s="413"/>
      <c r="AL93" s="413"/>
      <c r="AM93" s="416"/>
      <c r="AN93" s="404"/>
      <c r="AO93" s="405"/>
      <c r="AP93" s="405"/>
      <c r="AQ93" s="405"/>
      <c r="AR93" s="405"/>
      <c r="AS93" s="405"/>
      <c r="AT93" s="405"/>
      <c r="AU93" s="405"/>
      <c r="AV93" s="405"/>
      <c r="AW93" s="440"/>
      <c r="AX93" s="432"/>
      <c r="AY93" s="430"/>
      <c r="AZ93" s="430"/>
      <c r="BA93" s="430"/>
      <c r="BB93" s="430"/>
      <c r="BC93" s="430"/>
      <c r="BD93" s="430"/>
      <c r="BE93" s="430"/>
      <c r="BF93" s="430"/>
      <c r="BG93" s="431"/>
      <c r="BH93" s="40"/>
      <c r="BI93" s="480"/>
      <c r="BJ93" s="481"/>
      <c r="BK93" s="481"/>
      <c r="BL93" s="481"/>
      <c r="BM93" s="481"/>
      <c r="BN93" s="482"/>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row>
    <row r="94" spans="1:100" ht="15" customHeight="1" x14ac:dyDescent="0.25">
      <c r="A94" s="40"/>
      <c r="B94" s="261"/>
      <c r="C94" s="261"/>
      <c r="D94" s="262"/>
      <c r="E94" s="422"/>
      <c r="F94" s="423"/>
      <c r="G94" s="423"/>
      <c r="H94" s="423"/>
      <c r="I94" s="446"/>
      <c r="J94" s="406" t="str">
        <f ca="1">IF(AND('Riesgos Corrup'!$K$27="Muy Baja",'Riesgos Corrup'!$O$27="Mayor"),CONCATENATE("R",'Riesgos Corrup'!$A$27),"")</f>
        <v/>
      </c>
      <c r="K94" s="407"/>
      <c r="L94" s="407" t="str">
        <f ca="1">IF(AND('Riesgos Corrup'!$K$30="Muy Baja",'Riesgos Corrup'!$O$30="Mayor"),CONCATENATE("R",'Riesgos Corrup'!$A$30),"")</f>
        <v/>
      </c>
      <c r="M94" s="407"/>
      <c r="N94" s="407" t="e">
        <f>IF(AND('Riesgos Corrup'!#REF!="Muy Baja",'Riesgos Corrup'!#REF!="Mayor"),CONCATENATE("R",'Riesgos Corrup'!#REF!),"")</f>
        <v>#REF!</v>
      </c>
      <c r="O94" s="407"/>
      <c r="P94" s="407" t="e">
        <f>IF(AND('Riesgos Corrup'!#REF!="Muy Baja",'Riesgos Corrup'!#REF!="Mayor"),CONCATENATE("R",'Riesgos Corrup'!#REF!),"")</f>
        <v>#REF!</v>
      </c>
      <c r="Q94" s="407"/>
      <c r="R94" s="407" t="str">
        <f ca="1">IF(AND('Riesgos Corrup'!$K$33="Muy Baja",'Riesgos Corrup'!$O$33="Mayor"),CONCATENATE("R",'Riesgos Corrup'!$A$33),"")</f>
        <v/>
      </c>
      <c r="S94" s="449"/>
      <c r="T94" s="406" t="str">
        <f ca="1">IF(AND('Riesgos Corrup'!$K$27="Muy Baja",'Riesgos Corrup'!$O$27="Mayor"),CONCATENATE("R",'Riesgos Corrup'!$A$27),"")</f>
        <v/>
      </c>
      <c r="U94" s="407"/>
      <c r="V94" s="407" t="str">
        <f ca="1">IF(AND('Riesgos Corrup'!$K$30="Muy Baja",'Riesgos Corrup'!$O$30="Mayor"),CONCATENATE("R",'Riesgos Corrup'!$A$30),"")</f>
        <v/>
      </c>
      <c r="W94" s="407"/>
      <c r="X94" s="407" t="e">
        <f>IF(AND('Riesgos Corrup'!#REF!="Muy Baja",'Riesgos Corrup'!#REF!="Mayor"),CONCATENATE("R",'Riesgos Corrup'!#REF!),"")</f>
        <v>#REF!</v>
      </c>
      <c r="Y94" s="407"/>
      <c r="Z94" s="407" t="e">
        <f>IF(AND('Riesgos Corrup'!#REF!="Muy Baja",'Riesgos Corrup'!#REF!="Mayor"),CONCATENATE("R",'Riesgos Corrup'!#REF!),"")</f>
        <v>#REF!</v>
      </c>
      <c r="AA94" s="407"/>
      <c r="AB94" s="407" t="str">
        <f ca="1">IF(AND('Riesgos Corrup'!$K$33="Muy Baja",'Riesgos Corrup'!$O$33="Mayor"),CONCATENATE("R",'Riesgos Corrup'!$A$33),"")</f>
        <v/>
      </c>
      <c r="AC94" s="449"/>
      <c r="AD94" s="412" t="str">
        <f ca="1">IF(AND('Riesgos Corrup'!$K$27="Muy Baja",'Riesgos Corrup'!$O$27="Mayor"),CONCATENATE("R",'Riesgos Corrup'!$A$27),"")</f>
        <v/>
      </c>
      <c r="AE94" s="413"/>
      <c r="AF94" s="413" t="str">
        <f ca="1">IF(AND('Riesgos Corrup'!$K$30="Muy Baja",'Riesgos Corrup'!$O$30="Mayor"),CONCATENATE("R",'Riesgos Corrup'!$A$30),"")</f>
        <v/>
      </c>
      <c r="AG94" s="413"/>
      <c r="AH94" s="413" t="e">
        <f>IF(AND('Riesgos Corrup'!#REF!="Muy Baja",'Riesgos Corrup'!#REF!="Mayor"),CONCATENATE("R",'Riesgos Corrup'!#REF!),"")</f>
        <v>#REF!</v>
      </c>
      <c r="AI94" s="413"/>
      <c r="AJ94" s="413" t="e">
        <f>IF(AND('Riesgos Corrup'!#REF!="Muy Baja",'Riesgos Corrup'!#REF!="Mayor"),CONCATENATE("R",'Riesgos Corrup'!#REF!),"")</f>
        <v>#REF!</v>
      </c>
      <c r="AK94" s="413"/>
      <c r="AL94" s="413" t="str">
        <f ca="1">IF(AND('Riesgos Corrup'!$K$33="Muy Baja",'Riesgos Corrup'!$O$33="Mayor"),CONCATENATE("R",'Riesgos Corrup'!$A$33),"")</f>
        <v/>
      </c>
      <c r="AM94" s="416"/>
      <c r="AN94" s="404" t="str">
        <f ca="1">IF(AND('Riesgos Corrup'!$K$27="Muy Baja",'Riesgos Corrup'!$O$27="Mayor"),CONCATENATE("R",'Riesgos Corrup'!$A$27),"")</f>
        <v/>
      </c>
      <c r="AO94" s="405"/>
      <c r="AP94" s="405" t="str">
        <f ca="1">IF(AND('Riesgos Corrup'!$K$30="Muy Baja",'Riesgos Corrup'!$O$30="Mayor"),CONCATENATE("R",'Riesgos Corrup'!$A$30),"")</f>
        <v/>
      </c>
      <c r="AQ94" s="405"/>
      <c r="AR94" s="405" t="e">
        <f>IF(AND('Riesgos Corrup'!#REF!="Muy Baja",'Riesgos Corrup'!#REF!="Mayor"),CONCATENATE("R",'Riesgos Corrup'!#REF!),"")</f>
        <v>#REF!</v>
      </c>
      <c r="AS94" s="405"/>
      <c r="AT94" s="405" t="e">
        <f>IF(AND('Riesgos Corrup'!#REF!="Muy Baja",'Riesgos Corrup'!#REF!="Mayor"),CONCATENATE("R",'Riesgos Corrup'!#REF!),"")</f>
        <v>#REF!</v>
      </c>
      <c r="AU94" s="405"/>
      <c r="AV94" s="405" t="str">
        <f ca="1">IF(AND('Riesgos Corrup'!$K$33="Muy Baja",'Riesgos Corrup'!$O$33="Mayor"),CONCATENATE("R",'Riesgos Corrup'!$A$33),"")</f>
        <v/>
      </c>
      <c r="AW94" s="440"/>
      <c r="AX94" s="432" t="str">
        <f ca="1">IF(AND('Riesgos Corrup'!$K$27="Muy Baja",'Riesgos Corrup'!$O$27="Catastrófico"),CONCATENATE("R",'Riesgos Corrup'!$A$27),"")</f>
        <v/>
      </c>
      <c r="AY94" s="430"/>
      <c r="AZ94" s="430" t="str">
        <f ca="1">IF(AND('Riesgos Corrup'!$K$30="Muy Baja",'Riesgos Corrup'!$O$30="Catastrófico"),CONCATENATE("R",'Riesgos Corrup'!$A$30),"")</f>
        <v/>
      </c>
      <c r="BA94" s="430"/>
      <c r="BB94" s="430" t="e">
        <f>IF(AND('Riesgos Corrup'!#REF!="Muy Baja",'Riesgos Corrup'!#REF!="Catastrófico"),CONCATENATE("R",'Riesgos Corrup'!#REF!),"")</f>
        <v>#REF!</v>
      </c>
      <c r="BC94" s="430"/>
      <c r="BD94" s="430" t="e">
        <f>IF(AND('Riesgos Corrup'!#REF!="Muy Baja",'Riesgos Corrup'!#REF!="Catastrófico"),CONCATENATE("R",'Riesgos Corrup'!#REF!),"")</f>
        <v>#REF!</v>
      </c>
      <c r="BE94" s="430"/>
      <c r="BF94" s="430" t="str">
        <f ca="1">IF(AND('Riesgos Corrup'!$K$33="Muy Baja",'Riesgos Corrup'!$O$33="Catastrófico"),CONCATENATE("R",'Riesgos Corrup'!$A$33),"")</f>
        <v/>
      </c>
      <c r="BG94" s="431"/>
      <c r="BH94" s="40"/>
      <c r="BI94" s="480"/>
      <c r="BJ94" s="481"/>
      <c r="BK94" s="481"/>
      <c r="BL94" s="481"/>
      <c r="BM94" s="481"/>
      <c r="BN94" s="482"/>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row>
    <row r="95" spans="1:100" ht="15" customHeight="1" x14ac:dyDescent="0.25">
      <c r="A95" s="40"/>
      <c r="B95" s="261"/>
      <c r="C95" s="261"/>
      <c r="D95" s="262"/>
      <c r="E95" s="422"/>
      <c r="F95" s="423"/>
      <c r="G95" s="423"/>
      <c r="H95" s="423"/>
      <c r="I95" s="446"/>
      <c r="J95" s="406"/>
      <c r="K95" s="407"/>
      <c r="L95" s="407"/>
      <c r="M95" s="407"/>
      <c r="N95" s="407"/>
      <c r="O95" s="407"/>
      <c r="P95" s="407"/>
      <c r="Q95" s="407"/>
      <c r="R95" s="407"/>
      <c r="S95" s="449"/>
      <c r="T95" s="406"/>
      <c r="U95" s="407"/>
      <c r="V95" s="407"/>
      <c r="W95" s="407"/>
      <c r="X95" s="407"/>
      <c r="Y95" s="407"/>
      <c r="Z95" s="407"/>
      <c r="AA95" s="407"/>
      <c r="AB95" s="407"/>
      <c r="AC95" s="449"/>
      <c r="AD95" s="412"/>
      <c r="AE95" s="413"/>
      <c r="AF95" s="413"/>
      <c r="AG95" s="413"/>
      <c r="AH95" s="413"/>
      <c r="AI95" s="413"/>
      <c r="AJ95" s="413"/>
      <c r="AK95" s="413"/>
      <c r="AL95" s="413"/>
      <c r="AM95" s="416"/>
      <c r="AN95" s="404"/>
      <c r="AO95" s="405"/>
      <c r="AP95" s="405"/>
      <c r="AQ95" s="405"/>
      <c r="AR95" s="405"/>
      <c r="AS95" s="405"/>
      <c r="AT95" s="405"/>
      <c r="AU95" s="405"/>
      <c r="AV95" s="405"/>
      <c r="AW95" s="440"/>
      <c r="AX95" s="432"/>
      <c r="AY95" s="430"/>
      <c r="AZ95" s="430"/>
      <c r="BA95" s="430"/>
      <c r="BB95" s="430"/>
      <c r="BC95" s="430"/>
      <c r="BD95" s="430"/>
      <c r="BE95" s="430"/>
      <c r="BF95" s="430"/>
      <c r="BG95" s="431"/>
      <c r="BH95" s="40"/>
      <c r="BI95" s="480"/>
      <c r="BJ95" s="481"/>
      <c r="BK95" s="481"/>
      <c r="BL95" s="481"/>
      <c r="BM95" s="481"/>
      <c r="BN95" s="482"/>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row>
    <row r="96" spans="1:100" ht="15" customHeight="1" x14ac:dyDescent="0.25">
      <c r="A96" s="40"/>
      <c r="B96" s="261"/>
      <c r="C96" s="261"/>
      <c r="D96" s="262"/>
      <c r="E96" s="422"/>
      <c r="F96" s="423"/>
      <c r="G96" s="423"/>
      <c r="H96" s="423"/>
      <c r="I96" s="446"/>
      <c r="J96" s="406" t="e">
        <f>IF(AND('Riesgos Corrup'!#REF!="Muy Baja",'Riesgos Corrup'!#REF!="Mayor"),CONCATENATE("R",'Riesgos Corrup'!#REF!),"")</f>
        <v>#REF!</v>
      </c>
      <c r="K96" s="407"/>
      <c r="L96" s="407" t="str">
        <f ca="1">IF(AND('Riesgos Corrup'!$K$36="Muy Baja",'Riesgos Corrup'!$O$36="Mayor"),CONCATENATE("R",'Riesgos Corrup'!$A$36),"")</f>
        <v/>
      </c>
      <c r="M96" s="407"/>
      <c r="N96" s="407" t="e">
        <f>IF(AND('Riesgos Corrup'!#REF!="Muy Baja",'Riesgos Corrup'!#REF!="Mayor"),CONCATENATE("R",'Riesgos Corrup'!#REF!),"")</f>
        <v>#REF!</v>
      </c>
      <c r="O96" s="407"/>
      <c r="P96" s="407" t="e">
        <f>IF(AND('Riesgos Corrup'!#REF!="Muy Baja",'Riesgos Corrup'!#REF!="Mayor"),CONCATENATE("R",'Riesgos Corrup'!#REF!),"")</f>
        <v>#REF!</v>
      </c>
      <c r="Q96" s="407"/>
      <c r="R96" s="407" t="e">
        <f>IF(AND('Riesgos Corrup'!#REF!="Muy Baja",'Riesgos Corrup'!#REF!="Mayor"),CONCATENATE("R",'Riesgos Corrup'!#REF!),"")</f>
        <v>#REF!</v>
      </c>
      <c r="S96" s="449"/>
      <c r="T96" s="406" t="e">
        <f>IF(AND('Riesgos Corrup'!#REF!="Muy Baja",'Riesgos Corrup'!#REF!="Mayor"),CONCATENATE("R",'Riesgos Corrup'!#REF!),"")</f>
        <v>#REF!</v>
      </c>
      <c r="U96" s="407"/>
      <c r="V96" s="407" t="str">
        <f ca="1">IF(AND('Riesgos Corrup'!$K$36="Muy Baja",'Riesgos Corrup'!$O$36="Mayor"),CONCATENATE("R",'Riesgos Corrup'!$A$36),"")</f>
        <v/>
      </c>
      <c r="W96" s="407"/>
      <c r="X96" s="407" t="e">
        <f>IF(AND('Riesgos Corrup'!#REF!="Muy Baja",'Riesgos Corrup'!#REF!="Mayor"),CONCATENATE("R",'Riesgos Corrup'!#REF!),"")</f>
        <v>#REF!</v>
      </c>
      <c r="Y96" s="407"/>
      <c r="Z96" s="407" t="e">
        <f>IF(AND('Riesgos Corrup'!#REF!="Muy Baja",'Riesgos Corrup'!#REF!="Mayor"),CONCATENATE("R",'Riesgos Corrup'!#REF!),"")</f>
        <v>#REF!</v>
      </c>
      <c r="AA96" s="407"/>
      <c r="AB96" s="407" t="e">
        <f>IF(AND('Riesgos Corrup'!#REF!="Muy Baja",'Riesgos Corrup'!#REF!="Mayor"),CONCATENATE("R",'Riesgos Corrup'!#REF!),"")</f>
        <v>#REF!</v>
      </c>
      <c r="AC96" s="449"/>
      <c r="AD96" s="412" t="e">
        <f>IF(AND('Riesgos Corrup'!#REF!="Muy Baja",'Riesgos Corrup'!#REF!="Mayor"),CONCATENATE("R",'Riesgos Corrup'!#REF!),"")</f>
        <v>#REF!</v>
      </c>
      <c r="AE96" s="413"/>
      <c r="AF96" s="413" t="str">
        <f ca="1">IF(AND('Riesgos Corrup'!$K$36="Muy Baja",'Riesgos Corrup'!$O$36="Mayor"),CONCATENATE("R",'Riesgos Corrup'!$A$36),"")</f>
        <v/>
      </c>
      <c r="AG96" s="413"/>
      <c r="AH96" s="413" t="e">
        <f>IF(AND('Riesgos Corrup'!#REF!="Muy Baja",'Riesgos Corrup'!#REF!="Mayor"),CONCATENATE("R",'Riesgos Corrup'!#REF!),"")</f>
        <v>#REF!</v>
      </c>
      <c r="AI96" s="413"/>
      <c r="AJ96" s="413" t="e">
        <f>IF(AND('Riesgos Corrup'!#REF!="Muy Baja",'Riesgos Corrup'!#REF!="Mayor"),CONCATENATE("R",'Riesgos Corrup'!#REF!),"")</f>
        <v>#REF!</v>
      </c>
      <c r="AK96" s="413"/>
      <c r="AL96" s="413" t="e">
        <f>IF(AND('Riesgos Corrup'!#REF!="Muy Baja",'Riesgos Corrup'!#REF!="Mayor"),CONCATENATE("R",'Riesgos Corrup'!#REF!),"")</f>
        <v>#REF!</v>
      </c>
      <c r="AM96" s="416"/>
      <c r="AN96" s="404" t="e">
        <f>IF(AND('Riesgos Corrup'!#REF!="Muy Baja",'Riesgos Corrup'!#REF!="Mayor"),CONCATENATE("R",'Riesgos Corrup'!#REF!),"")</f>
        <v>#REF!</v>
      </c>
      <c r="AO96" s="405"/>
      <c r="AP96" s="405" t="str">
        <f ca="1">IF(AND('Riesgos Corrup'!$K$36="Muy Baja",'Riesgos Corrup'!$O$36="Mayor"),CONCATENATE("R",'Riesgos Corrup'!$A$36),"")</f>
        <v/>
      </c>
      <c r="AQ96" s="405"/>
      <c r="AR96" s="405" t="e">
        <f>IF(AND('Riesgos Corrup'!#REF!="Muy Baja",'Riesgos Corrup'!#REF!="Mayor"),CONCATENATE("R",'Riesgos Corrup'!#REF!),"")</f>
        <v>#REF!</v>
      </c>
      <c r="AS96" s="405"/>
      <c r="AT96" s="405" t="e">
        <f>IF(AND('Riesgos Corrup'!#REF!="Muy Baja",'Riesgos Corrup'!#REF!="Mayor"),CONCATENATE("R",'Riesgos Corrup'!#REF!),"")</f>
        <v>#REF!</v>
      </c>
      <c r="AU96" s="405"/>
      <c r="AV96" s="405" t="e">
        <f>IF(AND('Riesgos Corrup'!#REF!="Muy Baja",'Riesgos Corrup'!#REF!="Mayor"),CONCATENATE("R",'Riesgos Corrup'!#REF!),"")</f>
        <v>#REF!</v>
      </c>
      <c r="AW96" s="440"/>
      <c r="AX96" s="432" t="e">
        <f>IF(AND('Riesgos Corrup'!#REF!="Muy Baja",'Riesgos Corrup'!#REF!="Catastrófico"),CONCATENATE("R",'Riesgos Corrup'!#REF!),"")</f>
        <v>#REF!</v>
      </c>
      <c r="AY96" s="430"/>
      <c r="AZ96" s="430" t="str">
        <f ca="1">IF(AND('Riesgos Corrup'!$K$36="Muy Baja",'Riesgos Corrup'!$O$36="Catastrófico"),CONCATENATE("R",'Riesgos Corrup'!$A$36),"")</f>
        <v/>
      </c>
      <c r="BA96" s="430"/>
      <c r="BB96" s="430" t="e">
        <f>IF(AND('Riesgos Corrup'!#REF!="Muy Baja",'Riesgos Corrup'!#REF!="Catastrófico"),CONCATENATE("R",'Riesgos Corrup'!#REF!),"")</f>
        <v>#REF!</v>
      </c>
      <c r="BC96" s="430"/>
      <c r="BD96" s="430" t="e">
        <f>IF(AND('Riesgos Corrup'!#REF!="Muy Baja",'Riesgos Corrup'!#REF!="Catastrófico"),CONCATENATE("R",'Riesgos Corrup'!#REF!),"")</f>
        <v>#REF!</v>
      </c>
      <c r="BE96" s="430"/>
      <c r="BF96" s="430" t="e">
        <f>IF(AND('Riesgos Corrup'!#REF!="Muy Baja",'Riesgos Corrup'!#REF!="Catastrófico"),CONCATENATE("R",'Riesgos Corrup'!#REF!),"")</f>
        <v>#REF!</v>
      </c>
      <c r="BG96" s="431"/>
      <c r="BH96" s="40"/>
      <c r="BI96" s="480"/>
      <c r="BJ96" s="481"/>
      <c r="BK96" s="481"/>
      <c r="BL96" s="481"/>
      <c r="BM96" s="481"/>
      <c r="BN96" s="482"/>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row>
    <row r="97" spans="1:100" ht="15" customHeight="1" thickBot="1" x14ac:dyDescent="0.3">
      <c r="A97" s="40"/>
      <c r="B97" s="261"/>
      <c r="C97" s="261"/>
      <c r="D97" s="262"/>
      <c r="E97" s="422"/>
      <c r="F97" s="423"/>
      <c r="G97" s="423"/>
      <c r="H97" s="423"/>
      <c r="I97" s="446"/>
      <c r="J97" s="406"/>
      <c r="K97" s="407"/>
      <c r="L97" s="407"/>
      <c r="M97" s="407"/>
      <c r="N97" s="407"/>
      <c r="O97" s="407"/>
      <c r="P97" s="407"/>
      <c r="Q97" s="407"/>
      <c r="R97" s="407"/>
      <c r="S97" s="449"/>
      <c r="T97" s="406"/>
      <c r="U97" s="407"/>
      <c r="V97" s="407"/>
      <c r="W97" s="407"/>
      <c r="X97" s="407"/>
      <c r="Y97" s="407"/>
      <c r="Z97" s="407"/>
      <c r="AA97" s="407"/>
      <c r="AB97" s="407"/>
      <c r="AC97" s="449"/>
      <c r="AD97" s="412"/>
      <c r="AE97" s="413"/>
      <c r="AF97" s="413"/>
      <c r="AG97" s="413"/>
      <c r="AH97" s="413"/>
      <c r="AI97" s="413"/>
      <c r="AJ97" s="413"/>
      <c r="AK97" s="413"/>
      <c r="AL97" s="413"/>
      <c r="AM97" s="416"/>
      <c r="AN97" s="404"/>
      <c r="AO97" s="405"/>
      <c r="AP97" s="405"/>
      <c r="AQ97" s="405"/>
      <c r="AR97" s="405"/>
      <c r="AS97" s="405"/>
      <c r="AT97" s="405"/>
      <c r="AU97" s="405"/>
      <c r="AV97" s="405"/>
      <c r="AW97" s="440"/>
      <c r="AX97" s="432"/>
      <c r="AY97" s="430"/>
      <c r="AZ97" s="430"/>
      <c r="BA97" s="430"/>
      <c r="BB97" s="430"/>
      <c r="BC97" s="430"/>
      <c r="BD97" s="430"/>
      <c r="BE97" s="430"/>
      <c r="BF97" s="430"/>
      <c r="BG97" s="431"/>
      <c r="BH97" s="40"/>
      <c r="BI97" s="483"/>
      <c r="BJ97" s="484"/>
      <c r="BK97" s="484"/>
      <c r="BL97" s="484"/>
      <c r="BM97" s="484"/>
      <c r="BN97" s="485"/>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row>
    <row r="98" spans="1:100" ht="15" customHeight="1" x14ac:dyDescent="0.25">
      <c r="A98" s="40"/>
      <c r="B98" s="261"/>
      <c r="C98" s="261"/>
      <c r="D98" s="262"/>
      <c r="E98" s="422"/>
      <c r="F98" s="423"/>
      <c r="G98" s="423"/>
      <c r="H98" s="423"/>
      <c r="I98" s="446"/>
      <c r="J98" s="406" t="e">
        <f>IF(AND('Riesgos Corrup'!#REF!="Muy Baja",'Riesgos Corrup'!#REF!="Mayor"),CONCATENATE("R",'Riesgos Corrup'!#REF!),"")</f>
        <v>#REF!</v>
      </c>
      <c r="K98" s="407"/>
      <c r="L98" s="407" t="e">
        <f>IF(AND('Riesgos Corrup'!#REF!="Muy Baja",'Riesgos Corrup'!#REF!="Mayor"),CONCATENATE("R",'Riesgos Corrup'!#REF!),"")</f>
        <v>#REF!</v>
      </c>
      <c r="M98" s="407"/>
      <c r="N98" s="407" t="e">
        <f>IF(AND('Riesgos Corrup'!#REF!="Muy Baja",'Riesgos Corrup'!#REF!="Mayor"),CONCATENATE("R",'Riesgos Corrup'!#REF!),"")</f>
        <v>#REF!</v>
      </c>
      <c r="O98" s="407"/>
      <c r="P98" s="407" t="e">
        <f>IF(AND('Riesgos Corrup'!#REF!="Muy Baja",'Riesgos Corrup'!#REF!="Mayor"),CONCATENATE("R",'Riesgos Corrup'!#REF!),"")</f>
        <v>#REF!</v>
      </c>
      <c r="Q98" s="407"/>
      <c r="R98" s="407" t="e">
        <f>IF(AND('Riesgos Corrup'!#REF!="Muy Baja",'Riesgos Corrup'!#REF!="Mayor"),CONCATENATE("R",'Riesgos Corrup'!#REF!),"")</f>
        <v>#REF!</v>
      </c>
      <c r="S98" s="449"/>
      <c r="T98" s="406" t="e">
        <f>IF(AND('Riesgos Corrup'!#REF!="Muy Baja",'Riesgos Corrup'!#REF!="Mayor"),CONCATENATE("R",'Riesgos Corrup'!#REF!),"")</f>
        <v>#REF!</v>
      </c>
      <c r="U98" s="407"/>
      <c r="V98" s="407" t="e">
        <f>IF(AND('Riesgos Corrup'!#REF!="Muy Baja",'Riesgos Corrup'!#REF!="Mayor"),CONCATENATE("R",'Riesgos Corrup'!#REF!),"")</f>
        <v>#REF!</v>
      </c>
      <c r="W98" s="407"/>
      <c r="X98" s="407" t="e">
        <f>IF(AND('Riesgos Corrup'!#REF!="Muy Baja",'Riesgos Corrup'!#REF!="Mayor"),CONCATENATE("R",'Riesgos Corrup'!#REF!),"")</f>
        <v>#REF!</v>
      </c>
      <c r="Y98" s="407"/>
      <c r="Z98" s="407" t="e">
        <f>IF(AND('Riesgos Corrup'!#REF!="Muy Baja",'Riesgos Corrup'!#REF!="Mayor"),CONCATENATE("R",'Riesgos Corrup'!#REF!),"")</f>
        <v>#REF!</v>
      </c>
      <c r="AA98" s="407"/>
      <c r="AB98" s="407" t="e">
        <f>IF(AND('Riesgos Corrup'!#REF!="Muy Baja",'Riesgos Corrup'!#REF!="Mayor"),CONCATENATE("R",'Riesgos Corrup'!#REF!),"")</f>
        <v>#REF!</v>
      </c>
      <c r="AC98" s="449"/>
      <c r="AD98" s="412" t="e">
        <f>IF(AND('Riesgos Corrup'!#REF!="Muy Baja",'Riesgos Corrup'!#REF!="Mayor"),CONCATENATE("R",'Riesgos Corrup'!#REF!),"")</f>
        <v>#REF!</v>
      </c>
      <c r="AE98" s="413"/>
      <c r="AF98" s="413" t="e">
        <f>IF(AND('Riesgos Corrup'!#REF!="Muy Baja",'Riesgos Corrup'!#REF!="Mayor"),CONCATENATE("R",'Riesgos Corrup'!#REF!),"")</f>
        <v>#REF!</v>
      </c>
      <c r="AG98" s="413"/>
      <c r="AH98" s="413" t="e">
        <f>IF(AND('Riesgos Corrup'!#REF!="Muy Baja",'Riesgos Corrup'!#REF!="Mayor"),CONCATENATE("R",'Riesgos Corrup'!#REF!),"")</f>
        <v>#REF!</v>
      </c>
      <c r="AI98" s="413"/>
      <c r="AJ98" s="413" t="e">
        <f>IF(AND('Riesgos Corrup'!#REF!="Muy Baja",'Riesgos Corrup'!#REF!="Mayor"),CONCATENATE("R",'Riesgos Corrup'!#REF!),"")</f>
        <v>#REF!</v>
      </c>
      <c r="AK98" s="413"/>
      <c r="AL98" s="413" t="e">
        <f>IF(AND('Riesgos Corrup'!#REF!="Muy Baja",'Riesgos Corrup'!#REF!="Mayor"),CONCATENATE("R",'Riesgos Corrup'!#REF!),"")</f>
        <v>#REF!</v>
      </c>
      <c r="AM98" s="416"/>
      <c r="AN98" s="404" t="e">
        <f>IF(AND('Riesgos Corrup'!#REF!="Muy Baja",'Riesgos Corrup'!#REF!="Mayor"),CONCATENATE("R",'Riesgos Corrup'!#REF!),"")</f>
        <v>#REF!</v>
      </c>
      <c r="AO98" s="405"/>
      <c r="AP98" s="405" t="e">
        <f>IF(AND('Riesgos Corrup'!#REF!="Muy Baja",'Riesgos Corrup'!#REF!="Mayor"),CONCATENATE("R",'Riesgos Corrup'!#REF!),"")</f>
        <v>#REF!</v>
      </c>
      <c r="AQ98" s="405"/>
      <c r="AR98" s="405" t="e">
        <f>IF(AND('Riesgos Corrup'!#REF!="Muy Baja",'Riesgos Corrup'!#REF!="Mayor"),CONCATENATE("R",'Riesgos Corrup'!#REF!),"")</f>
        <v>#REF!</v>
      </c>
      <c r="AS98" s="405"/>
      <c r="AT98" s="405" t="e">
        <f>IF(AND('Riesgos Corrup'!#REF!="Muy Baja",'Riesgos Corrup'!#REF!="Mayor"),CONCATENATE("R",'Riesgos Corrup'!#REF!),"")</f>
        <v>#REF!</v>
      </c>
      <c r="AU98" s="405"/>
      <c r="AV98" s="405" t="e">
        <f>IF(AND('Riesgos Corrup'!#REF!="Muy Baja",'Riesgos Corrup'!#REF!="Mayor"),CONCATENATE("R",'Riesgos Corrup'!#REF!),"")</f>
        <v>#REF!</v>
      </c>
      <c r="AW98" s="440"/>
      <c r="AX98" s="432" t="e">
        <f>IF(AND('Riesgos Corrup'!#REF!="Muy Baja",'Riesgos Corrup'!#REF!="Catastrófico"),CONCATENATE("R",'Riesgos Corrup'!#REF!),"")</f>
        <v>#REF!</v>
      </c>
      <c r="AY98" s="430"/>
      <c r="AZ98" s="430" t="e">
        <f>IF(AND('Riesgos Corrup'!#REF!="Muy Baja",'Riesgos Corrup'!#REF!="Catastrófico"),CONCATENATE("R",'Riesgos Corrup'!#REF!),"")</f>
        <v>#REF!</v>
      </c>
      <c r="BA98" s="430"/>
      <c r="BB98" s="430" t="e">
        <f>IF(AND('Riesgos Corrup'!#REF!="Muy Baja",'Riesgos Corrup'!#REF!="Catastrófico"),CONCATENATE("R",'Riesgos Corrup'!#REF!),"")</f>
        <v>#REF!</v>
      </c>
      <c r="BC98" s="430"/>
      <c r="BD98" s="430" t="e">
        <f>IF(AND('Riesgos Corrup'!#REF!="Muy Baja",'Riesgos Corrup'!#REF!="Catastrófico"),CONCATENATE("R",'Riesgos Corrup'!#REF!),"")</f>
        <v>#REF!</v>
      </c>
      <c r="BE98" s="430"/>
      <c r="BF98" s="430" t="e">
        <f>IF(AND('Riesgos Corrup'!#REF!="Muy Baja",'Riesgos Corrup'!#REF!="Catastrófico"),CONCATENATE("R",'Riesgos Corrup'!#REF!),"")</f>
        <v>#REF!</v>
      </c>
      <c r="BG98" s="431"/>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row>
    <row r="99" spans="1:100" ht="15" customHeight="1" x14ac:dyDescent="0.25">
      <c r="A99" s="40"/>
      <c r="B99" s="261"/>
      <c r="C99" s="261"/>
      <c r="D99" s="262"/>
      <c r="E99" s="422"/>
      <c r="F99" s="423"/>
      <c r="G99" s="423"/>
      <c r="H99" s="423"/>
      <c r="I99" s="446"/>
      <c r="J99" s="406"/>
      <c r="K99" s="407"/>
      <c r="L99" s="407"/>
      <c r="M99" s="407"/>
      <c r="N99" s="407"/>
      <c r="O99" s="407"/>
      <c r="P99" s="407"/>
      <c r="Q99" s="407"/>
      <c r="R99" s="407"/>
      <c r="S99" s="449"/>
      <c r="T99" s="406"/>
      <c r="U99" s="407"/>
      <c r="V99" s="407"/>
      <c r="W99" s="407"/>
      <c r="X99" s="407"/>
      <c r="Y99" s="407"/>
      <c r="Z99" s="407"/>
      <c r="AA99" s="407"/>
      <c r="AB99" s="407"/>
      <c r="AC99" s="449"/>
      <c r="AD99" s="412"/>
      <c r="AE99" s="413"/>
      <c r="AF99" s="413"/>
      <c r="AG99" s="413"/>
      <c r="AH99" s="413"/>
      <c r="AI99" s="413"/>
      <c r="AJ99" s="413"/>
      <c r="AK99" s="413"/>
      <c r="AL99" s="413"/>
      <c r="AM99" s="416"/>
      <c r="AN99" s="404"/>
      <c r="AO99" s="405"/>
      <c r="AP99" s="405"/>
      <c r="AQ99" s="405"/>
      <c r="AR99" s="405"/>
      <c r="AS99" s="405"/>
      <c r="AT99" s="405"/>
      <c r="AU99" s="405"/>
      <c r="AV99" s="405"/>
      <c r="AW99" s="440"/>
      <c r="AX99" s="432"/>
      <c r="AY99" s="430"/>
      <c r="AZ99" s="430"/>
      <c r="BA99" s="430"/>
      <c r="BB99" s="430"/>
      <c r="BC99" s="430"/>
      <c r="BD99" s="430"/>
      <c r="BE99" s="430"/>
      <c r="BF99" s="430"/>
      <c r="BG99" s="431"/>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row>
    <row r="100" spans="1:100" ht="15" customHeight="1" x14ac:dyDescent="0.25">
      <c r="A100" s="40"/>
      <c r="B100" s="261"/>
      <c r="C100" s="261"/>
      <c r="D100" s="262"/>
      <c r="E100" s="422"/>
      <c r="F100" s="423"/>
      <c r="G100" s="423"/>
      <c r="H100" s="423"/>
      <c r="I100" s="446"/>
      <c r="J100" s="406" t="e">
        <f>IF(AND('Riesgos Corrup'!#REF!="Muy Baja",'Riesgos Corrup'!#REF!="Mayor"),CONCATENATE("R",'Riesgos Corrup'!#REF!),"")</f>
        <v>#REF!</v>
      </c>
      <c r="K100" s="407"/>
      <c r="L100" s="407" t="str">
        <f ca="1">IF(AND('Riesgos Corrup'!$K$39="Muy Baja",'Riesgos Corrup'!$O$39="Mayor"),CONCATENATE("R",'Riesgos Corrup'!$A$39),"")</f>
        <v/>
      </c>
      <c r="M100" s="407"/>
      <c r="N100" s="407" t="e">
        <f>IF(AND('Riesgos Corrup'!#REF!="Muy Baja",'Riesgos Corrup'!#REF!="Mayor"),CONCATENATE("R",'Riesgos Corrup'!#REF!),"")</f>
        <v>#REF!</v>
      </c>
      <c r="O100" s="407"/>
      <c r="P100" s="407" t="e">
        <f>IF(AND('Riesgos Corrup'!#REF!="Muy Baja",'Riesgos Corrup'!#REF!="Mayor"),CONCATENATE("R",'Riesgos Corrup'!#REF!),"")</f>
        <v>#REF!</v>
      </c>
      <c r="Q100" s="407"/>
      <c r="R100" s="407" t="e">
        <f>IF(AND('Riesgos Corrup'!#REF!="Muy Baja",'Riesgos Corrup'!#REF!="Mayor"),CONCATENATE("R",'Riesgos Corrup'!#REF!),"")</f>
        <v>#REF!</v>
      </c>
      <c r="S100" s="449"/>
      <c r="T100" s="406" t="e">
        <f>IF(AND('Riesgos Corrup'!#REF!="Muy Baja",'Riesgos Corrup'!#REF!="Mayor"),CONCATENATE("R",'Riesgos Corrup'!#REF!),"")</f>
        <v>#REF!</v>
      </c>
      <c r="U100" s="407"/>
      <c r="V100" s="407" t="str">
        <f ca="1">IF(AND('Riesgos Corrup'!$K$39="Muy Baja",'Riesgos Corrup'!$O$39="Mayor"),CONCATENATE("R",'Riesgos Corrup'!$A$39),"")</f>
        <v/>
      </c>
      <c r="W100" s="407"/>
      <c r="X100" s="407" t="e">
        <f>IF(AND('Riesgos Corrup'!#REF!="Muy Baja",'Riesgos Corrup'!#REF!="Mayor"),CONCATENATE("R",'Riesgos Corrup'!#REF!),"")</f>
        <v>#REF!</v>
      </c>
      <c r="Y100" s="407"/>
      <c r="Z100" s="407" t="e">
        <f>IF(AND('Riesgos Corrup'!#REF!="Muy Baja",'Riesgos Corrup'!#REF!="Mayor"),CONCATENATE("R",'Riesgos Corrup'!#REF!),"")</f>
        <v>#REF!</v>
      </c>
      <c r="AA100" s="407"/>
      <c r="AB100" s="407" t="e">
        <f>IF(AND('Riesgos Corrup'!#REF!="Muy Baja",'Riesgos Corrup'!#REF!="Mayor"),CONCATENATE("R",'Riesgos Corrup'!#REF!),"")</f>
        <v>#REF!</v>
      </c>
      <c r="AC100" s="449"/>
      <c r="AD100" s="412" t="e">
        <f>IF(AND('Riesgos Corrup'!#REF!="Muy Baja",'Riesgos Corrup'!#REF!="Mayor"),CONCATENATE("R",'Riesgos Corrup'!#REF!),"")</f>
        <v>#REF!</v>
      </c>
      <c r="AE100" s="413"/>
      <c r="AF100" s="413" t="str">
        <f ca="1">IF(AND('Riesgos Corrup'!$K$39="Muy Baja",'Riesgos Corrup'!$O$39="Mayor"),CONCATENATE("R",'Riesgos Corrup'!$A$39),"")</f>
        <v/>
      </c>
      <c r="AG100" s="413"/>
      <c r="AH100" s="413" t="e">
        <f>IF(AND('Riesgos Corrup'!#REF!="Muy Baja",'Riesgos Corrup'!#REF!="Mayor"),CONCATENATE("R",'Riesgos Corrup'!#REF!),"")</f>
        <v>#REF!</v>
      </c>
      <c r="AI100" s="413"/>
      <c r="AJ100" s="413" t="e">
        <f>IF(AND('Riesgos Corrup'!#REF!="Muy Baja",'Riesgos Corrup'!#REF!="Mayor"),CONCATENATE("R",'Riesgos Corrup'!#REF!),"")</f>
        <v>#REF!</v>
      </c>
      <c r="AK100" s="413"/>
      <c r="AL100" s="413" t="e">
        <f>IF(AND('Riesgos Corrup'!#REF!="Muy Baja",'Riesgos Corrup'!#REF!="Mayor"),CONCATENATE("R",'Riesgos Corrup'!#REF!),"")</f>
        <v>#REF!</v>
      </c>
      <c r="AM100" s="416"/>
      <c r="AN100" s="404" t="e">
        <f>IF(AND('Riesgos Corrup'!#REF!="Muy Baja",'Riesgos Corrup'!#REF!="Mayor"),CONCATENATE("R",'Riesgos Corrup'!#REF!),"")</f>
        <v>#REF!</v>
      </c>
      <c r="AO100" s="405"/>
      <c r="AP100" s="405" t="str">
        <f ca="1">IF(AND('Riesgos Corrup'!$K$39="Muy Baja",'Riesgos Corrup'!$O$39="Mayor"),CONCATENATE("R",'Riesgos Corrup'!$A$39),"")</f>
        <v/>
      </c>
      <c r="AQ100" s="405"/>
      <c r="AR100" s="405" t="e">
        <f>IF(AND('Riesgos Corrup'!#REF!="Muy Baja",'Riesgos Corrup'!#REF!="Mayor"),CONCATENATE("R",'Riesgos Corrup'!#REF!),"")</f>
        <v>#REF!</v>
      </c>
      <c r="AS100" s="405"/>
      <c r="AT100" s="405" t="e">
        <f>IF(AND('Riesgos Corrup'!#REF!="Muy Baja",'Riesgos Corrup'!#REF!="Mayor"),CONCATENATE("R",'Riesgos Corrup'!#REF!),"")</f>
        <v>#REF!</v>
      </c>
      <c r="AU100" s="405"/>
      <c r="AV100" s="405" t="e">
        <f>IF(AND('Riesgos Corrup'!#REF!="Muy Baja",'Riesgos Corrup'!#REF!="Mayor"),CONCATENATE("R",'Riesgos Corrup'!#REF!),"")</f>
        <v>#REF!</v>
      </c>
      <c r="AW100" s="440"/>
      <c r="AX100" s="432" t="e">
        <f>IF(AND('Riesgos Corrup'!#REF!="Muy Baja",'Riesgos Corrup'!#REF!="Catastrófico"),CONCATENATE("R",'Riesgos Corrup'!#REF!),"")</f>
        <v>#REF!</v>
      </c>
      <c r="AY100" s="430"/>
      <c r="AZ100" s="430" t="str">
        <f ca="1">IF(AND('Riesgos Corrup'!$K$39="Muy Baja",'Riesgos Corrup'!$O$39="Catastrófico"),CONCATENATE("R",'Riesgos Corrup'!$A$39),"")</f>
        <v/>
      </c>
      <c r="BA100" s="430"/>
      <c r="BB100" s="430" t="e">
        <f>IF(AND('Riesgos Corrup'!#REF!="Muy Baja",'Riesgos Corrup'!#REF!="Catastrófico"),CONCATENATE("R",'Riesgos Corrup'!#REF!),"")</f>
        <v>#REF!</v>
      </c>
      <c r="BC100" s="430"/>
      <c r="BD100" s="430" t="e">
        <f>IF(AND('Riesgos Corrup'!#REF!="Muy Baja",'Riesgos Corrup'!#REF!="Catastrófico"),CONCATENATE("R",'Riesgos Corrup'!#REF!),"")</f>
        <v>#REF!</v>
      </c>
      <c r="BE100" s="430"/>
      <c r="BF100" s="430" t="e">
        <f>IF(AND('Riesgos Corrup'!#REF!="Muy Baja",'Riesgos Corrup'!#REF!="Catastrófico"),CONCATENATE("R",'Riesgos Corrup'!#REF!),"")</f>
        <v>#REF!</v>
      </c>
      <c r="BG100" s="431"/>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row>
    <row r="101" spans="1:100" ht="15" customHeight="1" x14ac:dyDescent="0.25">
      <c r="A101" s="40"/>
      <c r="B101" s="261"/>
      <c r="C101" s="261"/>
      <c r="D101" s="262"/>
      <c r="E101" s="422"/>
      <c r="F101" s="423"/>
      <c r="G101" s="423"/>
      <c r="H101" s="423"/>
      <c r="I101" s="446"/>
      <c r="J101" s="406"/>
      <c r="K101" s="407"/>
      <c r="L101" s="407"/>
      <c r="M101" s="407"/>
      <c r="N101" s="407"/>
      <c r="O101" s="407"/>
      <c r="P101" s="407"/>
      <c r="Q101" s="407"/>
      <c r="R101" s="407"/>
      <c r="S101" s="449"/>
      <c r="T101" s="406"/>
      <c r="U101" s="407"/>
      <c r="V101" s="407"/>
      <c r="W101" s="407"/>
      <c r="X101" s="407"/>
      <c r="Y101" s="407"/>
      <c r="Z101" s="407"/>
      <c r="AA101" s="407"/>
      <c r="AB101" s="407"/>
      <c r="AC101" s="449"/>
      <c r="AD101" s="412"/>
      <c r="AE101" s="413"/>
      <c r="AF101" s="413"/>
      <c r="AG101" s="413"/>
      <c r="AH101" s="413"/>
      <c r="AI101" s="413"/>
      <c r="AJ101" s="413"/>
      <c r="AK101" s="413"/>
      <c r="AL101" s="413"/>
      <c r="AM101" s="416"/>
      <c r="AN101" s="404"/>
      <c r="AO101" s="405"/>
      <c r="AP101" s="405"/>
      <c r="AQ101" s="405"/>
      <c r="AR101" s="405"/>
      <c r="AS101" s="405"/>
      <c r="AT101" s="405"/>
      <c r="AU101" s="405"/>
      <c r="AV101" s="405"/>
      <c r="AW101" s="440"/>
      <c r="AX101" s="432"/>
      <c r="AY101" s="430"/>
      <c r="AZ101" s="430"/>
      <c r="BA101" s="430"/>
      <c r="BB101" s="430"/>
      <c r="BC101" s="430"/>
      <c r="BD101" s="430"/>
      <c r="BE101" s="430"/>
      <c r="BF101" s="430"/>
      <c r="BG101" s="431"/>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row>
    <row r="102" spans="1:100" ht="15" customHeight="1" x14ac:dyDescent="0.25">
      <c r="A102" s="40"/>
      <c r="B102" s="261"/>
      <c r="C102" s="261"/>
      <c r="D102" s="262"/>
      <c r="E102" s="422"/>
      <c r="F102" s="423"/>
      <c r="G102" s="423"/>
      <c r="H102" s="423"/>
      <c r="I102" s="446"/>
      <c r="J102" s="406" t="str">
        <f ca="1">IF(AND('Riesgos Corrup'!$K$42="Muy Baja",'Riesgos Corrup'!$O$42="Mayor"),CONCATENATE("R",'Riesgos Corrup'!$A$42),"")</f>
        <v/>
      </c>
      <c r="K102" s="407"/>
      <c r="L102" s="407" t="e">
        <f>IF(AND('Riesgos Corrup'!#REF!="Muy Baja",'Riesgos Corrup'!#REF!="Mayor"),CONCATENATE("R",'Riesgos Corrup'!#REF!),"")</f>
        <v>#REF!</v>
      </c>
      <c r="M102" s="407"/>
      <c r="N102" s="407" t="str">
        <f ca="1">IF(AND('Riesgos Corrup'!$K$45="Muy Baja",'Riesgos Corrup'!$O$45="Mayor"),CONCATENATE("R",'Riesgos Corrup'!$A$45),"")</f>
        <v/>
      </c>
      <c r="O102" s="407"/>
      <c r="P102" s="407" t="str">
        <f ca="1">IF(AND('Riesgos Corrup'!$K$48="Muy Baja",'Riesgos Corrup'!$O$48="Mayor"),CONCATENATE("R",'Riesgos Corrup'!$A$48),"")</f>
        <v/>
      </c>
      <c r="Q102" s="407"/>
      <c r="R102" s="407" t="e">
        <f>IF(AND('Riesgos Corrup'!#REF!="Muy Baja",'Riesgos Corrup'!#REF!="Mayor"),CONCATENATE("R",'Riesgos Corrup'!#REF!),"")</f>
        <v>#REF!</v>
      </c>
      <c r="S102" s="449"/>
      <c r="T102" s="406" t="str">
        <f ca="1">IF(AND('Riesgos Corrup'!$K$42="Muy Baja",'Riesgos Corrup'!$O$42="Mayor"),CONCATENATE("R",'Riesgos Corrup'!$A$42),"")</f>
        <v/>
      </c>
      <c r="U102" s="407"/>
      <c r="V102" s="407" t="e">
        <f>IF(AND('Riesgos Corrup'!#REF!="Muy Baja",'Riesgos Corrup'!#REF!="Mayor"),CONCATENATE("R",'Riesgos Corrup'!#REF!),"")</f>
        <v>#REF!</v>
      </c>
      <c r="W102" s="407"/>
      <c r="X102" s="407" t="str">
        <f ca="1">IF(AND('Riesgos Corrup'!$K$45="Muy Baja",'Riesgos Corrup'!$O$45="Mayor"),CONCATENATE("R",'Riesgos Corrup'!$A$45),"")</f>
        <v/>
      </c>
      <c r="Y102" s="407"/>
      <c r="Z102" s="407" t="str">
        <f ca="1">IF(AND('Riesgos Corrup'!$K$48="Muy Baja",'Riesgos Corrup'!$O$48="Mayor"),CONCATENATE("R",'Riesgos Corrup'!$A$48),"")</f>
        <v/>
      </c>
      <c r="AA102" s="407"/>
      <c r="AB102" s="407" t="e">
        <f>IF(AND('Riesgos Corrup'!#REF!="Muy Baja",'Riesgos Corrup'!#REF!="Mayor"),CONCATENATE("R",'Riesgos Corrup'!#REF!),"")</f>
        <v>#REF!</v>
      </c>
      <c r="AC102" s="449"/>
      <c r="AD102" s="412" t="str">
        <f ca="1">IF(AND('Riesgos Corrup'!$K$42="Muy Baja",'Riesgos Corrup'!$O$42="Mayor"),CONCATENATE("R",'Riesgos Corrup'!$A$42),"")</f>
        <v/>
      </c>
      <c r="AE102" s="413"/>
      <c r="AF102" s="413" t="e">
        <f>IF(AND('Riesgos Corrup'!#REF!="Muy Baja",'Riesgos Corrup'!#REF!="Mayor"),CONCATENATE("R",'Riesgos Corrup'!#REF!),"")</f>
        <v>#REF!</v>
      </c>
      <c r="AG102" s="413"/>
      <c r="AH102" s="413" t="str">
        <f ca="1">IF(AND('Riesgos Corrup'!$K$45="Muy Baja",'Riesgos Corrup'!$O$45="Mayor"),CONCATENATE("R",'Riesgos Corrup'!$A$45),"")</f>
        <v/>
      </c>
      <c r="AI102" s="413"/>
      <c r="AJ102" s="413" t="str">
        <f ca="1">IF(AND('Riesgos Corrup'!$K$48="Muy Baja",'Riesgos Corrup'!$O$48="Mayor"),CONCATENATE("R",'Riesgos Corrup'!$A$48),"")</f>
        <v/>
      </c>
      <c r="AK102" s="413"/>
      <c r="AL102" s="413" t="e">
        <f>IF(AND('Riesgos Corrup'!#REF!="Muy Baja",'Riesgos Corrup'!#REF!="Mayor"),CONCATENATE("R",'Riesgos Corrup'!#REF!),"")</f>
        <v>#REF!</v>
      </c>
      <c r="AM102" s="416"/>
      <c r="AN102" s="404" t="str">
        <f ca="1">IF(AND('Riesgos Corrup'!$K$42="Muy Baja",'Riesgos Corrup'!$O$42="Mayor"),CONCATENATE("R",'Riesgos Corrup'!$A$42),"")</f>
        <v/>
      </c>
      <c r="AO102" s="405"/>
      <c r="AP102" s="405" t="e">
        <f>IF(AND('Riesgos Corrup'!#REF!="Muy Baja",'Riesgos Corrup'!#REF!="Mayor"),CONCATENATE("R",'Riesgos Corrup'!#REF!),"")</f>
        <v>#REF!</v>
      </c>
      <c r="AQ102" s="405"/>
      <c r="AR102" s="405" t="str">
        <f ca="1">IF(AND('Riesgos Corrup'!$K$45="Muy Baja",'Riesgos Corrup'!$O$45="Mayor"),CONCATENATE("R",'Riesgos Corrup'!$A$45),"")</f>
        <v/>
      </c>
      <c r="AS102" s="405"/>
      <c r="AT102" s="405" t="str">
        <f ca="1">IF(AND('Riesgos Corrup'!$K$48="Muy Baja",'Riesgos Corrup'!$O$48="Mayor"),CONCATENATE("R",'Riesgos Corrup'!$A$48),"")</f>
        <v/>
      </c>
      <c r="AU102" s="405"/>
      <c r="AV102" s="405" t="e">
        <f>IF(AND('Riesgos Corrup'!#REF!="Muy Baja",'Riesgos Corrup'!#REF!="Mayor"),CONCATENATE("R",'Riesgos Corrup'!#REF!),"")</f>
        <v>#REF!</v>
      </c>
      <c r="AW102" s="440"/>
      <c r="AX102" s="432" t="str">
        <f ca="1">IF(AND('Riesgos Corrup'!$K$42="Muy Baja",'Riesgos Corrup'!$O$42="Catastrófico"),CONCATENATE("R",'Riesgos Corrup'!$A$42),"")</f>
        <v/>
      </c>
      <c r="AY102" s="430"/>
      <c r="AZ102" s="430" t="e">
        <f>IF(AND('Riesgos Corrup'!#REF!="Muy Baja",'Riesgos Corrup'!#REF!="Catastrófico"),CONCATENATE("R",'Riesgos Corrup'!#REF!),"")</f>
        <v>#REF!</v>
      </c>
      <c r="BA102" s="430"/>
      <c r="BB102" s="430" t="str">
        <f ca="1">IF(AND('Riesgos Corrup'!$K$45="Muy Baja",'Riesgos Corrup'!$O$45="Catastrófico"),CONCATENATE("R",'Riesgos Corrup'!$A$45),"")</f>
        <v/>
      </c>
      <c r="BC102" s="430"/>
      <c r="BD102" s="430" t="str">
        <f ca="1">IF(AND('Riesgos Corrup'!$K$48="Muy Baja",'Riesgos Corrup'!$O$48="Catastrófico"),CONCATENATE("R",'Riesgos Corrup'!$A$48),"")</f>
        <v/>
      </c>
      <c r="BE102" s="430"/>
      <c r="BF102" s="430" t="e">
        <f>IF(AND('Riesgos Corrup'!#REF!="Muy Baja",'Riesgos Corrup'!#REF!="Catastrófico"),CONCATENATE("R",'Riesgos Corrup'!#REF!),"")</f>
        <v>#REF!</v>
      </c>
      <c r="BG102" s="431"/>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row>
    <row r="103" spans="1:100" ht="15" customHeight="1" x14ac:dyDescent="0.25">
      <c r="A103" s="40"/>
      <c r="B103" s="261"/>
      <c r="C103" s="261"/>
      <c r="D103" s="262"/>
      <c r="E103" s="422"/>
      <c r="F103" s="423"/>
      <c r="G103" s="423"/>
      <c r="H103" s="423"/>
      <c r="I103" s="446"/>
      <c r="J103" s="406"/>
      <c r="K103" s="407"/>
      <c r="L103" s="407"/>
      <c r="M103" s="407"/>
      <c r="N103" s="407"/>
      <c r="O103" s="407"/>
      <c r="P103" s="407"/>
      <c r="Q103" s="407"/>
      <c r="R103" s="407"/>
      <c r="S103" s="449"/>
      <c r="T103" s="406"/>
      <c r="U103" s="407"/>
      <c r="V103" s="407"/>
      <c r="W103" s="407"/>
      <c r="X103" s="407"/>
      <c r="Y103" s="407"/>
      <c r="Z103" s="407"/>
      <c r="AA103" s="407"/>
      <c r="AB103" s="407"/>
      <c r="AC103" s="449"/>
      <c r="AD103" s="412"/>
      <c r="AE103" s="413"/>
      <c r="AF103" s="413"/>
      <c r="AG103" s="413"/>
      <c r="AH103" s="413"/>
      <c r="AI103" s="413"/>
      <c r="AJ103" s="413"/>
      <c r="AK103" s="413"/>
      <c r="AL103" s="413"/>
      <c r="AM103" s="416"/>
      <c r="AN103" s="404"/>
      <c r="AO103" s="405"/>
      <c r="AP103" s="405"/>
      <c r="AQ103" s="405"/>
      <c r="AR103" s="405"/>
      <c r="AS103" s="405"/>
      <c r="AT103" s="405"/>
      <c r="AU103" s="405"/>
      <c r="AV103" s="405"/>
      <c r="AW103" s="440"/>
      <c r="AX103" s="432"/>
      <c r="AY103" s="430"/>
      <c r="AZ103" s="430"/>
      <c r="BA103" s="430"/>
      <c r="BB103" s="430"/>
      <c r="BC103" s="430"/>
      <c r="BD103" s="430"/>
      <c r="BE103" s="430"/>
      <c r="BF103" s="430"/>
      <c r="BG103" s="431"/>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row>
    <row r="104" spans="1:100" ht="15" customHeight="1" x14ac:dyDescent="0.25">
      <c r="A104" s="40"/>
      <c r="B104" s="261"/>
      <c r="C104" s="261"/>
      <c r="D104" s="262"/>
      <c r="E104" s="422"/>
      <c r="F104" s="423"/>
      <c r="G104" s="423"/>
      <c r="H104" s="423"/>
      <c r="I104" s="446"/>
      <c r="J104" s="406" t="e">
        <f>IF(AND('Riesgos Corrup'!#REF!="Muy Baja",'Riesgos Corrup'!#REF!="Mayor"),CONCATENATE("R",'Riesgos Corrup'!#REF!),"")</f>
        <v>#REF!</v>
      </c>
      <c r="K104" s="407"/>
      <c r="L104" s="407" t="e">
        <f>IF(AND('Riesgos Corrup'!#REF!="Muy Baja",'Riesgos Corrup'!#REF!="Mayor"),CONCATENATE("R",'Riesgos Corrup'!#REF!),"")</f>
        <v>#REF!</v>
      </c>
      <c r="M104" s="407"/>
      <c r="N104" s="407" t="str">
        <f ca="1">IF(AND('Riesgos Corrup'!$K$51="Muy Baja",'Riesgos Corrup'!$O$51="Mayor"),CONCATENATE("R",'Riesgos Corrup'!$A$51),"")</f>
        <v/>
      </c>
      <c r="O104" s="407"/>
      <c r="P104" s="407" t="e">
        <f>IF(AND('Riesgos Corrup'!#REF!="Muy Baja",'Riesgos Corrup'!#REF!="Mayor"),CONCATENATE("R",'Riesgos Corrup'!#REF!),"")</f>
        <v>#REF!</v>
      </c>
      <c r="Q104" s="407"/>
      <c r="R104" s="407" t="str">
        <f>IF(AND('Riesgos Corrup'!$K$56="Muy Baja",'Riesgos Corrup'!$O$56="Mayor"),CONCATENATE("R",'Riesgos Corrup'!$A$56),"")</f>
        <v/>
      </c>
      <c r="S104" s="449"/>
      <c r="T104" s="406" t="e">
        <f>IF(AND('Riesgos Corrup'!#REF!="Muy Baja",'Riesgos Corrup'!#REF!="Mayor"),CONCATENATE("R",'Riesgos Corrup'!#REF!),"")</f>
        <v>#REF!</v>
      </c>
      <c r="U104" s="407"/>
      <c r="V104" s="407" t="e">
        <f>IF(AND('Riesgos Corrup'!#REF!="Muy Baja",'Riesgos Corrup'!#REF!="Mayor"),CONCATENATE("R",'Riesgos Corrup'!#REF!),"")</f>
        <v>#REF!</v>
      </c>
      <c r="W104" s="407"/>
      <c r="X104" s="407" t="str">
        <f ca="1">IF(AND('Riesgos Corrup'!$K$51="Muy Baja",'Riesgos Corrup'!$O$51="Mayor"),CONCATENATE("R",'Riesgos Corrup'!$A$51),"")</f>
        <v/>
      </c>
      <c r="Y104" s="407"/>
      <c r="Z104" s="407" t="e">
        <f>IF(AND('Riesgos Corrup'!#REF!="Muy Baja",'Riesgos Corrup'!#REF!="Mayor"),CONCATENATE("R",'Riesgos Corrup'!#REF!),"")</f>
        <v>#REF!</v>
      </c>
      <c r="AA104" s="407"/>
      <c r="AB104" s="407" t="str">
        <f>IF(AND('Riesgos Corrup'!$K$56="Muy Baja",'Riesgos Corrup'!$O$56="Mayor"),CONCATENATE("R",'Riesgos Corrup'!$A$56),"")</f>
        <v/>
      </c>
      <c r="AC104" s="449"/>
      <c r="AD104" s="412" t="e">
        <f>IF(AND('Riesgos Corrup'!#REF!="Muy Baja",'Riesgos Corrup'!#REF!="Mayor"),CONCATENATE("R",'Riesgos Corrup'!#REF!),"")</f>
        <v>#REF!</v>
      </c>
      <c r="AE104" s="413"/>
      <c r="AF104" s="413" t="e">
        <f>IF(AND('Riesgos Corrup'!#REF!="Muy Baja",'Riesgos Corrup'!#REF!="Mayor"),CONCATENATE("R",'Riesgos Corrup'!#REF!),"")</f>
        <v>#REF!</v>
      </c>
      <c r="AG104" s="413"/>
      <c r="AH104" s="413" t="str">
        <f ca="1">IF(AND('Riesgos Corrup'!$K$51="Muy Baja",'Riesgos Corrup'!$O$51="Mayor"),CONCATENATE("R",'Riesgos Corrup'!$A$51),"")</f>
        <v/>
      </c>
      <c r="AI104" s="413"/>
      <c r="AJ104" s="413" t="e">
        <f>IF(AND('Riesgos Corrup'!#REF!="Muy Baja",'Riesgos Corrup'!#REF!="Mayor"),CONCATENATE("R",'Riesgos Corrup'!#REF!),"")</f>
        <v>#REF!</v>
      </c>
      <c r="AK104" s="413"/>
      <c r="AL104" s="413" t="str">
        <f>IF(AND('Riesgos Corrup'!$K$56="Muy Baja",'Riesgos Corrup'!$O$56="Mayor"),CONCATENATE("R",'Riesgos Corrup'!$A$56),"")</f>
        <v/>
      </c>
      <c r="AM104" s="416"/>
      <c r="AN104" s="404" t="e">
        <f>IF(AND('Riesgos Corrup'!#REF!="Muy Baja",'Riesgos Corrup'!#REF!="Mayor"),CONCATENATE("R",'Riesgos Corrup'!#REF!),"")</f>
        <v>#REF!</v>
      </c>
      <c r="AO104" s="405"/>
      <c r="AP104" s="405" t="e">
        <f>IF(AND('Riesgos Corrup'!#REF!="Muy Baja",'Riesgos Corrup'!#REF!="Mayor"),CONCATENATE("R",'Riesgos Corrup'!#REF!),"")</f>
        <v>#REF!</v>
      </c>
      <c r="AQ104" s="405"/>
      <c r="AR104" s="405" t="str">
        <f ca="1">IF(AND('Riesgos Corrup'!$K$51="Muy Baja",'Riesgos Corrup'!$O$51="Mayor"),CONCATENATE("R",'Riesgos Corrup'!$A$51),"")</f>
        <v/>
      </c>
      <c r="AS104" s="405"/>
      <c r="AT104" s="405" t="e">
        <f>IF(AND('Riesgos Corrup'!#REF!="Muy Baja",'Riesgos Corrup'!#REF!="Mayor"),CONCATENATE("R",'Riesgos Corrup'!#REF!),"")</f>
        <v>#REF!</v>
      </c>
      <c r="AU104" s="405"/>
      <c r="AV104" s="405" t="str">
        <f>IF(AND('Riesgos Corrup'!$K$56="Muy Baja",'Riesgos Corrup'!$O$56="Mayor"),CONCATENATE("R",'Riesgos Corrup'!$A$56),"")</f>
        <v/>
      </c>
      <c r="AW104" s="440"/>
      <c r="AX104" s="432" t="e">
        <f>IF(AND('Riesgos Corrup'!#REF!="Muy Baja",'Riesgos Corrup'!#REF!="Catastrófico"),CONCATENATE("R",'Riesgos Corrup'!#REF!),"")</f>
        <v>#REF!</v>
      </c>
      <c r="AY104" s="430"/>
      <c r="AZ104" s="430" t="e">
        <f>IF(AND('Riesgos Corrup'!#REF!="Muy Baja",'Riesgos Corrup'!#REF!="Catastrófico"),CONCATENATE("R",'Riesgos Corrup'!#REF!),"")</f>
        <v>#REF!</v>
      </c>
      <c r="BA104" s="430"/>
      <c r="BB104" s="430" t="str">
        <f ca="1">IF(AND('Riesgos Corrup'!$K$51="Muy Baja",'Riesgos Corrup'!$O$51="Catastrófico"),CONCATENATE("R",'Riesgos Corrup'!$A$51),"")</f>
        <v/>
      </c>
      <c r="BC104" s="430"/>
      <c r="BD104" s="430" t="e">
        <f>IF(AND('Riesgos Corrup'!#REF!="Muy Baja",'Riesgos Corrup'!#REF!="Catastrófico"),CONCATENATE("R",'Riesgos Corrup'!#REF!),"")</f>
        <v>#REF!</v>
      </c>
      <c r="BE104" s="430"/>
      <c r="BF104" s="430" t="str">
        <f>IF(AND('Riesgos Corrup'!$K$56="Muy Baja",'Riesgos Corrup'!$O$56="Catastrófico"),CONCATENATE("R",'Riesgos Corrup'!$A$56),"")</f>
        <v/>
      </c>
      <c r="BG104" s="431"/>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row>
    <row r="105" spans="1:100" ht="15.75" customHeight="1" thickBot="1" x14ac:dyDescent="0.3">
      <c r="A105" s="40"/>
      <c r="B105" s="261"/>
      <c r="C105" s="261"/>
      <c r="D105" s="262"/>
      <c r="E105" s="424"/>
      <c r="F105" s="425"/>
      <c r="G105" s="425"/>
      <c r="H105" s="425"/>
      <c r="I105" s="447"/>
      <c r="J105" s="408"/>
      <c r="K105" s="409"/>
      <c r="L105" s="409"/>
      <c r="M105" s="409"/>
      <c r="N105" s="409"/>
      <c r="O105" s="409"/>
      <c r="P105" s="409"/>
      <c r="Q105" s="409"/>
      <c r="R105" s="409"/>
      <c r="S105" s="487"/>
      <c r="T105" s="408"/>
      <c r="U105" s="409"/>
      <c r="V105" s="409"/>
      <c r="W105" s="409"/>
      <c r="X105" s="409"/>
      <c r="Y105" s="409"/>
      <c r="Z105" s="409"/>
      <c r="AA105" s="409"/>
      <c r="AB105" s="409"/>
      <c r="AC105" s="487"/>
      <c r="AD105" s="414"/>
      <c r="AE105" s="415"/>
      <c r="AF105" s="415"/>
      <c r="AG105" s="415"/>
      <c r="AH105" s="415"/>
      <c r="AI105" s="415"/>
      <c r="AJ105" s="415"/>
      <c r="AK105" s="415"/>
      <c r="AL105" s="415"/>
      <c r="AM105" s="417"/>
      <c r="AN105" s="441"/>
      <c r="AO105" s="439"/>
      <c r="AP105" s="439"/>
      <c r="AQ105" s="439"/>
      <c r="AR105" s="439"/>
      <c r="AS105" s="439"/>
      <c r="AT105" s="439"/>
      <c r="AU105" s="439"/>
      <c r="AV105" s="439"/>
      <c r="AW105" s="442"/>
      <c r="AX105" s="433"/>
      <c r="AY105" s="434"/>
      <c r="AZ105" s="434"/>
      <c r="BA105" s="434"/>
      <c r="BB105" s="434"/>
      <c r="BC105" s="434"/>
      <c r="BD105" s="434"/>
      <c r="BE105" s="434"/>
      <c r="BF105" s="434"/>
      <c r="BG105" s="435"/>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row>
    <row r="106" spans="1:100" x14ac:dyDescent="0.25">
      <c r="A106" s="40"/>
      <c r="B106" s="40"/>
      <c r="C106" s="40"/>
      <c r="D106" s="40"/>
      <c r="E106" s="40"/>
      <c r="F106" s="40"/>
      <c r="G106" s="40"/>
      <c r="H106" s="40"/>
      <c r="I106" s="40"/>
      <c r="J106" s="444" t="s">
        <v>103</v>
      </c>
      <c r="K106" s="423"/>
      <c r="L106" s="423"/>
      <c r="M106" s="423"/>
      <c r="N106" s="423"/>
      <c r="O106" s="423"/>
      <c r="P106" s="423"/>
      <c r="Q106" s="423"/>
      <c r="R106" s="423"/>
      <c r="S106" s="446"/>
      <c r="T106" s="444" t="s">
        <v>102</v>
      </c>
      <c r="U106" s="423"/>
      <c r="V106" s="423"/>
      <c r="W106" s="423"/>
      <c r="X106" s="423"/>
      <c r="Y106" s="423"/>
      <c r="Z106" s="423"/>
      <c r="AA106" s="423"/>
      <c r="AB106" s="423"/>
      <c r="AC106" s="446"/>
      <c r="AD106" s="444" t="s">
        <v>101</v>
      </c>
      <c r="AE106" s="423"/>
      <c r="AF106" s="423"/>
      <c r="AG106" s="423"/>
      <c r="AH106" s="423"/>
      <c r="AI106" s="423"/>
      <c r="AJ106" s="423"/>
      <c r="AK106" s="423"/>
      <c r="AL106" s="423"/>
      <c r="AM106" s="446"/>
      <c r="AN106" s="444" t="s">
        <v>100</v>
      </c>
      <c r="AO106" s="445"/>
      <c r="AP106" s="445"/>
      <c r="AQ106" s="445"/>
      <c r="AR106" s="445"/>
      <c r="AS106" s="445"/>
      <c r="AT106" s="423"/>
      <c r="AU106" s="423"/>
      <c r="AV106" s="423"/>
      <c r="AW106" s="446"/>
      <c r="AX106" s="444" t="s">
        <v>99</v>
      </c>
      <c r="AY106" s="423"/>
      <c r="AZ106" s="423"/>
      <c r="BA106" s="423"/>
      <c r="BB106" s="423"/>
      <c r="BC106" s="423"/>
      <c r="BD106" s="423"/>
      <c r="BE106" s="423"/>
      <c r="BF106" s="423"/>
      <c r="BG106" s="446"/>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row>
    <row r="107" spans="1:100" x14ac:dyDescent="0.25">
      <c r="A107" s="40"/>
      <c r="B107" s="40"/>
      <c r="C107" s="40"/>
      <c r="D107" s="40"/>
      <c r="E107" s="40"/>
      <c r="F107" s="40"/>
      <c r="G107" s="40"/>
      <c r="H107" s="40"/>
      <c r="I107" s="40"/>
      <c r="J107" s="422"/>
      <c r="K107" s="423"/>
      <c r="L107" s="423"/>
      <c r="M107" s="423"/>
      <c r="N107" s="423"/>
      <c r="O107" s="423"/>
      <c r="P107" s="423"/>
      <c r="Q107" s="423"/>
      <c r="R107" s="423"/>
      <c r="S107" s="446"/>
      <c r="T107" s="422"/>
      <c r="U107" s="423"/>
      <c r="V107" s="423"/>
      <c r="W107" s="423"/>
      <c r="X107" s="423"/>
      <c r="Y107" s="423"/>
      <c r="Z107" s="423"/>
      <c r="AA107" s="423"/>
      <c r="AB107" s="423"/>
      <c r="AC107" s="446"/>
      <c r="AD107" s="422"/>
      <c r="AE107" s="423"/>
      <c r="AF107" s="423"/>
      <c r="AG107" s="423"/>
      <c r="AH107" s="423"/>
      <c r="AI107" s="423"/>
      <c r="AJ107" s="423"/>
      <c r="AK107" s="423"/>
      <c r="AL107" s="423"/>
      <c r="AM107" s="446"/>
      <c r="AN107" s="422"/>
      <c r="AO107" s="423"/>
      <c r="AP107" s="423"/>
      <c r="AQ107" s="423"/>
      <c r="AR107" s="423"/>
      <c r="AS107" s="423"/>
      <c r="AT107" s="423"/>
      <c r="AU107" s="423"/>
      <c r="AV107" s="423"/>
      <c r="AW107" s="446"/>
      <c r="AX107" s="422"/>
      <c r="AY107" s="423"/>
      <c r="AZ107" s="423"/>
      <c r="BA107" s="423"/>
      <c r="BB107" s="423"/>
      <c r="BC107" s="423"/>
      <c r="BD107" s="423"/>
      <c r="BE107" s="423"/>
      <c r="BF107" s="423"/>
      <c r="BG107" s="446"/>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row>
    <row r="108" spans="1:100" x14ac:dyDescent="0.25">
      <c r="A108" s="40"/>
      <c r="B108" s="40"/>
      <c r="C108" s="40"/>
      <c r="D108" s="40"/>
      <c r="E108" s="40"/>
      <c r="F108" s="40"/>
      <c r="G108" s="40"/>
      <c r="H108" s="40"/>
      <c r="I108" s="40"/>
      <c r="J108" s="422"/>
      <c r="K108" s="423"/>
      <c r="L108" s="423"/>
      <c r="M108" s="423"/>
      <c r="N108" s="423"/>
      <c r="O108" s="423"/>
      <c r="P108" s="423"/>
      <c r="Q108" s="423"/>
      <c r="R108" s="423"/>
      <c r="S108" s="446"/>
      <c r="T108" s="422"/>
      <c r="U108" s="423"/>
      <c r="V108" s="423"/>
      <c r="W108" s="423"/>
      <c r="X108" s="423"/>
      <c r="Y108" s="423"/>
      <c r="Z108" s="423"/>
      <c r="AA108" s="423"/>
      <c r="AB108" s="423"/>
      <c r="AC108" s="446"/>
      <c r="AD108" s="422"/>
      <c r="AE108" s="423"/>
      <c r="AF108" s="423"/>
      <c r="AG108" s="423"/>
      <c r="AH108" s="423"/>
      <c r="AI108" s="423"/>
      <c r="AJ108" s="423"/>
      <c r="AK108" s="423"/>
      <c r="AL108" s="423"/>
      <c r="AM108" s="446"/>
      <c r="AN108" s="422"/>
      <c r="AO108" s="423"/>
      <c r="AP108" s="423"/>
      <c r="AQ108" s="423"/>
      <c r="AR108" s="423"/>
      <c r="AS108" s="423"/>
      <c r="AT108" s="423"/>
      <c r="AU108" s="423"/>
      <c r="AV108" s="423"/>
      <c r="AW108" s="446"/>
      <c r="AX108" s="422"/>
      <c r="AY108" s="423"/>
      <c r="AZ108" s="423"/>
      <c r="BA108" s="423"/>
      <c r="BB108" s="423"/>
      <c r="BC108" s="423"/>
      <c r="BD108" s="423"/>
      <c r="BE108" s="423"/>
      <c r="BF108" s="423"/>
      <c r="BG108" s="446"/>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row>
    <row r="109" spans="1:100" x14ac:dyDescent="0.25">
      <c r="A109" s="40"/>
      <c r="B109" s="40"/>
      <c r="C109" s="40"/>
      <c r="D109" s="40"/>
      <c r="E109" s="40"/>
      <c r="F109" s="40"/>
      <c r="G109" s="40"/>
      <c r="H109" s="40"/>
      <c r="I109" s="40"/>
      <c r="J109" s="422"/>
      <c r="K109" s="423"/>
      <c r="L109" s="423"/>
      <c r="M109" s="423"/>
      <c r="N109" s="423"/>
      <c r="O109" s="423"/>
      <c r="P109" s="423"/>
      <c r="Q109" s="423"/>
      <c r="R109" s="423"/>
      <c r="S109" s="446"/>
      <c r="T109" s="422"/>
      <c r="U109" s="423"/>
      <c r="V109" s="423"/>
      <c r="W109" s="423"/>
      <c r="X109" s="423"/>
      <c r="Y109" s="423"/>
      <c r="Z109" s="423"/>
      <c r="AA109" s="423"/>
      <c r="AB109" s="423"/>
      <c r="AC109" s="446"/>
      <c r="AD109" s="422"/>
      <c r="AE109" s="423"/>
      <c r="AF109" s="423"/>
      <c r="AG109" s="423"/>
      <c r="AH109" s="423"/>
      <c r="AI109" s="423"/>
      <c r="AJ109" s="423"/>
      <c r="AK109" s="423"/>
      <c r="AL109" s="423"/>
      <c r="AM109" s="446"/>
      <c r="AN109" s="422"/>
      <c r="AO109" s="423"/>
      <c r="AP109" s="423"/>
      <c r="AQ109" s="423"/>
      <c r="AR109" s="423"/>
      <c r="AS109" s="423"/>
      <c r="AT109" s="423"/>
      <c r="AU109" s="423"/>
      <c r="AV109" s="423"/>
      <c r="AW109" s="446"/>
      <c r="AX109" s="422"/>
      <c r="AY109" s="423"/>
      <c r="AZ109" s="423"/>
      <c r="BA109" s="423"/>
      <c r="BB109" s="423"/>
      <c r="BC109" s="423"/>
      <c r="BD109" s="423"/>
      <c r="BE109" s="423"/>
      <c r="BF109" s="423"/>
      <c r="BG109" s="446"/>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row>
    <row r="110" spans="1:100" x14ac:dyDescent="0.25">
      <c r="A110" s="40"/>
      <c r="B110" s="40"/>
      <c r="C110" s="40"/>
      <c r="D110" s="40"/>
      <c r="E110" s="40"/>
      <c r="F110" s="40"/>
      <c r="G110" s="40"/>
      <c r="H110" s="40"/>
      <c r="I110" s="40"/>
      <c r="J110" s="422"/>
      <c r="K110" s="423"/>
      <c r="L110" s="423"/>
      <c r="M110" s="423"/>
      <c r="N110" s="423"/>
      <c r="O110" s="423"/>
      <c r="P110" s="423"/>
      <c r="Q110" s="423"/>
      <c r="R110" s="423"/>
      <c r="S110" s="446"/>
      <c r="T110" s="422"/>
      <c r="U110" s="423"/>
      <c r="V110" s="423"/>
      <c r="W110" s="423"/>
      <c r="X110" s="423"/>
      <c r="Y110" s="423"/>
      <c r="Z110" s="423"/>
      <c r="AA110" s="423"/>
      <c r="AB110" s="423"/>
      <c r="AC110" s="446"/>
      <c r="AD110" s="422"/>
      <c r="AE110" s="423"/>
      <c r="AF110" s="423"/>
      <c r="AG110" s="423"/>
      <c r="AH110" s="423"/>
      <c r="AI110" s="423"/>
      <c r="AJ110" s="423"/>
      <c r="AK110" s="423"/>
      <c r="AL110" s="423"/>
      <c r="AM110" s="446"/>
      <c r="AN110" s="422"/>
      <c r="AO110" s="423"/>
      <c r="AP110" s="423"/>
      <c r="AQ110" s="423"/>
      <c r="AR110" s="423"/>
      <c r="AS110" s="423"/>
      <c r="AT110" s="423"/>
      <c r="AU110" s="423"/>
      <c r="AV110" s="423"/>
      <c r="AW110" s="446"/>
      <c r="AX110" s="422"/>
      <c r="AY110" s="423"/>
      <c r="AZ110" s="423"/>
      <c r="BA110" s="423"/>
      <c r="BB110" s="423"/>
      <c r="BC110" s="423"/>
      <c r="BD110" s="423"/>
      <c r="BE110" s="423"/>
      <c r="BF110" s="423"/>
      <c r="BG110" s="446"/>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row>
    <row r="111" spans="1:100" ht="15.75" thickBot="1" x14ac:dyDescent="0.3">
      <c r="A111" s="40"/>
      <c r="B111" s="40"/>
      <c r="C111" s="40"/>
      <c r="D111" s="40"/>
      <c r="E111" s="40"/>
      <c r="F111" s="40"/>
      <c r="G111" s="40"/>
      <c r="H111" s="40"/>
      <c r="I111" s="40"/>
      <c r="J111" s="424"/>
      <c r="K111" s="425"/>
      <c r="L111" s="425"/>
      <c r="M111" s="425"/>
      <c r="N111" s="425"/>
      <c r="O111" s="425"/>
      <c r="P111" s="425"/>
      <c r="Q111" s="425"/>
      <c r="R111" s="425"/>
      <c r="S111" s="447"/>
      <c r="T111" s="424"/>
      <c r="U111" s="425"/>
      <c r="V111" s="425"/>
      <c r="W111" s="425"/>
      <c r="X111" s="425"/>
      <c r="Y111" s="425"/>
      <c r="Z111" s="425"/>
      <c r="AA111" s="425"/>
      <c r="AB111" s="425"/>
      <c r="AC111" s="447"/>
      <c r="AD111" s="424"/>
      <c r="AE111" s="425"/>
      <c r="AF111" s="425"/>
      <c r="AG111" s="425"/>
      <c r="AH111" s="425"/>
      <c r="AI111" s="425"/>
      <c r="AJ111" s="425"/>
      <c r="AK111" s="425"/>
      <c r="AL111" s="425"/>
      <c r="AM111" s="447"/>
      <c r="AN111" s="424"/>
      <c r="AO111" s="425"/>
      <c r="AP111" s="425"/>
      <c r="AQ111" s="425"/>
      <c r="AR111" s="425"/>
      <c r="AS111" s="425"/>
      <c r="AT111" s="425"/>
      <c r="AU111" s="425"/>
      <c r="AV111" s="425"/>
      <c r="AW111" s="447"/>
      <c r="AX111" s="424"/>
      <c r="AY111" s="425"/>
      <c r="AZ111" s="425"/>
      <c r="BA111" s="425"/>
      <c r="BB111" s="425"/>
      <c r="BC111" s="425"/>
      <c r="BD111" s="425"/>
      <c r="BE111" s="425"/>
      <c r="BF111" s="425"/>
      <c r="BG111" s="447"/>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row>
    <row r="112" spans="1:100" x14ac:dyDescent="0.2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row>
    <row r="113" spans="1:100" ht="15" customHeight="1" x14ac:dyDescent="0.25">
      <c r="A113" s="40"/>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row>
    <row r="114" spans="1:100" ht="15" customHeight="1" x14ac:dyDescent="0.25">
      <c r="A114" s="40"/>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row>
    <row r="115" spans="1:100" x14ac:dyDescent="0.2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row>
    <row r="116" spans="1:100" x14ac:dyDescent="0.2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row>
    <row r="117" spans="1:100" x14ac:dyDescent="0.2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row>
    <row r="118" spans="1:100" x14ac:dyDescent="0.2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row>
    <row r="119" spans="1:100" x14ac:dyDescent="0.2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row>
    <row r="120" spans="1:100" x14ac:dyDescent="0.2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row>
    <row r="121" spans="1:100" ht="21" x14ac:dyDescent="0.2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4"/>
      <c r="BJ121" s="44"/>
      <c r="BK121" s="44"/>
      <c r="BL121" s="44"/>
      <c r="BM121" s="44"/>
      <c r="BN121" s="44"/>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row>
    <row r="122" spans="1:100" ht="21" x14ac:dyDescent="0.2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4"/>
      <c r="BJ122" s="44"/>
      <c r="BK122" s="44"/>
      <c r="BL122" s="44"/>
      <c r="BM122" s="44"/>
      <c r="BN122" s="44"/>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row>
    <row r="123" spans="1:100" x14ac:dyDescent="0.2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row>
    <row r="124" spans="1:100" x14ac:dyDescent="0.2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row>
    <row r="125" spans="1:100" x14ac:dyDescent="0.2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row>
    <row r="126" spans="1:100" x14ac:dyDescent="0.2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row>
    <row r="127" spans="1:100" x14ac:dyDescent="0.2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row>
    <row r="128" spans="1:100" x14ac:dyDescent="0.2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row>
    <row r="129" spans="1:100" x14ac:dyDescent="0.2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row>
    <row r="130" spans="1:100" x14ac:dyDescent="0.2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row>
    <row r="131" spans="1:100" x14ac:dyDescent="0.2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row>
    <row r="132" spans="1:100" x14ac:dyDescent="0.2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row>
    <row r="133" spans="1:100" x14ac:dyDescent="0.2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row>
    <row r="134" spans="1:100" x14ac:dyDescent="0.2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row>
    <row r="135" spans="1:100" x14ac:dyDescent="0.2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row>
    <row r="136" spans="1:100" x14ac:dyDescent="0.2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row>
    <row r="137" spans="1:100" x14ac:dyDescent="0.2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row>
    <row r="138" spans="1:100" x14ac:dyDescent="0.2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row>
    <row r="139" spans="1:100" x14ac:dyDescent="0.2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row>
    <row r="140" spans="1:100" x14ac:dyDescent="0.2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row>
    <row r="141" spans="1:100" x14ac:dyDescent="0.2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row>
    <row r="142" spans="1:100" x14ac:dyDescent="0.2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row>
    <row r="143" spans="1:100" x14ac:dyDescent="0.2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row>
    <row r="144" spans="1:100" x14ac:dyDescent="0.2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row>
    <row r="145" spans="1:83" x14ac:dyDescent="0.2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row>
    <row r="146" spans="1:83" x14ac:dyDescent="0.2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row>
    <row r="147" spans="1:83" x14ac:dyDescent="0.2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row>
    <row r="148" spans="1:83" x14ac:dyDescent="0.2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row>
    <row r="149" spans="1:83"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row>
    <row r="150" spans="1:83"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row>
    <row r="151" spans="1:83"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row>
    <row r="152" spans="1:83"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row>
    <row r="153" spans="1:83"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row>
    <row r="154" spans="1:83"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row>
    <row r="155" spans="1:83"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row>
    <row r="156" spans="1:83"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row>
    <row r="157" spans="1:83"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row>
    <row r="158" spans="1:83"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row>
    <row r="159" spans="1:83"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row>
    <row r="160" spans="1:83"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row>
    <row r="161" spans="1:83"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row>
    <row r="162" spans="1:83"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row>
    <row r="163" spans="1:83"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row>
    <row r="164" spans="1:83"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row>
    <row r="165" spans="1:83"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row>
    <row r="166" spans="1:83"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row>
    <row r="167" spans="1:83"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row>
    <row r="168" spans="1:83"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row>
    <row r="169" spans="1:83"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row>
    <row r="170" spans="1:83"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row>
    <row r="171" spans="1:83"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row>
    <row r="172" spans="1:83"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row>
    <row r="173" spans="1:83"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row>
    <row r="174" spans="1:83"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row>
    <row r="175" spans="1:83"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row>
    <row r="176" spans="1:83"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row>
    <row r="177" spans="1:83"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row>
    <row r="178" spans="1:83"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row>
    <row r="179" spans="1:83"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row>
    <row r="180" spans="1:83"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row>
    <row r="181" spans="1:83"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row>
    <row r="182" spans="1:83" x14ac:dyDescent="0.25">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row>
    <row r="183" spans="1:83" x14ac:dyDescent="0.25">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row>
    <row r="184" spans="1:83" x14ac:dyDescent="0.25">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row>
    <row r="185" spans="1:83" x14ac:dyDescent="0.25">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row>
    <row r="186" spans="1:83" x14ac:dyDescent="0.25">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row>
    <row r="187" spans="1:83" x14ac:dyDescent="0.25">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row>
    <row r="188" spans="1:83" x14ac:dyDescent="0.25">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row>
    <row r="189" spans="1:83" x14ac:dyDescent="0.25">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row>
    <row r="190" spans="1:83" x14ac:dyDescent="0.25">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row>
    <row r="191" spans="1:83" x14ac:dyDescent="0.25">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row>
    <row r="192" spans="1:83" x14ac:dyDescent="0.25">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row>
    <row r="193" spans="2:83" x14ac:dyDescent="0.25">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row>
    <row r="194" spans="2:83" x14ac:dyDescent="0.25">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row>
    <row r="195" spans="2:83" x14ac:dyDescent="0.25">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row>
    <row r="196" spans="2:83" x14ac:dyDescent="0.25">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row>
    <row r="197" spans="2:83" x14ac:dyDescent="0.25">
      <c r="B197" s="40"/>
      <c r="C197" s="40"/>
      <c r="D197" s="40"/>
      <c r="E197" s="40"/>
      <c r="F197" s="40"/>
      <c r="G197" s="40"/>
      <c r="H197" s="40"/>
      <c r="I197" s="40"/>
      <c r="BI197" s="40"/>
      <c r="BJ197" s="40"/>
      <c r="BK197" s="40"/>
      <c r="BL197" s="40"/>
      <c r="BM197" s="40"/>
      <c r="BN197" s="40"/>
    </row>
    <row r="198" spans="2:83" x14ac:dyDescent="0.25">
      <c r="B198" s="40"/>
      <c r="C198" s="40"/>
      <c r="D198" s="40"/>
      <c r="E198" s="40"/>
      <c r="F198" s="40"/>
      <c r="G198" s="40"/>
      <c r="H198" s="40"/>
      <c r="I198" s="40"/>
      <c r="BI198" s="40"/>
      <c r="BJ198" s="40"/>
      <c r="BK198" s="40"/>
      <c r="BL198" s="40"/>
      <c r="BM198" s="40"/>
      <c r="BN198" s="40"/>
    </row>
    <row r="199" spans="2:83" x14ac:dyDescent="0.25">
      <c r="B199" s="40"/>
      <c r="C199" s="40"/>
      <c r="D199" s="40"/>
      <c r="E199" s="40"/>
      <c r="F199" s="40"/>
      <c r="G199" s="40"/>
      <c r="H199" s="40"/>
      <c r="I199" s="40"/>
      <c r="BI199" s="40"/>
      <c r="BJ199" s="40"/>
      <c r="BK199" s="40"/>
      <c r="BL199" s="40"/>
      <c r="BM199" s="40"/>
      <c r="BN199" s="40"/>
    </row>
    <row r="200" spans="2:83" x14ac:dyDescent="0.25">
      <c r="B200" s="40"/>
      <c r="C200" s="40"/>
      <c r="D200" s="40"/>
      <c r="E200" s="40"/>
      <c r="F200" s="40"/>
      <c r="G200" s="40"/>
      <c r="H200" s="40"/>
      <c r="I200" s="40"/>
      <c r="BI200" s="40"/>
      <c r="BJ200" s="40"/>
      <c r="BK200" s="40"/>
      <c r="BL200" s="40"/>
      <c r="BM200" s="40"/>
      <c r="BN200" s="40"/>
    </row>
    <row r="201" spans="2:83" x14ac:dyDescent="0.25">
      <c r="BI201" s="40"/>
      <c r="BJ201" s="40"/>
      <c r="BK201" s="40"/>
      <c r="BL201" s="40"/>
      <c r="BM201" s="40"/>
      <c r="BN201" s="40"/>
    </row>
    <row r="202" spans="2:83" x14ac:dyDescent="0.25">
      <c r="BI202" s="40"/>
      <c r="BJ202" s="40"/>
      <c r="BK202" s="40"/>
      <c r="BL202" s="40"/>
      <c r="BM202" s="40"/>
      <c r="BN202" s="40"/>
    </row>
    <row r="203" spans="2:83" x14ac:dyDescent="0.25">
      <c r="BI203" s="40"/>
      <c r="BJ203" s="40"/>
      <c r="BK203" s="40"/>
      <c r="BL203" s="40"/>
      <c r="BM203" s="40"/>
      <c r="BN203" s="40"/>
    </row>
    <row r="204" spans="2:83" x14ac:dyDescent="0.25">
      <c r="BI204" s="40"/>
      <c r="BJ204" s="40"/>
      <c r="BK204" s="40"/>
      <c r="BL204" s="40"/>
      <c r="BM204" s="40"/>
      <c r="BN204" s="40"/>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0"/>
      <c r="B1" s="488" t="s">
        <v>49</v>
      </c>
      <c r="C1" s="488"/>
      <c r="D1" s="488"/>
      <c r="E1" s="40"/>
      <c r="F1" s="40"/>
      <c r="G1" s="40"/>
      <c r="H1" s="40"/>
      <c r="I1" s="40"/>
      <c r="J1" s="40"/>
      <c r="K1" s="40"/>
      <c r="L1" s="40"/>
      <c r="M1" s="40"/>
      <c r="N1" s="40"/>
      <c r="O1" s="40"/>
      <c r="P1" s="40"/>
      <c r="Q1" s="40"/>
      <c r="R1" s="40"/>
      <c r="S1" s="40"/>
      <c r="T1" s="40"/>
      <c r="U1" s="40"/>
      <c r="V1" s="40"/>
      <c r="W1" s="40"/>
      <c r="X1" s="40"/>
      <c r="Y1" s="40"/>
      <c r="Z1" s="40"/>
      <c r="AA1" s="40"/>
      <c r="AB1" s="40"/>
      <c r="AC1" s="40"/>
      <c r="AD1" s="40"/>
      <c r="AE1" s="40"/>
    </row>
    <row r="2" spans="1:37" x14ac:dyDescent="0.2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37" ht="25.5" x14ac:dyDescent="0.25">
      <c r="A3" s="40"/>
      <c r="B3" s="6"/>
      <c r="C3" s="7" t="s">
        <v>46</v>
      </c>
      <c r="D3" s="7" t="s">
        <v>4</v>
      </c>
      <c r="E3" s="40"/>
      <c r="F3" s="40"/>
      <c r="G3" s="40"/>
      <c r="H3" s="40"/>
      <c r="I3" s="40"/>
      <c r="J3" s="40"/>
      <c r="K3" s="40"/>
      <c r="L3" s="40"/>
      <c r="M3" s="40"/>
      <c r="N3" s="40"/>
      <c r="O3" s="40"/>
      <c r="P3" s="40"/>
      <c r="Q3" s="40"/>
      <c r="R3" s="40"/>
      <c r="S3" s="40"/>
      <c r="T3" s="40"/>
      <c r="U3" s="40"/>
      <c r="V3" s="40"/>
      <c r="W3" s="40"/>
      <c r="X3" s="40"/>
      <c r="Y3" s="40"/>
      <c r="Z3" s="40"/>
      <c r="AA3" s="40"/>
      <c r="AB3" s="40"/>
      <c r="AC3" s="40"/>
      <c r="AD3" s="40"/>
      <c r="AE3" s="40"/>
    </row>
    <row r="4" spans="1:37" ht="51" x14ac:dyDescent="0.25">
      <c r="A4" s="40"/>
      <c r="B4" s="8" t="s">
        <v>45</v>
      </c>
      <c r="C4" s="9" t="s">
        <v>93</v>
      </c>
      <c r="D4" s="10">
        <v>0.2</v>
      </c>
      <c r="E4" s="40"/>
      <c r="F4" s="40"/>
      <c r="G4" s="40"/>
      <c r="H4" s="40"/>
      <c r="I4" s="40"/>
      <c r="J4" s="40"/>
      <c r="K4" s="40"/>
      <c r="L4" s="40"/>
      <c r="M4" s="40"/>
      <c r="N4" s="40"/>
      <c r="O4" s="40"/>
      <c r="P4" s="40"/>
      <c r="Q4" s="40"/>
      <c r="R4" s="40"/>
      <c r="S4" s="40"/>
      <c r="T4" s="40"/>
      <c r="U4" s="40"/>
      <c r="V4" s="40"/>
      <c r="W4" s="40"/>
      <c r="X4" s="40"/>
      <c r="Y4" s="40"/>
      <c r="Z4" s="40"/>
      <c r="AA4" s="40"/>
      <c r="AB4" s="40"/>
      <c r="AC4" s="40"/>
      <c r="AD4" s="40"/>
      <c r="AE4" s="40"/>
    </row>
    <row r="5" spans="1:37" ht="51" x14ac:dyDescent="0.25">
      <c r="A5" s="40"/>
      <c r="B5" s="11" t="s">
        <v>47</v>
      </c>
      <c r="C5" s="12" t="s">
        <v>94</v>
      </c>
      <c r="D5" s="13">
        <v>0.4</v>
      </c>
      <c r="E5" s="40"/>
      <c r="F5" s="40"/>
      <c r="G5" s="40"/>
      <c r="H5" s="40"/>
      <c r="I5" s="40"/>
      <c r="J5" s="40"/>
      <c r="K5" s="40"/>
      <c r="L5" s="40"/>
      <c r="M5" s="40"/>
      <c r="N5" s="40"/>
      <c r="O5" s="40"/>
      <c r="P5" s="40"/>
      <c r="Q5" s="40"/>
      <c r="R5" s="40"/>
      <c r="S5" s="40"/>
      <c r="T5" s="40"/>
      <c r="U5" s="40"/>
      <c r="V5" s="40"/>
      <c r="W5" s="40"/>
      <c r="X5" s="40"/>
      <c r="Y5" s="40"/>
      <c r="Z5" s="40"/>
      <c r="AA5" s="40"/>
      <c r="AB5" s="40"/>
      <c r="AC5" s="40"/>
      <c r="AD5" s="40"/>
      <c r="AE5" s="40"/>
    </row>
    <row r="6" spans="1:37" ht="51" x14ac:dyDescent="0.25">
      <c r="A6" s="40"/>
      <c r="B6" s="14" t="s">
        <v>98</v>
      </c>
      <c r="C6" s="12" t="s">
        <v>95</v>
      </c>
      <c r="D6" s="13">
        <v>0.6</v>
      </c>
      <c r="E6" s="40"/>
      <c r="F6" s="40"/>
      <c r="G6" s="40"/>
      <c r="H6" s="40"/>
      <c r="I6" s="40"/>
      <c r="J6" s="40"/>
      <c r="K6" s="40"/>
      <c r="L6" s="40"/>
      <c r="M6" s="40"/>
      <c r="N6" s="40"/>
      <c r="O6" s="40"/>
      <c r="P6" s="40"/>
      <c r="Q6" s="40"/>
      <c r="R6" s="40"/>
      <c r="S6" s="40"/>
      <c r="T6" s="40"/>
      <c r="U6" s="40"/>
      <c r="V6" s="40"/>
      <c r="W6" s="40"/>
      <c r="X6" s="40"/>
      <c r="Y6" s="40"/>
      <c r="Z6" s="40"/>
      <c r="AA6" s="40"/>
      <c r="AB6" s="40"/>
      <c r="AC6" s="40"/>
      <c r="AD6" s="40"/>
      <c r="AE6" s="40"/>
    </row>
    <row r="7" spans="1:37" ht="76.5" x14ac:dyDescent="0.25">
      <c r="A7" s="40"/>
      <c r="B7" s="15" t="s">
        <v>6</v>
      </c>
      <c r="C7" s="12" t="s">
        <v>96</v>
      </c>
      <c r="D7" s="13">
        <v>0.8</v>
      </c>
      <c r="E7" s="40"/>
      <c r="F7" s="40"/>
      <c r="G7" s="40"/>
      <c r="H7" s="40"/>
      <c r="I7" s="40"/>
      <c r="J7" s="40"/>
      <c r="K7" s="40"/>
      <c r="L7" s="40"/>
      <c r="M7" s="40"/>
      <c r="N7" s="40"/>
      <c r="O7" s="40"/>
      <c r="P7" s="40"/>
      <c r="Q7" s="40"/>
      <c r="R7" s="40"/>
      <c r="S7" s="40"/>
      <c r="T7" s="40"/>
      <c r="U7" s="40"/>
      <c r="V7" s="40"/>
      <c r="W7" s="40"/>
      <c r="X7" s="40"/>
      <c r="Y7" s="40"/>
      <c r="Z7" s="40"/>
      <c r="AA7" s="40"/>
      <c r="AB7" s="40"/>
      <c r="AC7" s="40"/>
      <c r="AD7" s="40"/>
      <c r="AE7" s="40"/>
    </row>
    <row r="8" spans="1:37" ht="51" x14ac:dyDescent="0.25">
      <c r="A8" s="40"/>
      <c r="B8" s="16" t="s">
        <v>48</v>
      </c>
      <c r="C8" s="12" t="s">
        <v>97</v>
      </c>
      <c r="D8" s="13">
        <v>1</v>
      </c>
      <c r="E8" s="40"/>
      <c r="F8" s="40"/>
      <c r="G8" s="40"/>
      <c r="H8" s="40"/>
      <c r="I8" s="40"/>
      <c r="J8" s="40"/>
      <c r="K8" s="40"/>
      <c r="L8" s="40"/>
      <c r="M8" s="40"/>
      <c r="N8" s="40"/>
      <c r="O8" s="40"/>
      <c r="P8" s="40"/>
      <c r="Q8" s="40"/>
      <c r="R8" s="40"/>
      <c r="S8" s="40"/>
      <c r="T8" s="40"/>
      <c r="U8" s="40"/>
      <c r="V8" s="40"/>
      <c r="W8" s="40"/>
      <c r="X8" s="40"/>
      <c r="Y8" s="40"/>
      <c r="Z8" s="40"/>
      <c r="AA8" s="40"/>
      <c r="AB8" s="40"/>
      <c r="AC8" s="40"/>
      <c r="AD8" s="40"/>
      <c r="AE8" s="40"/>
    </row>
    <row r="9" spans="1:37" x14ac:dyDescent="0.25">
      <c r="A9" s="40"/>
      <c r="B9" s="64"/>
      <c r="C9" s="64"/>
      <c r="D9" s="64"/>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row>
    <row r="10" spans="1:37" ht="16.5" x14ac:dyDescent="0.25">
      <c r="A10" s="40"/>
      <c r="B10" s="65"/>
      <c r="C10" s="64"/>
      <c r="D10" s="64"/>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1" spans="1:37" x14ac:dyDescent="0.25">
      <c r="A11" s="40"/>
      <c r="B11" s="64"/>
      <c r="C11" s="64"/>
      <c r="D11" s="64"/>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row>
    <row r="12" spans="1:37" x14ac:dyDescent="0.25">
      <c r="A12" s="40"/>
      <c r="B12" s="64"/>
      <c r="C12" s="64"/>
      <c r="D12" s="64"/>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row>
    <row r="13" spans="1:37" x14ac:dyDescent="0.25">
      <c r="A13" s="40"/>
      <c r="B13" s="64"/>
      <c r="C13" s="64"/>
      <c r="D13" s="64"/>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row>
    <row r="14" spans="1:37" x14ac:dyDescent="0.25">
      <c r="A14" s="40"/>
      <c r="B14" s="64"/>
      <c r="C14" s="64"/>
      <c r="D14" s="64"/>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row>
    <row r="15" spans="1:37" x14ac:dyDescent="0.25">
      <c r="A15" s="40"/>
      <c r="B15" s="64"/>
      <c r="C15" s="64"/>
      <c r="D15" s="64"/>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row>
    <row r="16" spans="1:37" x14ac:dyDescent="0.25">
      <c r="A16" s="40"/>
      <c r="B16" s="64"/>
      <c r="C16" s="64"/>
      <c r="D16" s="64"/>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row>
    <row r="17" spans="1:37" x14ac:dyDescent="0.25">
      <c r="A17" s="40"/>
      <c r="B17" s="64"/>
      <c r="C17" s="64"/>
      <c r="D17" s="64"/>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row>
    <row r="18" spans="1:37" x14ac:dyDescent="0.25">
      <c r="A18" s="40"/>
      <c r="B18" s="64"/>
      <c r="C18" s="64"/>
      <c r="D18" s="64"/>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row>
    <row r="19" spans="1:37" x14ac:dyDescent="0.25">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row>
    <row r="20" spans="1:37" x14ac:dyDescent="0.2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row>
    <row r="21" spans="1:37" x14ac:dyDescent="0.2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row>
    <row r="22" spans="1:37" x14ac:dyDescent="0.2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row>
    <row r="23" spans="1:37" x14ac:dyDescent="0.2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row>
    <row r="24" spans="1:37" x14ac:dyDescent="0.2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row>
    <row r="25" spans="1:37" x14ac:dyDescent="0.2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row>
    <row r="26" spans="1:37"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row>
    <row r="27" spans="1:37" x14ac:dyDescent="0.2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row>
    <row r="28" spans="1:37" x14ac:dyDescent="0.2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row>
    <row r="29" spans="1:37" x14ac:dyDescent="0.2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row>
    <row r="30" spans="1:37" x14ac:dyDescent="0.2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row>
    <row r="31" spans="1:37" x14ac:dyDescent="0.2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row>
    <row r="32" spans="1:37" x14ac:dyDescent="0.2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row>
    <row r="33" spans="1:31" x14ac:dyDescent="0.25">
      <c r="A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31" x14ac:dyDescent="0.25">
      <c r="A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row>
    <row r="35" spans="1:31" x14ac:dyDescent="0.25">
      <c r="A35" s="40"/>
    </row>
    <row r="36" spans="1:31" x14ac:dyDescent="0.25">
      <c r="A36" s="40"/>
    </row>
    <row r="37" spans="1:31" x14ac:dyDescent="0.25">
      <c r="A37" s="40"/>
    </row>
    <row r="38" spans="1:31" x14ac:dyDescent="0.25">
      <c r="A38" s="40"/>
    </row>
    <row r="39" spans="1:31" x14ac:dyDescent="0.25">
      <c r="A39" s="40"/>
    </row>
    <row r="40" spans="1:31" x14ac:dyDescent="0.25">
      <c r="A40" s="40"/>
    </row>
    <row r="41" spans="1:31" x14ac:dyDescent="0.25">
      <c r="A41" s="40"/>
    </row>
    <row r="42" spans="1:31" x14ac:dyDescent="0.25">
      <c r="A42" s="40"/>
    </row>
    <row r="43" spans="1:31" x14ac:dyDescent="0.25">
      <c r="A43" s="40"/>
    </row>
    <row r="44" spans="1:31" x14ac:dyDescent="0.25">
      <c r="A44" s="40"/>
    </row>
    <row r="45" spans="1:31" x14ac:dyDescent="0.25">
      <c r="A45" s="40"/>
    </row>
    <row r="46" spans="1:31" x14ac:dyDescent="0.25">
      <c r="A46" s="40"/>
    </row>
    <row r="47" spans="1:31" x14ac:dyDescent="0.25">
      <c r="A47" s="40"/>
    </row>
    <row r="48" spans="1:31" x14ac:dyDescent="0.25">
      <c r="A48" s="40"/>
    </row>
    <row r="49" spans="1:1" x14ac:dyDescent="0.25">
      <c r="A49" s="40"/>
    </row>
    <row r="50" spans="1:1" x14ac:dyDescent="0.25">
      <c r="A50" s="40"/>
    </row>
    <row r="51" spans="1:1" x14ac:dyDescent="0.25">
      <c r="A51" s="40"/>
    </row>
    <row r="52" spans="1:1" x14ac:dyDescent="0.25">
      <c r="A52" s="40"/>
    </row>
    <row r="53" spans="1:1" x14ac:dyDescent="0.25">
      <c r="A53" s="40"/>
    </row>
    <row r="54" spans="1:1" x14ac:dyDescent="0.25">
      <c r="A54" s="40"/>
    </row>
    <row r="55" spans="1:1" x14ac:dyDescent="0.25">
      <c r="A55" s="4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0"/>
      <c r="B1" s="489" t="s">
        <v>57</v>
      </c>
      <c r="C1" s="489"/>
      <c r="D1" s="489"/>
      <c r="E1" s="40"/>
      <c r="F1" s="40"/>
      <c r="G1" s="40"/>
      <c r="H1" s="40"/>
      <c r="I1" s="40"/>
      <c r="J1" s="40"/>
      <c r="K1" s="40"/>
      <c r="L1" s="40"/>
      <c r="M1" s="40"/>
      <c r="N1" s="40"/>
      <c r="O1" s="40"/>
      <c r="P1" s="40"/>
      <c r="Q1" s="40"/>
      <c r="R1" s="40"/>
      <c r="S1" s="40"/>
      <c r="T1" s="40"/>
      <c r="U1" s="40"/>
    </row>
    <row r="2" spans="1:21" x14ac:dyDescent="0.25">
      <c r="A2" s="40"/>
      <c r="B2" s="40"/>
      <c r="C2" s="40"/>
      <c r="D2" s="40"/>
      <c r="E2" s="40"/>
      <c r="F2" s="40"/>
      <c r="G2" s="40"/>
      <c r="H2" s="40"/>
      <c r="I2" s="40"/>
      <c r="J2" s="40"/>
      <c r="K2" s="40"/>
      <c r="L2" s="40"/>
      <c r="M2" s="40"/>
      <c r="N2" s="40"/>
      <c r="O2" s="40"/>
      <c r="P2" s="40"/>
      <c r="Q2" s="40"/>
      <c r="R2" s="40"/>
      <c r="S2" s="40"/>
      <c r="T2" s="40"/>
      <c r="U2" s="40"/>
    </row>
    <row r="3" spans="1:21" ht="30" x14ac:dyDescent="0.25">
      <c r="A3" s="40"/>
      <c r="B3" s="61"/>
      <c r="C3" s="29" t="s">
        <v>50</v>
      </c>
      <c r="D3" s="29" t="s">
        <v>51</v>
      </c>
      <c r="E3" s="40"/>
      <c r="F3" s="40"/>
      <c r="G3" s="40"/>
      <c r="H3" s="40"/>
      <c r="I3" s="40"/>
      <c r="J3" s="40"/>
      <c r="K3" s="40"/>
      <c r="L3" s="40"/>
      <c r="M3" s="40"/>
      <c r="N3" s="40"/>
      <c r="O3" s="40"/>
      <c r="P3" s="40"/>
      <c r="Q3" s="40"/>
      <c r="R3" s="40"/>
      <c r="S3" s="40"/>
      <c r="T3" s="40"/>
      <c r="U3" s="40"/>
    </row>
    <row r="4" spans="1:21" ht="33.75" x14ac:dyDescent="0.25">
      <c r="A4" s="60" t="s">
        <v>77</v>
      </c>
      <c r="B4" s="32" t="s">
        <v>92</v>
      </c>
      <c r="C4" s="37" t="s">
        <v>132</v>
      </c>
      <c r="D4" s="30" t="s">
        <v>90</v>
      </c>
      <c r="E4" s="40"/>
      <c r="F4" s="40"/>
      <c r="G4" s="40"/>
      <c r="H4" s="40"/>
      <c r="I4" s="40"/>
      <c r="J4" s="40"/>
      <c r="K4" s="40"/>
      <c r="L4" s="40"/>
      <c r="M4" s="40"/>
      <c r="N4" s="40"/>
      <c r="O4" s="40"/>
      <c r="P4" s="40"/>
      <c r="Q4" s="40"/>
      <c r="R4" s="40"/>
      <c r="S4" s="40"/>
      <c r="T4" s="40"/>
      <c r="U4" s="40"/>
    </row>
    <row r="5" spans="1:21" ht="101.25" x14ac:dyDescent="0.25">
      <c r="A5" s="60" t="s">
        <v>78</v>
      </c>
      <c r="B5" s="33" t="s">
        <v>53</v>
      </c>
      <c r="C5" s="38" t="s">
        <v>86</v>
      </c>
      <c r="D5" s="31" t="s">
        <v>300</v>
      </c>
      <c r="E5" s="40"/>
      <c r="F5" s="40"/>
      <c r="G5" s="40"/>
      <c r="H5" s="40"/>
      <c r="I5" s="40"/>
      <c r="J5" s="40"/>
      <c r="K5" s="40"/>
      <c r="L5" s="40"/>
      <c r="M5" s="40"/>
      <c r="N5" s="40"/>
      <c r="O5" s="40"/>
      <c r="P5" s="40"/>
      <c r="Q5" s="40"/>
      <c r="R5" s="40"/>
      <c r="S5" s="40"/>
      <c r="T5" s="40"/>
      <c r="U5" s="40"/>
    </row>
    <row r="6" spans="1:21" ht="67.5" x14ac:dyDescent="0.25">
      <c r="A6" s="60" t="s">
        <v>75</v>
      </c>
      <c r="B6" s="34" t="s">
        <v>54</v>
      </c>
      <c r="C6" s="38" t="s">
        <v>87</v>
      </c>
      <c r="D6" s="31" t="s">
        <v>91</v>
      </c>
      <c r="E6" s="40"/>
      <c r="F6" s="40"/>
      <c r="G6" s="40"/>
      <c r="H6" s="40"/>
      <c r="I6" s="40"/>
      <c r="J6" s="40"/>
      <c r="K6" s="40"/>
      <c r="L6" s="40"/>
      <c r="M6" s="40"/>
      <c r="N6" s="40"/>
      <c r="O6" s="40"/>
      <c r="P6" s="40"/>
      <c r="Q6" s="40"/>
      <c r="R6" s="40"/>
      <c r="S6" s="40"/>
      <c r="T6" s="40"/>
      <c r="U6" s="40"/>
    </row>
    <row r="7" spans="1:21" ht="101.25" x14ac:dyDescent="0.25">
      <c r="A7" s="60" t="s">
        <v>7</v>
      </c>
      <c r="B7" s="35" t="s">
        <v>55</v>
      </c>
      <c r="C7" s="38" t="s">
        <v>88</v>
      </c>
      <c r="D7" s="31" t="s">
        <v>302</v>
      </c>
      <c r="E7" s="40"/>
      <c r="F7" s="40"/>
      <c r="G7" s="40"/>
      <c r="H7" s="40"/>
      <c r="I7" s="40"/>
      <c r="J7" s="40"/>
      <c r="K7" s="40"/>
      <c r="L7" s="40"/>
      <c r="M7" s="40"/>
      <c r="N7" s="40"/>
      <c r="O7" s="40"/>
      <c r="P7" s="40"/>
      <c r="Q7" s="40"/>
      <c r="R7" s="40"/>
      <c r="S7" s="40"/>
      <c r="T7" s="40"/>
      <c r="U7" s="40"/>
    </row>
    <row r="8" spans="1:21" ht="67.5" x14ac:dyDescent="0.25">
      <c r="A8" s="60" t="s">
        <v>79</v>
      </c>
      <c r="B8" s="36" t="s">
        <v>56</v>
      </c>
      <c r="C8" s="38" t="s">
        <v>89</v>
      </c>
      <c r="D8" s="31" t="s">
        <v>109</v>
      </c>
      <c r="E8" s="40"/>
      <c r="F8" s="40"/>
      <c r="G8" s="40"/>
      <c r="H8" s="40"/>
      <c r="I8" s="40"/>
      <c r="J8" s="40"/>
      <c r="K8" s="40"/>
      <c r="L8" s="40"/>
      <c r="M8" s="40"/>
      <c r="N8" s="40"/>
      <c r="O8" s="40"/>
      <c r="P8" s="40"/>
      <c r="Q8" s="40"/>
      <c r="R8" s="40"/>
      <c r="S8" s="40"/>
      <c r="T8" s="40"/>
      <c r="U8" s="40"/>
    </row>
    <row r="9" spans="1:21" ht="20.25" x14ac:dyDescent="0.25">
      <c r="A9" s="60"/>
      <c r="B9" s="60"/>
      <c r="C9" s="62"/>
      <c r="D9" s="62"/>
      <c r="E9" s="40"/>
      <c r="F9" s="40"/>
      <c r="G9" s="40"/>
      <c r="H9" s="40"/>
      <c r="I9" s="40"/>
      <c r="J9" s="40"/>
      <c r="K9" s="40"/>
      <c r="L9" s="40"/>
      <c r="M9" s="40"/>
      <c r="N9" s="40"/>
      <c r="O9" s="40"/>
      <c r="P9" s="40"/>
      <c r="Q9" s="40"/>
      <c r="R9" s="40"/>
      <c r="S9" s="40"/>
      <c r="T9" s="40"/>
      <c r="U9" s="40"/>
    </row>
    <row r="10" spans="1:21" ht="16.5" x14ac:dyDescent="0.25">
      <c r="A10" s="60"/>
      <c r="B10" s="63"/>
      <c r="C10" s="63"/>
      <c r="D10" s="63"/>
      <c r="E10" s="40"/>
      <c r="F10" s="40"/>
      <c r="G10" s="40"/>
      <c r="H10" s="40"/>
      <c r="I10" s="40"/>
      <c r="J10" s="40"/>
      <c r="K10" s="40"/>
      <c r="L10" s="40"/>
      <c r="M10" s="40"/>
      <c r="N10" s="40"/>
      <c r="O10" s="40"/>
      <c r="P10" s="40"/>
      <c r="Q10" s="40"/>
      <c r="R10" s="40"/>
      <c r="S10" s="40"/>
      <c r="T10" s="40"/>
      <c r="U10" s="40"/>
    </row>
    <row r="11" spans="1:21" x14ac:dyDescent="0.25">
      <c r="A11" s="60"/>
      <c r="B11" s="60" t="s">
        <v>84</v>
      </c>
      <c r="C11" s="60" t="s">
        <v>292</v>
      </c>
      <c r="D11" s="60" t="s">
        <v>293</v>
      </c>
      <c r="E11" s="40"/>
      <c r="F11" s="40"/>
      <c r="G11" s="40"/>
      <c r="H11" s="40"/>
      <c r="I11" s="40"/>
      <c r="J11" s="40"/>
      <c r="K11" s="40"/>
      <c r="L11" s="40"/>
      <c r="M11" s="40"/>
      <c r="N11" s="40"/>
      <c r="O11" s="40"/>
      <c r="P11" s="40"/>
      <c r="Q11" s="40"/>
      <c r="R11" s="40"/>
      <c r="S11" s="40"/>
      <c r="T11" s="40"/>
      <c r="U11" s="40"/>
    </row>
    <row r="12" spans="1:21" x14ac:dyDescent="0.25">
      <c r="A12" s="60"/>
      <c r="B12" s="60" t="s">
        <v>82</v>
      </c>
      <c r="C12" s="60" t="s">
        <v>294</v>
      </c>
      <c r="D12" s="60" t="s">
        <v>301</v>
      </c>
      <c r="E12" s="40"/>
      <c r="F12" s="40"/>
      <c r="G12" s="40"/>
      <c r="H12" s="40"/>
      <c r="I12" s="40"/>
      <c r="J12" s="40"/>
      <c r="K12" s="40"/>
      <c r="L12" s="40"/>
      <c r="M12" s="40"/>
      <c r="N12" s="40"/>
      <c r="O12" s="40"/>
      <c r="P12" s="40"/>
      <c r="Q12" s="40"/>
      <c r="R12" s="40"/>
      <c r="S12" s="40"/>
      <c r="T12" s="40"/>
      <c r="U12" s="40"/>
    </row>
    <row r="13" spans="1:21" x14ac:dyDescent="0.25">
      <c r="A13" s="60"/>
      <c r="B13" s="60"/>
      <c r="C13" s="60" t="s">
        <v>295</v>
      </c>
      <c r="D13" s="60" t="s">
        <v>296</v>
      </c>
      <c r="E13" s="40"/>
      <c r="F13" s="40"/>
      <c r="G13" s="40"/>
      <c r="H13" s="40"/>
      <c r="I13" s="40"/>
      <c r="J13" s="40"/>
      <c r="K13" s="40"/>
      <c r="L13" s="40"/>
      <c r="M13" s="40"/>
      <c r="N13" s="40"/>
      <c r="O13" s="40"/>
      <c r="P13" s="40"/>
      <c r="Q13" s="40"/>
      <c r="R13" s="40"/>
      <c r="S13" s="40"/>
      <c r="T13" s="40"/>
      <c r="U13" s="40"/>
    </row>
    <row r="14" spans="1:21" x14ac:dyDescent="0.25">
      <c r="A14" s="60"/>
      <c r="B14" s="60"/>
      <c r="C14" s="60" t="s">
        <v>297</v>
      </c>
      <c r="D14" s="60" t="s">
        <v>303</v>
      </c>
      <c r="E14" s="40"/>
      <c r="F14" s="40"/>
      <c r="G14" s="40"/>
      <c r="H14" s="40"/>
      <c r="I14" s="40"/>
      <c r="J14" s="40"/>
      <c r="K14" s="40"/>
      <c r="L14" s="40"/>
      <c r="M14" s="40"/>
      <c r="N14" s="40"/>
      <c r="O14" s="40"/>
      <c r="P14" s="40"/>
      <c r="Q14" s="40"/>
      <c r="R14" s="40"/>
      <c r="S14" s="40"/>
      <c r="T14" s="40"/>
      <c r="U14" s="40"/>
    </row>
    <row r="15" spans="1:21" x14ac:dyDescent="0.25">
      <c r="A15" s="60"/>
      <c r="B15" s="60"/>
      <c r="C15" s="60" t="s">
        <v>298</v>
      </c>
      <c r="D15" s="60" t="s">
        <v>299</v>
      </c>
      <c r="E15" s="40"/>
      <c r="F15" s="40"/>
      <c r="G15" s="40"/>
      <c r="H15" s="40"/>
      <c r="I15" s="40"/>
      <c r="J15" s="40"/>
      <c r="K15" s="40"/>
      <c r="L15" s="40"/>
      <c r="M15" s="40"/>
      <c r="N15" s="40"/>
      <c r="O15" s="40"/>
      <c r="P15" s="40"/>
      <c r="Q15" s="40"/>
      <c r="R15" s="40"/>
      <c r="S15" s="40"/>
      <c r="T15" s="40"/>
      <c r="U15" s="40"/>
    </row>
    <row r="16" spans="1:21" x14ac:dyDescent="0.25">
      <c r="A16" s="60"/>
      <c r="B16" s="60"/>
      <c r="C16" s="60"/>
      <c r="D16" s="60"/>
      <c r="E16" s="40"/>
      <c r="F16" s="40"/>
      <c r="G16" s="40"/>
      <c r="H16" s="40"/>
      <c r="I16" s="40"/>
      <c r="J16" s="40"/>
      <c r="K16" s="40"/>
      <c r="L16" s="40"/>
      <c r="M16" s="40"/>
      <c r="N16" s="40"/>
      <c r="O16" s="40"/>
    </row>
    <row r="17" spans="1:15" x14ac:dyDescent="0.25">
      <c r="A17" s="60"/>
      <c r="B17" s="60"/>
      <c r="C17" s="60"/>
      <c r="D17" s="60"/>
      <c r="E17" s="40"/>
      <c r="F17" s="40"/>
      <c r="G17" s="40"/>
      <c r="H17" s="40"/>
      <c r="I17" s="40"/>
      <c r="J17" s="40"/>
      <c r="K17" s="40"/>
      <c r="L17" s="40"/>
      <c r="M17" s="40"/>
      <c r="N17" s="40"/>
      <c r="O17" s="40"/>
    </row>
    <row r="18" spans="1:15" x14ac:dyDescent="0.25">
      <c r="A18" s="60"/>
      <c r="B18" s="64"/>
      <c r="C18" s="64"/>
      <c r="D18" s="64"/>
      <c r="E18" s="40"/>
      <c r="F18" s="40"/>
      <c r="G18" s="40"/>
      <c r="H18" s="40"/>
      <c r="I18" s="40"/>
      <c r="J18" s="40"/>
      <c r="K18" s="40"/>
      <c r="L18" s="40"/>
      <c r="M18" s="40"/>
      <c r="N18" s="40"/>
      <c r="O18" s="40"/>
    </row>
    <row r="19" spans="1:15" x14ac:dyDescent="0.25">
      <c r="A19" s="60"/>
      <c r="B19" s="64"/>
      <c r="C19" s="64"/>
      <c r="D19" s="64"/>
      <c r="E19" s="40"/>
      <c r="F19" s="40"/>
      <c r="G19" s="40"/>
      <c r="H19" s="40"/>
      <c r="I19" s="40"/>
      <c r="J19" s="40"/>
      <c r="K19" s="40"/>
      <c r="L19" s="40"/>
      <c r="M19" s="40"/>
      <c r="N19" s="40"/>
      <c r="O19" s="40"/>
    </row>
    <row r="20" spans="1:15" x14ac:dyDescent="0.25">
      <c r="A20" s="60"/>
      <c r="B20" s="64"/>
      <c r="C20" s="64"/>
      <c r="D20" s="64"/>
      <c r="E20" s="40"/>
      <c r="F20" s="40"/>
      <c r="G20" s="40"/>
      <c r="H20" s="40"/>
      <c r="I20" s="40"/>
      <c r="J20" s="40"/>
      <c r="K20" s="40"/>
      <c r="L20" s="40"/>
      <c r="M20" s="40"/>
      <c r="N20" s="40"/>
      <c r="O20" s="40"/>
    </row>
    <row r="21" spans="1:15" x14ac:dyDescent="0.25">
      <c r="A21" s="60"/>
      <c r="B21" s="64"/>
      <c r="C21" s="64"/>
      <c r="D21" s="64"/>
      <c r="E21" s="40"/>
      <c r="F21" s="40"/>
      <c r="G21" s="40"/>
      <c r="H21" s="40"/>
      <c r="I21" s="40"/>
      <c r="J21" s="40"/>
      <c r="K21" s="40"/>
      <c r="L21" s="40"/>
      <c r="M21" s="40"/>
      <c r="N21" s="40"/>
      <c r="O21" s="40"/>
    </row>
    <row r="22" spans="1:15" ht="20.25" x14ac:dyDescent="0.25">
      <c r="A22" s="60"/>
      <c r="B22" s="60"/>
      <c r="C22" s="62"/>
      <c r="D22" s="62"/>
      <c r="E22" s="40"/>
      <c r="F22" s="40"/>
      <c r="G22" s="40"/>
      <c r="H22" s="40"/>
      <c r="I22" s="40"/>
      <c r="J22" s="40"/>
      <c r="K22" s="40"/>
      <c r="L22" s="40"/>
      <c r="M22" s="40"/>
      <c r="N22" s="40"/>
      <c r="O22" s="40"/>
    </row>
    <row r="23" spans="1:15" ht="20.25" x14ac:dyDescent="0.25">
      <c r="A23" s="60"/>
      <c r="B23" s="60"/>
      <c r="C23" s="62"/>
      <c r="D23" s="62"/>
      <c r="E23" s="40"/>
      <c r="F23" s="40"/>
      <c r="G23" s="40"/>
      <c r="H23" s="40"/>
      <c r="I23" s="40"/>
      <c r="J23" s="40"/>
      <c r="K23" s="40"/>
      <c r="L23" s="40"/>
      <c r="M23" s="40"/>
      <c r="N23" s="40"/>
      <c r="O23" s="40"/>
    </row>
    <row r="24" spans="1:15" ht="20.25" x14ac:dyDescent="0.25">
      <c r="A24" s="60"/>
      <c r="B24" s="60"/>
      <c r="C24" s="62"/>
      <c r="D24" s="62"/>
      <c r="E24" s="40"/>
      <c r="F24" s="40"/>
      <c r="G24" s="40"/>
      <c r="H24" s="40"/>
      <c r="I24" s="40"/>
      <c r="J24" s="40"/>
      <c r="K24" s="40"/>
      <c r="L24" s="40"/>
      <c r="M24" s="40"/>
      <c r="N24" s="40"/>
      <c r="O24" s="40"/>
    </row>
    <row r="25" spans="1:15" ht="20.25" x14ac:dyDescent="0.25">
      <c r="A25" s="60"/>
      <c r="B25" s="60"/>
      <c r="C25" s="62"/>
      <c r="D25" s="62"/>
      <c r="E25" s="40"/>
      <c r="F25" s="40"/>
      <c r="G25" s="40"/>
      <c r="H25" s="40"/>
      <c r="I25" s="40"/>
      <c r="J25" s="40"/>
      <c r="K25" s="40"/>
      <c r="L25" s="40"/>
      <c r="M25" s="40"/>
      <c r="N25" s="40"/>
      <c r="O25" s="40"/>
    </row>
    <row r="26" spans="1:15" ht="20.25" x14ac:dyDescent="0.25">
      <c r="A26" s="60"/>
      <c r="B26" s="60"/>
      <c r="C26" s="62"/>
      <c r="D26" s="62"/>
      <c r="E26" s="40"/>
      <c r="F26" s="40"/>
      <c r="G26" s="40"/>
      <c r="H26" s="40"/>
      <c r="I26" s="40"/>
      <c r="J26" s="40"/>
      <c r="K26" s="40"/>
      <c r="L26" s="40"/>
      <c r="M26" s="40"/>
      <c r="N26" s="40"/>
      <c r="O26" s="40"/>
    </row>
    <row r="27" spans="1:15" ht="20.25" x14ac:dyDescent="0.25">
      <c r="A27" s="60"/>
      <c r="B27" s="60"/>
      <c r="C27" s="62"/>
      <c r="D27" s="62"/>
      <c r="E27" s="40"/>
      <c r="F27" s="40"/>
      <c r="G27" s="40"/>
      <c r="H27" s="40"/>
      <c r="I27" s="40"/>
      <c r="J27" s="40"/>
      <c r="K27" s="40"/>
      <c r="L27" s="40"/>
      <c r="M27" s="40"/>
      <c r="N27" s="40"/>
      <c r="O27" s="40"/>
    </row>
    <row r="28" spans="1:15" ht="20.25" x14ac:dyDescent="0.25">
      <c r="A28" s="60"/>
      <c r="B28" s="60"/>
      <c r="C28" s="62"/>
      <c r="D28" s="62"/>
      <c r="E28" s="40"/>
      <c r="F28" s="40"/>
      <c r="G28" s="40"/>
      <c r="H28" s="40"/>
      <c r="I28" s="40"/>
      <c r="J28" s="40"/>
      <c r="K28" s="40"/>
      <c r="L28" s="40"/>
      <c r="M28" s="40"/>
      <c r="N28" s="40"/>
      <c r="O28" s="40"/>
    </row>
    <row r="29" spans="1:15" ht="20.25" x14ac:dyDescent="0.25">
      <c r="A29" s="60"/>
      <c r="B29" s="60"/>
      <c r="C29" s="62"/>
      <c r="D29" s="62"/>
      <c r="E29" s="40"/>
      <c r="F29" s="40"/>
      <c r="G29" s="40"/>
      <c r="H29" s="40"/>
      <c r="I29" s="40"/>
      <c r="J29" s="40"/>
      <c r="K29" s="40"/>
      <c r="L29" s="40"/>
      <c r="M29" s="40"/>
      <c r="N29" s="40"/>
      <c r="O29" s="40"/>
    </row>
    <row r="30" spans="1:15" ht="20.25" x14ac:dyDescent="0.25">
      <c r="A30" s="60"/>
      <c r="B30" s="60"/>
      <c r="C30" s="62"/>
      <c r="D30" s="62"/>
      <c r="E30" s="40"/>
      <c r="F30" s="40"/>
      <c r="G30" s="40"/>
      <c r="H30" s="40"/>
      <c r="I30" s="40"/>
      <c r="J30" s="40"/>
      <c r="K30" s="40"/>
      <c r="L30" s="40"/>
      <c r="M30" s="40"/>
      <c r="N30" s="40"/>
      <c r="O30" s="40"/>
    </row>
    <row r="31" spans="1:15" ht="20.25" x14ac:dyDescent="0.25">
      <c r="A31" s="60"/>
      <c r="B31" s="60"/>
      <c r="C31" s="62"/>
      <c r="D31" s="62"/>
      <c r="E31" s="40"/>
      <c r="F31" s="40"/>
      <c r="G31" s="40"/>
      <c r="H31" s="40"/>
      <c r="I31" s="40"/>
      <c r="J31" s="40"/>
      <c r="K31" s="40"/>
      <c r="L31" s="40"/>
      <c r="M31" s="40"/>
      <c r="N31" s="40"/>
      <c r="O31" s="40"/>
    </row>
    <row r="32" spans="1:15" ht="20.25" x14ac:dyDescent="0.25">
      <c r="A32" s="60"/>
      <c r="B32" s="60"/>
      <c r="C32" s="62"/>
      <c r="D32" s="62"/>
      <c r="E32" s="40"/>
      <c r="F32" s="40"/>
      <c r="G32" s="40"/>
      <c r="H32" s="40"/>
      <c r="I32" s="40"/>
      <c r="J32" s="40"/>
      <c r="K32" s="40"/>
      <c r="L32" s="40"/>
      <c r="M32" s="40"/>
      <c r="N32" s="40"/>
      <c r="O32" s="40"/>
    </row>
    <row r="33" spans="1:15" ht="20.25" x14ac:dyDescent="0.25">
      <c r="A33" s="60"/>
      <c r="B33" s="60"/>
      <c r="C33" s="62"/>
      <c r="D33" s="62"/>
      <c r="E33" s="40"/>
      <c r="F33" s="40"/>
      <c r="G33" s="40"/>
      <c r="H33" s="40"/>
      <c r="I33" s="40"/>
      <c r="J33" s="40"/>
      <c r="K33" s="40"/>
      <c r="L33" s="40"/>
      <c r="M33" s="40"/>
      <c r="N33" s="40"/>
      <c r="O33" s="40"/>
    </row>
    <row r="34" spans="1:15" ht="20.25" x14ac:dyDescent="0.25">
      <c r="A34" s="60"/>
      <c r="B34" s="60"/>
      <c r="C34" s="62"/>
      <c r="D34" s="62"/>
      <c r="E34" s="40"/>
      <c r="F34" s="40"/>
      <c r="G34" s="40"/>
      <c r="H34" s="40"/>
      <c r="I34" s="40"/>
      <c r="J34" s="40"/>
      <c r="K34" s="40"/>
      <c r="L34" s="40"/>
      <c r="M34" s="40"/>
      <c r="N34" s="40"/>
      <c r="O34" s="40"/>
    </row>
    <row r="35" spans="1:15" ht="20.25" x14ac:dyDescent="0.25">
      <c r="A35" s="60"/>
      <c r="B35" s="60"/>
      <c r="C35" s="62"/>
      <c r="D35" s="62"/>
      <c r="E35" s="40"/>
      <c r="F35" s="40"/>
      <c r="G35" s="40"/>
      <c r="H35" s="40"/>
      <c r="I35" s="40"/>
      <c r="J35" s="40"/>
      <c r="K35" s="40"/>
      <c r="L35" s="40"/>
      <c r="M35" s="40"/>
      <c r="N35" s="40"/>
      <c r="O35" s="40"/>
    </row>
    <row r="36" spans="1:15" ht="20.25" x14ac:dyDescent="0.25">
      <c r="A36" s="60"/>
      <c r="B36" s="60"/>
      <c r="C36" s="62"/>
      <c r="D36" s="62"/>
      <c r="E36" s="40"/>
      <c r="F36" s="40"/>
      <c r="G36" s="40"/>
      <c r="H36" s="40"/>
      <c r="I36" s="40"/>
      <c r="J36" s="40"/>
      <c r="K36" s="40"/>
      <c r="L36" s="40"/>
      <c r="M36" s="40"/>
      <c r="N36" s="40"/>
      <c r="O36" s="40"/>
    </row>
    <row r="37" spans="1:15" ht="20.25" x14ac:dyDescent="0.25">
      <c r="A37" s="60"/>
      <c r="B37" s="60"/>
      <c r="C37" s="62"/>
      <c r="D37" s="62"/>
      <c r="E37" s="40"/>
      <c r="F37" s="40"/>
      <c r="G37" s="40"/>
      <c r="H37" s="40"/>
      <c r="I37" s="40"/>
      <c r="J37" s="40"/>
      <c r="K37" s="40"/>
      <c r="L37" s="40"/>
      <c r="M37" s="40"/>
      <c r="N37" s="40"/>
      <c r="O37" s="40"/>
    </row>
    <row r="38" spans="1:15" ht="20.25" x14ac:dyDescent="0.25">
      <c r="A38" s="60"/>
      <c r="B38" s="60"/>
      <c r="C38" s="62"/>
      <c r="D38" s="62"/>
      <c r="E38" s="40"/>
      <c r="F38" s="40"/>
      <c r="G38" s="40"/>
      <c r="H38" s="40"/>
      <c r="I38" s="40"/>
      <c r="J38" s="40"/>
      <c r="K38" s="40"/>
      <c r="L38" s="40"/>
      <c r="M38" s="40"/>
      <c r="N38" s="40"/>
      <c r="O38" s="40"/>
    </row>
    <row r="39" spans="1:15" ht="20.25" x14ac:dyDescent="0.25">
      <c r="A39" s="60"/>
      <c r="B39" s="60"/>
      <c r="C39" s="62"/>
      <c r="D39" s="62"/>
      <c r="E39" s="40"/>
      <c r="F39" s="40"/>
      <c r="G39" s="40"/>
      <c r="H39" s="40"/>
      <c r="I39" s="40"/>
      <c r="J39" s="40"/>
      <c r="K39" s="40"/>
      <c r="L39" s="40"/>
      <c r="M39" s="40"/>
      <c r="N39" s="40"/>
      <c r="O39" s="40"/>
    </row>
    <row r="40" spans="1:15" ht="20.25" x14ac:dyDescent="0.25">
      <c r="A40" s="60"/>
      <c r="B40" s="60"/>
      <c r="C40" s="62"/>
      <c r="D40" s="62"/>
      <c r="E40" s="40"/>
      <c r="F40" s="40"/>
      <c r="G40" s="40"/>
      <c r="H40" s="40"/>
      <c r="I40" s="40"/>
      <c r="J40" s="40"/>
      <c r="K40" s="40"/>
      <c r="L40" s="40"/>
      <c r="M40" s="40"/>
      <c r="N40" s="40"/>
      <c r="O40" s="40"/>
    </row>
    <row r="41" spans="1:15" ht="20.25" x14ac:dyDescent="0.25">
      <c r="A41" s="60"/>
      <c r="B41" s="60"/>
      <c r="C41" s="62"/>
      <c r="D41" s="62"/>
      <c r="E41" s="40"/>
      <c r="F41" s="40"/>
      <c r="G41" s="40"/>
      <c r="H41" s="40"/>
      <c r="I41" s="40"/>
      <c r="J41" s="40"/>
      <c r="K41" s="40"/>
      <c r="L41" s="40"/>
      <c r="M41" s="40"/>
      <c r="N41" s="40"/>
      <c r="O41" s="40"/>
    </row>
    <row r="42" spans="1:15" ht="20.25" x14ac:dyDescent="0.25">
      <c r="A42" s="60"/>
      <c r="B42" s="60"/>
      <c r="C42" s="62"/>
      <c r="D42" s="62"/>
      <c r="E42" s="40"/>
      <c r="F42" s="40"/>
      <c r="G42" s="40"/>
      <c r="H42" s="40"/>
      <c r="I42" s="40"/>
      <c r="J42" s="40"/>
      <c r="K42" s="40"/>
      <c r="L42" s="40"/>
      <c r="M42" s="40"/>
      <c r="N42" s="40"/>
      <c r="O42" s="40"/>
    </row>
    <row r="43" spans="1:15" ht="20.25" x14ac:dyDescent="0.25">
      <c r="A43" s="60"/>
      <c r="B43" s="60"/>
      <c r="C43" s="62"/>
      <c r="D43" s="62"/>
      <c r="E43" s="40"/>
      <c r="F43" s="40"/>
      <c r="G43" s="40"/>
      <c r="H43" s="40"/>
      <c r="I43" s="40"/>
      <c r="J43" s="40"/>
      <c r="K43" s="40"/>
      <c r="L43" s="40"/>
      <c r="M43" s="40"/>
      <c r="N43" s="40"/>
      <c r="O43" s="40"/>
    </row>
    <row r="44" spans="1:15" ht="20.25" x14ac:dyDescent="0.25">
      <c r="A44" s="60"/>
      <c r="B44" s="60"/>
      <c r="C44" s="62"/>
      <c r="D44" s="62"/>
      <c r="E44" s="40"/>
      <c r="F44" s="40"/>
      <c r="G44" s="40"/>
      <c r="H44" s="40"/>
      <c r="I44" s="40"/>
      <c r="J44" s="40"/>
      <c r="K44" s="40"/>
      <c r="L44" s="40"/>
      <c r="M44" s="40"/>
      <c r="N44" s="40"/>
      <c r="O44" s="40"/>
    </row>
    <row r="45" spans="1:15" ht="20.25" x14ac:dyDescent="0.25">
      <c r="A45" s="60"/>
      <c r="B45" s="60"/>
      <c r="C45" s="62"/>
      <c r="D45" s="62"/>
      <c r="E45" s="40"/>
      <c r="F45" s="40"/>
      <c r="G45" s="40"/>
      <c r="H45" s="40"/>
      <c r="I45" s="40"/>
      <c r="J45" s="40"/>
      <c r="K45" s="40"/>
      <c r="L45" s="40"/>
      <c r="M45" s="40"/>
      <c r="N45" s="40"/>
      <c r="O45" s="40"/>
    </row>
    <row r="46" spans="1:15" ht="20.25" x14ac:dyDescent="0.25">
      <c r="A46" s="60"/>
      <c r="B46" s="60"/>
      <c r="C46" s="62"/>
      <c r="D46" s="62"/>
      <c r="E46" s="40"/>
      <c r="F46" s="40"/>
      <c r="G46" s="40"/>
      <c r="H46" s="40"/>
      <c r="I46" s="40"/>
      <c r="J46" s="40"/>
      <c r="K46" s="40"/>
      <c r="L46" s="40"/>
      <c r="M46" s="40"/>
      <c r="N46" s="40"/>
      <c r="O46" s="40"/>
    </row>
    <row r="47" spans="1:15" ht="20.25" x14ac:dyDescent="0.25">
      <c r="A47" s="60"/>
      <c r="B47" s="60"/>
      <c r="C47" s="62"/>
      <c r="D47" s="62"/>
      <c r="E47" s="40"/>
      <c r="F47" s="40"/>
      <c r="G47" s="40"/>
      <c r="H47" s="40"/>
      <c r="I47" s="40"/>
      <c r="J47" s="40"/>
      <c r="K47" s="40"/>
      <c r="L47" s="40"/>
      <c r="M47" s="40"/>
      <c r="N47" s="40"/>
      <c r="O47" s="40"/>
    </row>
    <row r="48" spans="1:15" ht="20.25" x14ac:dyDescent="0.25">
      <c r="A48" s="60"/>
      <c r="B48" s="60"/>
      <c r="C48" s="62"/>
      <c r="D48" s="62"/>
      <c r="E48" s="40"/>
      <c r="F48" s="40"/>
      <c r="G48" s="40"/>
      <c r="H48" s="40"/>
      <c r="I48" s="40"/>
      <c r="J48" s="40"/>
      <c r="K48" s="40"/>
      <c r="L48" s="40"/>
      <c r="M48" s="40"/>
      <c r="N48" s="40"/>
      <c r="O48" s="40"/>
    </row>
    <row r="49" spans="1:15" ht="20.25" x14ac:dyDescent="0.25">
      <c r="A49" s="60"/>
      <c r="B49" s="60"/>
      <c r="C49" s="62"/>
      <c r="D49" s="62"/>
      <c r="E49" s="40"/>
      <c r="F49" s="40"/>
      <c r="G49" s="40"/>
      <c r="H49" s="40"/>
      <c r="I49" s="40"/>
      <c r="J49" s="40"/>
      <c r="K49" s="40"/>
      <c r="L49" s="40"/>
      <c r="M49" s="40"/>
      <c r="N49" s="40"/>
      <c r="O49" s="40"/>
    </row>
    <row r="50" spans="1:15" ht="20.25" x14ac:dyDescent="0.25">
      <c r="A50" s="60"/>
      <c r="B50" s="60"/>
      <c r="C50" s="62"/>
      <c r="D50" s="62"/>
      <c r="E50" s="40"/>
      <c r="F50" s="40"/>
      <c r="G50" s="40"/>
      <c r="H50" s="40"/>
      <c r="I50" s="40"/>
      <c r="J50" s="40"/>
      <c r="K50" s="40"/>
      <c r="L50" s="40"/>
      <c r="M50" s="40"/>
      <c r="N50" s="40"/>
      <c r="O50" s="40"/>
    </row>
    <row r="51" spans="1:15" ht="20.25" x14ac:dyDescent="0.25">
      <c r="A51" s="60"/>
      <c r="B51" s="60"/>
      <c r="C51" s="62"/>
      <c r="D51" s="62"/>
      <c r="E51" s="40"/>
      <c r="F51" s="40"/>
      <c r="G51" s="40"/>
      <c r="H51" s="40"/>
      <c r="I51" s="40"/>
      <c r="J51" s="40"/>
      <c r="K51" s="40"/>
      <c r="L51" s="40"/>
      <c r="M51" s="40"/>
      <c r="N51" s="40"/>
      <c r="O51" s="40"/>
    </row>
    <row r="52" spans="1:15" ht="20.25" x14ac:dyDescent="0.25">
      <c r="A52" s="60"/>
      <c r="B52" s="18"/>
      <c r="C52" s="27"/>
      <c r="D52" s="27"/>
    </row>
    <row r="53" spans="1:15" ht="20.25" x14ac:dyDescent="0.25">
      <c r="A53" s="60"/>
      <c r="B53" s="18"/>
      <c r="C53" s="27"/>
      <c r="D53" s="27"/>
    </row>
    <row r="54" spans="1:15" ht="20.25" x14ac:dyDescent="0.25">
      <c r="A54" s="60"/>
      <c r="B54" s="18"/>
      <c r="C54" s="27"/>
      <c r="D54" s="27"/>
    </row>
    <row r="55" spans="1:15" ht="20.25" x14ac:dyDescent="0.25">
      <c r="A55" s="60"/>
      <c r="B55" s="18"/>
      <c r="C55" s="27"/>
      <c r="D55" s="27"/>
    </row>
    <row r="56" spans="1:15" ht="20.25" x14ac:dyDescent="0.25">
      <c r="A56" s="60"/>
      <c r="B56" s="18"/>
      <c r="C56" s="27"/>
      <c r="D56" s="27"/>
    </row>
    <row r="57" spans="1:15" ht="20.25" x14ac:dyDescent="0.25">
      <c r="A57" s="60"/>
      <c r="B57" s="18"/>
      <c r="C57" s="27"/>
      <c r="D57" s="27"/>
    </row>
    <row r="58" spans="1:15" ht="20.25" x14ac:dyDescent="0.25">
      <c r="A58" s="60"/>
      <c r="B58" s="18"/>
      <c r="C58" s="27"/>
      <c r="D58" s="27"/>
    </row>
    <row r="59" spans="1:15" ht="20.25" x14ac:dyDescent="0.25">
      <c r="A59" s="60"/>
      <c r="B59" s="18"/>
      <c r="C59" s="27"/>
      <c r="D59" s="27"/>
    </row>
    <row r="60" spans="1:15" ht="20.25" x14ac:dyDescent="0.25">
      <c r="A60" s="60"/>
      <c r="B60" s="18"/>
      <c r="C60" s="27"/>
      <c r="D60" s="27"/>
    </row>
    <row r="61" spans="1:15" ht="20.25" x14ac:dyDescent="0.25">
      <c r="A61" s="60"/>
      <c r="B61" s="18"/>
      <c r="C61" s="27"/>
      <c r="D61" s="27"/>
    </row>
    <row r="62" spans="1:15" ht="20.25" x14ac:dyDescent="0.25">
      <c r="A62" s="60"/>
      <c r="B62" s="18"/>
      <c r="C62" s="27"/>
      <c r="D62" s="27"/>
    </row>
    <row r="63" spans="1:15" ht="20.25" x14ac:dyDescent="0.25">
      <c r="A63" s="60"/>
      <c r="B63" s="18"/>
      <c r="C63" s="27"/>
      <c r="D63" s="27"/>
    </row>
    <row r="64" spans="1:15" ht="20.25" x14ac:dyDescent="0.25">
      <c r="A64" s="60"/>
      <c r="B64" s="18"/>
      <c r="C64" s="27"/>
      <c r="D64" s="27"/>
    </row>
    <row r="65" spans="1:4" ht="20.25" x14ac:dyDescent="0.25">
      <c r="A65" s="60"/>
      <c r="B65" s="18"/>
      <c r="C65" s="27"/>
      <c r="D65" s="27"/>
    </row>
    <row r="66" spans="1:4" ht="20.25" x14ac:dyDescent="0.25">
      <c r="A66" s="60"/>
      <c r="B66" s="18"/>
      <c r="C66" s="27"/>
      <c r="D66" s="27"/>
    </row>
    <row r="67" spans="1:4" ht="20.25" x14ac:dyDescent="0.25">
      <c r="A67" s="60"/>
      <c r="B67" s="18"/>
      <c r="C67" s="27"/>
      <c r="D67" s="27"/>
    </row>
    <row r="68" spans="1:4" ht="20.25" x14ac:dyDescent="0.25">
      <c r="A68" s="60"/>
      <c r="B68" s="18"/>
      <c r="C68" s="27"/>
      <c r="D68" s="27"/>
    </row>
    <row r="69" spans="1:4" ht="20.25" x14ac:dyDescent="0.25">
      <c r="A69" s="60"/>
      <c r="B69" s="18"/>
      <c r="C69" s="27"/>
      <c r="D69" s="27"/>
    </row>
    <row r="70" spans="1:4" ht="20.25" x14ac:dyDescent="0.25">
      <c r="A70" s="60"/>
      <c r="B70" s="18"/>
      <c r="C70" s="27"/>
      <c r="D70" s="27"/>
    </row>
    <row r="71" spans="1:4" ht="20.25" x14ac:dyDescent="0.25">
      <c r="A71" s="60"/>
      <c r="B71" s="18"/>
      <c r="C71" s="27"/>
      <c r="D71" s="27"/>
    </row>
    <row r="72" spans="1:4" ht="20.25" x14ac:dyDescent="0.25">
      <c r="A72" s="60"/>
      <c r="B72" s="18"/>
      <c r="C72" s="27"/>
      <c r="D72" s="27"/>
    </row>
    <row r="73" spans="1:4" ht="20.25" x14ac:dyDescent="0.25">
      <c r="A73" s="60"/>
      <c r="B73" s="18"/>
      <c r="C73" s="27"/>
      <c r="D73" s="27"/>
    </row>
    <row r="74" spans="1:4" ht="20.25" x14ac:dyDescent="0.25">
      <c r="A74" s="60"/>
      <c r="B74" s="18"/>
      <c r="C74" s="27"/>
      <c r="D74" s="27"/>
    </row>
    <row r="75" spans="1:4" ht="20.25" x14ac:dyDescent="0.25">
      <c r="A75" s="60"/>
      <c r="B75" s="18"/>
      <c r="C75" s="27"/>
      <c r="D75" s="27"/>
    </row>
    <row r="76" spans="1:4" ht="20.25" x14ac:dyDescent="0.25">
      <c r="A76" s="60"/>
      <c r="B76" s="18"/>
      <c r="C76" s="27"/>
      <c r="D76" s="27"/>
    </row>
    <row r="77" spans="1:4" ht="20.25" x14ac:dyDescent="0.25">
      <c r="A77" s="60"/>
      <c r="B77" s="18"/>
      <c r="C77" s="27"/>
      <c r="D77" s="27"/>
    </row>
    <row r="78" spans="1:4" ht="20.25" x14ac:dyDescent="0.25">
      <c r="A78" s="60"/>
      <c r="B78" s="18"/>
      <c r="C78" s="27"/>
      <c r="D78" s="27"/>
    </row>
    <row r="79" spans="1:4" ht="20.25" x14ac:dyDescent="0.25">
      <c r="A79" s="60"/>
      <c r="B79" s="18"/>
      <c r="C79" s="27"/>
      <c r="D79" s="27"/>
    </row>
    <row r="80" spans="1:4" ht="20.25" x14ac:dyDescent="0.25">
      <c r="A80" s="60"/>
      <c r="B80" s="18"/>
      <c r="C80" s="27"/>
      <c r="D80" s="27"/>
    </row>
    <row r="81" spans="1:4" ht="20.25" x14ac:dyDescent="0.25">
      <c r="A81" s="60"/>
      <c r="B81" s="18"/>
      <c r="C81" s="27"/>
      <c r="D81" s="27"/>
    </row>
    <row r="82" spans="1:4" ht="20.25" x14ac:dyDescent="0.25">
      <c r="A82" s="60"/>
      <c r="B82" s="18"/>
      <c r="C82" s="27"/>
      <c r="D82" s="27"/>
    </row>
    <row r="83" spans="1:4" ht="20.25" x14ac:dyDescent="0.25">
      <c r="A83" s="60"/>
      <c r="B83" s="18"/>
      <c r="C83" s="27"/>
      <c r="D83" s="27"/>
    </row>
    <row r="84" spans="1:4" ht="20.25" x14ac:dyDescent="0.25">
      <c r="A84" s="60"/>
      <c r="B84" s="18"/>
      <c r="C84" s="27"/>
      <c r="D84" s="27"/>
    </row>
    <row r="85" spans="1:4" ht="20.25" x14ac:dyDescent="0.25">
      <c r="A85" s="60"/>
      <c r="B85" s="18"/>
      <c r="C85" s="27"/>
      <c r="D85" s="27"/>
    </row>
    <row r="86" spans="1:4" ht="20.25" x14ac:dyDescent="0.25">
      <c r="A86" s="60"/>
      <c r="B86" s="18"/>
      <c r="C86" s="27"/>
      <c r="D86" s="27"/>
    </row>
    <row r="87" spans="1:4" ht="20.25" x14ac:dyDescent="0.25">
      <c r="A87" s="60"/>
      <c r="B87" s="18"/>
      <c r="C87" s="27"/>
      <c r="D87" s="27"/>
    </row>
    <row r="88" spans="1:4" ht="20.25" x14ac:dyDescent="0.25">
      <c r="A88" s="60"/>
      <c r="B88" s="18"/>
      <c r="C88" s="27"/>
      <c r="D88" s="27"/>
    </row>
    <row r="89" spans="1:4" ht="20.25" x14ac:dyDescent="0.25">
      <c r="A89" s="60"/>
      <c r="B89" s="18"/>
      <c r="C89" s="27"/>
      <c r="D89" s="27"/>
    </row>
    <row r="90" spans="1:4" ht="20.25" x14ac:dyDescent="0.25">
      <c r="A90" s="60"/>
      <c r="B90" s="18"/>
      <c r="C90" s="27"/>
      <c r="D90" s="27"/>
    </row>
    <row r="91" spans="1:4" ht="20.25" x14ac:dyDescent="0.25">
      <c r="A91" s="60"/>
      <c r="B91" s="18"/>
      <c r="C91" s="27"/>
      <c r="D91" s="27"/>
    </row>
    <row r="92" spans="1:4" ht="20.25" x14ac:dyDescent="0.25">
      <c r="A92" s="60"/>
      <c r="B92" s="18"/>
      <c r="C92" s="27"/>
      <c r="D92" s="27"/>
    </row>
    <row r="93" spans="1:4" ht="20.25" x14ac:dyDescent="0.25">
      <c r="A93" s="60"/>
      <c r="B93" s="18"/>
      <c r="C93" s="27"/>
      <c r="D93" s="27"/>
    </row>
    <row r="94" spans="1:4" ht="20.25" x14ac:dyDescent="0.25">
      <c r="A94" s="60"/>
      <c r="B94" s="18"/>
      <c r="C94" s="27"/>
      <c r="D94" s="27"/>
    </row>
    <row r="95" spans="1:4" ht="20.25" x14ac:dyDescent="0.25">
      <c r="A95" s="60"/>
      <c r="B95" s="18"/>
      <c r="C95" s="27"/>
      <c r="D95" s="27"/>
    </row>
    <row r="96" spans="1:4" ht="20.25" x14ac:dyDescent="0.25">
      <c r="A96" s="60"/>
      <c r="B96" s="18"/>
      <c r="C96" s="27"/>
      <c r="D96" s="27"/>
    </row>
    <row r="97" spans="1:4" ht="20.25" x14ac:dyDescent="0.25">
      <c r="A97" s="60"/>
      <c r="B97" s="18"/>
      <c r="C97" s="27"/>
      <c r="D97" s="27"/>
    </row>
    <row r="98" spans="1:4" ht="20.25" x14ac:dyDescent="0.25">
      <c r="A98" s="60"/>
      <c r="B98" s="18"/>
      <c r="C98" s="27"/>
      <c r="D98" s="27"/>
    </row>
    <row r="99" spans="1:4" ht="20.25" x14ac:dyDescent="0.25">
      <c r="A99" s="60"/>
      <c r="B99" s="18"/>
      <c r="C99" s="27"/>
      <c r="D99" s="27"/>
    </row>
    <row r="100" spans="1:4" ht="20.25" x14ac:dyDescent="0.25">
      <c r="A100" s="60"/>
      <c r="B100" s="18"/>
      <c r="C100" s="27"/>
      <c r="D100" s="27"/>
    </row>
    <row r="101" spans="1:4" ht="20.25" x14ac:dyDescent="0.25">
      <c r="A101" s="60"/>
      <c r="B101" s="18"/>
      <c r="C101" s="27"/>
      <c r="D101" s="27"/>
    </row>
    <row r="102" spans="1:4" ht="20.25" x14ac:dyDescent="0.25">
      <c r="A102" s="60"/>
      <c r="B102" s="18"/>
      <c r="C102" s="27"/>
      <c r="D102" s="27"/>
    </row>
    <row r="103" spans="1:4" ht="20.25" x14ac:dyDescent="0.25">
      <c r="A103" s="60"/>
      <c r="B103" s="18"/>
      <c r="C103" s="27"/>
      <c r="D103" s="27"/>
    </row>
    <row r="104" spans="1:4" ht="20.25" x14ac:dyDescent="0.25">
      <c r="A104" s="60"/>
      <c r="B104" s="18"/>
      <c r="C104" s="27"/>
      <c r="D104" s="27"/>
    </row>
    <row r="105" spans="1:4" ht="20.25" x14ac:dyDescent="0.25">
      <c r="A105" s="60"/>
      <c r="B105" s="18"/>
      <c r="C105" s="27"/>
      <c r="D105" s="27"/>
    </row>
    <row r="106" spans="1:4" ht="20.25" x14ac:dyDescent="0.25">
      <c r="A106" s="60"/>
      <c r="B106" s="18"/>
      <c r="C106" s="27"/>
      <c r="D106" s="27"/>
    </row>
    <row r="107" spans="1:4" ht="20.25" x14ac:dyDescent="0.25">
      <c r="A107" s="60"/>
      <c r="B107" s="18"/>
      <c r="C107" s="27"/>
      <c r="D107" s="27"/>
    </row>
    <row r="108" spans="1:4" ht="20.25" x14ac:dyDescent="0.25">
      <c r="A108" s="60"/>
      <c r="B108" s="18"/>
      <c r="C108" s="27"/>
      <c r="D108" s="27"/>
    </row>
    <row r="109" spans="1:4" ht="20.25" x14ac:dyDescent="0.25">
      <c r="A109" s="60"/>
      <c r="B109" s="18"/>
      <c r="C109" s="27"/>
      <c r="D109" s="27"/>
    </row>
    <row r="110" spans="1:4" ht="20.25" x14ac:dyDescent="0.25">
      <c r="A110" s="60"/>
      <c r="B110" s="18"/>
      <c r="C110" s="27"/>
      <c r="D110" s="27"/>
    </row>
    <row r="111" spans="1:4" ht="20.25" x14ac:dyDescent="0.25">
      <c r="A111" s="60"/>
      <c r="B111" s="18"/>
      <c r="C111" s="27"/>
      <c r="D111" s="27"/>
    </row>
    <row r="112" spans="1:4" ht="20.25" x14ac:dyDescent="0.25">
      <c r="A112" s="60"/>
      <c r="B112" s="18"/>
      <c r="C112" s="27"/>
      <c r="D112" s="27"/>
    </row>
    <row r="113" spans="1:4" ht="20.25" x14ac:dyDescent="0.25">
      <c r="A113" s="60"/>
      <c r="B113" s="18"/>
      <c r="C113" s="27"/>
      <c r="D113" s="27"/>
    </row>
    <row r="114" spans="1:4" ht="20.25" x14ac:dyDescent="0.25">
      <c r="A114" s="60"/>
      <c r="B114" s="18"/>
      <c r="C114" s="27"/>
      <c r="D114" s="27"/>
    </row>
    <row r="115" spans="1:4" ht="20.25" x14ac:dyDescent="0.25">
      <c r="A115" s="60"/>
      <c r="B115" s="18"/>
      <c r="C115" s="27"/>
      <c r="D115" s="27"/>
    </row>
    <row r="116" spans="1:4" ht="20.25" x14ac:dyDescent="0.25">
      <c r="A116" s="60"/>
      <c r="B116" s="18"/>
      <c r="C116" s="27"/>
      <c r="D116" s="27"/>
    </row>
    <row r="117" spans="1:4" ht="20.25" x14ac:dyDescent="0.25">
      <c r="A117" s="60"/>
      <c r="B117" s="18"/>
      <c r="C117" s="27"/>
      <c r="D117" s="27"/>
    </row>
    <row r="118" spans="1:4" ht="20.25" x14ac:dyDescent="0.25">
      <c r="A118" s="60"/>
      <c r="B118" s="18"/>
      <c r="C118" s="27"/>
      <c r="D118" s="27"/>
    </row>
    <row r="119" spans="1:4" ht="20.25" x14ac:dyDescent="0.25">
      <c r="A119" s="60"/>
      <c r="B119" s="18"/>
      <c r="C119" s="27"/>
      <c r="D119" s="27"/>
    </row>
    <row r="120" spans="1:4" ht="20.25" x14ac:dyDescent="0.25">
      <c r="A120" s="60"/>
      <c r="B120" s="18"/>
      <c r="C120" s="27"/>
      <c r="D120" s="27"/>
    </row>
    <row r="121" spans="1:4" ht="20.25" x14ac:dyDescent="0.25">
      <c r="A121" s="60"/>
      <c r="B121" s="18"/>
      <c r="C121" s="27"/>
      <c r="D121" s="27"/>
    </row>
    <row r="122" spans="1:4" ht="20.25" x14ac:dyDescent="0.25">
      <c r="A122" s="60"/>
      <c r="B122" s="18"/>
      <c r="C122" s="27"/>
      <c r="D122" s="27"/>
    </row>
    <row r="123" spans="1:4" ht="20.25" x14ac:dyDescent="0.25">
      <c r="A123" s="60"/>
      <c r="B123" s="18"/>
      <c r="C123" s="27"/>
      <c r="D123" s="27"/>
    </row>
    <row r="124" spans="1:4" ht="20.25" x14ac:dyDescent="0.25">
      <c r="A124" s="60"/>
      <c r="B124" s="18"/>
      <c r="C124" s="27"/>
      <c r="D124" s="27"/>
    </row>
    <row r="125" spans="1:4" ht="20.25" x14ac:dyDescent="0.25">
      <c r="A125" s="60"/>
      <c r="B125" s="18"/>
      <c r="C125" s="27"/>
      <c r="D125" s="27"/>
    </row>
    <row r="126" spans="1:4" ht="20.25" x14ac:dyDescent="0.25">
      <c r="A126" s="60"/>
      <c r="B126" s="18"/>
      <c r="C126" s="27"/>
      <c r="D126" s="27"/>
    </row>
    <row r="127" spans="1:4" ht="20.25" x14ac:dyDescent="0.25">
      <c r="A127" s="60"/>
      <c r="B127" s="18"/>
      <c r="C127" s="27"/>
      <c r="D127" s="27"/>
    </row>
    <row r="128" spans="1:4" ht="20.25" x14ac:dyDescent="0.25">
      <c r="A128" s="60"/>
      <c r="B128" s="18"/>
      <c r="C128" s="27"/>
      <c r="D128" s="27"/>
    </row>
    <row r="129" spans="1:4" ht="20.25" x14ac:dyDescent="0.25">
      <c r="A129" s="60"/>
      <c r="B129" s="18"/>
      <c r="C129" s="27"/>
      <c r="D129" s="27"/>
    </row>
    <row r="130" spans="1:4" ht="20.25" x14ac:dyDescent="0.25">
      <c r="A130" s="60"/>
      <c r="B130" s="18"/>
      <c r="C130" s="27"/>
      <c r="D130" s="27"/>
    </row>
    <row r="131" spans="1:4" ht="20.25" x14ac:dyDescent="0.25">
      <c r="A131" s="60"/>
      <c r="B131" s="18"/>
      <c r="C131" s="27"/>
      <c r="D131" s="27"/>
    </row>
    <row r="132" spans="1:4" ht="20.25" x14ac:dyDescent="0.25">
      <c r="A132" s="60"/>
      <c r="B132" s="18"/>
      <c r="C132" s="27"/>
      <c r="D132" s="27"/>
    </row>
    <row r="133" spans="1:4" ht="20.25" x14ac:dyDescent="0.25">
      <c r="A133" s="60"/>
      <c r="B133" s="18"/>
      <c r="C133" s="27"/>
      <c r="D133" s="27"/>
    </row>
    <row r="134" spans="1:4" ht="20.25" x14ac:dyDescent="0.25">
      <c r="A134" s="60"/>
      <c r="B134" s="18"/>
      <c r="C134" s="27"/>
      <c r="D134" s="27"/>
    </row>
    <row r="135" spans="1:4" ht="20.25" x14ac:dyDescent="0.25">
      <c r="A135" s="60"/>
      <c r="B135" s="18"/>
      <c r="C135" s="27"/>
      <c r="D135" s="27"/>
    </row>
    <row r="136" spans="1:4" ht="20.25" x14ac:dyDescent="0.25">
      <c r="A136" s="60"/>
      <c r="B136" s="18"/>
      <c r="C136" s="27"/>
      <c r="D136" s="27"/>
    </row>
    <row r="137" spans="1:4" ht="20.25" x14ac:dyDescent="0.25">
      <c r="A137" s="60"/>
      <c r="B137" s="18"/>
      <c r="C137" s="27"/>
      <c r="D137" s="27"/>
    </row>
    <row r="138" spans="1:4" ht="20.25" x14ac:dyDescent="0.25">
      <c r="A138" s="60"/>
      <c r="B138" s="18"/>
      <c r="C138" s="27"/>
      <c r="D138" s="27"/>
    </row>
    <row r="139" spans="1:4" ht="20.25" x14ac:dyDescent="0.25">
      <c r="A139" s="60"/>
      <c r="B139" s="18"/>
      <c r="C139" s="27"/>
      <c r="D139" s="27"/>
    </row>
    <row r="140" spans="1:4" ht="20.25" x14ac:dyDescent="0.25">
      <c r="A140" s="60"/>
      <c r="B140" s="18"/>
      <c r="C140" s="27"/>
      <c r="D140" s="27"/>
    </row>
    <row r="141" spans="1:4" ht="20.25" x14ac:dyDescent="0.25">
      <c r="A141" s="60"/>
      <c r="B141" s="18"/>
      <c r="C141" s="27"/>
      <c r="D141" s="27"/>
    </row>
    <row r="142" spans="1:4" ht="20.25" x14ac:dyDescent="0.25">
      <c r="A142" s="60"/>
      <c r="B142" s="18"/>
      <c r="C142" s="27"/>
      <c r="D142" s="27"/>
    </row>
    <row r="143" spans="1:4" ht="20.25" x14ac:dyDescent="0.25">
      <c r="A143" s="60"/>
      <c r="B143" s="18"/>
      <c r="C143" s="27"/>
      <c r="D143" s="27"/>
    </row>
    <row r="144" spans="1:4" ht="20.25" x14ac:dyDescent="0.25">
      <c r="A144" s="60"/>
      <c r="B144" s="18"/>
      <c r="C144" s="27"/>
      <c r="D144" s="27"/>
    </row>
    <row r="145" spans="1:4" ht="20.25" x14ac:dyDescent="0.25">
      <c r="A145" s="60"/>
      <c r="B145" s="18"/>
      <c r="C145" s="27"/>
      <c r="D145" s="27"/>
    </row>
    <row r="146" spans="1:4" ht="20.25" x14ac:dyDescent="0.25">
      <c r="A146" s="60"/>
      <c r="B146" s="18"/>
      <c r="C146" s="27"/>
      <c r="D146" s="27"/>
    </row>
    <row r="147" spans="1:4" ht="20.25" x14ac:dyDescent="0.25">
      <c r="A147" s="60"/>
      <c r="B147" s="18"/>
      <c r="C147" s="27"/>
      <c r="D147" s="27"/>
    </row>
    <row r="148" spans="1:4" ht="20.25" x14ac:dyDescent="0.25">
      <c r="A148" s="60"/>
      <c r="B148" s="18"/>
      <c r="C148" s="27"/>
      <c r="D148" s="27"/>
    </row>
    <row r="149" spans="1:4" ht="20.25" x14ac:dyDescent="0.25">
      <c r="A149" s="60"/>
      <c r="B149" s="18"/>
      <c r="C149" s="27"/>
      <c r="D149" s="27"/>
    </row>
    <row r="150" spans="1:4" ht="20.25" x14ac:dyDescent="0.25">
      <c r="A150" s="60"/>
      <c r="B150" s="18"/>
      <c r="C150" s="27"/>
      <c r="D150" s="27"/>
    </row>
    <row r="151" spans="1:4" ht="20.25" x14ac:dyDescent="0.25">
      <c r="A151" s="60"/>
      <c r="B151" s="18"/>
      <c r="C151" s="27"/>
      <c r="D151" s="27"/>
    </row>
    <row r="152" spans="1:4" ht="20.25" x14ac:dyDescent="0.25">
      <c r="A152" s="60"/>
      <c r="B152" s="18"/>
      <c r="C152" s="27"/>
      <c r="D152" s="27"/>
    </row>
    <row r="153" spans="1:4" ht="20.25" x14ac:dyDescent="0.25">
      <c r="A153" s="60"/>
      <c r="B153" s="18"/>
      <c r="C153" s="27"/>
      <c r="D153" s="27"/>
    </row>
    <row r="154" spans="1:4" ht="20.25" x14ac:dyDescent="0.25">
      <c r="A154" s="60"/>
      <c r="B154" s="18"/>
      <c r="C154" s="27"/>
      <c r="D154" s="27"/>
    </row>
    <row r="155" spans="1:4" ht="20.25" x14ac:dyDescent="0.25">
      <c r="A155" s="60"/>
      <c r="B155" s="18"/>
      <c r="C155" s="27"/>
      <c r="D155" s="27"/>
    </row>
    <row r="156" spans="1:4" ht="20.25" x14ac:dyDescent="0.25">
      <c r="A156" s="60"/>
      <c r="B156" s="18"/>
      <c r="C156" s="27"/>
      <c r="D156" s="27"/>
    </row>
    <row r="157" spans="1:4" ht="20.25" x14ac:dyDescent="0.25">
      <c r="A157" s="60"/>
      <c r="B157" s="18"/>
      <c r="C157" s="27"/>
      <c r="D157" s="27"/>
    </row>
    <row r="158" spans="1:4" ht="20.25" x14ac:dyDescent="0.25">
      <c r="A158" s="60"/>
      <c r="B158" s="18"/>
      <c r="C158" s="27"/>
      <c r="D158" s="27"/>
    </row>
    <row r="159" spans="1:4" ht="20.25" x14ac:dyDescent="0.25">
      <c r="A159" s="60"/>
      <c r="B159" s="18"/>
      <c r="C159" s="27"/>
      <c r="D159" s="27"/>
    </row>
    <row r="160" spans="1:4" ht="20.25" x14ac:dyDescent="0.25">
      <c r="A160" s="60"/>
      <c r="B160" s="18"/>
      <c r="C160" s="27"/>
      <c r="D160" s="27"/>
    </row>
    <row r="161" spans="1:4" ht="20.25" x14ac:dyDescent="0.25">
      <c r="A161" s="60"/>
      <c r="B161" s="18"/>
      <c r="C161" s="27"/>
      <c r="D161" s="27"/>
    </row>
    <row r="162" spans="1:4" ht="20.25" x14ac:dyDescent="0.25">
      <c r="A162" s="60"/>
      <c r="B162" s="18"/>
      <c r="C162" s="27"/>
      <c r="D162" s="27"/>
    </row>
    <row r="163" spans="1:4" ht="20.25" x14ac:dyDescent="0.25">
      <c r="A163" s="60"/>
      <c r="B163" s="18"/>
      <c r="C163" s="27"/>
      <c r="D163" s="27"/>
    </row>
    <row r="164" spans="1:4" ht="20.25" x14ac:dyDescent="0.25">
      <c r="A164" s="60"/>
      <c r="B164" s="18"/>
      <c r="C164" s="27"/>
      <c r="D164" s="27"/>
    </row>
    <row r="165" spans="1:4" ht="20.25" x14ac:dyDescent="0.25">
      <c r="A165" s="60"/>
      <c r="B165" s="18"/>
      <c r="C165" s="27"/>
      <c r="D165" s="27"/>
    </row>
    <row r="166" spans="1:4" ht="20.25" x14ac:dyDescent="0.25">
      <c r="A166" s="60"/>
      <c r="B166" s="18"/>
      <c r="C166" s="27"/>
      <c r="D166" s="27"/>
    </row>
    <row r="167" spans="1:4" ht="20.25" x14ac:dyDescent="0.25">
      <c r="A167" s="60"/>
      <c r="B167" s="18"/>
      <c r="C167" s="27"/>
      <c r="D167" s="27"/>
    </row>
    <row r="168" spans="1:4" ht="20.25" x14ac:dyDescent="0.25">
      <c r="A168" s="60"/>
      <c r="B168" s="18"/>
      <c r="C168" s="27"/>
      <c r="D168" s="27"/>
    </row>
    <row r="169" spans="1:4" ht="20.25" x14ac:dyDescent="0.25">
      <c r="A169" s="60"/>
      <c r="B169" s="18"/>
      <c r="C169" s="27"/>
      <c r="D169" s="27"/>
    </row>
    <row r="170" spans="1:4" ht="20.25" x14ac:dyDescent="0.25">
      <c r="A170" s="60"/>
      <c r="B170" s="18"/>
      <c r="C170" s="27"/>
      <c r="D170" s="27"/>
    </row>
    <row r="171" spans="1:4" ht="20.25" x14ac:dyDescent="0.25">
      <c r="A171" s="60"/>
      <c r="B171" s="18"/>
      <c r="C171" s="27"/>
      <c r="D171" s="27"/>
    </row>
    <row r="172" spans="1:4" ht="20.25" x14ac:dyDescent="0.25">
      <c r="A172" s="60"/>
      <c r="B172" s="18"/>
      <c r="C172" s="27"/>
      <c r="D172" s="27"/>
    </row>
    <row r="173" spans="1:4" ht="20.25" x14ac:dyDescent="0.25">
      <c r="A173" s="60"/>
      <c r="B173" s="18"/>
      <c r="C173" s="27"/>
      <c r="D173" s="27"/>
    </row>
    <row r="174" spans="1:4" ht="20.25" x14ac:dyDescent="0.25">
      <c r="A174" s="60"/>
      <c r="B174" s="18"/>
      <c r="C174" s="27"/>
      <c r="D174" s="27"/>
    </row>
    <row r="175" spans="1:4" ht="20.25" x14ac:dyDescent="0.25">
      <c r="A175" s="60"/>
      <c r="B175" s="18"/>
      <c r="C175" s="27"/>
      <c r="D175" s="27"/>
    </row>
    <row r="176" spans="1:4" ht="20.25" x14ac:dyDescent="0.25">
      <c r="A176" s="60"/>
      <c r="B176" s="18"/>
      <c r="C176" s="27"/>
      <c r="D176" s="27"/>
    </row>
    <row r="177" spans="1:4" ht="20.25" x14ac:dyDescent="0.25">
      <c r="A177" s="60"/>
      <c r="B177" s="18"/>
      <c r="C177" s="27"/>
      <c r="D177" s="27"/>
    </row>
    <row r="178" spans="1:4" ht="20.25" x14ac:dyDescent="0.25">
      <c r="A178" s="60"/>
      <c r="B178" s="18"/>
      <c r="C178" s="27"/>
      <c r="D178" s="27"/>
    </row>
    <row r="179" spans="1:4" ht="20.25" x14ac:dyDescent="0.25">
      <c r="A179" s="60"/>
      <c r="B179" s="18"/>
      <c r="C179" s="27"/>
      <c r="D179" s="27"/>
    </row>
    <row r="180" spans="1:4" ht="20.25" x14ac:dyDescent="0.25">
      <c r="A180" s="60"/>
      <c r="B180" s="18"/>
      <c r="C180" s="27"/>
      <c r="D180" s="27"/>
    </row>
    <row r="181" spans="1:4" ht="20.25" x14ac:dyDescent="0.25">
      <c r="A181" s="60"/>
      <c r="B181" s="18"/>
      <c r="C181" s="27"/>
      <c r="D181" s="27"/>
    </row>
    <row r="182" spans="1:4" ht="20.25" x14ac:dyDescent="0.25">
      <c r="A182" s="60"/>
      <c r="B182" s="18"/>
      <c r="C182" s="27"/>
      <c r="D182" s="27"/>
    </row>
    <row r="183" spans="1:4" ht="20.25" x14ac:dyDescent="0.25">
      <c r="A183" s="60"/>
      <c r="B183" s="18"/>
      <c r="C183" s="27"/>
      <c r="D183" s="27"/>
    </row>
    <row r="184" spans="1:4" ht="20.25" x14ac:dyDescent="0.25">
      <c r="A184" s="60"/>
      <c r="B184" s="18"/>
      <c r="C184" s="27"/>
      <c r="D184" s="27"/>
    </row>
    <row r="185" spans="1:4" ht="20.25" x14ac:dyDescent="0.25">
      <c r="A185" s="60"/>
      <c r="B185" s="18"/>
      <c r="C185" s="27"/>
      <c r="D185" s="27"/>
    </row>
    <row r="186" spans="1:4" ht="20.25" x14ac:dyDescent="0.25">
      <c r="A186" s="60"/>
      <c r="B186" s="18"/>
      <c r="C186" s="27"/>
      <c r="D186" s="27"/>
    </row>
    <row r="187" spans="1:4" ht="20.25" x14ac:dyDescent="0.25">
      <c r="A187" s="60"/>
      <c r="B187" s="18"/>
      <c r="C187" s="27"/>
      <c r="D187" s="27"/>
    </row>
    <row r="188" spans="1:4" ht="20.25" x14ac:dyDescent="0.25">
      <c r="A188" s="60"/>
      <c r="B188" s="18"/>
      <c r="C188" s="27"/>
      <c r="D188" s="27"/>
    </row>
    <row r="189" spans="1:4" ht="20.25" x14ac:dyDescent="0.25">
      <c r="A189" s="60"/>
      <c r="B189" s="18"/>
      <c r="C189" s="27"/>
      <c r="D189" s="27"/>
    </row>
    <row r="190" spans="1:4" ht="20.25" x14ac:dyDescent="0.25">
      <c r="A190" s="60"/>
      <c r="B190" s="18"/>
      <c r="C190" s="27"/>
      <c r="D190" s="27"/>
    </row>
    <row r="191" spans="1:4" ht="20.25" x14ac:dyDescent="0.25">
      <c r="A191" s="60"/>
      <c r="B191" s="18"/>
      <c r="C191" s="27"/>
      <c r="D191" s="27"/>
    </row>
    <row r="192" spans="1:4" ht="20.25" x14ac:dyDescent="0.25">
      <c r="A192" s="60"/>
      <c r="B192" s="18"/>
      <c r="C192" s="27"/>
      <c r="D192" s="27"/>
    </row>
    <row r="193" spans="1:4" ht="20.25" x14ac:dyDescent="0.25">
      <c r="A193" s="60"/>
      <c r="B193" s="18"/>
      <c r="C193" s="27"/>
      <c r="D193" s="27"/>
    </row>
    <row r="194" spans="1:4" ht="20.25" x14ac:dyDescent="0.25">
      <c r="A194" s="60"/>
      <c r="B194" s="18"/>
      <c r="C194" s="27"/>
      <c r="D194" s="27"/>
    </row>
    <row r="195" spans="1:4" ht="20.25" x14ac:dyDescent="0.25">
      <c r="A195" s="60"/>
      <c r="B195" s="18"/>
      <c r="C195" s="27"/>
      <c r="D195" s="27"/>
    </row>
    <row r="196" spans="1:4" ht="20.25" x14ac:dyDescent="0.25">
      <c r="A196" s="60"/>
      <c r="B196" s="18"/>
      <c r="C196" s="27"/>
      <c r="D196" s="27"/>
    </row>
    <row r="197" spans="1:4" ht="20.25" x14ac:dyDescent="0.25">
      <c r="A197" s="60"/>
      <c r="B197" s="18"/>
      <c r="C197" s="27"/>
      <c r="D197" s="27"/>
    </row>
    <row r="198" spans="1:4" ht="20.25" x14ac:dyDescent="0.25">
      <c r="A198" s="60"/>
      <c r="B198" s="18"/>
      <c r="C198" s="27"/>
      <c r="D198" s="27"/>
    </row>
    <row r="199" spans="1:4" ht="20.25" x14ac:dyDescent="0.25">
      <c r="A199" s="60"/>
      <c r="B199" s="18"/>
      <c r="C199" s="27"/>
      <c r="D199" s="27"/>
    </row>
    <row r="200" spans="1:4" ht="20.25" x14ac:dyDescent="0.25">
      <c r="A200" s="60"/>
      <c r="B200" s="18"/>
      <c r="C200" s="27"/>
      <c r="D200" s="27"/>
    </row>
    <row r="201" spans="1:4" ht="20.25" x14ac:dyDescent="0.25">
      <c r="A201" s="60"/>
      <c r="B201" s="18"/>
      <c r="C201" s="27"/>
      <c r="D201" s="27"/>
    </row>
    <row r="202" spans="1:4" ht="20.25" x14ac:dyDescent="0.25">
      <c r="A202" s="60"/>
      <c r="B202" s="18"/>
      <c r="C202" s="27"/>
      <c r="D202" s="27"/>
    </row>
    <row r="203" spans="1:4" ht="20.25" x14ac:dyDescent="0.25">
      <c r="A203" s="60"/>
      <c r="B203" s="18"/>
      <c r="C203" s="27"/>
      <c r="D203" s="27"/>
    </row>
    <row r="204" spans="1:4" ht="20.25" x14ac:dyDescent="0.25">
      <c r="A204" s="60"/>
      <c r="B204" s="18"/>
      <c r="C204" s="27"/>
      <c r="D204" s="27"/>
    </row>
    <row r="205" spans="1:4" ht="20.25" x14ac:dyDescent="0.25">
      <c r="A205" s="60"/>
      <c r="B205" s="18"/>
      <c r="C205" s="27"/>
      <c r="D205" s="27"/>
    </row>
    <row r="206" spans="1:4" ht="20.25" x14ac:dyDescent="0.25">
      <c r="A206" s="60"/>
      <c r="B206" s="18"/>
      <c r="C206" s="27"/>
      <c r="D206" s="27"/>
    </row>
    <row r="207" spans="1:4" ht="20.25" x14ac:dyDescent="0.25">
      <c r="A207" s="60"/>
      <c r="B207" s="18"/>
      <c r="C207" s="27"/>
      <c r="D207" s="27"/>
    </row>
    <row r="208" spans="1:4" x14ac:dyDescent="0.25">
      <c r="A208" s="40"/>
      <c r="B208" s="18"/>
      <c r="C208" s="18"/>
      <c r="D208" s="18"/>
    </row>
    <row r="209" spans="1:8" ht="20.25" x14ac:dyDescent="0.25">
      <c r="A209" s="40"/>
      <c r="B209" s="23" t="s">
        <v>81</v>
      </c>
      <c r="C209" s="23" t="s">
        <v>129</v>
      </c>
      <c r="D209" s="26" t="s">
        <v>81</v>
      </c>
      <c r="E209" s="26" t="s">
        <v>129</v>
      </c>
    </row>
    <row r="210" spans="1:8" ht="21" x14ac:dyDescent="0.35">
      <c r="A210" s="40"/>
      <c r="B210" s="24" t="s">
        <v>83</v>
      </c>
      <c r="C210" s="24"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40"/>
      <c r="B211" s="24" t="s">
        <v>83</v>
      </c>
      <c r="C211" s="24" t="s">
        <v>86</v>
      </c>
      <c r="E211" t="s">
        <v>52</v>
      </c>
      <c r="F211" t="str">
        <f t="shared" si="0"/>
        <v xml:space="preserve"> Afectación menor a 10 SMLMV .</v>
      </c>
    </row>
    <row r="212" spans="1:8" ht="21" x14ac:dyDescent="0.35">
      <c r="A212" s="40"/>
      <c r="B212" s="24" t="s">
        <v>83</v>
      </c>
      <c r="C212" s="24" t="s">
        <v>87</v>
      </c>
      <c r="E212" t="s">
        <v>86</v>
      </c>
      <c r="F212" t="str">
        <f t="shared" si="0"/>
        <v xml:space="preserve"> Entre 10 y 50 SMLMV </v>
      </c>
    </row>
    <row r="213" spans="1:8" ht="21" x14ac:dyDescent="0.35">
      <c r="A213" s="40"/>
      <c r="B213" s="24" t="s">
        <v>83</v>
      </c>
      <c r="C213" s="24" t="s">
        <v>88</v>
      </c>
      <c r="E213" t="s">
        <v>87</v>
      </c>
      <c r="F213" t="str">
        <f t="shared" si="0"/>
        <v xml:space="preserve"> Entre 50 y 100 SMLMV </v>
      </c>
    </row>
    <row r="214" spans="1:8" ht="21" x14ac:dyDescent="0.35">
      <c r="A214" s="40"/>
      <c r="B214" s="24" t="s">
        <v>83</v>
      </c>
      <c r="C214" s="24" t="s">
        <v>89</v>
      </c>
      <c r="E214" t="s">
        <v>88</v>
      </c>
      <c r="F214" t="str">
        <f t="shared" si="0"/>
        <v xml:space="preserve"> Entre 100 y 500 SMLMV </v>
      </c>
    </row>
    <row r="215" spans="1:8" ht="21" x14ac:dyDescent="0.35">
      <c r="A215" s="40"/>
      <c r="B215" s="24" t="s">
        <v>51</v>
      </c>
      <c r="C215" s="24" t="s">
        <v>90</v>
      </c>
      <c r="E215" t="s">
        <v>89</v>
      </c>
      <c r="F215" t="str">
        <f t="shared" si="0"/>
        <v xml:space="preserve"> Mayor a 500 SMLMV </v>
      </c>
    </row>
    <row r="216" spans="1:8" ht="21" x14ac:dyDescent="0.35">
      <c r="A216" s="40"/>
      <c r="B216" s="24" t="s">
        <v>51</v>
      </c>
      <c r="C216" s="24" t="s">
        <v>300</v>
      </c>
      <c r="D216" t="s">
        <v>51</v>
      </c>
      <c r="F216" t="str">
        <f t="shared" si="0"/>
        <v>Pérdida Reputacional</v>
      </c>
    </row>
    <row r="217" spans="1:8" ht="21" x14ac:dyDescent="0.35">
      <c r="A217" s="40"/>
      <c r="B217" s="24" t="s">
        <v>51</v>
      </c>
      <c r="C217" s="24" t="s">
        <v>91</v>
      </c>
      <c r="E217" t="s">
        <v>90</v>
      </c>
      <c r="F217" t="str">
        <f t="shared" si="0"/>
        <v xml:space="preserve"> El riesgo afecta la imagen de alguna área de la organización</v>
      </c>
    </row>
    <row r="218" spans="1:8" ht="21" x14ac:dyDescent="0.35">
      <c r="A218" s="40"/>
      <c r="B218" s="24" t="s">
        <v>51</v>
      </c>
      <c r="C218" s="24" t="s">
        <v>302</v>
      </c>
      <c r="E218" t="s">
        <v>300</v>
      </c>
      <c r="F218" t="str">
        <f t="shared" si="0"/>
        <v xml:space="preserve"> El riesgo afecta la imagen de la entidad internamente, de conocimiento general, nivel interno, de junta directiva y accionistas y/o de proveedores</v>
      </c>
    </row>
    <row r="219" spans="1:8" ht="21" x14ac:dyDescent="0.35">
      <c r="A219" s="40"/>
      <c r="B219" s="24" t="s">
        <v>51</v>
      </c>
      <c r="C219" s="24" t="s">
        <v>109</v>
      </c>
      <c r="E219" t="s">
        <v>91</v>
      </c>
      <c r="F219" t="str">
        <f t="shared" si="0"/>
        <v xml:space="preserve"> El riesgo afecta la imagen de la entidad con algunos usuarios de relevancia frente al logro de los objetivos</v>
      </c>
    </row>
    <row r="220" spans="1:8" x14ac:dyDescent="0.25">
      <c r="A220" s="40"/>
      <c r="B220" s="25"/>
      <c r="C220" s="25"/>
      <c r="E220" t="s">
        <v>302</v>
      </c>
      <c r="F220" t="str">
        <f t="shared" si="0"/>
        <v xml:space="preserve"> El riesgo afecta la imagen de la entidad con efecto publicitario sostenido a nivel de sector administrativo, nivel departamental o municipal</v>
      </c>
    </row>
    <row r="221" spans="1:8" x14ac:dyDescent="0.25">
      <c r="A221" s="40"/>
      <c r="B221" s="25" t="e" cm="1">
        <f t="array" aca="1" ref="B221:B223" ca="1">_xlfn.UNIQUE(Tabla1[[#All],[Criterios]])</f>
        <v>#NAME?</v>
      </c>
      <c r="C221" s="25"/>
      <c r="E221" t="s">
        <v>109</v>
      </c>
      <c r="F221" t="str">
        <f t="shared" si="0"/>
        <v xml:space="preserve"> El riesgo afecta la imagen de la entidad a nivel nacional, con efecto publicitarios sostenible a nivel país</v>
      </c>
    </row>
    <row r="222" spans="1:8" x14ac:dyDescent="0.25">
      <c r="A222" s="40"/>
      <c r="B222" s="25" t="e">
        <f ca="1"/>
        <v>#NAME?</v>
      </c>
      <c r="C222" s="25"/>
    </row>
    <row r="223" spans="1:8" x14ac:dyDescent="0.25">
      <c r="B223" s="25" t="e">
        <f ca="1"/>
        <v>#NAME?</v>
      </c>
      <c r="C223" s="25"/>
      <c r="F223" s="28" t="s">
        <v>130</v>
      </c>
    </row>
    <row r="224" spans="1:8" x14ac:dyDescent="0.25">
      <c r="B224" s="17"/>
      <c r="C224" s="17"/>
      <c r="F224" s="28" t="s">
        <v>131</v>
      </c>
    </row>
    <row r="225" spans="2:4" x14ac:dyDescent="0.25">
      <c r="B225" s="17"/>
      <c r="C225" s="17"/>
    </row>
    <row r="226" spans="2:4" x14ac:dyDescent="0.25">
      <c r="B226" s="17"/>
      <c r="C226" s="17"/>
    </row>
    <row r="227" spans="2:4" x14ac:dyDescent="0.25">
      <c r="B227" s="17"/>
      <c r="C227" s="17"/>
      <c r="D227" s="17"/>
    </row>
    <row r="228" spans="2:4" x14ac:dyDescent="0.25">
      <c r="B228" s="17"/>
      <c r="C228" s="17"/>
      <c r="D228" s="17"/>
    </row>
    <row r="229" spans="2:4" x14ac:dyDescent="0.25">
      <c r="B229" s="17"/>
      <c r="C229" s="17"/>
      <c r="D229" s="17"/>
    </row>
    <row r="230" spans="2:4" x14ac:dyDescent="0.25">
      <c r="B230" s="17"/>
      <c r="C230" s="17"/>
      <c r="D230" s="17"/>
    </row>
    <row r="231" spans="2:4" x14ac:dyDescent="0.25">
      <c r="B231" s="17"/>
      <c r="C231" s="17"/>
      <c r="D231" s="17"/>
    </row>
    <row r="232" spans="2:4" x14ac:dyDescent="0.25">
      <c r="B232" s="17"/>
      <c r="C232" s="17"/>
      <c r="D232" s="17"/>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45"/>
    <col min="3" max="3" width="17" style="45" customWidth="1"/>
    <col min="4" max="4" width="14.28515625" style="45"/>
    <col min="5" max="5" width="46" style="45" customWidth="1"/>
    <col min="6" max="16384" width="14.28515625" style="45"/>
  </cols>
  <sheetData>
    <row r="1" spans="2:6" ht="24" customHeight="1" thickBot="1" x14ac:dyDescent="0.25">
      <c r="B1" s="490" t="s">
        <v>72</v>
      </c>
      <c r="C1" s="491"/>
      <c r="D1" s="491"/>
      <c r="E1" s="491"/>
      <c r="F1" s="492"/>
    </row>
    <row r="2" spans="2:6" ht="16.5" thickBot="1" x14ac:dyDescent="0.3">
      <c r="B2" s="46"/>
      <c r="C2" s="46"/>
      <c r="D2" s="46"/>
      <c r="E2" s="46"/>
      <c r="F2" s="46"/>
    </row>
    <row r="3" spans="2:6" ht="16.5" thickBot="1" x14ac:dyDescent="0.25">
      <c r="B3" s="494" t="s">
        <v>58</v>
      </c>
      <c r="C3" s="495"/>
      <c r="D3" s="495"/>
      <c r="E3" s="58" t="s">
        <v>59</v>
      </c>
      <c r="F3" s="59" t="s">
        <v>60</v>
      </c>
    </row>
    <row r="4" spans="2:6" ht="31.5" x14ac:dyDescent="0.2">
      <c r="B4" s="496" t="s">
        <v>61</v>
      </c>
      <c r="C4" s="498" t="s">
        <v>13</v>
      </c>
      <c r="D4" s="47" t="s">
        <v>14</v>
      </c>
      <c r="E4" s="48" t="s">
        <v>62</v>
      </c>
      <c r="F4" s="49">
        <v>0.25</v>
      </c>
    </row>
    <row r="5" spans="2:6" ht="47.25" x14ac:dyDescent="0.2">
      <c r="B5" s="497"/>
      <c r="C5" s="499"/>
      <c r="D5" s="50" t="s">
        <v>15</v>
      </c>
      <c r="E5" s="51" t="s">
        <v>63</v>
      </c>
      <c r="F5" s="52">
        <v>0.15</v>
      </c>
    </row>
    <row r="6" spans="2:6" ht="47.25" x14ac:dyDescent="0.2">
      <c r="B6" s="497"/>
      <c r="C6" s="499"/>
      <c r="D6" s="50" t="s">
        <v>16</v>
      </c>
      <c r="E6" s="51" t="s">
        <v>64</v>
      </c>
      <c r="F6" s="52">
        <v>0.1</v>
      </c>
    </row>
    <row r="7" spans="2:6" ht="63" x14ac:dyDescent="0.2">
      <c r="B7" s="497"/>
      <c r="C7" s="499" t="s">
        <v>17</v>
      </c>
      <c r="D7" s="50" t="s">
        <v>10</v>
      </c>
      <c r="E7" s="51" t="s">
        <v>65</v>
      </c>
      <c r="F7" s="52">
        <v>0.25</v>
      </c>
    </row>
    <row r="8" spans="2:6" ht="31.5" x14ac:dyDescent="0.2">
      <c r="B8" s="497"/>
      <c r="C8" s="499"/>
      <c r="D8" s="50" t="s">
        <v>9</v>
      </c>
      <c r="E8" s="51" t="s">
        <v>66</v>
      </c>
      <c r="F8" s="52">
        <v>0.15</v>
      </c>
    </row>
    <row r="9" spans="2:6" ht="47.25" x14ac:dyDescent="0.2">
      <c r="B9" s="497" t="s">
        <v>136</v>
      </c>
      <c r="C9" s="499" t="s">
        <v>18</v>
      </c>
      <c r="D9" s="50" t="s">
        <v>19</v>
      </c>
      <c r="E9" s="51" t="s">
        <v>67</v>
      </c>
      <c r="F9" s="53" t="s">
        <v>68</v>
      </c>
    </row>
    <row r="10" spans="2:6" ht="63" x14ac:dyDescent="0.2">
      <c r="B10" s="497"/>
      <c r="C10" s="499"/>
      <c r="D10" s="50" t="s">
        <v>20</v>
      </c>
      <c r="E10" s="51" t="s">
        <v>69</v>
      </c>
      <c r="F10" s="53" t="s">
        <v>68</v>
      </c>
    </row>
    <row r="11" spans="2:6" ht="47.25" x14ac:dyDescent="0.2">
      <c r="B11" s="497"/>
      <c r="C11" s="499" t="s">
        <v>21</v>
      </c>
      <c r="D11" s="50" t="s">
        <v>22</v>
      </c>
      <c r="E11" s="51" t="s">
        <v>70</v>
      </c>
      <c r="F11" s="53" t="s">
        <v>68</v>
      </c>
    </row>
    <row r="12" spans="2:6" ht="47.25" x14ac:dyDescent="0.2">
      <c r="B12" s="497"/>
      <c r="C12" s="499"/>
      <c r="D12" s="50" t="s">
        <v>23</v>
      </c>
      <c r="E12" s="51" t="s">
        <v>71</v>
      </c>
      <c r="F12" s="53" t="s">
        <v>68</v>
      </c>
    </row>
    <row r="13" spans="2:6" ht="31.5" x14ac:dyDescent="0.2">
      <c r="B13" s="497"/>
      <c r="C13" s="499" t="s">
        <v>24</v>
      </c>
      <c r="D13" s="50" t="s">
        <v>110</v>
      </c>
      <c r="E13" s="51" t="s">
        <v>113</v>
      </c>
      <c r="F13" s="53" t="s">
        <v>68</v>
      </c>
    </row>
    <row r="14" spans="2:6" ht="32.25" thickBot="1" x14ac:dyDescent="0.25">
      <c r="B14" s="500"/>
      <c r="C14" s="501"/>
      <c r="D14" s="54" t="s">
        <v>111</v>
      </c>
      <c r="E14" s="55" t="s">
        <v>112</v>
      </c>
      <c r="F14" s="56" t="s">
        <v>68</v>
      </c>
    </row>
    <row r="15" spans="2:6" ht="49.5" customHeight="1" x14ac:dyDescent="0.2">
      <c r="B15" s="493" t="s">
        <v>133</v>
      </c>
      <c r="C15" s="493"/>
      <c r="D15" s="493"/>
      <c r="E15" s="493"/>
      <c r="F15" s="493"/>
    </row>
    <row r="16" spans="2:6" ht="27" customHeight="1" x14ac:dyDescent="0.25">
      <c r="B16" s="5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304</v>
      </c>
    </row>
    <row r="9" spans="2:5" x14ac:dyDescent="0.25">
      <c r="B9" t="s">
        <v>36</v>
      </c>
    </row>
    <row r="10" spans="2:5" x14ac:dyDescent="0.25">
      <c r="B10" t="s">
        <v>37</v>
      </c>
    </row>
    <row r="13" spans="2:5" x14ac:dyDescent="0.25">
      <c r="B13" t="s">
        <v>247</v>
      </c>
    </row>
    <row r="14" spans="2:5" x14ac:dyDescent="0.25">
      <c r="B14" t="s">
        <v>246</v>
      </c>
    </row>
    <row r="15" spans="2:5" x14ac:dyDescent="0.25">
      <c r="B15" t="s">
        <v>249</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4" customWidth="1"/>
    <col min="2" max="16384" width="11.42578125" style="4"/>
  </cols>
  <sheetData>
    <row r="3" spans="1:1" x14ac:dyDescent="0.2">
      <c r="A3" s="5" t="s">
        <v>14</v>
      </c>
    </row>
    <row r="4" spans="1:1" x14ac:dyDescent="0.2">
      <c r="A4" s="5" t="s">
        <v>15</v>
      </c>
    </row>
    <row r="5" spans="1:1" x14ac:dyDescent="0.2">
      <c r="A5" s="5" t="s">
        <v>16</v>
      </c>
    </row>
    <row r="6" spans="1:1" x14ac:dyDescent="0.2">
      <c r="A6" s="5" t="s">
        <v>10</v>
      </c>
    </row>
    <row r="7" spans="1:1" x14ac:dyDescent="0.2">
      <c r="A7" s="5" t="s">
        <v>9</v>
      </c>
    </row>
    <row r="8" spans="1:1" x14ac:dyDescent="0.2">
      <c r="A8" s="5" t="s">
        <v>19</v>
      </c>
    </row>
    <row r="9" spans="1:1" x14ac:dyDescent="0.2">
      <c r="A9" s="5" t="s">
        <v>20</v>
      </c>
    </row>
    <row r="10" spans="1:1" x14ac:dyDescent="0.2">
      <c r="A10" s="5" t="s">
        <v>22</v>
      </c>
    </row>
    <row r="11" spans="1:1" x14ac:dyDescent="0.2">
      <c r="A11" s="5" t="s">
        <v>23</v>
      </c>
    </row>
    <row r="12" spans="1:1" x14ac:dyDescent="0.2">
      <c r="A12" s="5" t="s">
        <v>25</v>
      </c>
    </row>
    <row r="13" spans="1:1" x14ac:dyDescent="0.2">
      <c r="A13" s="5" t="s">
        <v>26</v>
      </c>
    </row>
    <row r="14" spans="1:1" x14ac:dyDescent="0.2">
      <c r="A14" s="5" t="s">
        <v>27</v>
      </c>
    </row>
    <row r="16" spans="1:1" x14ac:dyDescent="0.2">
      <c r="A16" s="5" t="s">
        <v>30</v>
      </c>
    </row>
    <row r="17" spans="1:1" x14ac:dyDescent="0.2">
      <c r="A17" s="5" t="s">
        <v>31</v>
      </c>
    </row>
    <row r="18" spans="1:1" x14ac:dyDescent="0.2">
      <c r="A18" s="5" t="s">
        <v>32</v>
      </c>
    </row>
    <row r="20" spans="1:1" x14ac:dyDescent="0.2">
      <c r="A20" s="5" t="s">
        <v>36</v>
      </c>
    </row>
    <row r="21" spans="1:1" x14ac:dyDescent="0.2">
      <c r="A21" s="5"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Riesgos Corrup</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lily johanna moreno gonzalez</cp:lastModifiedBy>
  <cp:lastPrinted>2023-03-27T14:56:44Z</cp:lastPrinted>
  <dcterms:created xsi:type="dcterms:W3CDTF">2020-03-24T23:12:47Z</dcterms:created>
  <dcterms:modified xsi:type="dcterms:W3CDTF">2024-05-17T01:29:56Z</dcterms:modified>
</cp:coreProperties>
</file>